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uper\Dropbox\Code\R\dentalMeasurements\dat\"/>
    </mc:Choice>
  </mc:AlternateContent>
  <xr:revisionPtr revIDLastSave="0" documentId="13_ncr:1_{C0B266AB-4BCE-41D6-BE9C-B520441B471C}" xr6:coauthVersionLast="47" xr6:coauthVersionMax="47" xr10:uidLastSave="{00000000-0000-0000-0000-000000000000}"/>
  <bookViews>
    <workbookView xWindow="-120" yWindow="-120" windowWidth="20730" windowHeight="11160" xr2:uid="{00000000-000D-0000-FFFF-FFFF00000000}"/>
  </bookViews>
  <sheets>
    <sheet name="ArchaicUngulate_UploadFile_Mast" sheetId="1" r:id="rId1"/>
    <sheet name="Taxonomy Synonymizations Templa" sheetId="2" r:id="rId2"/>
  </sheets>
  <definedNames>
    <definedName name="_xlnm._FilterDatabase" localSheetId="0" hidden="1">ArchaicUngulate_UploadFile_Mast!$A$1:$BO$2897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305" i="1" l="1"/>
  <c r="M305" i="1"/>
  <c r="BH737" i="1"/>
  <c r="BE737" i="1"/>
  <c r="AZ737" i="1"/>
  <c r="AW737" i="1"/>
  <c r="AV737" i="1"/>
  <c r="AS737" i="1"/>
  <c r="AN737" i="1"/>
  <c r="AK737" i="1"/>
  <c r="M833" i="1"/>
  <c r="AI832" i="1"/>
  <c r="AH832" i="1"/>
  <c r="AG832" i="1"/>
  <c r="AE832" i="1"/>
  <c r="AD832" i="1"/>
  <c r="AC832" i="1"/>
  <c r="AA832" i="1"/>
  <c r="Z832" i="1"/>
  <c r="Y832" i="1"/>
  <c r="W832" i="1"/>
  <c r="V832" i="1"/>
  <c r="U832" i="1"/>
  <c r="S832" i="1"/>
  <c r="R832" i="1"/>
  <c r="Q832" i="1"/>
  <c r="O832" i="1"/>
  <c r="N832" i="1"/>
  <c r="M832" i="1"/>
  <c r="AI851" i="1"/>
  <c r="AH851" i="1"/>
  <c r="AG851" i="1"/>
  <c r="AE851" i="1"/>
  <c r="AD851" i="1"/>
  <c r="AC851" i="1"/>
  <c r="AA851" i="1"/>
  <c r="Z851" i="1"/>
  <c r="Y851" i="1"/>
  <c r="W851" i="1"/>
  <c r="V851" i="1"/>
  <c r="U851" i="1"/>
  <c r="S851" i="1"/>
  <c r="R851" i="1"/>
  <c r="Q851" i="1"/>
  <c r="O851" i="1"/>
  <c r="N851" i="1"/>
  <c r="M851" i="1"/>
  <c r="AY2824" i="1"/>
  <c r="AX2824" i="1"/>
  <c r="AW2824" i="1"/>
  <c r="BD2210" i="1"/>
  <c r="BB2210" i="1"/>
  <c r="BA2210" i="1"/>
  <c r="AZ377" i="1"/>
  <c r="AW377" i="1"/>
  <c r="AB380" i="1"/>
  <c r="Y380" i="1"/>
  <c r="BH380" i="1"/>
  <c r="BE380" i="1"/>
  <c r="BD380" i="1"/>
  <c r="BA380" i="1"/>
  <c r="AZ380" i="1"/>
  <c r="AW380" i="1"/>
  <c r="BH303" i="1"/>
  <c r="BE303" i="1"/>
  <c r="AZ303" i="1"/>
  <c r="AW303" i="1"/>
  <c r="AV303" i="1"/>
  <c r="AS303" i="1"/>
  <c r="AR303" i="1"/>
  <c r="AO303" i="1"/>
  <c r="AF303" i="1"/>
  <c r="AC303" i="1"/>
  <c r="AB303" i="1"/>
  <c r="Y303" i="1"/>
  <c r="P302" i="1"/>
  <c r="M302" i="1"/>
  <c r="AR1124" i="1"/>
  <c r="AO1124" i="1"/>
  <c r="BD1124" i="1"/>
  <c r="BA1124" i="1"/>
  <c r="BH1303" i="1"/>
  <c r="BE1303" i="1"/>
  <c r="BD1303" i="1"/>
  <c r="BA1303" i="1"/>
  <c r="AS1303" i="1"/>
  <c r="AJ161" i="1"/>
  <c r="AG161" i="1"/>
  <c r="AF161" i="1"/>
  <c r="AC161" i="1"/>
  <c r="AB161" i="1"/>
  <c r="Y161" i="1"/>
  <c r="X161" i="1"/>
  <c r="U161" i="1"/>
  <c r="T161" i="1"/>
  <c r="Q161" i="1"/>
  <c r="BD2200" i="1"/>
  <c r="BA2200" i="1"/>
  <c r="AV2200" i="1"/>
  <c r="AS2200" i="1"/>
  <c r="AJ2200" i="1"/>
  <c r="AG2200" i="1"/>
  <c r="AB2200" i="1"/>
  <c r="Y2200" i="1"/>
  <c r="X2200" i="1"/>
  <c r="U2200" i="1"/>
  <c r="BD2527" i="1"/>
  <c r="BA2527" i="1"/>
  <c r="AZ2527" i="1"/>
  <c r="AW2527" i="1"/>
  <c r="AJ2527" i="1"/>
  <c r="AG2527" i="1"/>
  <c r="AF2527" i="1"/>
  <c r="AC2527" i="1"/>
  <c r="AB2527" i="1"/>
  <c r="Y2527" i="1"/>
  <c r="AJ2251" i="1"/>
  <c r="AG2251" i="1"/>
  <c r="AF2251" i="1"/>
  <c r="AC2251" i="1"/>
  <c r="X2251" i="1"/>
  <c r="U2251" i="1"/>
  <c r="T2251" i="1"/>
  <c r="Q2251" i="1"/>
  <c r="AJ2510" i="1"/>
  <c r="AG2510" i="1"/>
  <c r="AF2510" i="1"/>
  <c r="AC2510" i="1"/>
  <c r="AB2510" i="1"/>
  <c r="Y2510" i="1"/>
  <c r="X2510" i="1"/>
  <c r="U2510" i="1"/>
  <c r="BA2418" i="1"/>
  <c r="BH2418" i="1"/>
  <c r="BE2418" i="1"/>
  <c r="AW2418" i="1" s="1"/>
  <c r="AV1749" i="1"/>
  <c r="AS1749" i="1"/>
  <c r="BA1646" i="1"/>
  <c r="BF501" i="1"/>
  <c r="BH501" i="1" s="1"/>
  <c r="BE501" i="1"/>
  <c r="BC501" i="1"/>
  <c r="BB501" i="1"/>
  <c r="BA501" i="1"/>
  <c r="AY501" i="1"/>
  <c r="AX501" i="1"/>
  <c r="AW501" i="1"/>
  <c r="AV501" i="1"/>
  <c r="AS501" i="1"/>
  <c r="AR501" i="1"/>
  <c r="AO501" i="1"/>
  <c r="BC541" i="1"/>
  <c r="BB541" i="1"/>
  <c r="BA541" i="1"/>
  <c r="AY541" i="1"/>
  <c r="AX541" i="1"/>
  <c r="AW541" i="1"/>
  <c r="AV541" i="1"/>
  <c r="AS541" i="1"/>
  <c r="BG544" i="1"/>
  <c r="BF544" i="1"/>
  <c r="BE544" i="1"/>
  <c r="BC544" i="1"/>
  <c r="BB544" i="1"/>
  <c r="BA544" i="1"/>
  <c r="AY544" i="1"/>
  <c r="AX544" i="1"/>
  <c r="AW544" i="1"/>
  <c r="AV544" i="1"/>
  <c r="AS544" i="1"/>
  <c r="AR544" i="1"/>
  <c r="AO544" i="1"/>
  <c r="AN544" i="1"/>
  <c r="AK544" i="1"/>
  <c r="BG578" i="1"/>
  <c r="BF578" i="1"/>
  <c r="BE578" i="1"/>
  <c r="BC578" i="1"/>
  <c r="BB578" i="1"/>
  <c r="BA578" i="1"/>
  <c r="AY2507" i="1"/>
  <c r="AX2507" i="1"/>
  <c r="AW2507" i="1"/>
  <c r="AU1790" i="1"/>
  <c r="AT1790" i="1"/>
  <c r="AS1790" i="1"/>
  <c r="AJ1789" i="1"/>
  <c r="AG1789" i="1"/>
  <c r="AF2398" i="1"/>
  <c r="AJ2398" i="1"/>
  <c r="AG2398" i="1"/>
  <c r="AZ2397" i="1"/>
  <c r="AW2397" i="1"/>
  <c r="BH2397" i="1"/>
  <c r="BE2397" i="1"/>
  <c r="AF2187" i="1"/>
  <c r="AC2187" i="1"/>
  <c r="AF2224" i="1"/>
  <c r="AC2224" i="1"/>
  <c r="AY1178" i="1"/>
  <c r="BC1178" i="1"/>
  <c r="BG1145" i="1"/>
  <c r="BF1145" i="1"/>
  <c r="BE1145" i="1"/>
  <c r="BC1145" i="1"/>
  <c r="BB1145" i="1"/>
  <c r="BA1145" i="1"/>
  <c r="AY1145" i="1"/>
  <c r="AX1145" i="1"/>
  <c r="AW1145" i="1"/>
  <c r="AV1145" i="1"/>
  <c r="AS1145" i="1"/>
  <c r="AZ501" i="1" l="1"/>
  <c r="BD544" i="1"/>
  <c r="AZ2824" i="1"/>
  <c r="BH544" i="1"/>
  <c r="AZ541" i="1"/>
  <c r="AZ544" i="1"/>
  <c r="BD501" i="1"/>
  <c r="BH578" i="1"/>
  <c r="AZ2507" i="1"/>
  <c r="BD541" i="1"/>
  <c r="BD578" i="1"/>
  <c r="AZ1145" i="1"/>
  <c r="BD1145" i="1"/>
  <c r="BH11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tc={51DC188F-C31F-BE43-9852-6DCC06AFAA5C}</author>
    <author>tc={24A130E2-DA41-2141-8914-0B232244CE33}</author>
    <author>tc={998F06C3-C27A-B14A-8FBD-9C72BF274026}</author>
    <author>tc={85E9CAE0-0846-D948-9577-65F9C4916468}</author>
  </authors>
  <commentList>
    <comment ref="I94" authorId="0" shapeId="0" xr:uid="{51DC188F-C31F-BE43-9852-6DCC06AFAA5C}">
      <text>
        <t xml:space="preserve">[Threaded comment]
Your version of Excel allows you to read this threaded comment; however, any edits to it will get removed if the file is opened in a newer version of Excel. Learn more: https://go.microsoft.com/fwlink/?linkid=870924
Comment:
    Williamson and Carr 2009 give dissent anterior and posterior widths.
</t>
      </text>
    </comment>
    <comment ref="BM302" authorId="1" shapeId="0" xr:uid="{24A130E2-DA41-2141-8914-0B232244CE33}">
      <text>
        <t>[Threaded comment]
Your version of Excel allows you to read this threaded comment; however, any edits to it will get removed if the file is opened in a newer version of Excel. Learn more: https://go.microsoft.com/fwlink/?linkid=870924
Comment:
    Eaton 1982 measurements likely from their dissertation and not the actual publication.</t>
      </text>
    </comment>
    <comment ref="I1922" authorId="2" shapeId="0" xr:uid="{998F06C3-C27A-B14A-8FBD-9C72BF274026}">
      <text>
        <t xml:space="preserve">[Threaded comment]
Your version of Excel allows you to read this threaded comment; however, any edits to it will get removed if the file is opened in a newer version of Excel. Learn more: https://go.microsoft.com/fwlink/?linkid=870924
Comment:
    Simpson 1937 includes m1 measurement
</t>
      </text>
    </comment>
    <comment ref="I2492" authorId="3" shapeId="0" xr:uid="{85E9CAE0-0846-D948-9577-65F9C4916468}">
      <text>
        <t>[Threaded comment]
Your version of Excel allows you to read this threaded comment; however, any edits to it will get removed if the file is opened in a newer version of Excel. Learn more: https://go.microsoft.com/fwlink/?linkid=870924
Comment:
    Gingerich 1978 contain more measurements for this specimen</t>
      </text>
    </comment>
  </commentList>
</comments>
</file>

<file path=xl/sharedStrings.xml><?xml version="1.0" encoding="utf-8"?>
<sst xmlns="http://schemas.openxmlformats.org/spreadsheetml/2006/main" count="28083" uniqueCount="3490">
  <si>
    <t>Catalog Number</t>
  </si>
  <si>
    <t>Type</t>
  </si>
  <si>
    <t>Order</t>
  </si>
  <si>
    <t>Family</t>
  </si>
  <si>
    <t>Verbatim Genus</t>
  </si>
  <si>
    <t xml:space="preserve"> Verbatim Species</t>
  </si>
  <si>
    <t>NALMA</t>
  </si>
  <si>
    <t>State</t>
  </si>
  <si>
    <t>Locality</t>
  </si>
  <si>
    <t>P2_L</t>
  </si>
  <si>
    <t>P2_TrigW</t>
  </si>
  <si>
    <t>P2_TalW</t>
  </si>
  <si>
    <t>P2_W</t>
  </si>
  <si>
    <t>P3_L</t>
  </si>
  <si>
    <t>P3_TrigW</t>
  </si>
  <si>
    <t>P3_TalW</t>
  </si>
  <si>
    <t>P3_W</t>
  </si>
  <si>
    <t>P4_L</t>
  </si>
  <si>
    <t>P4_TrigW</t>
  </si>
  <si>
    <t>P4_TalW</t>
  </si>
  <si>
    <t>P4_W</t>
  </si>
  <si>
    <t>M1_L</t>
  </si>
  <si>
    <t>M1_TrigW</t>
  </si>
  <si>
    <t>M1_TalW</t>
  </si>
  <si>
    <t>M1_W</t>
  </si>
  <si>
    <t>M2_L</t>
  </si>
  <si>
    <t>M2_TrigW</t>
  </si>
  <si>
    <t>M2_TalW</t>
  </si>
  <si>
    <t>M2_W</t>
  </si>
  <si>
    <t>M3_L</t>
  </si>
  <si>
    <t>M3_TrigW</t>
  </si>
  <si>
    <t>M3_TalW</t>
  </si>
  <si>
    <t>M3_W</t>
  </si>
  <si>
    <t>p2_l</t>
  </si>
  <si>
    <t>p2_w</t>
  </si>
  <si>
    <t>p3_l</t>
  </si>
  <si>
    <t>p3_w</t>
  </si>
  <si>
    <t>p4_l</t>
  </si>
  <si>
    <t>p4_w</t>
  </si>
  <si>
    <t>m1_l</t>
  </si>
  <si>
    <t>m1_w</t>
  </si>
  <si>
    <t>m2_l</t>
  </si>
  <si>
    <t>m2_w</t>
  </si>
  <si>
    <t>m3_l</t>
  </si>
  <si>
    <t>m3_w</t>
  </si>
  <si>
    <t>Comments</t>
  </si>
  <si>
    <t>Recorded by</t>
  </si>
  <si>
    <t>Date Recorded</t>
  </si>
  <si>
    <t>Source</t>
  </si>
  <si>
    <t>PBDB Paper ID</t>
  </si>
  <si>
    <t>Image from paper</t>
  </si>
  <si>
    <t>Image Source</t>
  </si>
  <si>
    <t>AMNH 56293</t>
  </si>
  <si>
    <t>Macroscelidea</t>
  </si>
  <si>
    <t>Apheliscidae</t>
  </si>
  <si>
    <t>mellon</t>
  </si>
  <si>
    <t>Platymastus</t>
  </si>
  <si>
    <t>M1 or M2</t>
  </si>
  <si>
    <t>Evan</t>
  </si>
  <si>
    <t>Van Valen 1978</t>
  </si>
  <si>
    <t>Y</t>
  </si>
  <si>
    <t>Periptychidae</t>
  </si>
  <si>
    <t>AMNH 15638</t>
  </si>
  <si>
    <t>type</t>
  </si>
  <si>
    <t>Arctocyonidae</t>
  </si>
  <si>
    <t>Anacodon</t>
  </si>
  <si>
    <t>cultridens</t>
  </si>
  <si>
    <t>ED</t>
  </si>
  <si>
    <t>Matthew and Granger 1915</t>
  </si>
  <si>
    <t>Yes</t>
  </si>
  <si>
    <t>Rachel</t>
  </si>
  <si>
    <t>Need to Crop</t>
  </si>
  <si>
    <t>AMNH 16781</t>
  </si>
  <si>
    <t>ursidens</t>
  </si>
  <si>
    <t>AMNH 4261</t>
  </si>
  <si>
    <t>Cope 1883</t>
  </si>
  <si>
    <t>BYU 3770</t>
  </si>
  <si>
    <t>Anisonchus</t>
  </si>
  <si>
    <t>athelas</t>
  </si>
  <si>
    <t xml:space="preserve"> </t>
  </si>
  <si>
    <t xml:space="preserve"> ED</t>
  </si>
  <si>
    <t>Clemens and Wilson 2009</t>
  </si>
  <si>
    <t>BYU 3839</t>
  </si>
  <si>
    <t>UCMP 120413</t>
  </si>
  <si>
    <t>cf. athelas</t>
  </si>
  <si>
    <t>UCMP 189564</t>
  </si>
  <si>
    <t>UCMP 69260</t>
  </si>
  <si>
    <t>listed as in Van Valen 1978</t>
  </si>
  <si>
    <t>USNM 23279</t>
  </si>
  <si>
    <t>OMNH 27679</t>
  </si>
  <si>
    <t>?oligistus</t>
  </si>
  <si>
    <t>estimated lengfht</t>
  </si>
  <si>
    <t>Cifelli etal 1995</t>
  </si>
  <si>
    <t>onostus</t>
  </si>
  <si>
    <t>BYU 4920</t>
  </si>
  <si>
    <t>sectorius</t>
  </si>
  <si>
    <t>species average</t>
  </si>
  <si>
    <t>Simpson 1937</t>
  </si>
  <si>
    <t>No # given</t>
  </si>
  <si>
    <t>Acreodi</t>
  </si>
  <si>
    <t>Ankalagon</t>
  </si>
  <si>
    <t>saurognathus</t>
  </si>
  <si>
    <t>Dissacus</t>
  </si>
  <si>
    <t>No</t>
  </si>
  <si>
    <t>AMNH 15849</t>
  </si>
  <si>
    <t>Apheliscus</t>
  </si>
  <si>
    <t>nitidus</t>
  </si>
  <si>
    <t>Delson 1971</t>
  </si>
  <si>
    <t>AMNH 16935</t>
  </si>
  <si>
    <t>AMNH 56329</t>
  </si>
  <si>
    <t>OMNH 27667</t>
  </si>
  <si>
    <t>Phenacodontidae</t>
  </si>
  <si>
    <t>Aphronorus</t>
  </si>
  <si>
    <t>simpsoni</t>
  </si>
  <si>
    <t>UW 26343</t>
  </si>
  <si>
    <t>Arctocyon</t>
  </si>
  <si>
    <t>acrogenius</t>
  </si>
  <si>
    <t>mumak</t>
  </si>
  <si>
    <t>Secord 1998</t>
  </si>
  <si>
    <t>YPM-PU 13215</t>
  </si>
  <si>
    <t>Kondrashov and Lucas 2004</t>
  </si>
  <si>
    <t>YPM-PU 1704</t>
  </si>
  <si>
    <t>USNM 8362</t>
  </si>
  <si>
    <t>corrugatus</t>
  </si>
  <si>
    <t>Neoclaenodon</t>
  </si>
  <si>
    <t>montanensis</t>
  </si>
  <si>
    <t>P3 and M2 measures not given despite being present; m1 width not given</t>
  </si>
  <si>
    <t>Gidley 1919</t>
  </si>
  <si>
    <t>Hyopsodontidae</t>
  </si>
  <si>
    <t>Mioclaenus</t>
  </si>
  <si>
    <t>AMNH 16001</t>
  </si>
  <si>
    <t>ferox</t>
  </si>
  <si>
    <t>Claenodon</t>
  </si>
  <si>
    <t>AMNH 16002</t>
  </si>
  <si>
    <t>AMNH 16003</t>
  </si>
  <si>
    <t>AMNH 16004</t>
  </si>
  <si>
    <t>p4 length typo?</t>
  </si>
  <si>
    <t>AMNH 16005</t>
  </si>
  <si>
    <t>AMNH 16006</t>
  </si>
  <si>
    <t>AMNH 16007</t>
  </si>
  <si>
    <t>AMNH 16009</t>
  </si>
  <si>
    <t>AMNH 16010</t>
  </si>
  <si>
    <t>AMNH 16541</t>
  </si>
  <si>
    <t>AMNH 16545</t>
  </si>
  <si>
    <t>AMNH 2456</t>
  </si>
  <si>
    <t>neotype</t>
  </si>
  <si>
    <t>AMNH 2457</t>
  </si>
  <si>
    <t>AMNH 2459</t>
  </si>
  <si>
    <t>AMNH 2460</t>
  </si>
  <si>
    <t>AMNH 2466</t>
  </si>
  <si>
    <t>AMNH 3258</t>
  </si>
  <si>
    <t>AMNH 3259</t>
  </si>
  <si>
    <t>AMNH 3260</t>
  </si>
  <si>
    <t>AMNH 3261</t>
  </si>
  <si>
    <t>AMNH 3262</t>
  </si>
  <si>
    <t>AMNH 3266</t>
  </si>
  <si>
    <t>AMNH 3268</t>
  </si>
  <si>
    <t>T</t>
  </si>
  <si>
    <t>AMNH 3269</t>
  </si>
  <si>
    <t>AMNH 3270</t>
  </si>
  <si>
    <t>AMNH 3271</t>
  </si>
  <si>
    <t>AMNH 3272</t>
  </si>
  <si>
    <t>AMNH 3852a</t>
  </si>
  <si>
    <t>AMNH 3854</t>
  </si>
  <si>
    <t>AMNH 3857</t>
  </si>
  <si>
    <t>AMNH 3862</t>
  </si>
  <si>
    <t>AMNH 3940</t>
  </si>
  <si>
    <t>AMNH 4405</t>
  </si>
  <si>
    <t>AMNH 772</t>
  </si>
  <si>
    <t>NMMNH 1030</t>
  </si>
  <si>
    <t>NMMNH 1116</t>
  </si>
  <si>
    <t>NMMNH 12281</t>
  </si>
  <si>
    <t>NMMNH 15368</t>
  </si>
  <si>
    <t>NMMNH 1566</t>
  </si>
  <si>
    <t>NMMNH 15785</t>
  </si>
  <si>
    <t>NMMNH 15939</t>
  </si>
  <si>
    <t>NMMNH 15943</t>
  </si>
  <si>
    <t>NMMNH 16153</t>
  </si>
  <si>
    <t>NMMNH 16169</t>
  </si>
  <si>
    <t>NMMNH 16248</t>
  </si>
  <si>
    <t>NMMNH 16293</t>
  </si>
  <si>
    <t>NMMNH 16352</t>
  </si>
  <si>
    <t>NMMNH 21025</t>
  </si>
  <si>
    <t>NMMNH 21067</t>
  </si>
  <si>
    <t>NMMNH 21258</t>
  </si>
  <si>
    <t>NMMNH 2129</t>
  </si>
  <si>
    <t>NMMNH 21577</t>
  </si>
  <si>
    <t>NMMNH 21589</t>
  </si>
  <si>
    <t>NMMNH 2169</t>
  </si>
  <si>
    <t>NMMNH 21763</t>
  </si>
  <si>
    <t>NMMNH 2179</t>
  </si>
  <si>
    <t>NMMNH 22038</t>
  </si>
  <si>
    <t>NMMNH 2230</t>
  </si>
  <si>
    <t>NMMNH 2239</t>
  </si>
  <si>
    <t>NMMNH 2622</t>
  </si>
  <si>
    <t>NMMNH 27836</t>
  </si>
  <si>
    <t>NMMNH 29412</t>
  </si>
  <si>
    <t>NMMNH 30539</t>
  </si>
  <si>
    <t>NMMNH 30700</t>
  </si>
  <si>
    <t>NMMNH 803</t>
  </si>
  <si>
    <t>NMMNH 817</t>
  </si>
  <si>
    <t>NMMNH 8627</t>
  </si>
  <si>
    <t>NMMNH 964</t>
  </si>
  <si>
    <t>PU-1704</t>
  </si>
  <si>
    <t>Matthew 1937</t>
  </si>
  <si>
    <t>TMP 2010.097.0004</t>
  </si>
  <si>
    <t>Scott 2013</t>
  </si>
  <si>
    <t>USNM 13781</t>
  </si>
  <si>
    <t>USNM 15335</t>
  </si>
  <si>
    <t>USNM 15337</t>
  </si>
  <si>
    <t>USNM 15338</t>
  </si>
  <si>
    <t>USNM 15339</t>
  </si>
  <si>
    <t>USNM 20573</t>
  </si>
  <si>
    <t>USNM 20574</t>
  </si>
  <si>
    <t>USNM 20576</t>
  </si>
  <si>
    <t>USNM 20633</t>
  </si>
  <si>
    <t>cf. ferox</t>
  </si>
  <si>
    <t>Gazin 1956</t>
  </si>
  <si>
    <t>USNM 20796</t>
  </si>
  <si>
    <t>USNM 20797</t>
  </si>
  <si>
    <t>USNM 21006</t>
  </si>
  <si>
    <t>USNM 405046</t>
  </si>
  <si>
    <t>USNM 407533</t>
  </si>
  <si>
    <t>USNM 407536</t>
  </si>
  <si>
    <t>USNM 407537</t>
  </si>
  <si>
    <t>USNM 407538</t>
  </si>
  <si>
    <t>USNM 407539</t>
  </si>
  <si>
    <t>USNM 407540</t>
  </si>
  <si>
    <t>USNM 407541</t>
  </si>
  <si>
    <t>USNM 407543</t>
  </si>
  <si>
    <t>USNM 407545</t>
  </si>
  <si>
    <t>USNM 5905</t>
  </si>
  <si>
    <t>USNM 6156</t>
  </si>
  <si>
    <t>USNM 8368</t>
  </si>
  <si>
    <t>USNM 8386</t>
  </si>
  <si>
    <t>YPM 13755</t>
  </si>
  <si>
    <t>YPM 13756</t>
  </si>
  <si>
    <t>YPM PU 13755</t>
  </si>
  <si>
    <t>YPM PU 13755d</t>
  </si>
  <si>
    <t>YPM PU 14194</t>
  </si>
  <si>
    <t>YPM PU 18530</t>
  </si>
  <si>
    <t>YPM-PU 13204</t>
  </si>
  <si>
    <t>YPM-PU 13755b</t>
  </si>
  <si>
    <t>YPM-PU 13755c</t>
  </si>
  <si>
    <t>YPM-PU 13756e</t>
  </si>
  <si>
    <t>YPM-PU 14020</t>
  </si>
  <si>
    <t>YPM-PU 14257</t>
  </si>
  <si>
    <t>YPM-PU 14258</t>
  </si>
  <si>
    <t>YPM-PU 14857</t>
  </si>
  <si>
    <t>YPM-PU 16593</t>
  </si>
  <si>
    <t>YPM-PU 17527</t>
  </si>
  <si>
    <t>YPM-PU 17730</t>
  </si>
  <si>
    <t>YPM-PU 18440</t>
  </si>
  <si>
    <t>YPM-PU 18771</t>
  </si>
  <si>
    <t>YPM-PU 18918</t>
  </si>
  <si>
    <t>YPM-PU 18925</t>
  </si>
  <si>
    <t>YPM-PU 18996</t>
  </si>
  <si>
    <t>YPM-PU 20280</t>
  </si>
  <si>
    <t>YPM-PU 20394</t>
  </si>
  <si>
    <t>nexus</t>
  </si>
  <si>
    <t>USNM 21282</t>
  </si>
  <si>
    <t>Anacodon?</t>
  </si>
  <si>
    <t>Auraria</t>
  </si>
  <si>
    <t>urbana</t>
  </si>
  <si>
    <t>UCM 34935</t>
  </si>
  <si>
    <t>Middleton and Dewar 2004</t>
  </si>
  <si>
    <t>UCM 34941</t>
  </si>
  <si>
    <t>UCM 34968</t>
  </si>
  <si>
    <t>UM 83740</t>
  </si>
  <si>
    <t>Esthonychidae</t>
  </si>
  <si>
    <t>Azygonyx</t>
  </si>
  <si>
    <t>sp.</t>
  </si>
  <si>
    <t>Gingerich 1989</t>
  </si>
  <si>
    <t>Baioconodon</t>
  </si>
  <si>
    <t>cannoni</t>
  </si>
  <si>
    <t>UCM 33882</t>
  </si>
  <si>
    <t>UCM 34173</t>
  </si>
  <si>
    <t>DMNH 43196</t>
  </si>
  <si>
    <t>denverensis</t>
  </si>
  <si>
    <t>Eberle 2003</t>
  </si>
  <si>
    <t>DMNH 2501</t>
  </si>
  <si>
    <t>jeffersonensis</t>
  </si>
  <si>
    <t>DMNH 43193</t>
  </si>
  <si>
    <t>DMNH 43208</t>
  </si>
  <si>
    <t>AMNH 35983</t>
  </si>
  <si>
    <t>nordicus</t>
  </si>
  <si>
    <t>Ragnarok</t>
  </si>
  <si>
    <t>nordicum</t>
  </si>
  <si>
    <t>Harbicht Hill</t>
  </si>
  <si>
    <t>Lofgren 1995</t>
  </si>
  <si>
    <t>harbichti</t>
  </si>
  <si>
    <t>PU 14475</t>
  </si>
  <si>
    <t>need tp check m3 measures since lines are not aligned right in table 12</t>
  </si>
  <si>
    <t>de Muizon and Cifelli 2000</t>
  </si>
  <si>
    <t>PU 16720</t>
  </si>
  <si>
    <t>McGuire Creek</t>
  </si>
  <si>
    <t>Mantua Lentil</t>
  </si>
  <si>
    <t>UCMP 132307</t>
  </si>
  <si>
    <t>V87050</t>
  </si>
  <si>
    <t>UCMP 132435</t>
  </si>
  <si>
    <t>V87033</t>
  </si>
  <si>
    <t>UCMP 132444</t>
  </si>
  <si>
    <t>V86031</t>
  </si>
  <si>
    <t>UCMP 132458</t>
  </si>
  <si>
    <t>m2 anterior width is approx</t>
  </si>
  <si>
    <t>UCMP 134591</t>
  </si>
  <si>
    <t>V88044</t>
  </si>
  <si>
    <t>UCMP 134592</t>
  </si>
  <si>
    <t>UCMP 134693</t>
  </si>
  <si>
    <t>V87072</t>
  </si>
  <si>
    <t>UCMP 134694</t>
  </si>
  <si>
    <t>UCMP 134797</t>
  </si>
  <si>
    <t>DMNH 44362</t>
  </si>
  <si>
    <t>wovokae</t>
  </si>
  <si>
    <t>PU 17304</t>
  </si>
  <si>
    <t>Bomburia</t>
  </si>
  <si>
    <t>AMNH 102157</t>
  </si>
  <si>
    <t>Bomburodon</t>
  </si>
  <si>
    <t>priscus</t>
  </si>
  <si>
    <t>prisca</t>
  </si>
  <si>
    <t>Williamson and Carr 2007</t>
  </si>
  <si>
    <t>AMNH 12911</t>
  </si>
  <si>
    <t>palantir</t>
  </si>
  <si>
    <t>AMNH 16401</t>
  </si>
  <si>
    <t>paratype</t>
  </si>
  <si>
    <t>AMNH 16403</t>
  </si>
  <si>
    <t>holotype</t>
  </si>
  <si>
    <t>AMNH 16530</t>
  </si>
  <si>
    <t>AMNH 58034</t>
  </si>
  <si>
    <t>AMNH 58377</t>
  </si>
  <si>
    <t>NMMNH P-46323</t>
  </si>
  <si>
    <t>NMNH 23285</t>
  </si>
  <si>
    <t>Bubogonia</t>
  </si>
  <si>
    <t>bombadili</t>
  </si>
  <si>
    <t>Protoselene</t>
  </si>
  <si>
    <t>saskia</t>
  </si>
  <si>
    <t>UA 15105</t>
  </si>
  <si>
    <t>Bunophorus</t>
  </si>
  <si>
    <t>macropternus</t>
  </si>
  <si>
    <t>Phenacodus</t>
  </si>
  <si>
    <t>USNM 21036</t>
  </si>
  <si>
    <t>Coryphodontidae</t>
  </si>
  <si>
    <t>Caenolambda</t>
  </si>
  <si>
    <t>pattersoni</t>
  </si>
  <si>
    <t>AMNH 27714</t>
  </si>
  <si>
    <t>Carcinodon</t>
  </si>
  <si>
    <t>antiquus</t>
  </si>
  <si>
    <t>Chriacus</t>
  </si>
  <si>
    <t>thinking the P4 is missing or "p4 is p3 but poorly reconstructed</t>
  </si>
  <si>
    <t>Simpson 1936</t>
  </si>
  <si>
    <t>aquilonius</t>
  </si>
  <si>
    <t>NMMNH P-34461</t>
  </si>
  <si>
    <t>Chacomylus</t>
  </si>
  <si>
    <t>sladei</t>
  </si>
  <si>
    <t>widths are given as mesial and distal.  Will input as trigonid and talonid</t>
  </si>
  <si>
    <t>Williamson and Weil 2011</t>
  </si>
  <si>
    <t>NMMNH P-34804</t>
  </si>
  <si>
    <t>NMMNH P-34838</t>
  </si>
  <si>
    <t>reported as p3?</t>
  </si>
  <si>
    <t>NMMNH P-41208</t>
  </si>
  <si>
    <t>NMMNH P-44345</t>
  </si>
  <si>
    <t>NMMNH P-44353</t>
  </si>
  <si>
    <t>NMMNH P-51537</t>
  </si>
  <si>
    <t>NMMNH P-55397</t>
  </si>
  <si>
    <t>turgidunculus</t>
  </si>
  <si>
    <t>AMNH 16402</t>
  </si>
  <si>
    <t>Choeroclaenus</t>
  </si>
  <si>
    <t>USNM 15465</t>
  </si>
  <si>
    <t>badgleyi</t>
  </si>
  <si>
    <t>UM 83461</t>
  </si>
  <si>
    <t>UM 83572</t>
  </si>
  <si>
    <t>baldwini</t>
  </si>
  <si>
    <t>Metachriacus</t>
  </si>
  <si>
    <t>provocator</t>
  </si>
  <si>
    <t>UCMP 152405</t>
  </si>
  <si>
    <t>USNM 9278</t>
  </si>
  <si>
    <t>Simpson 1935</t>
  </si>
  <si>
    <t>USNM 9287</t>
  </si>
  <si>
    <t>Spanoxyodon</t>
  </si>
  <si>
    <t>latrunculus</t>
  </si>
  <si>
    <t>calenancus</t>
  </si>
  <si>
    <t>UCMP 189541</t>
  </si>
  <si>
    <t>cf. calenancus</t>
  </si>
  <si>
    <t>UM VP1472</t>
  </si>
  <si>
    <t>AMNH 16223</t>
  </si>
  <si>
    <t>gallinae</t>
  </si>
  <si>
    <t>AMNH 48006</t>
  </si>
  <si>
    <t>"Chriacus"</t>
  </si>
  <si>
    <t>AMNH 56326</t>
  </si>
  <si>
    <t>AMNH 56327</t>
  </si>
  <si>
    <t>katrinae</t>
  </si>
  <si>
    <t>PU 13949</t>
  </si>
  <si>
    <t>Van Valen 1978/Jepson 1930</t>
  </si>
  <si>
    <t>AMNH 17194</t>
  </si>
  <si>
    <t>metocometi</t>
  </si>
  <si>
    <t>oconostotae</t>
  </si>
  <si>
    <t>YPM PU 20782</t>
  </si>
  <si>
    <t>USNM 20983</t>
  </si>
  <si>
    <t>cf. pelvidens</t>
  </si>
  <si>
    <t>USNM 21003</t>
  </si>
  <si>
    <t>punitor</t>
  </si>
  <si>
    <t>TMP 2010.097.0103</t>
  </si>
  <si>
    <t>TMP 2011.090.0002</t>
  </si>
  <si>
    <t>TMP 2011.090.0008</t>
  </si>
  <si>
    <t>incomplete m1</t>
  </si>
  <si>
    <t>UCMP 189547</t>
  </si>
  <si>
    <t>cf. punitor</t>
  </si>
  <si>
    <t>USNM 9270</t>
  </si>
  <si>
    <t>pusillus</t>
  </si>
  <si>
    <t>USNM 9286</t>
  </si>
  <si>
    <t>USNM 9288</t>
  </si>
  <si>
    <t>UALVP 44168</t>
  </si>
  <si>
    <t>Alberta</t>
  </si>
  <si>
    <t>Scott 2003</t>
  </si>
  <si>
    <t>USNM 21019</t>
  </si>
  <si>
    <t>M2?</t>
  </si>
  <si>
    <t>subtrigonus</t>
  </si>
  <si>
    <t>NMMNH 19995</t>
  </si>
  <si>
    <t>orthogonius</t>
  </si>
  <si>
    <t>New Mexico</t>
  </si>
  <si>
    <t>San Juan Basin</t>
  </si>
  <si>
    <t>Szalay and Lucas 1996</t>
  </si>
  <si>
    <t> 29864</t>
  </si>
  <si>
    <t>USNM 8388</t>
  </si>
  <si>
    <t>latidens</t>
  </si>
  <si>
    <t>partial m1 present but intact m2 and m3</t>
  </si>
  <si>
    <t>PU 17406</t>
  </si>
  <si>
    <t>Arctocyonides</t>
  </si>
  <si>
    <t>vecordensis</t>
  </si>
  <si>
    <t>cf. montanensis</t>
  </si>
  <si>
    <t>approx m2 length</t>
  </si>
  <si>
    <t>species average?</t>
  </si>
  <si>
    <t>protogonioides</t>
  </si>
  <si>
    <t>USNM 8363</t>
  </si>
  <si>
    <t>silberlingi</t>
  </si>
  <si>
    <t>P3 and P4 measures not given despite being present</t>
  </si>
  <si>
    <t>P3-P4 present but not directly stated</t>
  </si>
  <si>
    <t>USNM 6158</t>
  </si>
  <si>
    <t>?Claenodon</t>
  </si>
  <si>
    <t>Colpoclaenus</t>
  </si>
  <si>
    <t>procyonoides</t>
  </si>
  <si>
    <t>UALVP 44173</t>
  </si>
  <si>
    <t>cf. procyonoides</t>
  </si>
  <si>
    <t>USNM 20630</t>
  </si>
  <si>
    <t>Conacodon</t>
  </si>
  <si>
    <t>matthewi</t>
  </si>
  <si>
    <t>UCM 33880</t>
  </si>
  <si>
    <t>many meases estimated</t>
  </si>
  <si>
    <t>UCM 33881</t>
  </si>
  <si>
    <t>UCM 34189</t>
  </si>
  <si>
    <t>UCM 34614</t>
  </si>
  <si>
    <t>UCM 35075</t>
  </si>
  <si>
    <t>AMNH 56187</t>
  </si>
  <si>
    <t>Copecion</t>
  </si>
  <si>
    <t>brachypternus</t>
  </si>
  <si>
    <t>AMNH 56188</t>
  </si>
  <si>
    <t>AMNH 56189</t>
  </si>
  <si>
    <t>AMNH 56190</t>
  </si>
  <si>
    <t>AMNH 56191</t>
  </si>
  <si>
    <t>Lower Haplomylus-Ectocion zone, Bighorn Basin</t>
  </si>
  <si>
    <t>locality average</t>
  </si>
  <si>
    <t>Thewissen 1990</t>
  </si>
  <si>
    <t>Bunophorus zone, Bighorn Basin</t>
  </si>
  <si>
    <t>Heptodon Zone, Bighorn Basin</t>
  </si>
  <si>
    <t>UM 74602</t>
  </si>
  <si>
    <t>cf. brachypternus</t>
  </si>
  <si>
    <t>Baja</t>
  </si>
  <si>
    <t>Lomas Las Tetas De Cabra Fauna</t>
  </si>
  <si>
    <t>Novacek etal 1991</t>
  </si>
  <si>
    <t>davisi</t>
  </si>
  <si>
    <t>Cantius torresi zone, Bighorn Basin</t>
  </si>
  <si>
    <t>AMNH 17074</t>
  </si>
  <si>
    <t>Coriphagus</t>
  </si>
  <si>
    <t>encinensis</t>
  </si>
  <si>
    <t>montanus</t>
  </si>
  <si>
    <t>No #</t>
  </si>
  <si>
    <t>Coryphodon</t>
  </si>
  <si>
    <t>armatus</t>
  </si>
  <si>
    <t>Bathmodon</t>
  </si>
  <si>
    <t>elephantopus</t>
  </si>
  <si>
    <t>lomas</t>
  </si>
  <si>
    <t>crow of last inferior molar</t>
  </si>
  <si>
    <t>molestus</t>
  </si>
  <si>
    <t>superior molar likely relate to last superior moalr mentioned in text</t>
  </si>
  <si>
    <t>simus</t>
  </si>
  <si>
    <t>listed m2 as lower penultimate molar</t>
  </si>
  <si>
    <t>AMNH 102161</t>
  </si>
  <si>
    <t>Viverravidae</t>
  </si>
  <si>
    <t>Deltatherium</t>
  </si>
  <si>
    <t>durini</t>
  </si>
  <si>
    <t>not sure if its a M1; nomen dubium</t>
  </si>
  <si>
    <t>AMNH 3315</t>
  </si>
  <si>
    <t>Hyaenodonta</t>
  </si>
  <si>
    <t>fundaminis</t>
  </si>
  <si>
    <t>In text</t>
  </si>
  <si>
    <t>AMNH 23177</t>
  </si>
  <si>
    <t>Desmatoclaenus</t>
  </si>
  <si>
    <t>dianae</t>
  </si>
  <si>
    <t>OMNH 27682</t>
  </si>
  <si>
    <t>hermaeus</t>
  </si>
  <si>
    <t>mearae</t>
  </si>
  <si>
    <t>UCMP 114308</t>
  </si>
  <si>
    <t>UNM B-401b</t>
  </si>
  <si>
    <t>Lucas 1984</t>
  </si>
  <si>
    <t>Deuterogonodon</t>
  </si>
  <si>
    <t>USNM 6160</t>
  </si>
  <si>
    <t>M2 is partial</t>
  </si>
  <si>
    <t>USNM 6161</t>
  </si>
  <si>
    <t>AMNH 17078</t>
  </si>
  <si>
    <t>noletil</t>
  </si>
  <si>
    <t>AMNH 15732</t>
  </si>
  <si>
    <t>navajovius</t>
  </si>
  <si>
    <t>Ectocion</t>
  </si>
  <si>
    <t>cedrus</t>
  </si>
  <si>
    <t>Plesiadapis rex zone, Cedar Point Quarry</t>
  </si>
  <si>
    <t>says these measurements are from Thewissen 1990</t>
  </si>
  <si>
    <t>Bai etal 2019</t>
  </si>
  <si>
    <t>collinus</t>
  </si>
  <si>
    <t>Plesiadapis praecursor zone, Douglass Quarry</t>
  </si>
  <si>
    <t>USNM 11913</t>
  </si>
  <si>
    <t>Tetraclaenodon</t>
  </si>
  <si>
    <t>superior</t>
  </si>
  <si>
    <t>?Gidleyina</t>
  </si>
  <si>
    <t>USNM 20790</t>
  </si>
  <si>
    <t>Gidleyina</t>
  </si>
  <si>
    <t>wyomingensis</t>
  </si>
  <si>
    <t>USNM 20793</t>
  </si>
  <si>
    <t>USNM 20795</t>
  </si>
  <si>
    <t>approx M1 width</t>
  </si>
  <si>
    <t>USNM 6166</t>
  </si>
  <si>
    <t>YPM 12048</t>
  </si>
  <si>
    <t>gives both gidley and his own measurements on the same specimen</t>
  </si>
  <si>
    <t>YPM 14190</t>
  </si>
  <si>
    <t>montanensis?</t>
  </si>
  <si>
    <t>IGM 3675</t>
  </si>
  <si>
    <t>ignotum</t>
  </si>
  <si>
    <t>says these measurements are from Novacek 1991</t>
  </si>
  <si>
    <t>major</t>
  </si>
  <si>
    <t>Clarkforkian</t>
  </si>
  <si>
    <t>Piceance Basin</t>
  </si>
  <si>
    <t>M1 and M2 measured by plates; taken from Patterson and West 1973</t>
  </si>
  <si>
    <t>mediotuber</t>
  </si>
  <si>
    <t>Plesiadapis simonsi zone, Clarks Forks Basin</t>
  </si>
  <si>
    <t>CM 67866</t>
  </si>
  <si>
    <t>nanabeensis</t>
  </si>
  <si>
    <t>Beard and Dawson 2009</t>
  </si>
  <si>
    <t>says these measurements are from Beard and Dawson 2009</t>
  </si>
  <si>
    <t>YPM PU 23985</t>
  </si>
  <si>
    <t>AMNH 56159</t>
  </si>
  <si>
    <t>osbornianus</t>
  </si>
  <si>
    <t>text</t>
  </si>
  <si>
    <t>AMNH 56160</t>
  </si>
  <si>
    <t>AMNH 56161</t>
  </si>
  <si>
    <t>based on mean values from Thewissen 1990</t>
  </si>
  <si>
    <t>Plesiadapis gingerichi zone, Bighorn Basin</t>
  </si>
  <si>
    <t>Plesiadapis cookei zone, Bighorn Basin</t>
  </si>
  <si>
    <t>Phenacodus-ectocion zone, Bighorn basin</t>
  </si>
  <si>
    <t>Upper Haplomylus-Ectocion zone, Bighorn Basin</t>
  </si>
  <si>
    <t>UCMP 44799</t>
  </si>
  <si>
    <t>USNM 20645</t>
  </si>
  <si>
    <t>cf. osbornianum</t>
  </si>
  <si>
    <t>USNM 20736</t>
  </si>
  <si>
    <t>ralstonensis</t>
  </si>
  <si>
    <t>parvus</t>
  </si>
  <si>
    <t>UM 75723</t>
  </si>
  <si>
    <t>UW 26361</t>
  </si>
  <si>
    <t>approx M1 length</t>
  </si>
  <si>
    <t>UW 26362</t>
  </si>
  <si>
    <t>superstes</t>
  </si>
  <si>
    <t>Palaeosynops zone, Wind River basin</t>
  </si>
  <si>
    <t>Ectoconus</t>
  </si>
  <si>
    <t>ditrigonus</t>
  </si>
  <si>
    <t>Periptychus</t>
  </si>
  <si>
    <t>DMNH 44374</t>
  </si>
  <si>
    <t>DMNH 44393</t>
  </si>
  <si>
    <t>OMNH 28111</t>
  </si>
  <si>
    <t>deciduosu P3 and P4 present but not added to this dataset</t>
  </si>
  <si>
    <t>AMNH 811a</t>
  </si>
  <si>
    <t>Ellipsodon</t>
  </si>
  <si>
    <t>grangeri</t>
  </si>
  <si>
    <t>witkoi</t>
  </si>
  <si>
    <t>KU 7833a</t>
  </si>
  <si>
    <t>approx measures</t>
  </si>
  <si>
    <t>KU 7834</t>
  </si>
  <si>
    <t>KU 7835</t>
  </si>
  <si>
    <t>KU 9616</t>
  </si>
  <si>
    <t>KU 9617</t>
  </si>
  <si>
    <t>KU 9618</t>
  </si>
  <si>
    <t>NMMNH P-20941</t>
  </si>
  <si>
    <t>NMMNH P-20944</t>
  </si>
  <si>
    <t>NMMNH P-21465</t>
  </si>
  <si>
    <t>NMMNH P-21931</t>
  </si>
  <si>
    <t>No. 7833</t>
  </si>
  <si>
    <t>Wilson 1956</t>
  </si>
  <si>
    <t>No. 7834</t>
  </si>
  <si>
    <t>No. 7835</t>
  </si>
  <si>
    <t>the m2 length has a dash next to 5.2 and I am unsure what this represents</t>
  </si>
  <si>
    <t>No. 9616</t>
  </si>
  <si>
    <t>p4 width is 3.5?; m3 length had a + symbol next to the 5.2 and I am usnure what this represents.</t>
  </si>
  <si>
    <t>No. 9617</t>
  </si>
  <si>
    <t>No. 9618</t>
  </si>
  <si>
    <t>No. 9619</t>
  </si>
  <si>
    <t>AMNH 17043</t>
  </si>
  <si>
    <t>inaequidens</t>
  </si>
  <si>
    <t>AMNH 3095</t>
  </si>
  <si>
    <t>AMNH 3096</t>
  </si>
  <si>
    <t>AMNH 3296</t>
  </si>
  <si>
    <t>AMNH 3298</t>
  </si>
  <si>
    <t>AMNH 3299</t>
  </si>
  <si>
    <t>NMMNH P-12152</t>
  </si>
  <si>
    <t>M2 widths are approximate</t>
  </si>
  <si>
    <t>NMMNH P-12340</t>
  </si>
  <si>
    <t>NMMNH P-18820</t>
  </si>
  <si>
    <t>NMMNH P-18825</t>
  </si>
  <si>
    <t>NMMNH P-18862</t>
  </si>
  <si>
    <t>NMMNH P-19733</t>
  </si>
  <si>
    <t>NMMNH P-19809</t>
  </si>
  <si>
    <t>NMMNH P-20680</t>
  </si>
  <si>
    <t>NMMNH P-20991</t>
  </si>
  <si>
    <t>NMMNH P-2797</t>
  </si>
  <si>
    <t>UCMP 36636</t>
  </si>
  <si>
    <t>USNM 9662</t>
  </si>
  <si>
    <t>sternbergi</t>
  </si>
  <si>
    <t>UCMP 189542</t>
  </si>
  <si>
    <t>Litaletes</t>
  </si>
  <si>
    <t>cf. sternbergi</t>
  </si>
  <si>
    <t>UCMP 189581</t>
  </si>
  <si>
    <t>ACM 6359</t>
  </si>
  <si>
    <t>yotankae</t>
  </si>
  <si>
    <t>NMMNH P-15852a</t>
  </si>
  <si>
    <t>NMMNH P-15852b</t>
  </si>
  <si>
    <t>NMMNH P-15852c</t>
  </si>
  <si>
    <t>NMMNH P-20739</t>
  </si>
  <si>
    <t>NMMNH P-21609</t>
  </si>
  <si>
    <t>NMMNH P-27822</t>
  </si>
  <si>
    <t>NMMNH P-30646</t>
  </si>
  <si>
    <t>NMMNH P-35150</t>
  </si>
  <si>
    <t>NMMNH P-42969</t>
  </si>
  <si>
    <t>NMMNH P-48444</t>
  </si>
  <si>
    <t>PU 13290</t>
  </si>
  <si>
    <t>Triisodontidae</t>
  </si>
  <si>
    <t>Eoconodon</t>
  </si>
  <si>
    <t>copanus</t>
  </si>
  <si>
    <t>UM VP1471</t>
  </si>
  <si>
    <t>nidhoggi</t>
  </si>
  <si>
    <t>Esthonyx</t>
  </si>
  <si>
    <t>bisulcatus</t>
  </si>
  <si>
    <t>acer</t>
  </si>
  <si>
    <t>refers to teeth as last 4 premolars and last 3 molars?...4th premolar and 3 molars?.  Treated is as 4th premolar and m1-m3</t>
  </si>
  <si>
    <t>gives measures for the penultimate and last molars.  Might be able to get lenght of middle molar (m2) using the lenght of all 3 or last 2.</t>
  </si>
  <si>
    <t>burmeisterii</t>
  </si>
  <si>
    <t>measurement for last molar</t>
  </si>
  <si>
    <t>Clark fork Basin</t>
  </si>
  <si>
    <t>Gray Bull of Elk Creek</t>
  </si>
  <si>
    <t>Powder River Basin</t>
  </si>
  <si>
    <t>gunnelli</t>
  </si>
  <si>
    <t>UM 83874</t>
  </si>
  <si>
    <t>UM 87354</t>
  </si>
  <si>
    <t>spatularius</t>
  </si>
  <si>
    <t>UM 54888</t>
  </si>
  <si>
    <t>Gingerichia</t>
  </si>
  <si>
    <t>geoteretes</t>
  </si>
  <si>
    <t>Douglass Quarry</t>
  </si>
  <si>
    <t>Zack etal 2005</t>
  </si>
  <si>
    <t>UM 54889</t>
  </si>
  <si>
    <t>appromitate with &gt; indicated on given values; M1 or M2</t>
  </si>
  <si>
    <t>UM 54890</t>
  </si>
  <si>
    <t>Glennie Quarry</t>
  </si>
  <si>
    <t>UM 54891</t>
  </si>
  <si>
    <t>UM 54892</t>
  </si>
  <si>
    <t>UM 54893</t>
  </si>
  <si>
    <t>UM 54894</t>
  </si>
  <si>
    <t>UM 83932</t>
  </si>
  <si>
    <t>UM 83933</t>
  </si>
  <si>
    <t>UM 83934</t>
  </si>
  <si>
    <t>UM 83935</t>
  </si>
  <si>
    <t>UM 83936</t>
  </si>
  <si>
    <t>UM 83937</t>
  </si>
  <si>
    <t>p2 or p3</t>
  </si>
  <si>
    <t>UM 83938</t>
  </si>
  <si>
    <t>UM 83939</t>
  </si>
  <si>
    <t>UM 84535</t>
  </si>
  <si>
    <t>UM 84536</t>
  </si>
  <si>
    <t>UM 84539</t>
  </si>
  <si>
    <t>UALVP 25050</t>
  </si>
  <si>
    <t>hystrix</t>
  </si>
  <si>
    <t>Cochrane 2</t>
  </si>
  <si>
    <t>UALVP 25053</t>
  </si>
  <si>
    <t>UALVP 25057</t>
  </si>
  <si>
    <t>UALVP 25058</t>
  </si>
  <si>
    <t>UALVP 25060</t>
  </si>
  <si>
    <t>UALVP 25061</t>
  </si>
  <si>
    <t>UALVP 25062</t>
  </si>
  <si>
    <t>UALVP 25063</t>
  </si>
  <si>
    <t>UALVP 25065</t>
  </si>
  <si>
    <t>UALVP 25066</t>
  </si>
  <si>
    <t>UALVP 25067</t>
  </si>
  <si>
    <t>UALVP 25068</t>
  </si>
  <si>
    <t>UALVP 25069</t>
  </si>
  <si>
    <t>UALVP 25071</t>
  </si>
  <si>
    <t>UALVP 40796</t>
  </si>
  <si>
    <t>UALVP 42406</t>
  </si>
  <si>
    <t>UALVP 42544</t>
  </si>
  <si>
    <t>UALVP 42546</t>
  </si>
  <si>
    <t>UALVP 42634</t>
  </si>
  <si>
    <t>UALVP 42642</t>
  </si>
  <si>
    <t>UALVP 43082</t>
  </si>
  <si>
    <t>UALVP 43083</t>
  </si>
  <si>
    <t>UALVP 43084</t>
  </si>
  <si>
    <t>UALVP 43086</t>
  </si>
  <si>
    <t>UALVP 43087</t>
  </si>
  <si>
    <t>UALVP 43088</t>
  </si>
  <si>
    <t>UALVP 54895</t>
  </si>
  <si>
    <t>sp 1</t>
  </si>
  <si>
    <t>Bingo Quarry</t>
  </si>
  <si>
    <t>UCMP 47254</t>
  </si>
  <si>
    <t>Goniacodon</t>
  </si>
  <si>
    <t>hiawathae</t>
  </si>
  <si>
    <t>UM 80833</t>
  </si>
  <si>
    <t>Hapalodectes</t>
  </si>
  <si>
    <t>anthracinus</t>
  </si>
  <si>
    <t>Zhao etal 1991</t>
  </si>
  <si>
    <t>UM 87491</t>
  </si>
  <si>
    <t>IVPP V5253</t>
  </si>
  <si>
    <t>hetangensis</t>
  </si>
  <si>
    <t>right jaw may be in Li and Ting 1987</t>
  </si>
  <si>
    <t>AMNH 12781</t>
  </si>
  <si>
    <t>leptognathus</t>
  </si>
  <si>
    <t>compressus</t>
  </si>
  <si>
    <t>??</t>
  </si>
  <si>
    <t>type H. compressus</t>
  </si>
  <si>
    <t>AMNH 12782</t>
  </si>
  <si>
    <t>AMNH 12783</t>
  </si>
  <si>
    <t>AMNH 14748</t>
  </si>
  <si>
    <t>Does nto state where depth was taken but context suggests at m3</t>
  </si>
  <si>
    <t>AMNH 39299</t>
  </si>
  <si>
    <t>AMNH 39300</t>
  </si>
  <si>
    <t>AMNH 78</t>
  </si>
  <si>
    <t>UM 82513</t>
  </si>
  <si>
    <t>AMNH 20172</t>
  </si>
  <si>
    <t>serus</t>
  </si>
  <si>
    <t>IVPP V5038</t>
  </si>
  <si>
    <t>?Hapalodectes</t>
  </si>
  <si>
    <t>may be from Zhang etal 1978</t>
  </si>
  <si>
    <t>UM 2050</t>
  </si>
  <si>
    <t>Haplaletes</t>
  </si>
  <si>
    <t>andakupensis</t>
  </si>
  <si>
    <t>disceptatrix</t>
  </si>
  <si>
    <t>USNM 21008</t>
  </si>
  <si>
    <t>USNM 9500</t>
  </si>
  <si>
    <t>USNM 9555</t>
  </si>
  <si>
    <t>USNM 9556</t>
  </si>
  <si>
    <t>pelicatus</t>
  </si>
  <si>
    <t>p3 ar approx</t>
  </si>
  <si>
    <t>No. 1</t>
  </si>
  <si>
    <t>Haploconus</t>
  </si>
  <si>
    <t>angustus</t>
  </si>
  <si>
    <t>lineatus</t>
  </si>
  <si>
    <t>No. 2</t>
  </si>
  <si>
    <t>No. 3</t>
  </si>
  <si>
    <t>xiphodon</t>
  </si>
  <si>
    <t>OMNH 27670</t>
  </si>
  <si>
    <t>elachistus</t>
  </si>
  <si>
    <t>OMNH 27680</t>
  </si>
  <si>
    <t>OMNH 27713</t>
  </si>
  <si>
    <t>encrusted molar</t>
  </si>
  <si>
    <t>AMNH 16418</t>
  </si>
  <si>
    <t>entoconus</t>
  </si>
  <si>
    <t>AMNH 16420</t>
  </si>
  <si>
    <t>AMNH 16422</t>
  </si>
  <si>
    <t>AMNH 16424</t>
  </si>
  <si>
    <t>AMNH 16425</t>
  </si>
  <si>
    <t>AMNH 16431</t>
  </si>
  <si>
    <t>AMNH 16433</t>
  </si>
  <si>
    <t>AMNH 3462</t>
  </si>
  <si>
    <t>AMNH 3467</t>
  </si>
  <si>
    <t>AMNH 3473</t>
  </si>
  <si>
    <t>AMNH 3476</t>
  </si>
  <si>
    <t>AMNH 3551</t>
  </si>
  <si>
    <t>DMNH 44369</t>
  </si>
  <si>
    <t>coniferus</t>
  </si>
  <si>
    <t>DMNH 44394</t>
  </si>
  <si>
    <t>UCM 87605</t>
  </si>
  <si>
    <t>CM 67871</t>
  </si>
  <si>
    <t>Haplomylus</t>
  </si>
  <si>
    <t>meridionalis</t>
  </si>
  <si>
    <t>CM 70403</t>
  </si>
  <si>
    <t>speirianus</t>
  </si>
  <si>
    <t>average for multiple specimens</t>
  </si>
  <si>
    <t>Bighorn and Clark Fork Basin</t>
  </si>
  <si>
    <t>Four Mile</t>
  </si>
  <si>
    <t>some specimens in McKenna 1960l p 105</t>
  </si>
  <si>
    <t>Hemithlaeus</t>
  </si>
  <si>
    <t>AMNH 3587</t>
  </si>
  <si>
    <t>kowalevskianus</t>
  </si>
  <si>
    <t>listed as P-m IV but based on prior sentence I tink it is the lowers.  This is under auhor description section so I think it is the type being measured.</t>
  </si>
  <si>
    <t>Hyopsodus</t>
  </si>
  <si>
    <t>loomisi</t>
  </si>
  <si>
    <t>mentalis</t>
  </si>
  <si>
    <t>lemoinianus</t>
  </si>
  <si>
    <t>minusculus</t>
  </si>
  <si>
    <t>UM 98665</t>
  </si>
  <si>
    <t>Zonnevelf etal 2000</t>
  </si>
  <si>
    <t>AMNH 80034</t>
  </si>
  <si>
    <t>miticulus</t>
  </si>
  <si>
    <t>cf. miticulus</t>
  </si>
  <si>
    <t>only provides P4-M3=13.65; P4-M2=11; M1-3=10.1; M1-2 8mm; M2-M3=6.75mm</t>
  </si>
  <si>
    <t>Species average</t>
  </si>
  <si>
    <t>comprised of multiple specimens; only provide distinct measurement for 1st true molar (m1);  other measures are m1-m3 and 2 last premolars</t>
  </si>
  <si>
    <t>paulus</t>
  </si>
  <si>
    <t>powellianus</t>
  </si>
  <si>
    <t>pygmaeus</t>
  </si>
  <si>
    <t>reported as penultimate molar</t>
  </si>
  <si>
    <t>Cope 1871 Descriptions of Some New Vertebrata</t>
  </si>
  <si>
    <t>simplex</t>
  </si>
  <si>
    <t>wortmani</t>
  </si>
  <si>
    <t>UM 100020</t>
  </si>
  <si>
    <t>UM 100030</t>
  </si>
  <si>
    <t>UM 101156</t>
  </si>
  <si>
    <t>UM 101157</t>
  </si>
  <si>
    <t>UM 103913</t>
  </si>
  <si>
    <t>AMNH 35874</t>
  </si>
  <si>
    <t>disjunctus</t>
  </si>
  <si>
    <t>UCMP 189565</t>
  </si>
  <si>
    <t>cf. disjunctus</t>
  </si>
  <si>
    <t>USNM 6179</t>
  </si>
  <si>
    <t>USNM 9323</t>
  </si>
  <si>
    <t>USNM 9324</t>
  </si>
  <si>
    <t>USNM 9582</t>
  </si>
  <si>
    <t>USNM 9660</t>
  </si>
  <si>
    <t>ondolinde</t>
  </si>
  <si>
    <t>PU 17479</t>
  </si>
  <si>
    <t>USNM 21016</t>
  </si>
  <si>
    <t>Litocherus</t>
  </si>
  <si>
    <t>lacunatus</t>
  </si>
  <si>
    <t>Litolestes</t>
  </si>
  <si>
    <t>UW 1079</t>
  </si>
  <si>
    <t>ROM 05631</t>
  </si>
  <si>
    <t>?Litomylus</t>
  </si>
  <si>
    <t>alphamon</t>
  </si>
  <si>
    <t>AMNH 16720</t>
  </si>
  <si>
    <t>Litomylus</t>
  </si>
  <si>
    <t>aequidens</t>
  </si>
  <si>
    <t>AMNH 16039</t>
  </si>
  <si>
    <t>dissentaneus</t>
  </si>
  <si>
    <t>osceolae</t>
  </si>
  <si>
    <t>USNM 21010</t>
  </si>
  <si>
    <t>scaphiscus</t>
  </si>
  <si>
    <t>USNM 21014</t>
  </si>
  <si>
    <t>USNM 9318</t>
  </si>
  <si>
    <t>USNM 9425</t>
  </si>
  <si>
    <t>USNM 9536</t>
  </si>
  <si>
    <t>USNM 9557</t>
  </si>
  <si>
    <t>USNM 9580</t>
  </si>
  <si>
    <t>USNM 21013</t>
  </si>
  <si>
    <t>Bison Basin Ledge</t>
  </si>
  <si>
    <t>UW 2254</t>
  </si>
  <si>
    <t>Bison Basin Saddle</t>
  </si>
  <si>
    <t>UW 26375</t>
  </si>
  <si>
    <t>m2?</t>
  </si>
  <si>
    <t>UW 26376</t>
  </si>
  <si>
    <t>UALVP 44174</t>
  </si>
  <si>
    <t>UALVP 44183</t>
  </si>
  <si>
    <t>grandaletes</t>
  </si>
  <si>
    <t>Scott 2002</t>
  </si>
  <si>
    <t>Lophocion</t>
  </si>
  <si>
    <t>asiaticus</t>
  </si>
  <si>
    <t>AMNH 16060</t>
  </si>
  <si>
    <t>Loxolophus</t>
  </si>
  <si>
    <t>faulkneri</t>
  </si>
  <si>
    <t>USNM 16626</t>
  </si>
  <si>
    <t>AMNH 27713</t>
  </si>
  <si>
    <t>Protogonodon</t>
  </si>
  <si>
    <t>AMNH 16343</t>
  </si>
  <si>
    <t>hyattianus</t>
  </si>
  <si>
    <t>AMNH 58219</t>
  </si>
  <si>
    <t>Mimotricentes</t>
  </si>
  <si>
    <t>mirielae</t>
  </si>
  <si>
    <t>UNM B-392</t>
  </si>
  <si>
    <t>m3 approx length</t>
  </si>
  <si>
    <t>AMNH 3192</t>
  </si>
  <si>
    <t>pentacus</t>
  </si>
  <si>
    <t>UNM B-1087</t>
  </si>
  <si>
    <t>UNM B-1271</t>
  </si>
  <si>
    <t>AMNH 16356</t>
  </si>
  <si>
    <t>AMNH 16358</t>
  </si>
  <si>
    <t>AMNH 16359</t>
  </si>
  <si>
    <t>AMNH 16361</t>
  </si>
  <si>
    <t>AMNH 3108</t>
  </si>
  <si>
    <t>AMNH 3109</t>
  </si>
  <si>
    <t>AMNH 3111</t>
  </si>
  <si>
    <t>AMNH 3113</t>
  </si>
  <si>
    <t>AMNH 786A</t>
  </si>
  <si>
    <t>AMNH 802</t>
  </si>
  <si>
    <t>AMNH 811</t>
  </si>
  <si>
    <t>UNM B-393</t>
  </si>
  <si>
    <t>UNM B-397</t>
  </si>
  <si>
    <t>NMMNH-P3587</t>
  </si>
  <si>
    <t>Meniscotherium</t>
  </si>
  <si>
    <t>chamense</t>
  </si>
  <si>
    <t>in composite image iwth NMMNH-P3587; Figure 11</t>
  </si>
  <si>
    <t>Williamson and Lucas 1992</t>
  </si>
  <si>
    <t>NMMNH-P3621</t>
  </si>
  <si>
    <t>does not indicate if upper or lowers; mentions premolars but only provides measures for penultimate molar (assumed M2 but may be wrong);  otherwise measures for last 4 and true molars present; length last 4 molars=0.029m and true molars=0.022m</t>
  </si>
  <si>
    <t>NMMNH Locality 203</t>
  </si>
  <si>
    <t>UM 100027</t>
  </si>
  <si>
    <t>UM 102838</t>
  </si>
  <si>
    <t>USNM 22435</t>
  </si>
  <si>
    <t>in composite image iwth USNM 22435; Figure 12</t>
  </si>
  <si>
    <t>terraerubrae</t>
  </si>
  <si>
    <t>IGM 3676</t>
  </si>
  <si>
    <t>cf. priscum</t>
  </si>
  <si>
    <t>IGM 3677</t>
  </si>
  <si>
    <t>M2 length is estimate</t>
  </si>
  <si>
    <t>IGM 3678</t>
  </si>
  <si>
    <t>IGM 3679</t>
  </si>
  <si>
    <t>IGM 3680</t>
  </si>
  <si>
    <t>IGM 4035</t>
  </si>
  <si>
    <t>tapiacitum</t>
  </si>
  <si>
    <t>tapiacitis</t>
  </si>
  <si>
    <t>USNM 20634</t>
  </si>
  <si>
    <t>lengths are mostlt approx and estimates</t>
  </si>
  <si>
    <t>Primates</t>
  </si>
  <si>
    <t>vicarius</t>
  </si>
  <si>
    <t>Mimatuta</t>
  </si>
  <si>
    <t>minuial</t>
  </si>
  <si>
    <t>PU 14172</t>
  </si>
  <si>
    <t>PU 14453</t>
  </si>
  <si>
    <t>UCMP 132308</t>
  </si>
  <si>
    <t>V87091</t>
  </si>
  <si>
    <t>anterior width approx</t>
  </si>
  <si>
    <t>UCMP 134695</t>
  </si>
  <si>
    <t>morgoth</t>
  </si>
  <si>
    <t>UCMP 132227</t>
  </si>
  <si>
    <t>V87151</t>
  </si>
  <si>
    <t>UCMP 132340</t>
  </si>
  <si>
    <t>V87029</t>
  </si>
  <si>
    <t>UCMP 132454</t>
  </si>
  <si>
    <t>UCMP 132620</t>
  </si>
  <si>
    <t>V87037</t>
  </si>
  <si>
    <t>UCMP 133148</t>
  </si>
  <si>
    <t>V87049</t>
  </si>
  <si>
    <t>UCMP 133446</t>
  </si>
  <si>
    <t>UCMP 133853</t>
  </si>
  <si>
    <t>V87098</t>
  </si>
  <si>
    <t>UCMP 134574</t>
  </si>
  <si>
    <t>V87101</t>
  </si>
  <si>
    <t>UCMP 134589</t>
  </si>
  <si>
    <t>V87123</t>
  </si>
  <si>
    <t>UCMP 134590</t>
  </si>
  <si>
    <t>V87088</t>
  </si>
  <si>
    <t>UCMP 134634</t>
  </si>
  <si>
    <t>UCMP 134639</t>
  </si>
  <si>
    <t>UCMP 134640</t>
  </si>
  <si>
    <t>UMVP 1560</t>
  </si>
  <si>
    <t>V71203</t>
  </si>
  <si>
    <t>USNM 9277</t>
  </si>
  <si>
    <t>angustidens</t>
  </si>
  <si>
    <t>USNM 9695</t>
  </si>
  <si>
    <t>USNM 9706</t>
  </si>
  <si>
    <t>YPM 13758</t>
  </si>
  <si>
    <t>fremontensis</t>
  </si>
  <si>
    <t>USNM 20582</t>
  </si>
  <si>
    <t>Tricentes</t>
  </si>
  <si>
    <t>USNM 20584</t>
  </si>
  <si>
    <t>mandibularis</t>
  </si>
  <si>
    <t>AMNH 16614</t>
  </si>
  <si>
    <t>opisthacus</t>
  </si>
  <si>
    <t>KU 7852</t>
  </si>
  <si>
    <t>AMNH 15965</t>
  </si>
  <si>
    <t>turgidus</t>
  </si>
  <si>
    <t>AMNH 16620</t>
  </si>
  <si>
    <t>AMNH 3135</t>
  </si>
  <si>
    <t>AMNH 3136</t>
  </si>
  <si>
    <t>AMNH 3153</t>
  </si>
  <si>
    <t>AMNH 3154</t>
  </si>
  <si>
    <t>AMNH 3163 16628</t>
  </si>
  <si>
    <t>These measures could have errors as the ink is faded from the numbers.  May need to seek out a better resolution scan.</t>
  </si>
  <si>
    <t>Mithrandir</t>
  </si>
  <si>
    <t>gillianus</t>
  </si>
  <si>
    <t>superior dP4 and p4 present but being deciduous were not collated in this entry</t>
  </si>
  <si>
    <t>UNM B-1088a</t>
  </si>
  <si>
    <t>Gillisonchus</t>
  </si>
  <si>
    <t>Mixodectidae</t>
  </si>
  <si>
    <t>Mixodectes</t>
  </si>
  <si>
    <t>malaris</t>
  </si>
  <si>
    <t>omnivorus</t>
  </si>
  <si>
    <t>listed as superior molar?</t>
  </si>
  <si>
    <t>primaevus</t>
  </si>
  <si>
    <t>describe a dentiton but only lists last molar for measurement; not sure if this opper or lower but if type its upper M3.</t>
  </si>
  <si>
    <t>sulcatus</t>
  </si>
  <si>
    <t>superior molar?; reproted as corresponding to tooth in Phenacodus omnivorus of same volume</t>
  </si>
  <si>
    <t>Opisthotomus</t>
  </si>
  <si>
    <t>astutus</t>
  </si>
  <si>
    <t>flagrans</t>
  </si>
  <si>
    <t>Oxyacodon</t>
  </si>
  <si>
    <t>agapetillus</t>
  </si>
  <si>
    <t>Archibald etal 1983</t>
  </si>
  <si>
    <t>UCMP 89690</t>
  </si>
  <si>
    <t>AMNH 3550</t>
  </si>
  <si>
    <t>apiculatus</t>
  </si>
  <si>
    <t>BYU 3798</t>
  </si>
  <si>
    <t>BYU 3856</t>
  </si>
  <si>
    <t>m1?</t>
  </si>
  <si>
    <t>archibaldi</t>
  </si>
  <si>
    <t>UCM 34607</t>
  </si>
  <si>
    <t>UCM 34610</t>
  </si>
  <si>
    <t>width of P3 estimated</t>
  </si>
  <si>
    <t>UCM 34942</t>
  </si>
  <si>
    <t>length and wifth of p3 and m1 estimated</t>
  </si>
  <si>
    <t>UCM 34953</t>
  </si>
  <si>
    <t>length of p4 estimated</t>
  </si>
  <si>
    <t>UCM 34958</t>
  </si>
  <si>
    <t>UCM 35087</t>
  </si>
  <si>
    <t>m2 widths estimated</t>
  </si>
  <si>
    <t>BYU 3793</t>
  </si>
  <si>
    <t>ferronensis</t>
  </si>
  <si>
    <t>BYU 3825</t>
  </si>
  <si>
    <t>trigonid length of 1.6</t>
  </si>
  <si>
    <t>BYU 3843</t>
  </si>
  <si>
    <t>talonid width approx</t>
  </si>
  <si>
    <t>BYU 3852</t>
  </si>
  <si>
    <t>LACM 32923</t>
  </si>
  <si>
    <t>UCMP 120380</t>
  </si>
  <si>
    <t>UCMP 120381</t>
  </si>
  <si>
    <t>UCMP 120382</t>
  </si>
  <si>
    <t>UCMP 120412</t>
  </si>
  <si>
    <t>UCMP 120421</t>
  </si>
  <si>
    <t>UCMP 120428</t>
  </si>
  <si>
    <t>priscilla</t>
  </si>
  <si>
    <t>UCMP 36640</t>
  </si>
  <si>
    <t>UNM NP-319</t>
  </si>
  <si>
    <t>AMNH 16346</t>
  </si>
  <si>
    <t>Oxyclaenus</t>
  </si>
  <si>
    <t>cuspidatus</t>
  </si>
  <si>
    <t>AMNH 16352</t>
  </si>
  <si>
    <t>AMNH 3252</t>
  </si>
  <si>
    <t>UM VP1473</t>
  </si>
  <si>
    <t>pugnax</t>
  </si>
  <si>
    <t>Thangorodrim</t>
  </si>
  <si>
    <t>thalion</t>
  </si>
  <si>
    <t>USNM 13782</t>
  </si>
  <si>
    <t>?Chriacus</t>
  </si>
  <si>
    <t>m2 present but not measured</t>
  </si>
  <si>
    <t>UCM 34325</t>
  </si>
  <si>
    <t>subbituminus</t>
  </si>
  <si>
    <t>UCM 34569</t>
  </si>
  <si>
    <t>UCM 34571</t>
  </si>
  <si>
    <t>UCM 34576</t>
  </si>
  <si>
    <t>UCM 34577</t>
  </si>
  <si>
    <t>UCM 34602</t>
  </si>
  <si>
    <t>UCM 34605</t>
  </si>
  <si>
    <t>prosterior m1 estiamted</t>
  </si>
  <si>
    <t>UCM 34606</t>
  </si>
  <si>
    <t>UCM 34628</t>
  </si>
  <si>
    <t>UCM 34632</t>
  </si>
  <si>
    <t>UCM 34636</t>
  </si>
  <si>
    <t>UCM 34639</t>
  </si>
  <si>
    <t>UCM 34651</t>
  </si>
  <si>
    <t>UCM 34652</t>
  </si>
  <si>
    <t>UCM 34687</t>
  </si>
  <si>
    <t>UCM 35081</t>
  </si>
  <si>
    <t>UCM 35091</t>
  </si>
  <si>
    <t>m1 width estimated</t>
  </si>
  <si>
    <t>UCM 35092</t>
  </si>
  <si>
    <t>UCM 38863</t>
  </si>
  <si>
    <t>UCM 38867</t>
  </si>
  <si>
    <t>estimated posterior width</t>
  </si>
  <si>
    <t>UCM 39550</t>
  </si>
  <si>
    <t>UCM 40060</t>
  </si>
  <si>
    <t>UCM 43134</t>
  </si>
  <si>
    <t>posterior p4 estimated</t>
  </si>
  <si>
    <t>UCM 43149</t>
  </si>
  <si>
    <t>UCM 45586</t>
  </si>
  <si>
    <t>UCM 47289</t>
  </si>
  <si>
    <t>UCM 47727</t>
  </si>
  <si>
    <t>UCMP 148324</t>
  </si>
  <si>
    <t>cf. subbituminus</t>
  </si>
  <si>
    <t>UCMP 148328</t>
  </si>
  <si>
    <t>Oxyprimus</t>
  </si>
  <si>
    <t>erikseni</t>
  </si>
  <si>
    <t>PU 16704</t>
  </si>
  <si>
    <t>M2 approximate</t>
  </si>
  <si>
    <t>PU 16866</t>
  </si>
  <si>
    <t>McComas and Eberle 2016</t>
  </si>
  <si>
    <t>UCMP 132348</t>
  </si>
  <si>
    <t>UCMP 132350</t>
  </si>
  <si>
    <t>V87052</t>
  </si>
  <si>
    <t>UCMP 133068</t>
  </si>
  <si>
    <t>V87038</t>
  </si>
  <si>
    <t>UM VP1561</t>
  </si>
  <si>
    <t>UMVP 1561</t>
  </si>
  <si>
    <t>galadrielae</t>
  </si>
  <si>
    <t>PU 16712</t>
  </si>
  <si>
    <t>PU 16863</t>
  </si>
  <si>
    <t>putorius</t>
  </si>
  <si>
    <t>have some error on measurement</t>
  </si>
  <si>
    <t>Oxytomodon</t>
  </si>
  <si>
    <t>perissum</t>
  </si>
  <si>
    <t>UCMP 148319</t>
  </si>
  <si>
    <t>cf. perissum</t>
  </si>
  <si>
    <t>m1 or m2</t>
  </si>
  <si>
    <t>USNM 16183</t>
  </si>
  <si>
    <t>type m2-m3 but m2 only discussed in text</t>
  </si>
  <si>
    <t>AMNH 15227</t>
  </si>
  <si>
    <t>Pachyaena</t>
  </si>
  <si>
    <t>gigantea</t>
  </si>
  <si>
    <t>AMNH 15228</t>
  </si>
  <si>
    <t>Is m3 meausre l or w</t>
  </si>
  <si>
    <t>AMNH 15259</t>
  </si>
  <si>
    <t>AMNH 2959</t>
  </si>
  <si>
    <t>AMNH 72</t>
  </si>
  <si>
    <t>AMNH 15728</t>
  </si>
  <si>
    <t>gracilis</t>
  </si>
  <si>
    <t>AMNH 15730</t>
  </si>
  <si>
    <t>ossifraga</t>
  </si>
  <si>
    <t>Are the aggregate measures for the lower or upper dentition</t>
  </si>
  <si>
    <t>AMNH 3627</t>
  </si>
  <si>
    <t>carinidens</t>
  </si>
  <si>
    <t>rhabdodon</t>
  </si>
  <si>
    <t>pg 121</t>
  </si>
  <si>
    <t>Shotgun Fauna</t>
  </si>
  <si>
    <t>cf. carinidens</t>
  </si>
  <si>
    <t>UW 26380</t>
  </si>
  <si>
    <t>UW 26381</t>
  </si>
  <si>
    <t>approx length</t>
  </si>
  <si>
    <t>UW 26382</t>
  </si>
  <si>
    <t>UW 26490</t>
  </si>
  <si>
    <t>milk dentition; treating these measures at molar for now. Unclear if these were measurements of premolars but were mislabeled.</t>
  </si>
  <si>
    <t>AMNH 27712</t>
  </si>
  <si>
    <t>coarctatus</t>
  </si>
  <si>
    <t>Plagioptychus</t>
  </si>
  <si>
    <t>DMNH 44368</t>
  </si>
  <si>
    <t>DMNH 44372</t>
  </si>
  <si>
    <t>DMNH 44395</t>
  </si>
  <si>
    <t>trigonid only</t>
  </si>
  <si>
    <t>UCM 95666</t>
  </si>
  <si>
    <t>YPM PU 14398</t>
  </si>
  <si>
    <t>Phenacodaptes</t>
  </si>
  <si>
    <t>sabulosus</t>
  </si>
  <si>
    <t>YPM PU 17591</t>
  </si>
  <si>
    <t>bisonensis</t>
  </si>
  <si>
    <t>Plesiadapis anceps zone, Bighorn Basin</t>
  </si>
  <si>
    <t>Plesiadapis rex zone, Bison Basin</t>
  </si>
  <si>
    <t>USNM 20564</t>
  </si>
  <si>
    <t>Phenacodus?</t>
  </si>
  <si>
    <t>USNM 20566</t>
  </si>
  <si>
    <t>USNM 20567</t>
  </si>
  <si>
    <t>approx m3 length</t>
  </si>
  <si>
    <t>USNM 20569</t>
  </si>
  <si>
    <t>Plesiadapis simonsi zone,Bighorn Basin</t>
  </si>
  <si>
    <t>hemiconus</t>
  </si>
  <si>
    <t>intermedius</t>
  </si>
  <si>
    <t>Plesiadapis gingerichi zone, Clarks Form Basin</t>
  </si>
  <si>
    <t>USNM 20644</t>
  </si>
  <si>
    <t>magnus</t>
  </si>
  <si>
    <t>AMNH 17191</t>
  </si>
  <si>
    <t>from table</t>
  </si>
  <si>
    <t>AMNH 17193</t>
  </si>
  <si>
    <t>UCMP 4034</t>
  </si>
  <si>
    <t>"matthewi"</t>
  </si>
  <si>
    <t>Mckenna 1960; pg 98 fig 52</t>
  </si>
  <si>
    <t>UCMP 46168</t>
  </si>
  <si>
    <t>nunienus</t>
  </si>
  <si>
    <t>only postcrania</t>
  </si>
  <si>
    <t>AMNH 56053</t>
  </si>
  <si>
    <t>estimated from graph; graph also has many M2 measures but no data for specimens associated</t>
  </si>
  <si>
    <t>West and Atkins 1970</t>
  </si>
  <si>
    <t>AMNH 56192</t>
  </si>
  <si>
    <t>AMNH 56193</t>
  </si>
  <si>
    <t>AMNH 56194</t>
  </si>
  <si>
    <t>AMNH 56195</t>
  </si>
  <si>
    <t>CM 12476</t>
  </si>
  <si>
    <t>Tiffany Tooth?</t>
  </si>
  <si>
    <t>Should be fixed as of 11:12am 1/21/2021.  Might be specimen AMNH 17192 refrred to as P. grangeri but not mentione dby Simpson 1935.  Paper says it "serves to tie Powder River anmila, if not primaevus complex to Paleocene forms.</t>
  </si>
  <si>
    <t>UM 761274</t>
  </si>
  <si>
    <t>UM 76176</t>
  </si>
  <si>
    <t>UM 76269</t>
  </si>
  <si>
    <t>UM 76945</t>
  </si>
  <si>
    <t>USNM 21025</t>
  </si>
  <si>
    <t>might not be proper mentions; just mention the M3</t>
  </si>
  <si>
    <t>USNM 21287</t>
  </si>
  <si>
    <t>m2 is approximate</t>
  </si>
  <si>
    <t>primaeous</t>
  </si>
  <si>
    <t>described as a posterior superior molar tooth (M2 or M3?)</t>
  </si>
  <si>
    <t>Cope 1873 Fourth Notice of Extinct Vertebrata</t>
  </si>
  <si>
    <t>trilobatus</t>
  </si>
  <si>
    <t>AMNH 16125</t>
  </si>
  <si>
    <t>vortmani</t>
  </si>
  <si>
    <t>might be only set so far that is in correct Lxw order.  for some reason the tables are set as W then L so the measures written in text may be the same.  All measures form this paper not from tables might need to be swapped to be correct</t>
  </si>
  <si>
    <t>AMNH 56186</t>
  </si>
  <si>
    <t>p3 in paper are from other side of AMNH 56328 so only included measures identifyable to this specimen only</t>
  </si>
  <si>
    <t>AMNH 56328</t>
  </si>
  <si>
    <t>IGM 4034</t>
  </si>
  <si>
    <t>cf. vortmani</t>
  </si>
  <si>
    <t>Plesiadapis simonsi zone</t>
  </si>
  <si>
    <t>Phenacodus-ectocion zone, Clark Fork Basin</t>
  </si>
  <si>
    <t>USM 16691</t>
  </si>
  <si>
    <t>almiensis</t>
  </si>
  <si>
    <t>Gazin 1942</t>
  </si>
  <si>
    <t>USNM 16691</t>
  </si>
  <si>
    <t>USNM 20643</t>
  </si>
  <si>
    <t>USNM 21286</t>
  </si>
  <si>
    <t>measures are estimates</t>
  </si>
  <si>
    <t>zuniensis</t>
  </si>
  <si>
    <t>Princetonia</t>
  </si>
  <si>
    <t>yalensis</t>
  </si>
  <si>
    <t>YPM-PU 23629</t>
  </si>
  <si>
    <t>p4 iws approximate</t>
  </si>
  <si>
    <t>Probathyopsis</t>
  </si>
  <si>
    <t>USNM 21283</t>
  </si>
  <si>
    <t>Probathyopsis?</t>
  </si>
  <si>
    <t>averages of  UALVP 44177-44183</t>
  </si>
  <si>
    <t>Promioclaenus</t>
  </si>
  <si>
    <t>acolytus</t>
  </si>
  <si>
    <t>cf. acolytus</t>
  </si>
  <si>
    <t>No. 7636</t>
  </si>
  <si>
    <t>No. 9626</t>
  </si>
  <si>
    <t>UALVP 44176</t>
  </si>
  <si>
    <t>UALVP 44177</t>
  </si>
  <si>
    <t>no distinct measurement; in the average</t>
  </si>
  <si>
    <t>UALVP 44178</t>
  </si>
  <si>
    <t>UALVP 44179</t>
  </si>
  <si>
    <t>UALVP 44180</t>
  </si>
  <si>
    <t>UALVP 44181</t>
  </si>
  <si>
    <t>UALVP 44182</t>
  </si>
  <si>
    <t>USNM 9280</t>
  </si>
  <si>
    <t>USNM 9567</t>
  </si>
  <si>
    <t>minimus</t>
  </si>
  <si>
    <t>AMNH 15952</t>
  </si>
  <si>
    <t>lemuroides</t>
  </si>
  <si>
    <t>AMNH 16636</t>
  </si>
  <si>
    <t>UW 26328</t>
  </si>
  <si>
    <t>cf. lemuroides</t>
  </si>
  <si>
    <t>UW 26329</t>
  </si>
  <si>
    <t>M1?</t>
  </si>
  <si>
    <t>pipiringosi</t>
  </si>
  <si>
    <t>USNM 20571</t>
  </si>
  <si>
    <t>USNM 21021</t>
  </si>
  <si>
    <t>UW 2263</t>
  </si>
  <si>
    <t>UCM 87609</t>
  </si>
  <si>
    <t>UCMP 189548</t>
  </si>
  <si>
    <t>?Promioclaenus</t>
  </si>
  <si>
    <t>thnetus</t>
  </si>
  <si>
    <t>TMP 2010.095.0018</t>
  </si>
  <si>
    <t>TMP 2010.095.0019</t>
  </si>
  <si>
    <t>TMP 2010.095.0020</t>
  </si>
  <si>
    <t>TMP 2010.096.0012</t>
  </si>
  <si>
    <t>TMP 2010.097.0152</t>
  </si>
  <si>
    <t>TMP 2011.090.0019</t>
  </si>
  <si>
    <t>TMP 2011.090.0049</t>
  </si>
  <si>
    <t>incomplete p3 but nio measures given</t>
  </si>
  <si>
    <t>TMP 2011.090.0131</t>
  </si>
  <si>
    <t>TMP 2011.090.0219</t>
  </si>
  <si>
    <t>approx width on M2</t>
  </si>
  <si>
    <t>TMP 2011.090.0238</t>
  </si>
  <si>
    <t>TMP 2011.090.0246</t>
  </si>
  <si>
    <t>TMP 2011.090.0258</t>
  </si>
  <si>
    <t>incomplete tooth</t>
  </si>
  <si>
    <t>TMP 2011.090.0309</t>
  </si>
  <si>
    <t>TMP 2011.090.0310</t>
  </si>
  <si>
    <t>TMP 2011.091.0001</t>
  </si>
  <si>
    <t>Prothryptacodon</t>
  </si>
  <si>
    <t>albertensis</t>
  </si>
  <si>
    <t>UALVP 44169</t>
  </si>
  <si>
    <t>UALVP 44170</t>
  </si>
  <si>
    <t>UALVP 44171</t>
  </si>
  <si>
    <t>UALVP 44172</t>
  </si>
  <si>
    <t>UCMP 189545</t>
  </si>
  <si>
    <t>UCMP 192150</t>
  </si>
  <si>
    <t>furens</t>
  </si>
  <si>
    <t>TMP 2010.097.0115</t>
  </si>
  <si>
    <t>cf. furens</t>
  </si>
  <si>
    <t>USNM 9260</t>
  </si>
  <si>
    <t>USNM 9262</t>
  </si>
  <si>
    <t>AMNH 3107</t>
  </si>
  <si>
    <t>Protochriacus</t>
  </si>
  <si>
    <t>AMNH 31270</t>
  </si>
  <si>
    <t>AMNH 3205</t>
  </si>
  <si>
    <t>filholianus</t>
  </si>
  <si>
    <t>p4 present in drawing but no measure given</t>
  </si>
  <si>
    <t>DMNH 2731</t>
  </si>
  <si>
    <t>DMNH 43197</t>
  </si>
  <si>
    <t>UCMP 148325</t>
  </si>
  <si>
    <t>cf. simplex</t>
  </si>
  <si>
    <t>griphus</t>
  </si>
  <si>
    <t>novissimus</t>
  </si>
  <si>
    <t>USNM 20572</t>
  </si>
  <si>
    <t>Protoselene?</t>
  </si>
  <si>
    <t>USNM 21023</t>
  </si>
  <si>
    <t>DMNH 44371</t>
  </si>
  <si>
    <t>Protungulatum</t>
  </si>
  <si>
    <t>donnae</t>
  </si>
  <si>
    <t>SPSM 62-2028</t>
  </si>
  <si>
    <t>UC 100894</t>
  </si>
  <si>
    <t>UCMP 121782</t>
  </si>
  <si>
    <t>mckeeveri</t>
  </si>
  <si>
    <t>V72210</t>
  </si>
  <si>
    <t>No specimen # justcalled the type in table 41.</t>
  </si>
  <si>
    <t>UCMP 132341</t>
  </si>
  <si>
    <t>UCMP 132461</t>
  </si>
  <si>
    <t>UCMP 132471</t>
  </si>
  <si>
    <t>V87034</t>
  </si>
  <si>
    <t>UCMP 132495</t>
  </si>
  <si>
    <t>V87036</t>
  </si>
  <si>
    <t>length of M1 is approximate</t>
  </si>
  <si>
    <t>UCMP 132498</t>
  </si>
  <si>
    <t>V87035</t>
  </si>
  <si>
    <t>UCMP 132499</t>
  </si>
  <si>
    <t>UCMP 132595</t>
  </si>
  <si>
    <t>UCMP 132614</t>
  </si>
  <si>
    <t>UCMP 132811</t>
  </si>
  <si>
    <t>V87084</t>
  </si>
  <si>
    <t>UCMP 133063</t>
  </si>
  <si>
    <t>widths of M1 is approximate</t>
  </si>
  <si>
    <t>UCMP 133517</t>
  </si>
  <si>
    <t>UCMP 133820</t>
  </si>
  <si>
    <t>UCMP 133838</t>
  </si>
  <si>
    <t>UCMP 134696</t>
  </si>
  <si>
    <t>UCMP 134772</t>
  </si>
  <si>
    <t>AMNH 35987</t>
  </si>
  <si>
    <t>UCMP 132117</t>
  </si>
  <si>
    <t>UCMP 132145</t>
  </si>
  <si>
    <t>UCMP 132345</t>
  </si>
  <si>
    <t>UCMP 132436</t>
  </si>
  <si>
    <t>V87124</t>
  </si>
  <si>
    <t>UCMP 132439</t>
  </si>
  <si>
    <t>V87119</t>
  </si>
  <si>
    <t>UCMP 132502</t>
  </si>
  <si>
    <t>anterior width is approximate</t>
  </si>
  <si>
    <t>UCMP 132505</t>
  </si>
  <si>
    <t>UCMP 132507</t>
  </si>
  <si>
    <t>V87077</t>
  </si>
  <si>
    <t>lenght and anterior width are approximate</t>
  </si>
  <si>
    <t>UCMP 133247</t>
  </si>
  <si>
    <t>V87071</t>
  </si>
  <si>
    <t>UCMP 133817</t>
  </si>
  <si>
    <t>V87107</t>
  </si>
  <si>
    <t>UCMP 133837</t>
  </si>
  <si>
    <t>V87115</t>
  </si>
  <si>
    <t>UCMP 134558</t>
  </si>
  <si>
    <t>y</t>
  </si>
  <si>
    <t>approximate length</t>
  </si>
  <si>
    <t>UCMP 134622</t>
  </si>
  <si>
    <t>V87028</t>
  </si>
  <si>
    <t>gorgun</t>
  </si>
  <si>
    <t>sloani</t>
  </si>
  <si>
    <t>UM VP1456</t>
  </si>
  <si>
    <t>m1-3 present but only given measures for m2</t>
  </si>
  <si>
    <t>Sigynorum</t>
  </si>
  <si>
    <t>magnadivisus</t>
  </si>
  <si>
    <t>UCM 103086</t>
  </si>
  <si>
    <t>UCM 103088</t>
  </si>
  <si>
    <t>UCM 103089</t>
  </si>
  <si>
    <t>UCM 103092</t>
  </si>
  <si>
    <t>UCM 103128</t>
  </si>
  <si>
    <t>UCM 103133</t>
  </si>
  <si>
    <t>UCM 103137</t>
  </si>
  <si>
    <t>UCM 103139</t>
  </si>
  <si>
    <t>UCM 103140</t>
  </si>
  <si>
    <t>cf. magnadivisus</t>
  </si>
  <si>
    <t>UCM 103142</t>
  </si>
  <si>
    <t>UCM 103154</t>
  </si>
  <si>
    <t>UCM 103159</t>
  </si>
  <si>
    <t>UCM 103175</t>
  </si>
  <si>
    <t>UCM 103293</t>
  </si>
  <si>
    <t>UCM 103330</t>
  </si>
  <si>
    <t>UCM 103339</t>
  </si>
  <si>
    <t>UCM 108714</t>
  </si>
  <si>
    <t>UCM 108715</t>
  </si>
  <si>
    <t>UCM 108734</t>
  </si>
  <si>
    <t>AMNH 3832</t>
  </si>
  <si>
    <t>puercensis</t>
  </si>
  <si>
    <t>AMNH 3866</t>
  </si>
  <si>
    <t>AMNH 3897</t>
  </si>
  <si>
    <t>pliciferus</t>
  </si>
  <si>
    <t>NMMNH P-20494</t>
  </si>
  <si>
    <t>listed as the smaller subspecies "pliciferus";p4 mostly in crypt so not measures given; have postcrania and body mass estimates</t>
  </si>
  <si>
    <t>Kondrashov and Lucas 2012</t>
  </si>
  <si>
    <t>Protogonia</t>
  </si>
  <si>
    <t>subquadrata</t>
  </si>
  <si>
    <t>symbolicus</t>
  </si>
  <si>
    <t>Pantolambda Zone, Rock Bench Quarry</t>
  </si>
  <si>
    <t>Tetraclaenodon zone, Big Pocket</t>
  </si>
  <si>
    <t>TMP 2010.097.0093</t>
  </si>
  <si>
    <t>USNM 6169</t>
  </si>
  <si>
    <t>USNM 9925</t>
  </si>
  <si>
    <t>UW 14151</t>
  </si>
  <si>
    <t>plicifera</t>
  </si>
  <si>
    <t>calceolatus</t>
  </si>
  <si>
    <t>septentrionalis</t>
  </si>
  <si>
    <t>Pantolambda Zone, Crazy Mountain Basin</t>
  </si>
  <si>
    <t>lists m3 twice with different N counts, locality average</t>
  </si>
  <si>
    <t>AMNH 15252</t>
  </si>
  <si>
    <t>Thryptacodon</t>
  </si>
  <si>
    <t>olseni</t>
  </si>
  <si>
    <t>AMNH 16162</t>
  </si>
  <si>
    <t>AMNH 16163</t>
  </si>
  <si>
    <t>UW 1076</t>
  </si>
  <si>
    <t>cf. australis</t>
  </si>
  <si>
    <t>barae</t>
  </si>
  <si>
    <t>UM 85669</t>
  </si>
  <si>
    <t>UM 88160</t>
  </si>
  <si>
    <t>UALVP 124</t>
  </si>
  <si>
    <t>UALVP 24993</t>
  </si>
  <si>
    <t>UALVP 42872</t>
  </si>
  <si>
    <t>UALVP 45099</t>
  </si>
  <si>
    <t>USNM 20984</t>
  </si>
  <si>
    <t>demari</t>
  </si>
  <si>
    <t>approx M2 length</t>
  </si>
  <si>
    <t>USNM 20985</t>
  </si>
  <si>
    <t>USNM 20986</t>
  </si>
  <si>
    <t>belli</t>
  </si>
  <si>
    <t>UW 1045</t>
  </si>
  <si>
    <t>pseudarctos</t>
  </si>
  <si>
    <t>UW 26344</t>
  </si>
  <si>
    <t>UW 1093</t>
  </si>
  <si>
    <t>Titanoides</t>
  </si>
  <si>
    <t>measures differ slightly as indicated by asterisk</t>
  </si>
  <si>
    <t>AMNH 31264</t>
  </si>
  <si>
    <t>Tiznatzinia</t>
  </si>
  <si>
    <t>vanderhoofi</t>
  </si>
  <si>
    <t>UCMP 148327</t>
  </si>
  <si>
    <t>UCMP 189543</t>
  </si>
  <si>
    <t>UCMP 189549</t>
  </si>
  <si>
    <t>UCMP 189550</t>
  </si>
  <si>
    <t>UCMP 189551</t>
  </si>
  <si>
    <t>UCMP 189588</t>
  </si>
  <si>
    <t>UCMP 189589</t>
  </si>
  <si>
    <t>USNM 9269</t>
  </si>
  <si>
    <t>USNM 9276</t>
  </si>
  <si>
    <t>unsure if type or measures from prior paper; context suggests these are the "superior" molars</t>
  </si>
  <si>
    <t>unsure if the uppers are the same measures as the table above this one.  Some measures differ so hard to say if these are different specimen or simply due to remeasureing</t>
  </si>
  <si>
    <t>bucculentus</t>
  </si>
  <si>
    <t>UW 1078</t>
  </si>
  <si>
    <t>Utemylus</t>
  </si>
  <si>
    <t>serior</t>
  </si>
  <si>
    <t>KU 9446</t>
  </si>
  <si>
    <t>Valenia</t>
  </si>
  <si>
    <t>wilsoni</t>
  </si>
  <si>
    <t>cf. Promioclaenus</t>
  </si>
  <si>
    <t>gilmorei</t>
  </si>
  <si>
    <t>USNM 15689</t>
  </si>
  <si>
    <t>Gazin 1939</t>
  </si>
  <si>
    <t>does not list specimen in table but only one specimen refered to in text.</t>
  </si>
  <si>
    <t>USNM 15745</t>
  </si>
  <si>
    <t>dracus</t>
  </si>
  <si>
    <t>all measures except for M2 have a question mark next to it=</t>
  </si>
  <si>
    <t>USNM 15788</t>
  </si>
  <si>
    <t>inopinatus</t>
  </si>
  <si>
    <t>USNM 15760</t>
  </si>
  <si>
    <t>Dracoclaenus</t>
  </si>
  <si>
    <t>USNM 15789</t>
  </si>
  <si>
    <t>USNM 15773</t>
  </si>
  <si>
    <t>shepherdi</t>
  </si>
  <si>
    <t>USNM 15721</t>
  </si>
  <si>
    <t>USNM 15790</t>
  </si>
  <si>
    <t>asterisk next to 5.8=greatest transverse diamter</t>
  </si>
  <si>
    <t>Ellipsodon?</t>
  </si>
  <si>
    <t>USNM 15755</t>
  </si>
  <si>
    <t>USNM 15747</t>
  </si>
  <si>
    <t>Jepsenia</t>
  </si>
  <si>
    <t>mantiensis</t>
  </si>
  <si>
    <t>USNM 15705</t>
  </si>
  <si>
    <t>Cope 1882</t>
  </si>
  <si>
    <t>length of true molars 16.5mm</t>
  </si>
  <si>
    <t>length of true molars 14mm</t>
  </si>
  <si>
    <t>length of true molars 11.5mm; inferior true molars measure 12 and 12.5 mm</t>
  </si>
  <si>
    <t>length of true molars 41 mm</t>
  </si>
  <si>
    <t>apternus</t>
  </si>
  <si>
    <t>length of true molars 25 mm</t>
  </si>
  <si>
    <t>length of true molars 27 mm</t>
  </si>
  <si>
    <t>length of true molars 22 mm</t>
  </si>
  <si>
    <t>length of last 4 molars 27 mm</t>
  </si>
  <si>
    <t>laticuneus</t>
  </si>
  <si>
    <t>length of true molars 17 mm</t>
  </si>
  <si>
    <t>length of true (superior) molars 16 mm; length last 6 superior molars 35</t>
  </si>
  <si>
    <t>length of posterior true molars 33 mm; M I is listed as questionable might be  m2</t>
  </si>
  <si>
    <t>Oligotomus</t>
  </si>
  <si>
    <t>length superior true molar series 21 mm; length inferior PmIII to MII 29 mm</t>
  </si>
  <si>
    <t>Diacodexis</t>
  </si>
  <si>
    <t>secans</t>
  </si>
  <si>
    <t>OMNH 64985</t>
  </si>
  <si>
    <t>coombsi</t>
  </si>
  <si>
    <t>Archibald etal 2011</t>
  </si>
  <si>
    <t>UCMP 51800</t>
  </si>
  <si>
    <t>UCMP 71796</t>
  </si>
  <si>
    <t>UCMP 71797</t>
  </si>
  <si>
    <t>UCMP 71803</t>
  </si>
  <si>
    <t>UCMP 71804</t>
  </si>
  <si>
    <t>UCMP 91073</t>
  </si>
  <si>
    <t>UCMP 91074</t>
  </si>
  <si>
    <t>UCMP 100642</t>
  </si>
  <si>
    <t>UCMP 100644</t>
  </si>
  <si>
    <t>UCMP 100652</t>
  </si>
  <si>
    <t>UCMP 100680</t>
  </si>
  <si>
    <t>UCMP 100685</t>
  </si>
  <si>
    <t>UCMP 102056</t>
  </si>
  <si>
    <t>UCMP 105494</t>
  </si>
  <si>
    <t>UCMP 125961</t>
  </si>
  <si>
    <t>V65127</t>
  </si>
  <si>
    <t>V70201</t>
  </si>
  <si>
    <t>UCMP 133525</t>
  </si>
  <si>
    <t>UCMP 133145</t>
  </si>
  <si>
    <t>Procreodi</t>
  </si>
  <si>
    <t>NO_ORDER_SPECIFIED</t>
  </si>
  <si>
    <t>NA</t>
  </si>
  <si>
    <t>Mesonychidae</t>
  </si>
  <si>
    <t>Cimolesta</t>
  </si>
  <si>
    <t>Pentacodontidae</t>
  </si>
  <si>
    <t>Condylarthra</t>
  </si>
  <si>
    <t>Artiodactyla</t>
  </si>
  <si>
    <t>Diacodexeidae</t>
  </si>
  <si>
    <t>Pantolambdidae</t>
  </si>
  <si>
    <t>NO_FAMILY_SPECIFIED</t>
  </si>
  <si>
    <t>Hapalodectidae</t>
  </si>
  <si>
    <t>Chriacidae</t>
  </si>
  <si>
    <t>Titanoideidae</t>
  </si>
  <si>
    <t>Dinocerata</t>
  </si>
  <si>
    <t>Prodinoceratidae</t>
  </si>
  <si>
    <t>Accepted.Genus</t>
  </si>
  <si>
    <t>Accepted.Species</t>
  </si>
  <si>
    <t>"Gingerichia</t>
  </si>
  <si>
    <t>sp1"</t>
  </si>
  <si>
    <t>Miniconus</t>
  </si>
  <si>
    <t>"Phenacodus</t>
  </si>
  <si>
    <t>nunienus"</t>
  </si>
  <si>
    <t>oligistus</t>
  </si>
  <si>
    <t>protogoniodes</t>
  </si>
  <si>
    <t>keeferi</t>
  </si>
  <si>
    <t>Paratriisodon</t>
  </si>
  <si>
    <t>henanensis</t>
  </si>
  <si>
    <t>Landenodon</t>
  </si>
  <si>
    <t>phelizoni</t>
  </si>
  <si>
    <t>lavocati</t>
  </si>
  <si>
    <t>woutersi</t>
  </si>
  <si>
    <t>Hyodectes</t>
  </si>
  <si>
    <t>gervaisii</t>
  </si>
  <si>
    <t>paracreodus</t>
  </si>
  <si>
    <t>Mentoclaenodon</t>
  </si>
  <si>
    <t>Lambertocyon</t>
  </si>
  <si>
    <t>ischyrus</t>
  </si>
  <si>
    <t>eximius</t>
  </si>
  <si>
    <t>gingerichi</t>
  </si>
  <si>
    <t>Heteroborus</t>
  </si>
  <si>
    <t>duelii</t>
  </si>
  <si>
    <t>australis</t>
  </si>
  <si>
    <t>loisi</t>
  </si>
  <si>
    <t>Karakia</t>
  </si>
  <si>
    <t>longidens</t>
  </si>
  <si>
    <t>middletoni</t>
  </si>
  <si>
    <t>engdahli</t>
  </si>
  <si>
    <t>Aphanocyon</t>
  </si>
  <si>
    <t>amaurus</t>
  </si>
  <si>
    <t>codyensis</t>
  </si>
  <si>
    <t>pelvidens</t>
  </si>
  <si>
    <t>elassus</t>
  </si>
  <si>
    <t>truncatus</t>
  </si>
  <si>
    <t>pearcei</t>
  </si>
  <si>
    <t>crassicollidens</t>
  </si>
  <si>
    <t>schlosserianus</t>
  </si>
  <si>
    <t>stenops</t>
  </si>
  <si>
    <t>corax</t>
  </si>
  <si>
    <t>Microclaenodon</t>
  </si>
  <si>
    <t>assurgens</t>
  </si>
  <si>
    <t>jefferyi</t>
  </si>
  <si>
    <t>trouessarti</t>
  </si>
  <si>
    <t>weigelti</t>
  </si>
  <si>
    <t>arenae</t>
  </si>
  <si>
    <t>Arctocyoninae</t>
  </si>
  <si>
    <t>Loxolophinae</t>
  </si>
  <si>
    <t>tedfordi</t>
  </si>
  <si>
    <t>olearyi</t>
  </si>
  <si>
    <t>Earendil</t>
  </si>
  <si>
    <t>undomiel</t>
  </si>
  <si>
    <t>makpialutae</t>
  </si>
  <si>
    <t>attenuatus</t>
  </si>
  <si>
    <t>adapinus</t>
  </si>
  <si>
    <t>schizophrenus</t>
  </si>
  <si>
    <t>kimbetovius</t>
  </si>
  <si>
    <t>criswelli</t>
  </si>
  <si>
    <t>ruetimeyerianus</t>
  </si>
  <si>
    <t>interruptum</t>
  </si>
  <si>
    <t>spiekeri</t>
  </si>
  <si>
    <t>biathales</t>
  </si>
  <si>
    <t>Paradoxodonta</t>
  </si>
  <si>
    <t>stenognathus</t>
  </si>
  <si>
    <t>Maiorana</t>
  </si>
  <si>
    <t>noctiluca</t>
  </si>
  <si>
    <t>ferrisensis</t>
  </si>
  <si>
    <t>hilli</t>
  </si>
  <si>
    <t>Pantinomia</t>
  </si>
  <si>
    <t>ambiguus</t>
  </si>
  <si>
    <t>Mioclaenidae</t>
  </si>
  <si>
    <t>Mioclaeninae</t>
  </si>
  <si>
    <t>Palasiodon</t>
  </si>
  <si>
    <t>siurenensis</t>
  </si>
  <si>
    <t>Kollpaniinae</t>
  </si>
  <si>
    <t>Pucanodus</t>
  </si>
  <si>
    <t>gagnieri</t>
  </si>
  <si>
    <t>Tiuclaenus</t>
  </si>
  <si>
    <t>robustus</t>
  </si>
  <si>
    <t>cotasi</t>
  </si>
  <si>
    <t>minutus</t>
  </si>
  <si>
    <t>Kollpania</t>
  </si>
  <si>
    <t>tiupampina</t>
  </si>
  <si>
    <t>Molinodinae</t>
  </si>
  <si>
    <t>Simoclaenus</t>
  </si>
  <si>
    <t>sylvaticus</t>
  </si>
  <si>
    <t>Andinodus</t>
  </si>
  <si>
    <t>boliviensis</t>
  </si>
  <si>
    <t>Pascualodus</t>
  </si>
  <si>
    <t>patagoniensis</t>
  </si>
  <si>
    <t>Midiagnus</t>
  </si>
  <si>
    <t>Tricuspiodontinae</t>
  </si>
  <si>
    <t>Paratricuspiodon</t>
  </si>
  <si>
    <t>krumbiegeli</t>
  </si>
  <si>
    <t>Tricuspiodon</t>
  </si>
  <si>
    <t>magistrae</t>
  </si>
  <si>
    <t>sobrinus</t>
  </si>
  <si>
    <t>rutimeyer</t>
  </si>
  <si>
    <t>Molinodus</t>
  </si>
  <si>
    <t>suarezi</t>
  </si>
  <si>
    <t>gazini</t>
  </si>
  <si>
    <t>Lessnessina</t>
  </si>
  <si>
    <t>khushuensis</t>
  </si>
  <si>
    <t>praecipuus</t>
  </si>
  <si>
    <t>packmani</t>
  </si>
  <si>
    <t>Hyopsodontinae</t>
  </si>
  <si>
    <t>Obtususdon</t>
  </si>
  <si>
    <t>hanhuaensis</t>
  </si>
  <si>
    <t>Decoredon</t>
  </si>
  <si>
    <t>zittelianus</t>
  </si>
  <si>
    <t>lydekkerianus</t>
  </si>
  <si>
    <t>Yuodon</t>
  </si>
  <si>
    <t>protoselenoides</t>
  </si>
  <si>
    <t>Pleuraspidotheriinae</t>
  </si>
  <si>
    <t>walshi</t>
  </si>
  <si>
    <t>ashtoni</t>
  </si>
  <si>
    <t>Asiohyopsodus</t>
  </si>
  <si>
    <t>confuciusi</t>
  </si>
  <si>
    <t>despiciens</t>
  </si>
  <si>
    <t>Stenacodon</t>
  </si>
  <si>
    <t>rarus</t>
  </si>
  <si>
    <t>marshi</t>
  </si>
  <si>
    <t>fastigatus</t>
  </si>
  <si>
    <t>Lemuravus</t>
  </si>
  <si>
    <t>distans</t>
  </si>
  <si>
    <t>fangxianensis</t>
  </si>
  <si>
    <t>uintensis</t>
  </si>
  <si>
    <t>lepidus</t>
  </si>
  <si>
    <t>wardi</t>
  </si>
  <si>
    <t>pauxillus</t>
  </si>
  <si>
    <t>sholemi</t>
  </si>
  <si>
    <t>minor</t>
  </si>
  <si>
    <t>lysitensis</t>
  </si>
  <si>
    <t>huashigouensis</t>
  </si>
  <si>
    <t>walcottianus</t>
  </si>
  <si>
    <t>markmani</t>
  </si>
  <si>
    <t>tonksi</t>
  </si>
  <si>
    <t>itinerans</t>
  </si>
  <si>
    <t>jacksoni</t>
  </si>
  <si>
    <t>lawsoni</t>
  </si>
  <si>
    <t>browni</t>
  </si>
  <si>
    <t>Conacodontinae</t>
  </si>
  <si>
    <t>Ampliconus</t>
  </si>
  <si>
    <t>antoni</t>
  </si>
  <si>
    <t>delphae</t>
  </si>
  <si>
    <t>kohlbergeri</t>
  </si>
  <si>
    <t>utahensis</t>
  </si>
  <si>
    <t>hettingeri</t>
  </si>
  <si>
    <t>harbourae</t>
  </si>
  <si>
    <t>cophater</t>
  </si>
  <si>
    <t>Goleroconus</t>
  </si>
  <si>
    <t>alfi</t>
  </si>
  <si>
    <t>Alticonus</t>
  </si>
  <si>
    <t>Paleoungulatum</t>
  </si>
  <si>
    <t>hooleyi</t>
  </si>
  <si>
    <t>Tinuviel</t>
  </si>
  <si>
    <t>eurydice</t>
  </si>
  <si>
    <t>Periptychinae</t>
  </si>
  <si>
    <t>symbolus</t>
  </si>
  <si>
    <t>cavigellii</t>
  </si>
  <si>
    <t>majusculus</t>
  </si>
  <si>
    <t>Eohyus</t>
  </si>
  <si>
    <t>Catathlaeus</t>
  </si>
  <si>
    <t>hamaxitus</t>
  </si>
  <si>
    <t>brabensis</t>
  </si>
  <si>
    <t>Carsioptychus</t>
  </si>
  <si>
    <t>eowynae</t>
  </si>
  <si>
    <t>willeyi</t>
  </si>
  <si>
    <t>fortunatus</t>
  </si>
  <si>
    <t>Zetodon</t>
  </si>
  <si>
    <t>marshater</t>
  </si>
  <si>
    <t>Fimbrethil</t>
  </si>
  <si>
    <t>ambaronae</t>
  </si>
  <si>
    <t>josephi</t>
  </si>
  <si>
    <t>Escatepos</t>
  </si>
  <si>
    <t>campi</t>
  </si>
  <si>
    <t>Beornus</t>
  </si>
  <si>
    <t>honeyi</t>
  </si>
  <si>
    <t>jeanninae</t>
  </si>
  <si>
    <t>Anisonchinae</t>
  </si>
  <si>
    <t>Pseudanisonchus</t>
  </si>
  <si>
    <t>antelios</t>
  </si>
  <si>
    <t>corniculatus</t>
  </si>
  <si>
    <t>Euprotogonia</t>
  </si>
  <si>
    <t>floverianus</t>
  </si>
  <si>
    <t>Meniscotheriinae</t>
  </si>
  <si>
    <t>priscum</t>
  </si>
  <si>
    <t>Hyracops</t>
  </si>
  <si>
    <t>robustum</t>
  </si>
  <si>
    <t>socialis</t>
  </si>
  <si>
    <t>semicingulatum</t>
  </si>
  <si>
    <t>Prosthecion</t>
  </si>
  <si>
    <t>Eodesmatodon</t>
  </si>
  <si>
    <t>spanios</t>
  </si>
  <si>
    <t>Almogaver</t>
  </si>
  <si>
    <t>copei</t>
  </si>
  <si>
    <t>Trispondylus</t>
  </si>
  <si>
    <t>nuniensis</t>
  </si>
  <si>
    <t>gidleyi</t>
  </si>
  <si>
    <t>transitus</t>
  </si>
  <si>
    <t>Accepted Names PBDB</t>
  </si>
  <si>
    <t>Eberle and Lilligraven 1998</t>
  </si>
  <si>
    <t>UW 26225</t>
  </si>
  <si>
    <t>Lm1 or 2</t>
  </si>
  <si>
    <t>V-91031</t>
  </si>
  <si>
    <t>V-91022</t>
  </si>
  <si>
    <t>V-92009</t>
  </si>
  <si>
    <t>UW 26266</t>
  </si>
  <si>
    <t>UW 26177</t>
  </si>
  <si>
    <t>UW 26498</t>
  </si>
  <si>
    <t>UW 26077</t>
  </si>
  <si>
    <t>UW 26166</t>
  </si>
  <si>
    <t>UW 26158</t>
  </si>
  <si>
    <t>UW 26079</t>
  </si>
  <si>
    <t>V-91016</t>
  </si>
  <si>
    <t>V-91004</t>
  </si>
  <si>
    <t>approximate have a greater than next to the values</t>
  </si>
  <si>
    <t>LM1 or 2 frag</t>
  </si>
  <si>
    <t>LM3 frag</t>
  </si>
  <si>
    <t>UW 26268</t>
  </si>
  <si>
    <t>V-910313</t>
  </si>
  <si>
    <t>UW 26208</t>
  </si>
  <si>
    <t>cf. donnae</t>
  </si>
  <si>
    <t>UW 26499</t>
  </si>
  <si>
    <t>WTAL is approximate</t>
  </si>
  <si>
    <t>UW 26159</t>
  </si>
  <si>
    <t>UW 26085</t>
  </si>
  <si>
    <t>UW 26182</t>
  </si>
  <si>
    <t>UW 26086</t>
  </si>
  <si>
    <t>UW 26082</t>
  </si>
  <si>
    <t>UW 26169</t>
  </si>
  <si>
    <t>UW 26126</t>
  </si>
  <si>
    <t>UW 26231</t>
  </si>
  <si>
    <t>UW 26142</t>
  </si>
  <si>
    <t>V-92025</t>
  </si>
  <si>
    <t>UW 26083</t>
  </si>
  <si>
    <t>width approximate</t>
  </si>
  <si>
    <t>UW 26139</t>
  </si>
  <si>
    <t>cf. denverensis</t>
  </si>
  <si>
    <t>multiple specimens on graph</t>
  </si>
  <si>
    <t>Figure 4 is a graph of 3 species but does not label specimens.  Says measures from Middleton 1983</t>
  </si>
  <si>
    <t>UW 26504</t>
  </si>
  <si>
    <t>V-91005</t>
  </si>
  <si>
    <t>UW 26145</t>
  </si>
  <si>
    <t>cf. Oxyclaenus</t>
  </si>
  <si>
    <t>UW 26203</t>
  </si>
  <si>
    <t>width estimated</t>
  </si>
  <si>
    <t>RM1 or 2</t>
  </si>
  <si>
    <t>LM1 or 2</t>
  </si>
  <si>
    <t>UW 26201</t>
  </si>
  <si>
    <t>UW 26241</t>
  </si>
  <si>
    <t>V-91028</t>
  </si>
  <si>
    <t>UW 26574</t>
  </si>
  <si>
    <t>V-92024</t>
  </si>
  <si>
    <t>cf. hyattianus</t>
  </si>
  <si>
    <t>UW 26491</t>
  </si>
  <si>
    <t>V-91003</t>
  </si>
  <si>
    <t>m3 measures are approximate</t>
  </si>
  <si>
    <t>UW 26495</t>
  </si>
  <si>
    <t>UW 26298</t>
  </si>
  <si>
    <t>cf. faulkneri</t>
  </si>
  <si>
    <t>V-91002</t>
  </si>
  <si>
    <t>V-91019</t>
  </si>
  <si>
    <t>talnonid width approxmate</t>
  </si>
  <si>
    <t>UW 26204</t>
  </si>
  <si>
    <t>UW 26154</t>
  </si>
  <si>
    <t>UW 26549</t>
  </si>
  <si>
    <t>UW 26547</t>
  </si>
  <si>
    <t>cf. Mimatuta</t>
  </si>
  <si>
    <t>V-92016</t>
  </si>
  <si>
    <t>UW 26198</t>
  </si>
  <si>
    <t>UW 26148</t>
  </si>
  <si>
    <t>m1 lenths on grpah of multiple specimens taken from casts sent by Van Valen.</t>
  </si>
  <si>
    <t>UCM 34637</t>
  </si>
  <si>
    <t>UCM 34163</t>
  </si>
  <si>
    <t>UW 26206</t>
  </si>
  <si>
    <t>cf. browni</t>
  </si>
  <si>
    <t>UW 26200</t>
  </si>
  <si>
    <t>UW 26202</t>
  </si>
  <si>
    <t>UW 26492</t>
  </si>
  <si>
    <t>UW 25223</t>
  </si>
  <si>
    <t>cf. gillianus</t>
  </si>
  <si>
    <t>width of p4 indet due to breakage</t>
  </si>
  <si>
    <t>UW 26217</t>
  </si>
  <si>
    <t>V-92031</t>
  </si>
  <si>
    <t>approxiamte length</t>
  </si>
  <si>
    <t>UW 26216</t>
  </si>
  <si>
    <t>length and width are approx</t>
  </si>
  <si>
    <t>UW 26181</t>
  </si>
  <si>
    <t>UW 26205</t>
  </si>
  <si>
    <t>UW 26199</t>
  </si>
  <si>
    <t>V-92014</t>
  </si>
  <si>
    <t>UW 26153</t>
  </si>
  <si>
    <t>UW 26494</t>
  </si>
  <si>
    <t>UW 26496</t>
  </si>
  <si>
    <t>V-91026</t>
  </si>
  <si>
    <t>V-92021</t>
  </si>
  <si>
    <t>UW 26235</t>
  </si>
  <si>
    <t>UW 26222</t>
  </si>
  <si>
    <t>UW 26218</t>
  </si>
  <si>
    <t>UW 26149</t>
  </si>
  <si>
    <t>UW 26317</t>
  </si>
  <si>
    <t>UW 26224</t>
  </si>
  <si>
    <t xml:space="preserve">Conacodon </t>
  </si>
  <si>
    <t>cf. cophater</t>
  </si>
  <si>
    <t>UW 26178</t>
  </si>
  <si>
    <t>UW 26184</t>
  </si>
  <si>
    <t>UW 26230</t>
  </si>
  <si>
    <t>UW 26236</t>
  </si>
  <si>
    <t>UW 26210</t>
  </si>
  <si>
    <t>UW 26560</t>
  </si>
  <si>
    <t>UCM 45587</t>
  </si>
  <si>
    <t>widths are approx</t>
  </si>
  <si>
    <t>m1 widths are approx</t>
  </si>
  <si>
    <t>V-92022</t>
  </si>
  <si>
    <t>Coral Bluffs Denver Formation</t>
  </si>
  <si>
    <t>UW 26270</t>
  </si>
  <si>
    <t>UCM 40150</t>
  </si>
  <si>
    <t>UW 26194</t>
  </si>
  <si>
    <t>UW 26195</t>
  </si>
  <si>
    <t>UCM 34895</t>
  </si>
  <si>
    <t>UW 26234</t>
  </si>
  <si>
    <t>UW 26493</t>
  </si>
  <si>
    <t>UW 26267</t>
  </si>
  <si>
    <t>V-91024</t>
  </si>
  <si>
    <t>width are estimated</t>
  </si>
  <si>
    <t>widths of p3 estimated</t>
  </si>
  <si>
    <t>UW 26540</t>
  </si>
  <si>
    <t>UW 26237</t>
  </si>
  <si>
    <t>meausrements of P1</t>
  </si>
  <si>
    <t>UW 26541</t>
  </si>
  <si>
    <t>UW 26272</t>
  </si>
  <si>
    <t>UW 26183</t>
  </si>
  <si>
    <t>estimated legnth and width</t>
  </si>
  <si>
    <t>UW 26147</t>
  </si>
  <si>
    <t>estimated length and width</t>
  </si>
  <si>
    <t>UW 26227</t>
  </si>
  <si>
    <t>UW 26297</t>
  </si>
  <si>
    <t>UW 26152</t>
  </si>
  <si>
    <t>V-92035</t>
  </si>
  <si>
    <t>V-91027</t>
  </si>
  <si>
    <t>UW 26265</t>
  </si>
  <si>
    <t>UW 26264</t>
  </si>
  <si>
    <t>UW 26263</t>
  </si>
  <si>
    <t>width iis estimated</t>
  </si>
  <si>
    <t>UW 26228</t>
  </si>
  <si>
    <t>UW 26146</t>
  </si>
  <si>
    <t>UW 26155</t>
  </si>
  <si>
    <t>UW 26229</t>
  </si>
  <si>
    <t>Periptychidae Gen. indet</t>
  </si>
  <si>
    <t>UW 26143</t>
  </si>
  <si>
    <t>UW 26144</t>
  </si>
  <si>
    <t>UW 26160</t>
  </si>
  <si>
    <t>UW 26187</t>
  </si>
  <si>
    <t>cf. Protoselene</t>
  </si>
  <si>
    <t>UW 26214</t>
  </si>
  <si>
    <t>m3 length estimated</t>
  </si>
  <si>
    <t>ArcticyonidaeGen. indet</t>
  </si>
  <si>
    <t>ArcticyonidaeGen. Indet</t>
  </si>
  <si>
    <t>multiple specimens and species</t>
  </si>
  <si>
    <t>Bown etal 1994</t>
  </si>
  <si>
    <t>log normal (length times width) on graph; likely not useable but worth noting</t>
  </si>
  <si>
    <t>UCM 103130</t>
  </si>
  <si>
    <t>UCM 103147</t>
  </si>
  <si>
    <t>UCM 103093</t>
  </si>
  <si>
    <t>UCM 103158</t>
  </si>
  <si>
    <t>UCM 103131</t>
  </si>
  <si>
    <t>UCM 103167</t>
  </si>
  <si>
    <t>trigonid width estimated</t>
  </si>
  <si>
    <t>Atteberry and Eberle 2021</t>
  </si>
  <si>
    <t>UCM 103150</t>
  </si>
  <si>
    <t>UCM 103151</t>
  </si>
  <si>
    <t>estimated widths for m2 and m3</t>
  </si>
  <si>
    <t>legnth and width p4 estimated</t>
  </si>
  <si>
    <t>UCM  103084</t>
  </si>
  <si>
    <t>UCM  103181</t>
  </si>
  <si>
    <t>UCM  103171</t>
  </si>
  <si>
    <t>width for p4 estimated</t>
  </si>
  <si>
    <t>P4 length estimated</t>
  </si>
  <si>
    <t>P3 width estimated</t>
  </si>
  <si>
    <t>UCM 34613</t>
  </si>
  <si>
    <t>UCM 40700</t>
  </si>
  <si>
    <t>estimated legnth and widths fo p3-m1</t>
  </si>
  <si>
    <t>estimated legnth and widths fo p4</t>
  </si>
  <si>
    <t>UCM 103183</t>
  </si>
  <si>
    <t>UCM 103374</t>
  </si>
  <si>
    <t>Rm3 width is estimated (3.9) incorported into average</t>
  </si>
  <si>
    <t>UCM 103085</t>
  </si>
  <si>
    <t>UCM 103155</t>
  </si>
  <si>
    <t>UCM 108749</t>
  </si>
  <si>
    <t>dp4 is present and has measurements but excluded here</t>
  </si>
  <si>
    <t>length and Trig width of m1 are estimated</t>
  </si>
  <si>
    <t>width measurements are approximate for m3</t>
  </si>
  <si>
    <t>UCM 99917</t>
  </si>
  <si>
    <t>UCM 99919</t>
  </si>
  <si>
    <t>UCM 99915</t>
  </si>
  <si>
    <t>UCM 99900</t>
  </si>
  <si>
    <t>UCM 99916</t>
  </si>
  <si>
    <t>UCM 99918</t>
  </si>
  <si>
    <t>UCM 99898</t>
  </si>
  <si>
    <t>UCM 99899</t>
  </si>
  <si>
    <t>UCM 99920</t>
  </si>
  <si>
    <t>UCM 99921</t>
  </si>
  <si>
    <t>UCM 99922</t>
  </si>
  <si>
    <t>Gelastops</t>
  </si>
  <si>
    <t>parcus</t>
  </si>
  <si>
    <t>Nannodectes</t>
  </si>
  <si>
    <t>Burger 2007</t>
  </si>
  <si>
    <t>no measurements just has ? Marks</t>
  </si>
  <si>
    <t>cf. agapetillus</t>
  </si>
  <si>
    <t>Middleton 1983</t>
  </si>
  <si>
    <t>UCM 34181</t>
  </si>
  <si>
    <t>UCM 34182</t>
  </si>
  <si>
    <t>UCM 34567d</t>
  </si>
  <si>
    <t>* are estimated values</t>
  </si>
  <si>
    <t>UCM 34622</t>
  </si>
  <si>
    <t>UCM 34954</t>
  </si>
  <si>
    <t>UCM 34625</t>
  </si>
  <si>
    <t>UCM 35011</t>
  </si>
  <si>
    <t>UCM 35082</t>
  </si>
  <si>
    <t>UCM 35088</t>
  </si>
  <si>
    <t>UCM 35090</t>
  </si>
  <si>
    <t>UCM 37613</t>
  </si>
  <si>
    <t>UCM 39125</t>
  </si>
  <si>
    <t>UCM 43147</t>
  </si>
  <si>
    <t>UCM 43148</t>
  </si>
  <si>
    <t>UCM 47292</t>
  </si>
  <si>
    <t>UCM 34174</t>
  </si>
  <si>
    <t>UCM 34175</t>
  </si>
  <si>
    <t>UCM 34183</t>
  </si>
  <si>
    <t>UCM 34184</t>
  </si>
  <si>
    <t>UCM 34326</t>
  </si>
  <si>
    <t>UCM 35084</t>
  </si>
  <si>
    <t>UCM 35089</t>
  </si>
  <si>
    <t>UCM 37609</t>
  </si>
  <si>
    <t>UCM 37615</t>
  </si>
  <si>
    <t>UCM 38865</t>
  </si>
  <si>
    <t>UCM 39128</t>
  </si>
  <si>
    <t>UCM 43139</t>
  </si>
  <si>
    <t>UCM 43150</t>
  </si>
  <si>
    <t>UCM 47291</t>
  </si>
  <si>
    <t>cf. galadrielae</t>
  </si>
  <si>
    <t>USM 34325</t>
  </si>
  <si>
    <t>USM 34571</t>
  </si>
  <si>
    <t>USM 38867</t>
  </si>
  <si>
    <t>USM 43149</t>
  </si>
  <si>
    <t>USM 45586</t>
  </si>
  <si>
    <t>USM 34569</t>
  </si>
  <si>
    <t>USM 34576</t>
  </si>
  <si>
    <t>USM 34577</t>
  </si>
  <si>
    <t>USM 34602</t>
  </si>
  <si>
    <t>USM 34605</t>
  </si>
  <si>
    <t>USM 34606</t>
  </si>
  <si>
    <t>USM 34628</t>
  </si>
  <si>
    <t>USM 34632</t>
  </si>
  <si>
    <t>USM 34636</t>
  </si>
  <si>
    <t>USM 34639</t>
  </si>
  <si>
    <t>USM 34651</t>
  </si>
  <si>
    <t>USM 34652</t>
  </si>
  <si>
    <t>USM 34687</t>
  </si>
  <si>
    <t>USM 35081</t>
  </si>
  <si>
    <t>USM 35091</t>
  </si>
  <si>
    <t>USM 35092</t>
  </si>
  <si>
    <t>USM 38863</t>
  </si>
  <si>
    <t>USM 39550</t>
  </si>
  <si>
    <t>USM 40060</t>
  </si>
  <si>
    <t>USM 43134</t>
  </si>
  <si>
    <t>USM 47289</t>
  </si>
  <si>
    <t>USM 47727</t>
  </si>
  <si>
    <t>cf. cuspidatus</t>
  </si>
  <si>
    <t>UCM 39114</t>
  </si>
  <si>
    <t>USGS D812</t>
  </si>
  <si>
    <t>UCM 21456</t>
  </si>
  <si>
    <t>UCM 34159</t>
  </si>
  <si>
    <t>UCM 34160</t>
  </si>
  <si>
    <t>UCM 34170</t>
  </si>
  <si>
    <t>UCM 34171</t>
  </si>
  <si>
    <t>UCM 34172</t>
  </si>
  <si>
    <t>UCM 34194</t>
  </si>
  <si>
    <t>UCM 34322</t>
  </si>
  <si>
    <t>UCM 34328</t>
  </si>
  <si>
    <t>UCM 34459</t>
  </si>
  <si>
    <t>UCM 34575</t>
  </si>
  <si>
    <t>UCM 34627</t>
  </si>
  <si>
    <t>UCM 34630</t>
  </si>
  <si>
    <t>UCM 34937</t>
  </si>
  <si>
    <t>UCM 34943</t>
  </si>
  <si>
    <t>UCM 34989</t>
  </si>
  <si>
    <t>UCM 35067</t>
  </si>
  <si>
    <t>UCM 35069</t>
  </si>
  <si>
    <t>UCM 35204</t>
  </si>
  <si>
    <t>UCM 40705</t>
  </si>
  <si>
    <t>UCM 47286</t>
  </si>
  <si>
    <t>UCM 47732</t>
  </si>
  <si>
    <t>measurement for P1</t>
  </si>
  <si>
    <t>UCM 34153</t>
  </si>
  <si>
    <t>UCM 34154</t>
  </si>
  <si>
    <t>UCM 34155</t>
  </si>
  <si>
    <t>UCM 34156</t>
  </si>
  <si>
    <t>UCM 34158</t>
  </si>
  <si>
    <t>UCM 34179</t>
  </si>
  <si>
    <t>UCM 34190</t>
  </si>
  <si>
    <t>UCM 34193</t>
  </si>
  <si>
    <t>UCM 34228</t>
  </si>
  <si>
    <t>UCM 34626</t>
  </si>
  <si>
    <t>UCM 34631</t>
  </si>
  <si>
    <t>UCM 34640</t>
  </si>
  <si>
    <t>UCM 34988</t>
  </si>
  <si>
    <t>UCM 35068</t>
  </si>
  <si>
    <t>UCM 39552</t>
  </si>
  <si>
    <t>UCM 40151</t>
  </si>
  <si>
    <t>UCM 40152</t>
  </si>
  <si>
    <t>UCM 47728</t>
  </si>
  <si>
    <t>UCM 47729</t>
  </si>
  <si>
    <t>UCM 47730</t>
  </si>
  <si>
    <t>P! ALSO PRESENT\</t>
  </si>
  <si>
    <t>USNM 16621</t>
  </si>
  <si>
    <t>USNM 16623</t>
  </si>
  <si>
    <t>USNM 16624</t>
  </si>
  <si>
    <t>UCM 3382</t>
  </si>
  <si>
    <t>UCM 39111</t>
  </si>
  <si>
    <t>UCM 39118</t>
  </si>
  <si>
    <t>UCM 38041</t>
  </si>
  <si>
    <t>cf. kimbetovius</t>
  </si>
  <si>
    <t>UCM 38198</t>
  </si>
  <si>
    <t>UCM 43127</t>
  </si>
  <si>
    <t>UCM 48271</t>
  </si>
  <si>
    <t>dp4 or m1</t>
  </si>
  <si>
    <t>Arctocyonidae gen indet</t>
  </si>
  <si>
    <t>UCM 34177</t>
  </si>
  <si>
    <t>Mioclaenidae gen indet.</t>
  </si>
  <si>
    <t>UCM 43129</t>
  </si>
  <si>
    <t>UCM 43130</t>
  </si>
  <si>
    <t>UCM 43741</t>
  </si>
  <si>
    <t>Tinuviel?</t>
  </si>
  <si>
    <t>UCM 34144</t>
  </si>
  <si>
    <t>UCM 34165</t>
  </si>
  <si>
    <t>UCM 34166</t>
  </si>
  <si>
    <t>UCM 34167</t>
  </si>
  <si>
    <t>UCM 34168</t>
  </si>
  <si>
    <t>UCMP 117091</t>
  </si>
  <si>
    <t>UCM 34146</t>
  </si>
  <si>
    <t>UCM 34147</t>
  </si>
  <si>
    <t>UCM 34148</t>
  </si>
  <si>
    <t>UCM 34152</t>
  </si>
  <si>
    <t>UCM 34599</t>
  </si>
  <si>
    <t>UCM 34956</t>
  </si>
  <si>
    <t>UCM 34964</t>
  </si>
  <si>
    <t>UCM 35077</t>
  </si>
  <si>
    <t>UCM 35078</t>
  </si>
  <si>
    <t>UCM 38861</t>
  </si>
  <si>
    <t>UCM 40701</t>
  </si>
  <si>
    <t>UCM 40704</t>
  </si>
  <si>
    <t>UCM 47299</t>
  </si>
  <si>
    <t>UCM 48329</t>
  </si>
  <si>
    <t>Hemithlaeus?</t>
  </si>
  <si>
    <t>may need to check Middleton and Dewar 2004 to check if these were ever reassigned</t>
  </si>
  <si>
    <t>UCM 39108</t>
  </si>
  <si>
    <t>UCM 44266</t>
  </si>
  <si>
    <t>UCM 40531</t>
  </si>
  <si>
    <t>UCM 39110</t>
  </si>
  <si>
    <t>UCM 38044</t>
  </si>
  <si>
    <t>UCM 38195</t>
  </si>
  <si>
    <t>UCM 39105</t>
  </si>
  <si>
    <t>UCM 39116</t>
  </si>
  <si>
    <t>UCM 40530</t>
  </si>
  <si>
    <t>UCM 44267</t>
  </si>
  <si>
    <t>UCM 44269</t>
  </si>
  <si>
    <t>left side</t>
  </si>
  <si>
    <t>UCM 32296</t>
  </si>
  <si>
    <t>UCM 38038</t>
  </si>
  <si>
    <t>UCM 38040</t>
  </si>
  <si>
    <t>UCM 38043</t>
  </si>
  <si>
    <t>UCM 38045</t>
  </si>
  <si>
    <t>UCM 38200</t>
  </si>
  <si>
    <t>UCM 39104</t>
  </si>
  <si>
    <t>UCM 39106</t>
  </si>
  <si>
    <t>UCM 39112</t>
  </si>
  <si>
    <t>UCM 39117</t>
  </si>
  <si>
    <t>UCM 39120</t>
  </si>
  <si>
    <t>UCM 40536</t>
  </si>
  <si>
    <t>UCM 40537</t>
  </si>
  <si>
    <t>UCM 44268</t>
  </si>
  <si>
    <t>UCM 47586</t>
  </si>
  <si>
    <t>UCM 47852</t>
  </si>
  <si>
    <t>UCM 48442</t>
  </si>
  <si>
    <t>USNM Uncat</t>
  </si>
  <si>
    <t>measure taken from cast</t>
  </si>
  <si>
    <t>no associated specimen #</t>
  </si>
  <si>
    <t>USM 34163</t>
  </si>
  <si>
    <t>USM 34169</t>
  </si>
  <si>
    <t>USM 34572</t>
  </si>
  <si>
    <t>USM 34597</t>
  </si>
  <si>
    <t>USM 34601</t>
  </si>
  <si>
    <t>USM 30594</t>
  </si>
  <si>
    <t>USM 34145</t>
  </si>
  <si>
    <t>USM 34570</t>
  </si>
  <si>
    <t>USM 34635</t>
  </si>
  <si>
    <t>USM 34637</t>
  </si>
  <si>
    <t>USM 34957</t>
  </si>
  <si>
    <t>USM 38859</t>
  </si>
  <si>
    <t>USM 48364</t>
  </si>
  <si>
    <t>USM 33880</t>
  </si>
  <si>
    <t>USM 33881</t>
  </si>
  <si>
    <t>USM 35075</t>
  </si>
  <si>
    <t>aff. entoconus</t>
  </si>
  <si>
    <t>USM 39109</t>
  </si>
  <si>
    <t>USM 44068</t>
  </si>
  <si>
    <t>aff. Entoconus</t>
  </si>
  <si>
    <t>USNM 16625</t>
  </si>
  <si>
    <t>UCM 38042</t>
  </si>
  <si>
    <t>UCM 43740</t>
  </si>
  <si>
    <t>UCM 47587</t>
  </si>
  <si>
    <t>USGS D810</t>
  </si>
  <si>
    <t>UCM 40534</t>
  </si>
  <si>
    <t>UCM 40533</t>
  </si>
  <si>
    <t>UCM 43133</t>
  </si>
  <si>
    <t>"</t>
  </si>
  <si>
    <t>ArcticyonidaeGen.</t>
  </si>
  <si>
    <t>indetsp.</t>
  </si>
  <si>
    <t>Indetsp.</t>
  </si>
  <si>
    <t>Gen.indet</t>
  </si>
  <si>
    <t>Cimolestidae</t>
  </si>
  <si>
    <t>Plesiadapidae</t>
  </si>
  <si>
    <t>genindet</t>
  </si>
  <si>
    <t>genindet.</t>
  </si>
  <si>
    <t>"Tinuviel</t>
  </si>
  <si>
    <t>gazini"</t>
  </si>
  <si>
    <t>"Hemithlaeus</t>
  </si>
  <si>
    <t>harbourae"</t>
  </si>
  <si>
    <t>cf. Loxolophus</t>
  </si>
  <si>
    <t>UNSM 214539</t>
  </si>
  <si>
    <t>UM 68376</t>
  </si>
  <si>
    <t>p3 or p4</t>
  </si>
  <si>
    <t>UM 69542</t>
  </si>
  <si>
    <t>kep the measurements for UM 69542 separate in case specimens are assigned separate taxons in later paper.</t>
  </si>
  <si>
    <t>PU 19576</t>
  </si>
  <si>
    <t>PU 14970</t>
  </si>
  <si>
    <t>PU 17758</t>
  </si>
  <si>
    <t>FMNH 15016</t>
  </si>
  <si>
    <t>Gingerich 1979</t>
  </si>
  <si>
    <t>undescribed genus and sp. Of Shiebout 1974</t>
  </si>
  <si>
    <t>UM 68355</t>
  </si>
  <si>
    <t>Gingerich 1978</t>
  </si>
  <si>
    <t>FMNH 15556</t>
  </si>
  <si>
    <t>?Chriacus sp. Douglass Quarry For Union Group Krause and Gingerich 1983:189</t>
  </si>
  <si>
    <t>McKenna and Lofgren 2003</t>
  </si>
  <si>
    <t>RAM 6908</t>
  </si>
  <si>
    <t>from Rigby 1980; Rigby 1980 contained an error in M3 length due to mean exceeding the observed range=typos</t>
  </si>
  <si>
    <t>"Tricentes"</t>
  </si>
  <si>
    <t>likely the specimen USNM 20583; from Gazin 1956</t>
  </si>
  <si>
    <t>listed at USNm 20583 in this paper but should be USNM 20582</t>
  </si>
  <si>
    <t>?Protogonodon</t>
  </si>
  <si>
    <t>AMNH 16397</t>
  </si>
  <si>
    <t>concise taxon reassignment; indicate that prior literature had large measure that it actually is</t>
  </si>
  <si>
    <t>holotype?</t>
  </si>
  <si>
    <t>unsure it this was M2 in paper</t>
  </si>
  <si>
    <t>M1 or M2 and length and width are +/- 0.2</t>
  </si>
  <si>
    <t>listed as M?2; length has error of +/-0.1</t>
  </si>
  <si>
    <t>length and width show error of +/- 0.,1</t>
  </si>
  <si>
    <t>unsure if this is m1</t>
  </si>
  <si>
    <t>length has +/- of 0.1</t>
  </si>
  <si>
    <t>PU 16667</t>
  </si>
  <si>
    <t>UM 2226</t>
  </si>
  <si>
    <t>AMNH 58054</t>
  </si>
  <si>
    <t>UM 1560</t>
  </si>
  <si>
    <t>PU 14211</t>
  </si>
  <si>
    <t>PU 17305</t>
  </si>
  <si>
    <t>length has error of +/- 0.1</t>
  </si>
  <si>
    <t>PU 14205</t>
  </si>
  <si>
    <t>NMNH 23279</t>
  </si>
  <si>
    <t>length and wdith have error of +/- 0.1</t>
  </si>
  <si>
    <t>PU 21087</t>
  </si>
  <si>
    <t>length has error of +/- 0.2 and width +/- of 0.1</t>
  </si>
  <si>
    <t>AMNH 36068</t>
  </si>
  <si>
    <t>AMNH 2378</t>
  </si>
  <si>
    <t>tecumsae</t>
  </si>
  <si>
    <t>Procerberus</t>
  </si>
  <si>
    <t>plutonis</t>
  </si>
  <si>
    <t>UM VP1464</t>
  </si>
  <si>
    <t>m?2</t>
  </si>
  <si>
    <t>Niphredil</t>
  </si>
  <si>
    <t>radagasti</t>
  </si>
  <si>
    <t>PU 21416</t>
  </si>
  <si>
    <t>Leptacodon</t>
  </si>
  <si>
    <t>UM VP1595</t>
  </si>
  <si>
    <t>proserpinae</t>
  </si>
  <si>
    <t>Nyctitheriidae</t>
  </si>
  <si>
    <t>Paleotomus</t>
  </si>
  <si>
    <t>Aletodon</t>
  </si>
  <si>
    <t>NMMNH P-21687</t>
  </si>
  <si>
    <t>Williamson and Lucas 1993</t>
  </si>
  <si>
    <t>NMMNH P-21692</t>
  </si>
  <si>
    <t>NMMNH P-21685</t>
  </si>
  <si>
    <t>NMMNH P-21680</t>
  </si>
  <si>
    <t>NMMNH P-19217</t>
  </si>
  <si>
    <t>Rigby 1980</t>
  </si>
  <si>
    <t>Rigby has a strange way of reported the lower molars.  Repeated entries for L, AW, and PW with most being the same but some minor differences.  Could be typo for this species m2 PW.  Gives 5.10 and then lists 5.04</t>
  </si>
  <si>
    <t>AMNH 87815</t>
  </si>
  <si>
    <t>AMNH 100558</t>
  </si>
  <si>
    <t>AMNH 100556</t>
  </si>
  <si>
    <t>AMNH 87742</t>
  </si>
  <si>
    <t>AMNH 87762</t>
  </si>
  <si>
    <t>AMNH 87626a</t>
  </si>
  <si>
    <t>AMNH 87768</t>
  </si>
  <si>
    <t>AMNH 87580a</t>
  </si>
  <si>
    <t>AMNH 87710</t>
  </si>
  <si>
    <t>AMNH 87580b</t>
  </si>
  <si>
    <t>AMNH 100564</t>
  </si>
  <si>
    <t>AMNH 87579</t>
  </si>
  <si>
    <t>AMNH 87761</t>
  </si>
  <si>
    <t>8..85</t>
  </si>
  <si>
    <t>AMNH 101102</t>
  </si>
  <si>
    <t>AMNH 87582</t>
  </si>
  <si>
    <t>AMNH 87602</t>
  </si>
  <si>
    <t>AMNH 87603</t>
  </si>
  <si>
    <t>AMNH 87703</t>
  </si>
  <si>
    <t>AMNH 87674</t>
  </si>
  <si>
    <t>AMNH 87688</t>
  </si>
  <si>
    <t>AMNH 100571</t>
  </si>
  <si>
    <t>AMNH 87765</t>
  </si>
  <si>
    <t>AMNH 100569</t>
  </si>
  <si>
    <t>AMNH 100570</t>
  </si>
  <si>
    <t>AMNH 87701</t>
  </si>
  <si>
    <t>AMNH 87662</t>
  </si>
  <si>
    <t>AMNH 88094</t>
  </si>
  <si>
    <t>AMNH 87626</t>
  </si>
  <si>
    <t>AMNH 87749</t>
  </si>
  <si>
    <t>AMNH 87821</t>
  </si>
  <si>
    <t>AMNH 87604</t>
  </si>
  <si>
    <t>AMNH 87737</t>
  </si>
  <si>
    <t>AMNH 87685</t>
  </si>
  <si>
    <t>deciduous premolars</t>
  </si>
  <si>
    <t>AMNH 87562</t>
  </si>
  <si>
    <t>AMNH 87569</t>
  </si>
  <si>
    <t>AMNH 87587</t>
  </si>
  <si>
    <t>AMNH 87784h</t>
  </si>
  <si>
    <t>AMNH 100600i</t>
  </si>
  <si>
    <t>AMNH 87771d</t>
  </si>
  <si>
    <t>AMNH 100218</t>
  </si>
  <si>
    <t>AMNH 100260</t>
  </si>
  <si>
    <t>AMNH 100261</t>
  </si>
  <si>
    <t>AMNH 87649</t>
  </si>
  <si>
    <t>AMNH 87623</t>
  </si>
  <si>
    <t>AMNH 87756</t>
  </si>
  <si>
    <t>AMNH 87556</t>
  </si>
  <si>
    <t>AMNH 87559</t>
  </si>
  <si>
    <t>AMNH 87581</t>
  </si>
  <si>
    <t>AMNH 100548</t>
  </si>
  <si>
    <t>AMNH 87595</t>
  </si>
  <si>
    <t>AMNH 87588</t>
  </si>
  <si>
    <t>ROM 12865</t>
  </si>
  <si>
    <t>Russell 1974</t>
  </si>
  <si>
    <t>AMNH 790</t>
  </si>
  <si>
    <t>AMNH 803</t>
  </si>
  <si>
    <t>AMNH 3121</t>
  </si>
  <si>
    <t>Matthew 1897</t>
  </si>
  <si>
    <t>AMNH 931</t>
  </si>
  <si>
    <t>AMNH 2399</t>
  </si>
  <si>
    <t>AMNH 4001</t>
  </si>
  <si>
    <t>AMNH 2384</t>
  </si>
  <si>
    <t>AMNH 2379</t>
  </si>
  <si>
    <t>AMNH 3115</t>
  </si>
  <si>
    <t>AMNH 3101</t>
  </si>
  <si>
    <t>AMNH 3547a</t>
  </si>
  <si>
    <t>AMNH 3198</t>
  </si>
  <si>
    <t>AMNH 761</t>
  </si>
  <si>
    <t>AMNH 3896</t>
  </si>
  <si>
    <t>AMNH 3833</t>
  </si>
  <si>
    <t>AMNH 3212</t>
  </si>
  <si>
    <t>AMNH 2421</t>
  </si>
  <si>
    <t>AMNH 4025</t>
  </si>
  <si>
    <t>AMNH 3292a</t>
  </si>
  <si>
    <t>AMNH 3294</t>
  </si>
  <si>
    <t>AMNH 3278</t>
  </si>
  <si>
    <t>AMNH 2435</t>
  </si>
  <si>
    <t>Gazin 1941</t>
  </si>
  <si>
    <t>m3 length is approx</t>
  </si>
  <si>
    <t>Protogonodon?</t>
  </si>
  <si>
    <t>USNM 15538</t>
  </si>
  <si>
    <t>USNM 16181</t>
  </si>
  <si>
    <t>USNM 16193</t>
  </si>
  <si>
    <t>USNM 16186</t>
  </si>
  <si>
    <t>USNM 16217</t>
  </si>
  <si>
    <t>Oxyclaenid?</t>
  </si>
  <si>
    <t>USNM 15546</t>
  </si>
  <si>
    <t>USNM 16178</t>
  </si>
  <si>
    <t>USNM 16179</t>
  </si>
  <si>
    <t>USNM 16182</t>
  </si>
  <si>
    <t>USNM 16284</t>
  </si>
  <si>
    <t>USNM 16285</t>
  </si>
  <si>
    <t>USNM 16202</t>
  </si>
  <si>
    <t>USNM 16201</t>
  </si>
  <si>
    <t>USNM 16177</t>
  </si>
  <si>
    <t>USNM 16196</t>
  </si>
  <si>
    <t>USNM 16194</t>
  </si>
  <si>
    <t>USNM 16189</t>
  </si>
  <si>
    <t>USNM 16188</t>
  </si>
  <si>
    <t>USNM 16190</t>
  </si>
  <si>
    <t>USNM 16197</t>
  </si>
  <si>
    <t>USNM 16198</t>
  </si>
  <si>
    <t>USNM 16195</t>
  </si>
  <si>
    <t>USNM 15537</t>
  </si>
  <si>
    <t>USNM 16249</t>
  </si>
  <si>
    <t>5?</t>
  </si>
  <si>
    <t>4.4?</t>
  </si>
  <si>
    <t>6.6?</t>
  </si>
  <si>
    <t>4?</t>
  </si>
  <si>
    <t>has question marks by some measures=approx?</t>
  </si>
  <si>
    <t>USNM 16192</t>
  </si>
  <si>
    <t>Haploconus?</t>
  </si>
  <si>
    <t>USNM 16191</t>
  </si>
  <si>
    <t>not 51794</t>
  </si>
  <si>
    <t>Oxyclaenid</t>
  </si>
  <si>
    <t>Gazin 1938</t>
  </si>
  <si>
    <t>USNM 12147</t>
  </si>
  <si>
    <t>M1-3 length is 13.5</t>
  </si>
  <si>
    <t>Simpson 1932</t>
  </si>
  <si>
    <t>UNM B1700</t>
  </si>
  <si>
    <t>AMNH 58347</t>
  </si>
  <si>
    <t>AMNH 16525</t>
  </si>
  <si>
    <t>AMNH 58346</t>
  </si>
  <si>
    <t>right dental elements</t>
  </si>
  <si>
    <t>left dental elements</t>
  </si>
  <si>
    <t>redundant with specimens listed with this paper</t>
  </si>
  <si>
    <t>Reynolds 1936</t>
  </si>
  <si>
    <t>St. Louis Univ. 118</t>
  </si>
  <si>
    <t>McKenna etal 2008</t>
  </si>
  <si>
    <t>RAM 7171</t>
  </si>
  <si>
    <t>RAM 6506</t>
  </si>
  <si>
    <t>RAM 6417</t>
  </si>
  <si>
    <t>UCMP 44761</t>
  </si>
  <si>
    <t>UCMP 131790</t>
  </si>
  <si>
    <t>Robinson 1986</t>
  </si>
  <si>
    <t>BYU 3853</t>
  </si>
  <si>
    <t>BYU 3765</t>
  </si>
  <si>
    <t>BYU 3802</t>
  </si>
  <si>
    <t>BYU 3848</t>
  </si>
  <si>
    <t>BYU 3795</t>
  </si>
  <si>
    <t>BYU 3864</t>
  </si>
  <si>
    <t>BYU 3865</t>
  </si>
  <si>
    <t>BYU 3842</t>
  </si>
  <si>
    <t>BYU 3812</t>
  </si>
  <si>
    <t>BYU 3867</t>
  </si>
  <si>
    <t>unsure if P2</t>
  </si>
  <si>
    <t>BYU 3829</t>
  </si>
  <si>
    <t>BYU 3801</t>
  </si>
  <si>
    <t>BYYU 3774</t>
  </si>
  <si>
    <t>AMNH 36050</t>
  </si>
  <si>
    <t>BYU 3834</t>
  </si>
  <si>
    <t>BYU 4919</t>
  </si>
  <si>
    <t>cf. gilmorei</t>
  </si>
  <si>
    <t>BYU 3755</t>
  </si>
  <si>
    <t>BYU 3749</t>
  </si>
  <si>
    <t>AMNH 36043</t>
  </si>
  <si>
    <t>BYU 3816</t>
  </si>
  <si>
    <t>BYU 3859</t>
  </si>
  <si>
    <t>BYU 3838</t>
  </si>
  <si>
    <t>AMNH 36028</t>
  </si>
  <si>
    <t>AMNH 36039</t>
  </si>
  <si>
    <t>BYU 3751</t>
  </si>
  <si>
    <t>BYU 3844</t>
  </si>
  <si>
    <t>cf. oligistus</t>
  </si>
  <si>
    <t>BYU 3741</t>
  </si>
  <si>
    <t>BYU 3742</t>
  </si>
  <si>
    <t>BYU 3817</t>
  </si>
  <si>
    <t>BYU 3820</t>
  </si>
  <si>
    <t>BYU 3771</t>
  </si>
  <si>
    <t>AMNH 36076</t>
  </si>
  <si>
    <t>unsure if m2 and/or m3</t>
  </si>
  <si>
    <t>AMNH 36051</t>
  </si>
  <si>
    <t>BYU 3800</t>
  </si>
  <si>
    <t>BYU 3860</t>
  </si>
  <si>
    <t>BYU 3862</t>
  </si>
  <si>
    <t>AMNH 36073</t>
  </si>
  <si>
    <t>BYU 3779</t>
  </si>
  <si>
    <t>BYU 4925</t>
  </si>
  <si>
    <t>AMNH 36075</t>
  </si>
  <si>
    <t>BYU 3822</t>
  </si>
  <si>
    <t>BYU 3819</t>
  </si>
  <si>
    <t>BYU 3830</t>
  </si>
  <si>
    <t>BYU 3787</t>
  </si>
  <si>
    <t>BYU 3851</t>
  </si>
  <si>
    <t>BYU 9987</t>
  </si>
  <si>
    <t>cf. spiekeri</t>
  </si>
  <si>
    <t>BYU 3768</t>
  </si>
  <si>
    <t>AMNH 36055</t>
  </si>
  <si>
    <t>AMNH 36045</t>
  </si>
  <si>
    <t>BYU 3832</t>
  </si>
  <si>
    <t>BYU 3836</t>
  </si>
  <si>
    <t>BYU 3756</t>
  </si>
  <si>
    <t>BYU 4227</t>
  </si>
  <si>
    <t>AMNH 36056</t>
  </si>
  <si>
    <t>unsure if M1</t>
  </si>
  <si>
    <t>BYU 3790</t>
  </si>
  <si>
    <t>BYU 3861</t>
  </si>
  <si>
    <t>?Oxyclaenus</t>
  </si>
  <si>
    <t>BYU 3799</t>
  </si>
  <si>
    <t>BYU 3784</t>
  </si>
  <si>
    <t>BYU 3818</t>
  </si>
  <si>
    <t>BYU 4928</t>
  </si>
  <si>
    <t>BYU 4924</t>
  </si>
  <si>
    <t>BYU 4368</t>
  </si>
  <si>
    <t>BYU 3796</t>
  </si>
  <si>
    <t>BYU 3743</t>
  </si>
  <si>
    <t>BYU 3747</t>
  </si>
  <si>
    <t>BYU 3762</t>
  </si>
  <si>
    <t>BYU 9994</t>
  </si>
  <si>
    <t>BYU 3763</t>
  </si>
  <si>
    <t>AMNH 36064</t>
  </si>
  <si>
    <t>BYU 3750</t>
  </si>
  <si>
    <t>unsure if P4</t>
  </si>
  <si>
    <t>AMNH 36048</t>
  </si>
  <si>
    <t>AMNH 36063</t>
  </si>
  <si>
    <t>unsure if P3</t>
  </si>
  <si>
    <t>synonymized to L. mantiensis in part Gazin 1939 p 285. not L mantiensis of Rigby 1980</t>
  </si>
  <si>
    <t>AMNH 36060</t>
  </si>
  <si>
    <t>BYU 3746</t>
  </si>
  <si>
    <t>synonymized to L. mantiensis in part Gazin 1939 p 285. not L mantiensis of Rigby 1980; wight of 3746 greater than that shown</t>
  </si>
  <si>
    <t>gazinensis</t>
  </si>
  <si>
    <t>BYU 3773</t>
  </si>
  <si>
    <t>Mioclaenidae gen.</t>
  </si>
  <si>
    <t>BYU 3783</t>
  </si>
  <si>
    <t>BYU 3754</t>
  </si>
  <si>
    <t>BYU 3766</t>
  </si>
  <si>
    <t>AMNH 36030</t>
  </si>
  <si>
    <t>AMNH 36044</t>
  </si>
  <si>
    <t>AMNH 36046</t>
  </si>
  <si>
    <t>measures are listed as upper dentition.  Unsure if these include USNM 15544 for M2; may be synonymized with Litaletes disjunctus as per Robinson 1986</t>
  </si>
  <si>
    <t>gen.sp.</t>
  </si>
  <si>
    <t>Lofgren etal 2014</t>
  </si>
  <si>
    <t>RAM 9041</t>
  </si>
  <si>
    <t>measures taken from Gazin 1956</t>
  </si>
  <si>
    <t>RAM 15622</t>
  </si>
  <si>
    <t>RAM 15333</t>
  </si>
  <si>
    <t>RAM 6928</t>
  </si>
  <si>
    <t>RAM 9670</t>
  </si>
  <si>
    <t>unsure which m1 measurment belong to this specimen</t>
  </si>
  <si>
    <t>unsure which m1 measurment belong to this specimen; assigned talonid widths based on text indication 9670 has a broader talonid</t>
  </si>
  <si>
    <t>species average between RAM 9670 and RAM 15622</t>
  </si>
  <si>
    <t>cf. gingerichi</t>
  </si>
  <si>
    <t>UM 87040</t>
  </si>
  <si>
    <t>FMNH P15545</t>
  </si>
  <si>
    <t>UW 13325</t>
  </si>
  <si>
    <t>UW 13321</t>
  </si>
  <si>
    <t>TMM 41365-764</t>
  </si>
  <si>
    <t>UM 81147</t>
  </si>
  <si>
    <t>UM 110259</t>
  </si>
  <si>
    <t>RAM 9040</t>
  </si>
  <si>
    <t>measurement taken from Winterfiel 1982 table 18</t>
  </si>
  <si>
    <t>measurement taken from Schiebout 1974 table 14</t>
  </si>
  <si>
    <t>measurement taken from Winterfiel 1982 table 17</t>
  </si>
  <si>
    <t>measurement taken from Gingerich 1979 table 1</t>
  </si>
  <si>
    <t>measurement taken from Gunnell 1994 table 3</t>
  </si>
  <si>
    <t>measurement taken from Secord 2008 table 53</t>
  </si>
  <si>
    <t>Arctocyonidae?</t>
  </si>
  <si>
    <t>RAM 9660</t>
  </si>
  <si>
    <t>unsure if it is a p2, p3, P2, P3</t>
  </si>
  <si>
    <t>RAM 9047</t>
  </si>
  <si>
    <t>RAM 9098</t>
  </si>
  <si>
    <t>RAM 6724</t>
  </si>
  <si>
    <t>RAM 6926</t>
  </si>
  <si>
    <t>USMN 21020</t>
  </si>
  <si>
    <t>suggested to be a species of Promioclaenus by Gazin 1956</t>
  </si>
  <si>
    <t>species average between RAM 9098 and 6724 for m2-m3</t>
  </si>
  <si>
    <t>mean derived by averaging ranges of measurements; aggregate of AMNH 15952, 15953, 15957, 15958, 15959, 16631, 16632, 16633, 16634, 16645, lower dentitions and AMNH 16636, 16644, 1705 (upp dentitions)</t>
  </si>
  <si>
    <t>measures taken from rigby 1980</t>
  </si>
  <si>
    <t>cf. bisonensis</t>
  </si>
  <si>
    <t>RAM 9023</t>
  </si>
  <si>
    <t>RAM 9046</t>
  </si>
  <si>
    <t>RAM 6723</t>
  </si>
  <si>
    <t>RAM 9024</t>
  </si>
  <si>
    <t>RAM 9045</t>
  </si>
  <si>
    <t>RAM 10292</t>
  </si>
  <si>
    <t>UCMP 69122</t>
  </si>
  <si>
    <t>RAM 9025</t>
  </si>
  <si>
    <t>RAM 6721</t>
  </si>
  <si>
    <t>RAM 10290</t>
  </si>
  <si>
    <t>RAM 10291</t>
  </si>
  <si>
    <t>is a dp4</t>
  </si>
  <si>
    <t>also has a dp4</t>
  </si>
  <si>
    <t>RAM 9022</t>
  </si>
  <si>
    <t>RAM 9019</t>
  </si>
  <si>
    <t>RAM 9672</t>
  </si>
  <si>
    <t>RAM 7248</t>
  </si>
  <si>
    <t>RAM 9659</t>
  </si>
  <si>
    <t>RAM 6722</t>
  </si>
  <si>
    <t>RAM 9021</t>
  </si>
  <si>
    <t>RAM 9020</t>
  </si>
  <si>
    <t>RAM 15000</t>
  </si>
  <si>
    <t>RAM 7245</t>
  </si>
  <si>
    <t>RAM 7205</t>
  </si>
  <si>
    <t>RAM 7208</t>
  </si>
  <si>
    <t>RAM 9725</t>
  </si>
  <si>
    <t>also has a dP4</t>
  </si>
  <si>
    <t>is a dP4</t>
  </si>
  <si>
    <t>cf. matthewi</t>
  </si>
  <si>
    <t>RAM 7210</t>
  </si>
  <si>
    <t>AMNH 56284</t>
  </si>
  <si>
    <t>cf. grangeri</t>
  </si>
  <si>
    <t>RAM 7172</t>
  </si>
  <si>
    <t>RAM 7253</t>
  </si>
  <si>
    <t>taken from Thewissen 1990</t>
  </si>
  <si>
    <t>RAM 9043</t>
  </si>
  <si>
    <t>AMNH 16591</t>
  </si>
  <si>
    <t>Van Valen 1967</t>
  </si>
  <si>
    <t>ambigua</t>
  </si>
  <si>
    <t>Triisodon</t>
  </si>
  <si>
    <t>Cope 1884</t>
  </si>
  <si>
    <t>m1 length derived by subtracting length 3 true molars by combo of length of second true molar and length last true molar</t>
  </si>
  <si>
    <t>unclear if M3 measure is for upper or lower.  Could be typo as written in doc</t>
  </si>
  <si>
    <t>unsure if p3 or p4</t>
  </si>
  <si>
    <t>Archibald 1982</t>
  </si>
  <si>
    <t>UCMP 116499</t>
  </si>
  <si>
    <t>UCMP 116500</t>
  </si>
  <si>
    <t>UCMP 116501</t>
  </si>
  <si>
    <t>UCMP 116498</t>
  </si>
  <si>
    <t>UCMP 116497</t>
  </si>
  <si>
    <t>species average locality</t>
  </si>
  <si>
    <t>V70201 and V65127</t>
  </si>
  <si>
    <t>UCMP 121791</t>
  </si>
  <si>
    <t>unsure if m1</t>
  </si>
  <si>
    <t>LACM 112902</t>
  </si>
  <si>
    <t>UCMP 116540</t>
  </si>
  <si>
    <t>UCMP 116541</t>
  </si>
  <si>
    <t>UCMP 116543</t>
  </si>
  <si>
    <t>UCMP 116537</t>
  </si>
  <si>
    <t>UCMP 116544</t>
  </si>
  <si>
    <t>UCMP 116538</t>
  </si>
  <si>
    <t>UCMP 116539</t>
  </si>
  <si>
    <t>UCMP 116542</t>
  </si>
  <si>
    <t>UCMP 116503</t>
  </si>
  <si>
    <t>UCMP 116511</t>
  </si>
  <si>
    <t>UCMP 116512</t>
  </si>
  <si>
    <t>UCMP 116513</t>
  </si>
  <si>
    <t>UCMP 116515</t>
  </si>
  <si>
    <t>UCMP 116514</t>
  </si>
  <si>
    <t>UCMP 116504</t>
  </si>
  <si>
    <t>UCMP 116505</t>
  </si>
  <si>
    <t>UCMP 116506</t>
  </si>
  <si>
    <t>UCMP 116507</t>
  </si>
  <si>
    <t>UCMP 116508</t>
  </si>
  <si>
    <t>UCMP 116509</t>
  </si>
  <si>
    <t>UCMP 116510</t>
  </si>
  <si>
    <t>UCMP 116520</t>
  </si>
  <si>
    <t>UCMP 116521</t>
  </si>
  <si>
    <t>UCMP 116522</t>
  </si>
  <si>
    <t>UCMP 116524</t>
  </si>
  <si>
    <t>UCMP 116525</t>
  </si>
  <si>
    <t>UCMP 116527</t>
  </si>
  <si>
    <t>UCMP 116528</t>
  </si>
  <si>
    <t>UCMP 116529</t>
  </si>
  <si>
    <t>UCMP 116523</t>
  </si>
  <si>
    <t>UCMP 116530</t>
  </si>
  <si>
    <t>UCMP 116531</t>
  </si>
  <si>
    <t>UCMP 116532</t>
  </si>
  <si>
    <t>UCMP 116533</t>
  </si>
  <si>
    <t>UCMP 116534</t>
  </si>
  <si>
    <t>UCMP 116526</t>
  </si>
  <si>
    <t>UCMP 116516</t>
  </si>
  <si>
    <t>UCMP 116517</t>
  </si>
  <si>
    <t>UCMP 116518</t>
  </si>
  <si>
    <t>UCMP 116519</t>
  </si>
  <si>
    <t xml:space="preserve">unsure if M2  </t>
  </si>
  <si>
    <t>UCMP 116536</t>
  </si>
  <si>
    <t>cf. morgoth</t>
  </si>
  <si>
    <t>UCMP 112901</t>
  </si>
  <si>
    <t>UCMP 120410</t>
  </si>
  <si>
    <t>UCMP 120408</t>
  </si>
  <si>
    <t>UCMP 120409</t>
  </si>
  <si>
    <t>?Periptychidae</t>
  </si>
  <si>
    <t>LACM 112903</t>
  </si>
  <si>
    <t>cf. nordicum</t>
  </si>
  <si>
    <t>MOR 823</t>
  </si>
  <si>
    <t>MOR 817</t>
  </si>
  <si>
    <t>MOR 901</t>
  </si>
  <si>
    <t>MOR 816</t>
  </si>
  <si>
    <t>MOR 820</t>
  </si>
  <si>
    <t>MOR 824</t>
  </si>
  <si>
    <t>MOR 900</t>
  </si>
  <si>
    <t>MOR 903</t>
  </si>
  <si>
    <t>MOR 892</t>
  </si>
  <si>
    <t>MOR 818</t>
  </si>
  <si>
    <t>MOR 821</t>
  </si>
  <si>
    <t>MOR 819</t>
  </si>
  <si>
    <t>MOR 896</t>
  </si>
  <si>
    <t>MOR 832</t>
  </si>
  <si>
    <t>MOR 808</t>
  </si>
  <si>
    <t>MOR 831</t>
  </si>
  <si>
    <t>MOR 889</t>
  </si>
  <si>
    <t>MOR 898</t>
  </si>
  <si>
    <t>MOR 902</t>
  </si>
  <si>
    <t>?Loxolophus</t>
  </si>
  <si>
    <t>nidhoggi?</t>
  </si>
  <si>
    <t>Hunter etal 1997</t>
  </si>
  <si>
    <t>unsure what type of molar it is</t>
  </si>
  <si>
    <t>?Carcinodon</t>
  </si>
  <si>
    <t>MOR 897</t>
  </si>
  <si>
    <t>MOR 826</t>
  </si>
  <si>
    <t>MOR 827</t>
  </si>
  <si>
    <t>cf. mantiensis</t>
  </si>
  <si>
    <t>MOR 809</t>
  </si>
  <si>
    <t>MOR 812</t>
  </si>
  <si>
    <t>MOR 830</t>
  </si>
  <si>
    <t>MOR 828</t>
  </si>
  <si>
    <t>MOR 829</t>
  </si>
  <si>
    <t>MOR 833</t>
  </si>
  <si>
    <t>MOR 893</t>
  </si>
  <si>
    <t>MOR 834</t>
  </si>
  <si>
    <t>MOR 839</t>
  </si>
  <si>
    <t>MOR 894</t>
  </si>
  <si>
    <t>MOR 836</t>
  </si>
  <si>
    <t>MOR 807</t>
  </si>
  <si>
    <t>MOR 837</t>
  </si>
  <si>
    <t>MOR 841</t>
  </si>
  <si>
    <t>MOR 840</t>
  </si>
  <si>
    <t>MOR 838</t>
  </si>
  <si>
    <t>unsure which molar this is</t>
  </si>
  <si>
    <t>MOR 806</t>
  </si>
  <si>
    <t>unsure which premolar this is</t>
  </si>
  <si>
    <t>MOR 811</t>
  </si>
  <si>
    <t>Onychodectes</t>
  </si>
  <si>
    <t>tisonensis</t>
  </si>
  <si>
    <t>West 1976</t>
  </si>
  <si>
    <t>Rock Bench</t>
  </si>
  <si>
    <t>Lower Torrejon</t>
  </si>
  <si>
    <t>Dragon Canyon</t>
  </si>
  <si>
    <t xml:space="preserve">locality average  </t>
  </si>
  <si>
    <t>Late Torrejon</t>
  </si>
  <si>
    <t>Mason Pocket</t>
  </si>
  <si>
    <t>Bison Basin</t>
  </si>
  <si>
    <t>Cedar Point Quarry</t>
  </si>
  <si>
    <t>Bighorn Basin</t>
  </si>
  <si>
    <t>Polecat Bench area</t>
  </si>
  <si>
    <t>Buckman Hollow area</t>
  </si>
  <si>
    <t>Graybull beds, Willwood Fm, Bighorn Basin</t>
  </si>
  <si>
    <t>Lysitian Wind River fm</t>
  </si>
  <si>
    <t>Lysitian Willwood Fm Bighorn Basin</t>
  </si>
  <si>
    <t>Lost Cabin beds, Wind River Fm</t>
  </si>
  <si>
    <t>Polecat Bech area</t>
  </si>
  <si>
    <t>Fort Union Fm, Melville Beds Douglass Quarry</t>
  </si>
  <si>
    <t xml:space="preserve"> Fort Union Fm, Cedar Point Quarry</t>
  </si>
  <si>
    <t>Fort Union Fm, Bison Basin</t>
  </si>
  <si>
    <t xml:space="preserve"> Fort Union Fm, Polecate Bench Area</t>
  </si>
  <si>
    <t>osbornianum</t>
  </si>
  <si>
    <t>Bighorn Basin, Willwood Fm Graybull eds early Wasatchian</t>
  </si>
  <si>
    <t>UM 73611</t>
  </si>
  <si>
    <t>UM 86253</t>
  </si>
  <si>
    <t>UM 108252</t>
  </si>
  <si>
    <t>UM 110177</t>
  </si>
  <si>
    <t>UM 109123</t>
  </si>
  <si>
    <t>UM 109162</t>
  </si>
  <si>
    <t>UM 109214</t>
  </si>
  <si>
    <t>UM 109219</t>
  </si>
  <si>
    <t>UM 109246</t>
  </si>
  <si>
    <t>UM 109335</t>
  </si>
  <si>
    <t>UM 110070</t>
  </si>
  <si>
    <t>YPM-PU 13943</t>
  </si>
  <si>
    <t>YPM-PU 13957</t>
  </si>
  <si>
    <t>cf. yalensis</t>
  </si>
  <si>
    <t>UM 109345</t>
  </si>
  <si>
    <t>Secord 2008</t>
  </si>
  <si>
    <t>AMNH 22176</t>
  </si>
  <si>
    <t>UM 68256</t>
  </si>
  <si>
    <t>UM 71762</t>
  </si>
  <si>
    <t>UM 74032</t>
  </si>
  <si>
    <t>UM 77028</t>
  </si>
  <si>
    <t>UM 79867</t>
  </si>
  <si>
    <t>UM 80355</t>
  </si>
  <si>
    <t>YPM-PU 19026</t>
  </si>
  <si>
    <t>UM 110281</t>
  </si>
  <si>
    <t>UM 71241</t>
  </si>
  <si>
    <t>cf. antiquus</t>
  </si>
  <si>
    <t>Bear Creek</t>
  </si>
  <si>
    <t>SC-165</t>
  </si>
  <si>
    <t>SC-187</t>
  </si>
  <si>
    <t>FG-8</t>
  </si>
  <si>
    <t>SC-270</t>
  </si>
  <si>
    <t>Fossil Hollow</t>
  </si>
  <si>
    <t>Sec. 7 T57N, R100W</t>
  </si>
  <si>
    <t>SC-228</t>
  </si>
  <si>
    <t>SC-195</t>
  </si>
  <si>
    <t>SC-188</t>
  </si>
  <si>
    <t>SC-29</t>
  </si>
  <si>
    <t>BTQ</t>
  </si>
  <si>
    <t>SC-193</t>
  </si>
  <si>
    <t>SC-121?</t>
  </si>
  <si>
    <t>PQ</t>
  </si>
  <si>
    <t>SC-419</t>
  </si>
  <si>
    <t>Y2k</t>
  </si>
  <si>
    <t>CM 11682</t>
  </si>
  <si>
    <t>CM 11705</t>
  </si>
  <si>
    <t>CM 11674</t>
  </si>
  <si>
    <t>within range T. antiquus but too small for T. psuedacrtos</t>
  </si>
  <si>
    <t>similar size to holotype T pseudarctos</t>
  </si>
  <si>
    <t>UM 77164</t>
  </si>
  <si>
    <t>UM 75814</t>
  </si>
  <si>
    <t>UM 83275</t>
  </si>
  <si>
    <t>UM 85305</t>
  </si>
  <si>
    <t>UM 91331</t>
  </si>
  <si>
    <t>UM 110933</t>
  </si>
  <si>
    <t>YPM-PU 17406</t>
  </si>
  <si>
    <t>YPM-PU 17746</t>
  </si>
  <si>
    <t>YPM-PU 18557</t>
  </si>
  <si>
    <t>CTQ</t>
  </si>
  <si>
    <t>FG-15</t>
  </si>
  <si>
    <t>DQ</t>
  </si>
  <si>
    <t>near SC-243</t>
  </si>
  <si>
    <t>cf. mumak</t>
  </si>
  <si>
    <t>YPM-PU 14962</t>
  </si>
  <si>
    <t>UM 63100</t>
  </si>
  <si>
    <t>UM 82084</t>
  </si>
  <si>
    <t>UM 108586</t>
  </si>
  <si>
    <t>UM 110327</t>
  </si>
  <si>
    <t>CPQ</t>
  </si>
  <si>
    <t>SC-262</t>
  </si>
  <si>
    <t>SC-268</t>
  </si>
  <si>
    <t>JQ</t>
  </si>
  <si>
    <t>cf. nexus</t>
  </si>
  <si>
    <t>Misc.</t>
  </si>
  <si>
    <t>UM 68792</t>
  </si>
  <si>
    <t>SC-186</t>
  </si>
  <si>
    <t>UM 68798</t>
  </si>
  <si>
    <t>UM 69244</t>
  </si>
  <si>
    <t>FH</t>
  </si>
  <si>
    <t>UM 71710</t>
  </si>
  <si>
    <t>SC-242</t>
  </si>
  <si>
    <t>UM 79866</t>
  </si>
  <si>
    <t>UM 82106</t>
  </si>
  <si>
    <t>FG-55</t>
  </si>
  <si>
    <t>UM 108511</t>
  </si>
  <si>
    <t>SC-386</t>
  </si>
  <si>
    <t>UM 110067</t>
  </si>
  <si>
    <t>SC-424</t>
  </si>
  <si>
    <t>UM 110103</t>
  </si>
  <si>
    <t>SC-422</t>
  </si>
  <si>
    <t>Buckman Hollow</t>
  </si>
  <si>
    <t>YPM-PU 18757</t>
  </si>
  <si>
    <t>S22,T57N,100W</t>
  </si>
  <si>
    <t>also has a dp4 and dP4</t>
  </si>
  <si>
    <t>Divide Quarry</t>
  </si>
  <si>
    <t>UM 75818</t>
  </si>
  <si>
    <t>FG-016</t>
  </si>
  <si>
    <t>MP-054</t>
  </si>
  <si>
    <t>UM 91038</t>
  </si>
  <si>
    <t>UM 110219</t>
  </si>
  <si>
    <t>UM 110318</t>
  </si>
  <si>
    <t>YPM-PU 14970</t>
  </si>
  <si>
    <t>YPM-PU 19576</t>
  </si>
  <si>
    <t>Coon Creek Drainage</t>
  </si>
  <si>
    <t>SC-261</t>
  </si>
  <si>
    <t>C-243</t>
  </si>
  <si>
    <t>FG-028</t>
  </si>
  <si>
    <t>has a c1</t>
  </si>
  <si>
    <t>is a c1</t>
  </si>
  <si>
    <t>Chappo Local Fauna</t>
  </si>
  <si>
    <t>same specimens as Gunnell? 1994</t>
  </si>
  <si>
    <t>UM 92145</t>
  </si>
  <si>
    <t>MP-94</t>
  </si>
  <si>
    <t>UM 108684</t>
  </si>
  <si>
    <t>UM 64394</t>
  </si>
  <si>
    <t>UM 64570</t>
  </si>
  <si>
    <t>UM 108472</t>
  </si>
  <si>
    <t>SC-394</t>
  </si>
  <si>
    <t>cf. Aphanocyon</t>
  </si>
  <si>
    <t>unsure if p3</t>
  </si>
  <si>
    <t>UM 73673</t>
  </si>
  <si>
    <t>UM 108427</t>
  </si>
  <si>
    <t>UM 68787</t>
  </si>
  <si>
    <t>UM 108322</t>
  </si>
  <si>
    <t>SC-275</t>
  </si>
  <si>
    <t>SC-389</t>
  </si>
  <si>
    <t>SC-370</t>
  </si>
  <si>
    <t>UM 108528</t>
  </si>
  <si>
    <t>SC-185</t>
  </si>
  <si>
    <t>UM 112580</t>
  </si>
  <si>
    <t>UW 28687</t>
  </si>
  <si>
    <t>from unpublished disstertation by Higgins 2000</t>
  </si>
  <si>
    <t>UM 80582</t>
  </si>
  <si>
    <t>UM 80667</t>
  </si>
  <si>
    <t>UM 83218</t>
  </si>
  <si>
    <t>UM 91319</t>
  </si>
  <si>
    <t>UM 109961</t>
  </si>
  <si>
    <t>UM 68754</t>
  </si>
  <si>
    <t>SC-179</t>
  </si>
  <si>
    <t>UM 71612</t>
  </si>
  <si>
    <t>UM 95844</t>
  </si>
  <si>
    <t>UM 71373</t>
  </si>
  <si>
    <t>SC-362</t>
  </si>
  <si>
    <t>SC-250</t>
  </si>
  <si>
    <t>YPM-PU 14961</t>
  </si>
  <si>
    <t>Jepsen Quarry</t>
  </si>
  <si>
    <t>UM 71621</t>
  </si>
  <si>
    <t>UM 101828</t>
  </si>
  <si>
    <t>UM 108347</t>
  </si>
  <si>
    <t>UM 108352</t>
  </si>
  <si>
    <t>UM 108286</t>
  </si>
  <si>
    <t>UM 108293</t>
  </si>
  <si>
    <t>UM 69924</t>
  </si>
  <si>
    <t>UM 101135</t>
  </si>
  <si>
    <t>UM 101134</t>
  </si>
  <si>
    <t>UM 73373</t>
  </si>
  <si>
    <t>UM 108299</t>
  </si>
  <si>
    <t>UM 108943</t>
  </si>
  <si>
    <t>SC-380</t>
  </si>
  <si>
    <t>SC-411</t>
  </si>
  <si>
    <t>SC-259</t>
  </si>
  <si>
    <t>SC-226</t>
  </si>
  <si>
    <t>SC-217</t>
  </si>
  <si>
    <t>SC-215</t>
  </si>
  <si>
    <t>SC-191</t>
  </si>
  <si>
    <t>cf. Ectocion</t>
  </si>
  <si>
    <t>UM 58125</t>
  </si>
  <si>
    <t>UM 95331</t>
  </si>
  <si>
    <t>Verbatim Name</t>
  </si>
  <si>
    <t>Synonymization (Full/partial)</t>
  </si>
  <si>
    <t>Details</t>
  </si>
  <si>
    <t>My examplis</t>
  </si>
  <si>
    <t>Previous namis</t>
  </si>
  <si>
    <t>Full</t>
  </si>
  <si>
    <t>Validus taxons</t>
  </si>
  <si>
    <t>Partial</t>
  </si>
  <si>
    <t>UCMP 44781</t>
  </si>
  <si>
    <t>ACM 3493</t>
  </si>
  <si>
    <t>AMNH 4147</t>
  </si>
  <si>
    <t>USNM 1176</t>
  </si>
  <si>
    <t>Redline 1979</t>
  </si>
  <si>
    <t>Redline 1997</t>
  </si>
  <si>
    <t>reported as lineage H. paulus-paulus</t>
  </si>
  <si>
    <t>reported as lineage H. paulus-wortmani</t>
  </si>
  <si>
    <t>reported as lineage H. paulus-lysitensis</t>
  </si>
  <si>
    <t>reported as lineage H. paulus-simplex</t>
  </si>
  <si>
    <t>CM 36449</t>
  </si>
  <si>
    <t>CM 40083</t>
  </si>
  <si>
    <t>CM 36447</t>
  </si>
  <si>
    <t>CM 21092</t>
  </si>
  <si>
    <t>CM 55258</t>
  </si>
  <si>
    <t>CM 29126</t>
  </si>
  <si>
    <t>CM 60560</t>
  </si>
  <si>
    <t>CM 60561</t>
  </si>
  <si>
    <t>CM 45233</t>
  </si>
  <si>
    <t>CM 49459</t>
  </si>
  <si>
    <t>CM 45244</t>
  </si>
  <si>
    <t>CM 46647</t>
  </si>
  <si>
    <t>CM 45133</t>
  </si>
  <si>
    <t>CM 45286</t>
  </si>
  <si>
    <t>CM 49458</t>
  </si>
  <si>
    <t>CM 22703</t>
  </si>
  <si>
    <t>CM 28662</t>
  </si>
  <si>
    <t>CM 54106</t>
  </si>
  <si>
    <t>CM 19811</t>
  </si>
  <si>
    <t>CM 21909</t>
  </si>
  <si>
    <t>CM 39169</t>
  </si>
  <si>
    <t>CM 12404</t>
  </si>
  <si>
    <t>CM 58093</t>
  </si>
  <si>
    <t>CM 12376</t>
  </si>
  <si>
    <t>CM 57991</t>
  </si>
  <si>
    <t>CM 11478</t>
  </si>
  <si>
    <t>CM 58082</t>
  </si>
  <si>
    <t>CM 21050</t>
  </si>
  <si>
    <t>CM 40080</t>
  </si>
  <si>
    <t>CM 21061</t>
  </si>
  <si>
    <t>CM 56236</t>
  </si>
  <si>
    <t>CM 44945</t>
  </si>
  <si>
    <t>CM 22339</t>
  </si>
  <si>
    <t>CM 22339 (separate specimen)</t>
  </si>
  <si>
    <t>CM 22699</t>
  </si>
  <si>
    <t>CM 49400</t>
  </si>
  <si>
    <t>CM 19819</t>
  </si>
  <si>
    <t>CM 45371</t>
  </si>
  <si>
    <t>CM 22694</t>
  </si>
  <si>
    <t>CM 20941</t>
  </si>
  <si>
    <t>CM 28752</t>
  </si>
  <si>
    <t>CM 28668</t>
  </si>
  <si>
    <t>CM 51993</t>
  </si>
  <si>
    <t>CM 51984</t>
  </si>
  <si>
    <t>CM 36616</t>
  </si>
  <si>
    <t>CM 53715</t>
  </si>
  <si>
    <t>CM 16751</t>
  </si>
  <si>
    <t>CM 12375</t>
  </si>
  <si>
    <t>Redline 1998</t>
  </si>
  <si>
    <t>CM 45257</t>
  </si>
  <si>
    <t>CM 40668</t>
  </si>
  <si>
    <t>CM 45158</t>
  </si>
  <si>
    <t>CM 45232</t>
  </si>
  <si>
    <t>CM 40667</t>
  </si>
  <si>
    <t>reported as H. powellianus-walcottianus</t>
  </si>
  <si>
    <t>reported as H. powellianus-powellianus</t>
  </si>
  <si>
    <t>cf. mentalis</t>
  </si>
  <si>
    <t>CM 14929</t>
  </si>
  <si>
    <t>CM 47128</t>
  </si>
  <si>
    <t>CM 62663</t>
  </si>
  <si>
    <t>CM 46843</t>
  </si>
  <si>
    <t>CM 62668</t>
  </si>
  <si>
    <t>CM 4915</t>
  </si>
  <si>
    <t>CM 10472</t>
  </si>
  <si>
    <t>CM 445976</t>
  </si>
  <si>
    <t>?minor</t>
  </si>
  <si>
    <t>CM 45996</t>
  </si>
  <si>
    <t>?early Lysitean Cole locality</t>
  </si>
  <si>
    <t>Author Synonymized</t>
  </si>
  <si>
    <t>PBDB ID</t>
  </si>
  <si>
    <t>Gazin 1968</t>
  </si>
  <si>
    <t>Synonomized Name</t>
  </si>
  <si>
    <t>partial synonymization of specimens assigned to V. taxons</t>
  </si>
  <si>
    <t>YOM 26344</t>
  </si>
  <si>
    <t>Gingerich 1994</t>
  </si>
  <si>
    <t>Krishtalka 1979</t>
  </si>
  <si>
    <t>CM 18851</t>
  </si>
  <si>
    <t>cf. paulus</t>
  </si>
  <si>
    <t>V-78001-2 and V-79005</t>
  </si>
  <si>
    <t>Eaton 1982</t>
  </si>
  <si>
    <t>V-79006, V-80001, V-80003</t>
  </si>
  <si>
    <t>P2 is average from min and max of range</t>
  </si>
  <si>
    <t>most measures are average of min and max of range</t>
  </si>
  <si>
    <t>V-79008</t>
  </si>
  <si>
    <t>V-79005 and V-81113</t>
  </si>
  <si>
    <t>p1-m3 is 20.5mm; M?U is unknown</t>
  </si>
  <si>
    <t>cf. tonksi</t>
  </si>
  <si>
    <t>V-79005 and V-80004</t>
  </si>
  <si>
    <t>V-78001</t>
  </si>
  <si>
    <t>UC 44272</t>
  </si>
  <si>
    <t>UC 46640</t>
  </si>
  <si>
    <t>average UC 46639 and UC 44269</t>
  </si>
  <si>
    <t>McKenna 1960</t>
  </si>
  <si>
    <t>average UC 44773 and UC 46643</t>
  </si>
  <si>
    <t>UC 46644</t>
  </si>
  <si>
    <t>UC 46168</t>
  </si>
  <si>
    <t>V-5357</t>
  </si>
  <si>
    <t>UC 44034</t>
  </si>
  <si>
    <t>V-5352</t>
  </si>
  <si>
    <t>UC 46169</t>
  </si>
  <si>
    <t>V-5550</t>
  </si>
  <si>
    <t>UC 44868</t>
  </si>
  <si>
    <t>V-5357A</t>
  </si>
  <si>
    <t>UC 46172</t>
  </si>
  <si>
    <t>UC 46171</t>
  </si>
  <si>
    <t>?Phenacodus</t>
  </si>
  <si>
    <t>UC 44048</t>
  </si>
  <si>
    <t>Anthill Quarry</t>
  </si>
  <si>
    <t>osbornianus?</t>
  </si>
  <si>
    <t>UC 46170</t>
  </si>
  <si>
    <t>Alhwit Pocket</t>
  </si>
  <si>
    <t>UC 44799</t>
  </si>
  <si>
    <t>Timberlake Quarry</t>
  </si>
  <si>
    <t>UC 44781</t>
  </si>
  <si>
    <t>West Alheit Pocket</t>
  </si>
  <si>
    <t>UC 46388</t>
  </si>
  <si>
    <t>UC 46389</t>
  </si>
  <si>
    <t>UC 46390</t>
  </si>
  <si>
    <t>UC 46394</t>
  </si>
  <si>
    <t>UC 46393</t>
  </si>
  <si>
    <t>UC 46391</t>
  </si>
  <si>
    <t>UC 43964</t>
  </si>
  <si>
    <t>UC 46384</t>
  </si>
  <si>
    <t>UC 44801</t>
  </si>
  <si>
    <t>UC 46381</t>
  </si>
  <si>
    <t>UC 46380</t>
  </si>
  <si>
    <t>UC 44111</t>
  </si>
  <si>
    <t>UC 44862</t>
  </si>
  <si>
    <t>UC 44311</t>
  </si>
  <si>
    <t>UC 46379</t>
  </si>
  <si>
    <t>UC 44113</t>
  </si>
  <si>
    <t>UC 44135</t>
  </si>
  <si>
    <t>UC 46386</t>
  </si>
  <si>
    <t>UC 46387</t>
  </si>
  <si>
    <t>UC 46383</t>
  </si>
  <si>
    <t>UC 46385</t>
  </si>
  <si>
    <t>UC 44112</t>
  </si>
  <si>
    <t>UC 46392</t>
  </si>
  <si>
    <t>UC 44044</t>
  </si>
  <si>
    <t>UC 44142</t>
  </si>
  <si>
    <t>UC 44043</t>
  </si>
  <si>
    <t>M2-M3=6.6</t>
  </si>
  <si>
    <t>M2-M3=6.7</t>
  </si>
  <si>
    <t>M2-M3=6.6: M1-M3=10</t>
  </si>
  <si>
    <t>M2-M3=6.9</t>
  </si>
  <si>
    <t>M2-M3=6.5: M1-M3=10.2</t>
  </si>
  <si>
    <t>average</t>
  </si>
  <si>
    <t>only aggregate measurements ate given</t>
  </si>
  <si>
    <t>Matthew 1909</t>
  </si>
  <si>
    <t>1706a</t>
  </si>
  <si>
    <t>Cope 1875</t>
  </si>
  <si>
    <t>Cope 1874 Report upon Vertebrate Fossils Discovered in New Mexico with Descriptions of New Species</t>
  </si>
  <si>
    <t>Include</t>
  </si>
  <si>
    <t>measurements from Robinson 1986</t>
  </si>
  <si>
    <t>listed as in Van Valen 1978 under NMNH 23279</t>
  </si>
  <si>
    <t>exact same specimen and measurements from Gazin 1939</t>
  </si>
  <si>
    <t>p2_trigw</t>
  </si>
  <si>
    <t>p2_talw</t>
  </si>
  <si>
    <t>p3_trigw</t>
  </si>
  <si>
    <t>p3_talw</t>
  </si>
  <si>
    <t>p4_trigw</t>
  </si>
  <si>
    <t>p4_talw</t>
  </si>
  <si>
    <t>m1_trigw</t>
  </si>
  <si>
    <t>m1_talw</t>
  </si>
  <si>
    <t>m2_trigw</t>
  </si>
  <si>
    <t>m2_talw</t>
  </si>
  <si>
    <t>m3_trigw</t>
  </si>
  <si>
    <t>m3_talw</t>
  </si>
  <si>
    <t>Uintatheriidae</t>
  </si>
  <si>
    <t>Bathyopsis</t>
  </si>
  <si>
    <t>fissidens</t>
  </si>
  <si>
    <t>Eobasileus</t>
  </si>
  <si>
    <t>cornutus</t>
  </si>
  <si>
    <t>harrisorum</t>
  </si>
  <si>
    <t>praecursor</t>
  </si>
  <si>
    <t>Uintatherium</t>
  </si>
  <si>
    <t>anceps</t>
  </si>
  <si>
    <t>UMMP 27249</t>
  </si>
  <si>
    <t>hobackensis</t>
  </si>
  <si>
    <t>Lower dentition measured at cingulum; Upper dentiton was measured out of tooth row</t>
  </si>
  <si>
    <t>Dorr 1958</t>
  </si>
  <si>
    <t>UMMP 27250</t>
  </si>
  <si>
    <t>UMMP 27251</t>
  </si>
  <si>
    <t>lower dentition measured out of tooth row</t>
  </si>
  <si>
    <t>UMMP 27252</t>
  </si>
  <si>
    <t>upper dentition measured out of tooth row; also marked with a ca. (unsure what this means); slightly distorted specimen</t>
  </si>
  <si>
    <t>cf. uintensis</t>
  </si>
  <si>
    <t>West 1982</t>
  </si>
  <si>
    <t>TMM 41672-63</t>
  </si>
  <si>
    <t>TMM 41745-15</t>
  </si>
  <si>
    <t>TMM 41372-227</t>
  </si>
  <si>
    <t>TMM 41443-28</t>
  </si>
  <si>
    <t>Texas memorial museum (unsure of acronym)</t>
  </si>
  <si>
    <t>Texas memorial museum (unsure of acronym); m1 or m2</t>
  </si>
  <si>
    <t>average measurements</t>
  </si>
  <si>
    <t>TMM 41477-12</t>
  </si>
  <si>
    <t>cf. Uintatherium</t>
  </si>
  <si>
    <t>TMM 42287-9</t>
  </si>
  <si>
    <t>UCM 102271</t>
  </si>
  <si>
    <t>measures in cm</t>
  </si>
  <si>
    <t>Flora 2021</t>
  </si>
  <si>
    <t>not in PBDB</t>
  </si>
  <si>
    <t> 36065</t>
  </si>
  <si>
    <t>Turnbull 2002</t>
  </si>
  <si>
    <t>PM 53933</t>
  </si>
  <si>
    <t>PM 3896</t>
  </si>
  <si>
    <t>PM 8019</t>
  </si>
  <si>
    <t>PM 54406A</t>
  </si>
  <si>
    <t>UFH 54015</t>
  </si>
  <si>
    <t>juvenile</t>
  </si>
  <si>
    <t>PM 60171</t>
  </si>
  <si>
    <t>PM 26925</t>
  </si>
  <si>
    <t>USNM 2666</t>
  </si>
  <si>
    <t>listed as old 1603</t>
  </si>
  <si>
    <t>USNM 2670</t>
  </si>
  <si>
    <t>USNM W 5919</t>
  </si>
  <si>
    <t>listed as old 1651</t>
  </si>
  <si>
    <t>USNM B 16663</t>
  </si>
  <si>
    <t>USNM B 18599</t>
  </si>
  <si>
    <t>USNM B 18600</t>
  </si>
  <si>
    <t>BMUW 592041</t>
  </si>
  <si>
    <t>YPM 11567</t>
  </si>
  <si>
    <t>YPM 11256</t>
  </si>
  <si>
    <t>PUM 10079</t>
  </si>
  <si>
    <t>PM 53932</t>
  </si>
  <si>
    <t>PM 54801</t>
  </si>
  <si>
    <t>PM 55174</t>
  </si>
  <si>
    <t>PM 56022</t>
  </si>
  <si>
    <t>DMNH EPV 1849</t>
  </si>
  <si>
    <t>UM 101209</t>
  </si>
  <si>
    <t>YPM 11039</t>
  </si>
  <si>
    <t>measurement originally in cm; left dentition</t>
  </si>
  <si>
    <t>measurement originally in cm; right dentition; P4 AW is minimum approximation/estimate</t>
  </si>
  <si>
    <t>measurement originally in cm; approximate measurements on P4L, M1L, M2 PW, and M3L</t>
  </si>
  <si>
    <t xml:space="preserve"> measured from cast of New Colorado Specimen; left side</t>
  </si>
  <si>
    <t xml:space="preserve"> measured from cast of New Colorado Specimen; right side</t>
  </si>
  <si>
    <t>Green River Fm</t>
  </si>
  <si>
    <t>YPM 11036</t>
  </si>
  <si>
    <t>cast (P 26232); left side</t>
  </si>
  <si>
    <t>cast (P 26232); right side</t>
  </si>
  <si>
    <t>PUM 10298</t>
  </si>
  <si>
    <t>Cast PM 60171</t>
  </si>
  <si>
    <t>measued (cm) from cast of PUM 10298 *=AMNH 14367; approximate measures for widths of P2, P4 AW, M3 widths; left dentition</t>
  </si>
  <si>
    <t>measued (cm) from cast of PUM 10298 *=AMNH 14367; approximate measures for  P2 AW, P3 AW, P4 widths, M2 PW, M3 widths; right dentition</t>
  </si>
  <si>
    <t>ANSP 12609</t>
  </si>
  <si>
    <t>lists multiple specimens as comprising theholotype but emasures are from ANSP 12609)</t>
  </si>
  <si>
    <t>left dentition</t>
  </si>
  <si>
    <t>right dentition</t>
  </si>
  <si>
    <t>left dentition; approximate P2L, P3 PW</t>
  </si>
  <si>
    <t>right dentition; approximate P4 AW</t>
  </si>
  <si>
    <t>measures from cast PM; approximate wifhts for M3</t>
  </si>
  <si>
    <t>measures from cast PM 8088; all measures are approximate; M3 measures taken form alveolus</t>
  </si>
  <si>
    <t>measured from cast PM 8089; p2 taken from alveolus; p3 L and AW are alveolar but PW is approx; p4 AW is approx, also lists alveolar measures; m1 all approx</t>
  </si>
  <si>
    <t>measured from cast 8089; p2 taken from alveolus; p3 taken are approx; p4 AW is approx, also lists alveolar measures; m1 all approx; m2 widths approx; m3 widths approx</t>
  </si>
  <si>
    <t>PUM 10385</t>
  </si>
  <si>
    <t>left dentiton; m2 and m3 may have been unerupted however it is hard to tell whether the symbol is a u or a * on this scan</t>
  </si>
  <si>
    <t>right dentition; apprximate measures for p4 PW, m1AW, m2 widths, m3 pw</t>
  </si>
  <si>
    <t>left dentition; liekly juvenile individual due to unerupted teeth (p2, p3, m3)</t>
  </si>
  <si>
    <t>right dentition; likely juvenile individual due to unerupted teeth (p2, p3, m3)</t>
  </si>
  <si>
    <t>PM 55827</t>
  </si>
  <si>
    <t>leaft dentition; all measures approximate; p4-m3 are alveolar measures</t>
  </si>
  <si>
    <t>right dentition; all measures are alveolar measures</t>
  </si>
  <si>
    <t>left dentition; approx measres p2 widths, p4 pw, m1-m3 are approximate</t>
  </si>
  <si>
    <t>right dentition; approx measures p2 pw, p3 length, m2 AW, m3 L and PW</t>
  </si>
  <si>
    <t>left dentition; m2 and m3 are fully approximate</t>
  </si>
  <si>
    <t>right dentition; approximate m2 Aw and all of m3</t>
  </si>
  <si>
    <t>only give the full  length of the cheek tooth row (p2-m3) for left (167mm) asnd right (165mm)</t>
  </si>
  <si>
    <t>probably UFH 54515; approx measures for p4 aw, m2 aw</t>
  </si>
  <si>
    <t>probably UFH 54515; approx measures for p4 length, all m1 and m2, and m3 widths</t>
  </si>
  <si>
    <t>Sage creek white layer; Bridger Basin</t>
  </si>
  <si>
    <t>left dentition; alveolar measures p2-p4; m2 and widths of m3 are approx/estimated</t>
  </si>
  <si>
    <t>righ dentition; alveolar p2-m1; m2 Length and pw is approx/estimated</t>
  </si>
  <si>
    <t>left dentition; aterisks are lsited next to p2-p4 measures .  Author indicates something wrong with specimen; potentially incorrectly reconstructed</t>
  </si>
  <si>
    <t>right dentition; asterisks are lsited next to p2-p3 measures. Author indicates something wrong with specimen; potentially incorrectly reconstructed</t>
  </si>
  <si>
    <t>Holotype</t>
  </si>
  <si>
    <t>ANSP 12607</t>
  </si>
  <si>
    <t>holotype of U. robustum; m2 length is alveolar</t>
  </si>
  <si>
    <t>PUM 11611</t>
  </si>
  <si>
    <t>UFH 93002</t>
  </si>
  <si>
    <t>author suggest that this is a specimen of Bathyopsis due to being too small for U. anceps; m1 length is broken</t>
  </si>
  <si>
    <t>AMNH 5040</t>
  </si>
  <si>
    <t>P2 to M3 legnth is 168 mm</t>
  </si>
  <si>
    <t>P 12170</t>
  </si>
  <si>
    <t>P 12164</t>
  </si>
  <si>
    <t>left dentition; approximate measures P4, M1, M2 widths</t>
  </si>
  <si>
    <t>right dentition; approximate measures M2 length and aw, M3 all measures</t>
  </si>
  <si>
    <t>YPM 110141</t>
  </si>
  <si>
    <t>right dentition; M1 widths and M2 length are approximate</t>
  </si>
  <si>
    <t>UW 13644</t>
  </si>
  <si>
    <t>left dentition; P4 widths and M1 AW; all teeth are worn</t>
  </si>
  <si>
    <t>right dentition; M1 legnth and widths; all teeth are worn</t>
  </si>
  <si>
    <t>measured from cast PM 3944; variance in author measurements based on Wheeler's Value</t>
  </si>
  <si>
    <t>UWBM 59204</t>
  </si>
  <si>
    <t>m3 widths are approximate</t>
  </si>
  <si>
    <t>DMNH EPV 495</t>
  </si>
  <si>
    <t>left dentition; approximate values for P4 pw and m3 length and aw</t>
  </si>
  <si>
    <t>right dentition; m1 aw is broken</t>
  </si>
  <si>
    <t>DMNH EPV 529</t>
  </si>
  <si>
    <t>placement of Molar is uncertain; could be M2 or M3 likely M2</t>
  </si>
  <si>
    <t>PM 1674 A</t>
  </si>
  <si>
    <t>placement uncertain either p4 or m1</t>
  </si>
  <si>
    <t>PM 1737</t>
  </si>
  <si>
    <t>left dentition; m1is worn; m3 length is written as &gt;4.5 ~4.9</t>
  </si>
  <si>
    <t>right dentition; m1 is worn and approximated; p4 length and aw is approx</t>
  </si>
  <si>
    <t>measures from cast M 3944; type of Tin. Stenops</t>
  </si>
  <si>
    <t>composite measure ment p2-m3 of 173 mm (W=width) not sure what this means by width given that this is a length measurement</t>
  </si>
  <si>
    <t>entire tooth row p2-m3 is 168 mm which is different than Osborne (165) and Speirs (166mm).</t>
  </si>
  <si>
    <t>UCMP 81356</t>
  </si>
  <si>
    <t>all teeth are worn</t>
  </si>
  <si>
    <t>EPV 492</t>
  </si>
  <si>
    <t xml:space="preserve">right dentition; m1 is listed as shed; </t>
  </si>
  <si>
    <t>left dentition; m1 is worn; m3 aw is approximate</t>
  </si>
  <si>
    <t>EPV 496</t>
  </si>
  <si>
    <t>left dentition; p2 pw approximate</t>
  </si>
  <si>
    <t xml:space="preserve">right dentition: </t>
  </si>
  <si>
    <t>EPV 2604</t>
  </si>
  <si>
    <t>did not include tooth in statistics</t>
  </si>
  <si>
    <t>UCM 51046 F</t>
  </si>
  <si>
    <t>left dentition; all measures are approximate</t>
  </si>
  <si>
    <t>right dentition; m2 widths are approximate; p4 aw is writtena t &gt;1.5~1.7</t>
  </si>
  <si>
    <t>AMNH 1664</t>
  </si>
  <si>
    <t>alticeps</t>
  </si>
  <si>
    <t>AMNH 1694</t>
  </si>
  <si>
    <t>AMNH 1671</t>
  </si>
  <si>
    <t>AMNH 2366</t>
  </si>
  <si>
    <t>AMNH 1689</t>
  </si>
  <si>
    <t>AMNH 1693</t>
  </si>
  <si>
    <t>YPM 11044</t>
  </si>
  <si>
    <t>Tinoceras</t>
  </si>
  <si>
    <t>parvum</t>
  </si>
  <si>
    <t>AMNH 1678</t>
  </si>
  <si>
    <t>PM 54818</t>
  </si>
  <si>
    <t>YPM 11043</t>
  </si>
  <si>
    <t>annectens</t>
  </si>
  <si>
    <t>CMNH 29493</t>
  </si>
  <si>
    <t>assigned to species on stratigraphic grounds</t>
  </si>
  <si>
    <t>Dissertation not in PBDB</t>
  </si>
  <si>
    <t>FMNH P15546</t>
  </si>
  <si>
    <t>PU 14491</t>
  </si>
  <si>
    <t>PU 18869</t>
  </si>
  <si>
    <t>UM 27249</t>
  </si>
  <si>
    <t>UM 27250</t>
  </si>
  <si>
    <t>UM 77018</t>
  </si>
  <si>
    <t>FMNH P15526</t>
  </si>
  <si>
    <t>FMNH PM239</t>
  </si>
  <si>
    <t>FMNH PM15584</t>
  </si>
  <si>
    <t>FMNH P15106</t>
  </si>
  <si>
    <t>Thewissen and Gingerich 1987</t>
  </si>
  <si>
    <t>Thewissen and Gingerich 1987Thewissen and Gingerich 1987</t>
  </si>
  <si>
    <t>length of p2-m3 is 92mm</t>
  </si>
  <si>
    <t>length of p2-m3 is 93mm</t>
  </si>
  <si>
    <t>length of p2-m3 is 72mm</t>
  </si>
  <si>
    <t>Bathyopsoides</t>
  </si>
  <si>
    <t>FMNH P15549</t>
  </si>
  <si>
    <t>FMNH P15574</t>
  </si>
  <si>
    <t>newbilli</t>
  </si>
  <si>
    <t>PU 18720</t>
  </si>
  <si>
    <t>PU 18837</t>
  </si>
  <si>
    <t>PU 13378</t>
  </si>
  <si>
    <t>PU 14861</t>
  </si>
  <si>
    <t>PU 14991</t>
  </si>
  <si>
    <t>PU 18849</t>
  </si>
  <si>
    <t>PU 19344</t>
  </si>
  <si>
    <t>UM 85250</t>
  </si>
  <si>
    <t>PU 13234</t>
  </si>
  <si>
    <t>PU 16163</t>
  </si>
  <si>
    <t>PU 18141</t>
  </si>
  <si>
    <t>PU 18717</t>
  </si>
  <si>
    <t>UM 63279</t>
  </si>
  <si>
    <t>UM 65042</t>
  </si>
  <si>
    <t>UM 65071</t>
  </si>
  <si>
    <t>UM 66769</t>
  </si>
  <si>
    <t>UM 69696</t>
  </si>
  <si>
    <t>UM 86159</t>
  </si>
  <si>
    <t>UM 65660</t>
  </si>
  <si>
    <t>AMNH 16786</t>
  </si>
  <si>
    <t>PU 19540</t>
  </si>
  <si>
    <t>PU 65042</t>
  </si>
  <si>
    <t>PU 65071</t>
  </si>
  <si>
    <t>PU 65660</t>
  </si>
  <si>
    <t>PU 67460</t>
  </si>
  <si>
    <t>PU 68206</t>
  </si>
  <si>
    <t>PU 68244</t>
  </si>
  <si>
    <t>PU 71440</t>
  </si>
  <si>
    <t>PU 77018</t>
  </si>
  <si>
    <t>PU 86152</t>
  </si>
  <si>
    <t>successor</t>
  </si>
  <si>
    <t>UM 27251</t>
  </si>
  <si>
    <t>UM 27252</t>
  </si>
  <si>
    <t>Prouintatherium</t>
  </si>
  <si>
    <t>UM 86621</t>
  </si>
  <si>
    <t>USGS 12765</t>
  </si>
  <si>
    <t>YPM 22954</t>
  </si>
  <si>
    <t>USGS 1989</t>
  </si>
  <si>
    <t>Bown 1982</t>
  </si>
  <si>
    <t>width or m1 and m3 are estimates</t>
  </si>
  <si>
    <t>Kelley and Wood 1952</t>
  </si>
  <si>
    <t>ACM 3870</t>
  </si>
  <si>
    <t>ACM 11167</t>
  </si>
  <si>
    <t xml:space="preserve"> Thewissen and Gingerich 1987 inidcates that (left MI,identified as
dP3 by Guthrie, 1967, with associated tooth fragments).</t>
  </si>
  <si>
    <t>AMNH 4369</t>
  </si>
  <si>
    <t>ACM 3025</t>
  </si>
  <si>
    <t>AMNH 4378</t>
  </si>
  <si>
    <t>ACM 3531</t>
  </si>
  <si>
    <t>ACM 10121</t>
  </si>
  <si>
    <t>ACM 11241</t>
  </si>
  <si>
    <t>ACM 11222</t>
  </si>
  <si>
    <t>ACM 11045</t>
  </si>
  <si>
    <t>ACM 3326</t>
  </si>
  <si>
    <t>AMNH 2983</t>
  </si>
  <si>
    <t>AMNH 15315</t>
  </si>
  <si>
    <t>ACM 10200</t>
  </si>
  <si>
    <t>cf. copei</t>
  </si>
  <si>
    <t>ACM 11078</t>
  </si>
  <si>
    <t>ACM 3249</t>
  </si>
  <si>
    <t>ACM 11115</t>
  </si>
  <si>
    <t>ACM 10166</t>
  </si>
  <si>
    <t>ACM 3256</t>
  </si>
  <si>
    <t>ACM 3348</t>
  </si>
  <si>
    <t>ACM 3232</t>
  </si>
  <si>
    <t>ACM 3246</t>
  </si>
  <si>
    <t>ACM 11024</t>
  </si>
  <si>
    <t>ACM 3470</t>
  </si>
  <si>
    <t>cotype</t>
  </si>
  <si>
    <t>ACM 3492</t>
  </si>
  <si>
    <t>AMNH 17438</t>
  </si>
  <si>
    <t>?Bathyopsis</t>
  </si>
  <si>
    <t>Wheeler 1961</t>
  </si>
  <si>
    <t>USNM 5919</t>
  </si>
  <si>
    <t>PUM 10297</t>
  </si>
  <si>
    <t>YPM 11-39</t>
  </si>
  <si>
    <t>USNM 18600</t>
  </si>
  <si>
    <t>YPM 11038</t>
  </si>
  <si>
    <t>AMNH 1683</t>
  </si>
  <si>
    <t>USNM 16663</t>
  </si>
  <si>
    <t>PUM 10076</t>
  </si>
  <si>
    <t>YPM 11041</t>
  </si>
  <si>
    <t>Tetheopsis</t>
  </si>
  <si>
    <t>Mus. Nat Hist 495</t>
  </si>
  <si>
    <t>CNHM P12170</t>
  </si>
  <si>
    <t>Lengths of upper cheek-tooth row 170mm</t>
  </si>
  <si>
    <t>Lengths of upper cheek-tooth row 169mm</t>
  </si>
  <si>
    <t>Lengths of upper cheek-tooth row 166mm</t>
  </si>
  <si>
    <t>Lengths of upper cheek-tooth row 161mm</t>
  </si>
  <si>
    <t>Lengths of upper cheek-tooth row 160mm</t>
  </si>
  <si>
    <t>Lengths of upper cheek-tooth row 156mm</t>
  </si>
  <si>
    <t>Lengths of upper cheek-tooth row 154mm</t>
  </si>
  <si>
    <t>Lengths of upper cheek-tooth row 152mm</t>
  </si>
  <si>
    <t>Lengths of upper cheek-tooth row 151mm</t>
  </si>
  <si>
    <t>Lengths of upper cheek-tooth row 150mm</t>
  </si>
  <si>
    <t>Lengths of upper cheek-tooth row 148mm</t>
  </si>
  <si>
    <t>Lengths of upper cheek-tooth row 147mm</t>
  </si>
  <si>
    <t>Lengths of upper cheek-tooth row 146mm</t>
  </si>
  <si>
    <t>Lengths of upper cheek-tooth row 145mm</t>
  </si>
  <si>
    <t>Lengths of upper cheek-tooth row 144mm</t>
  </si>
  <si>
    <t>Lengths of upper cheek-tooth row 143mm</t>
  </si>
  <si>
    <t>Lengths of upper cheek-tooth row 184mm</t>
  </si>
  <si>
    <t>Lengths of upper cheek-tooth row 179mm</t>
  </si>
  <si>
    <t>Lengths of upper cheek-tooth row 164mm</t>
  </si>
  <si>
    <t>Lengths of upper cheek-tooth row 163mm</t>
  </si>
  <si>
    <t>Lengths of upper cheek-tooth row 188mm</t>
  </si>
  <si>
    <t>Lengths of upper cheek-tooth row 174mm</t>
  </si>
  <si>
    <t>Lengths of upper cheek-tooth row 168mm</t>
  </si>
  <si>
    <t>Lengths of lower cheek-tooth row 168mm</t>
  </si>
  <si>
    <t>Lengths of lower cheek-tooth row 172mm</t>
  </si>
  <si>
    <t>AMNH 12170</t>
  </si>
  <si>
    <t>YPM 11541</t>
  </si>
  <si>
    <t>USNM 71-46</t>
  </si>
  <si>
    <t>YPM 11194</t>
  </si>
  <si>
    <t>YPM 11212</t>
  </si>
  <si>
    <t>Lengths of lower cheek-tooth row 171mm</t>
  </si>
  <si>
    <t>Lengths of lower cheek-tooth row 169mm</t>
  </si>
  <si>
    <t>Lengths of lower cheek-tooth row 163mm</t>
  </si>
  <si>
    <t>Lengths of lower cheek-tooth row 161mm</t>
  </si>
  <si>
    <t>Lengths of lower cheek-tooth row 158mm</t>
  </si>
  <si>
    <t>Lengths of lower cheek-tooth row 155mm</t>
  </si>
  <si>
    <t>Lengths of lower cheek-tooth row 154mm</t>
  </si>
  <si>
    <t>Lengths of lower cheek-tooth row 150mm</t>
  </si>
  <si>
    <t>Lengths of lower cheek-tooth row 149mm</t>
  </si>
  <si>
    <t>Lengths of lower cheek-tooth row 140mm</t>
  </si>
  <si>
    <t>Lengths of lower cheek-tooth row 192mm</t>
  </si>
  <si>
    <t>Lengths of lower cheek-tooth row 173mm</t>
  </si>
  <si>
    <t>CMNH 496</t>
  </si>
  <si>
    <t>Lengths of lower cheek-tooth row 196mm</t>
  </si>
  <si>
    <t>ingens</t>
  </si>
  <si>
    <t>Average lengths of lupper cheek-tooth row 153.9mm</t>
  </si>
  <si>
    <t>Average lengths of lupper cheek-tooth row 171.8mm</t>
  </si>
  <si>
    <t>Average lengths of lupper cheek-tooth row 164mm</t>
  </si>
  <si>
    <t>Average lengths of lupper cheek-tooth row 176.7mm</t>
  </si>
  <si>
    <t xml:space="preserve"> Average lengths of lower cheek-tooth row 158.4mm</t>
  </si>
  <si>
    <t xml:space="preserve"> Average lengths of lower cheek-tooth row 175.5mm</t>
  </si>
  <si>
    <t xml:space="preserve"> Average lengths of lower cheek-tooth row 196mm</t>
  </si>
  <si>
    <t>AMNH 4820</t>
  </si>
  <si>
    <t>reassigned to be a p2 which is different than Wheeler 1961</t>
  </si>
  <si>
    <t>Robinson 1966</t>
  </si>
  <si>
    <t>cf. fissidens</t>
  </si>
  <si>
    <t>PM 15197</t>
  </si>
  <si>
    <t>West 1973</t>
  </si>
  <si>
    <t>Cope 1881</t>
  </si>
  <si>
    <t>posterior 5 molars (p3-m3?) are 44mm</t>
  </si>
  <si>
    <t>No. 1.</t>
  </si>
  <si>
    <t>No. 2.</t>
  </si>
  <si>
    <t>Length of true molar series is 39mm; no individual measurement for m2 is given in paper</t>
  </si>
  <si>
    <t>AMNH 4824</t>
  </si>
  <si>
    <t>AMNH 17548</t>
  </si>
  <si>
    <t>determined by looking at difference in maximum for average for P. vortmani as they do a with and without AMNH 17548</t>
  </si>
  <si>
    <t>locality averages</t>
  </si>
  <si>
    <t>the average with AMNH 17548 excluded</t>
  </si>
  <si>
    <t>included in locality averages</t>
  </si>
  <si>
    <t>Lost Cabin Levels of Huerfano Formations</t>
  </si>
  <si>
    <t>Lost Cabin Levels of Wind River Formations</t>
  </si>
  <si>
    <t>includes the type</t>
  </si>
  <si>
    <t>Lysite Fauna of Willwood Fm</t>
  </si>
  <si>
    <t>Lysite Fauna of Wind River Fm</t>
  </si>
  <si>
    <t>Lost Cabin Fauna of Wind River Fm</t>
  </si>
  <si>
    <t>Lost Cabin Fauna of Huerfano Fm</t>
  </si>
  <si>
    <t>Gardner Butte Fauna of Huerfano Fm</t>
  </si>
  <si>
    <t>Black Fork of the Bridger Fm</t>
  </si>
  <si>
    <t>small Hyopsodus, excluding H. minor</t>
  </si>
  <si>
    <t>AMNH Specimens; small Hyopsodus, excluding H. minor</t>
  </si>
  <si>
    <t>YPM specimens; AMNH Specimens; small Hyopsodus, excluding H. minor</t>
  </si>
  <si>
    <t>large species Hyopsodus</t>
  </si>
  <si>
    <t>does not list which tooth this is m1 or m2 or m3? Also specimen number is listed with an * but no footnote appears to be associated</t>
  </si>
  <si>
    <t>PM 15514</t>
  </si>
  <si>
    <t>PM 15543</t>
  </si>
  <si>
    <t>PM 15511</t>
  </si>
  <si>
    <t>Also lists measurements for upper and lower m1-m2.  M1-M2 is 3.77mm long and 4.95 mm wide. M1-m2 is 4.3 mm long, wtrig=3.37mm, wtal=3.6.</t>
  </si>
  <si>
    <t>PM 15775</t>
  </si>
  <si>
    <t>PM 15780</t>
  </si>
  <si>
    <t>PM 15308</t>
  </si>
  <si>
    <t>PM 15353</t>
  </si>
  <si>
    <t>PM 15307</t>
  </si>
  <si>
    <t>Also lists measurements for upper and lower m1-m2.  M1-M2 is 3.58mm long and 4.37 mm wide. m1-m2 is 3.73 mm long, wtrig=2.92mm, wtal=2.91.</t>
  </si>
  <si>
    <t>UW 1745</t>
  </si>
  <si>
    <t>Also lists measurements for upper and lower m1-m2. m1-m2 is ___ mm long, wtrig = 5.9mm, wtal = ___mm.</t>
  </si>
  <si>
    <t>Also lists measurements for upper and lower m1-m2. m1-m2 is 7.7 mm long, wtrig = 6.4 mm, wtal = 6.7 mm.</t>
  </si>
  <si>
    <t>PM 15350</t>
  </si>
  <si>
    <t>PM 15956</t>
  </si>
  <si>
    <t>PM 15510</t>
  </si>
  <si>
    <t>PM 15507</t>
  </si>
  <si>
    <t>YPM 14612</t>
  </si>
  <si>
    <t>typo in name lsited as H. wortmani</t>
  </si>
  <si>
    <t>AMNH 55230</t>
  </si>
  <si>
    <t>YPM 16446</t>
  </si>
  <si>
    <t>YPM 16435</t>
  </si>
  <si>
    <t>UNSM IQ 1037</t>
  </si>
  <si>
    <t>YPM 14322</t>
  </si>
  <si>
    <t>CNHM P12164</t>
  </si>
  <si>
    <t>USNM 18603</t>
  </si>
  <si>
    <t>AMNH 26618</t>
  </si>
  <si>
    <t>Gobiatherium</t>
  </si>
  <si>
    <t>mirificum</t>
  </si>
  <si>
    <t>AMNH 26630</t>
  </si>
  <si>
    <t>Gunnell 1998</t>
  </si>
  <si>
    <t>middleswarti</t>
  </si>
  <si>
    <t>Elachoceras</t>
  </si>
  <si>
    <t>subadult</t>
  </si>
  <si>
    <t>cf. Eobasileus</t>
  </si>
  <si>
    <t>Microsyopidae</t>
  </si>
  <si>
    <t>Microsyops</t>
  </si>
  <si>
    <t>Dissertation</t>
  </si>
  <si>
    <t>UW 12469</t>
  </si>
  <si>
    <t>UW 14381</t>
  </si>
  <si>
    <t>the M?U tooth measurements</t>
  </si>
  <si>
    <t>p1-m3 is 20.5mm</t>
  </si>
  <si>
    <t>UW 13577</t>
  </si>
  <si>
    <t>UW 14401</t>
  </si>
  <si>
    <t>UW 14383</t>
  </si>
  <si>
    <t>UW 15780</t>
  </si>
  <si>
    <t>m1 length is estimated</t>
  </si>
  <si>
    <t>m1l, m1tr,m2l, m2tal are estimated values</t>
  </si>
  <si>
    <t>all measures are estimated values</t>
  </si>
  <si>
    <t>all m2 measures are estimated values</t>
  </si>
  <si>
    <t>p4l and m1tr are estimated values</t>
  </si>
  <si>
    <t>all but M2L are estimated values</t>
  </si>
  <si>
    <t>p4l are estimated values</t>
  </si>
  <si>
    <t>M1L and M1TR are estimated values</t>
  </si>
  <si>
    <t>p2 measures are estimated values</t>
  </si>
  <si>
    <t>M1L, M2L, M2W are estimated values</t>
  </si>
  <si>
    <t>p3 are estimated values</t>
  </si>
  <si>
    <t>p3 and p4 are estimated values</t>
  </si>
  <si>
    <t>m1 are estimated values</t>
  </si>
  <si>
    <t>m3w are estimated values</t>
  </si>
  <si>
    <t>m2l are estimated values</t>
  </si>
  <si>
    <t>M3TR, M3TAL, M3W are estimated values</t>
  </si>
  <si>
    <t>m3 are estimated values</t>
  </si>
  <si>
    <t>m2l and m3tal are estimated values</t>
  </si>
  <si>
    <t>P4-M1 are estimated values</t>
  </si>
  <si>
    <t>p2-m1 are estimated values</t>
  </si>
  <si>
    <t>m1l, m1tr, and m3 are estimated values</t>
  </si>
  <si>
    <t>P4widths-M2L and tr are estimated values</t>
  </si>
  <si>
    <t>all measurements are estimated values</t>
  </si>
  <si>
    <t>p3 and p4 widths, m1l and w, m2l and m2tr  are estimated values</t>
  </si>
  <si>
    <t>M3 are estimated values</t>
  </si>
  <si>
    <t>m1l and m3tr are estimated values</t>
  </si>
  <si>
    <t>P3L are estimated values</t>
  </si>
  <si>
    <t>M3 widths are estimated values</t>
  </si>
  <si>
    <t>M2 measures are estimated values</t>
  </si>
  <si>
    <t>m2tr and m3l are estimated values</t>
  </si>
  <si>
    <t>m2w measures are approx</t>
  </si>
  <si>
    <t>M1tal are estimated values</t>
  </si>
  <si>
    <t>P4L are estimated values</t>
  </si>
  <si>
    <t>P2-P3,P4w,M1widths,M2tr-M3L are estimated values</t>
  </si>
  <si>
    <t>p2, p3w,p4w,m1widths, m2trig-m3 are estimated values</t>
  </si>
  <si>
    <t>all but m2l are estimated values</t>
  </si>
  <si>
    <t>p3w are estimated values</t>
  </si>
  <si>
    <t>M1 and M3L are estimated values</t>
  </si>
  <si>
    <t>M2L, p2w, p3w, m1trig,m2trig, m2tal, and m3 are estimated values</t>
  </si>
  <si>
    <t>m1l, m2l, m3l measurements are estimated</t>
  </si>
  <si>
    <t>P3W are estimated values</t>
  </si>
  <si>
    <t>P3,m1l and m1trig are estimated values</t>
  </si>
  <si>
    <t>P4_L, M1 tal are estimated values</t>
  </si>
  <si>
    <t>m2widths are estimated values</t>
  </si>
  <si>
    <t>m3trig are estimated values</t>
  </si>
  <si>
    <t>m1tal are estimated values</t>
  </si>
  <si>
    <t>p4L are estimated values</t>
  </si>
  <si>
    <t>p4w are estimated values</t>
  </si>
  <si>
    <t>m2L are estimated values</t>
  </si>
  <si>
    <t>m3tal are estimated values</t>
  </si>
  <si>
    <t>M3L and trig are estimated values</t>
  </si>
  <si>
    <t>M1widths are estimated values</t>
  </si>
  <si>
    <t>m1_l are estimated values</t>
  </si>
  <si>
    <t>M3L are estimated values</t>
  </si>
  <si>
    <t>m3_l, m3_tal are estimated values</t>
  </si>
  <si>
    <t>m2tal are estimated values</t>
  </si>
  <si>
    <t>p4w, m1trig,m2trig,m3l, m3tal are estimated values</t>
  </si>
  <si>
    <t>P3 and P4 lengths are estimated values; right side</t>
  </si>
  <si>
    <t>P2-P4 are estimated values; left side</t>
  </si>
  <si>
    <t>P2 are estimated values</t>
  </si>
  <si>
    <t>P3w are estimated values; right</t>
  </si>
  <si>
    <t>p3_w are estimated values</t>
  </si>
  <si>
    <t>p4_w are estimated values</t>
  </si>
  <si>
    <t>p3w, p4w, m3l are estimated values</t>
  </si>
  <si>
    <t>p3 and p4 lengths are estimated values</t>
  </si>
  <si>
    <t>AMNH? 11900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</si>
</sst>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rgb="FF000000"/>
      <name val="Calibri"/>
      <family val="2"/>
      <scheme val="minor"/>
    </font>
    <font>
      <i/>
      <sz val="16"/>
      <color rgb="FF333333"/>
      <name val="Arial"/>
      <family val="2"/>
    </font>
    <font>
      <i/>
      <sz val="11"/>
      <color theme="1"/>
      <name val="Calibri"/>
      <family val="2"/>
      <scheme val="minor"/>
    </font>
    <font>
      <sz val="14"/>
      <color rgb="FF333333"/>
      <name val="Arial"/>
      <family val="2"/>
    </font>
    <font>
      <sz val="12"/>
      <name val="Calibri"/>
      <family val="2"/>
      <scheme val="minor"/>
    </font>
    <font>
      <sz val="12"/>
      <color theme="1"/>
      <name val="Helvetica Neue"/>
      <family val="2"/>
    </font>
    <font>
      <sz val="11"/>
      <color rgb="FF333333"/>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14" fontId="0" fillId="0" borderId="0" xfId="0" applyNumberFormat="1"/>
    <xf numFmtId="0" fontId="0" fillId="33" borderId="0" xfId="0" applyFill="1"/>
    <xf numFmtId="14" fontId="0" fillId="33" borderId="0" xfId="0" applyNumberFormat="1" applyFill="1"/>
    <xf numFmtId="0" fontId="0" fillId="34" borderId="0" xfId="0" applyFill="1"/>
    <xf numFmtId="0" fontId="0" fillId="35" borderId="0" xfId="0" applyFill="1"/>
    <xf numFmtId="0" fontId="0" fillId="36" borderId="0" xfId="0" applyFill="1"/>
    <xf numFmtId="14" fontId="0" fillId="36" borderId="0" xfId="0" applyNumberFormat="1" applyFill="1"/>
    <xf numFmtId="0" fontId="0" fillId="0" borderId="0" xfId="0" applyFill="1"/>
    <xf numFmtId="14" fontId="0" fillId="0" borderId="0" xfId="0" applyNumberFormat="1" applyFill="1"/>
    <xf numFmtId="0" fontId="18" fillId="0" borderId="0" xfId="0" applyFont="1" applyFill="1"/>
    <xf numFmtId="0" fontId="20" fillId="0" borderId="0" xfId="0" applyFont="1"/>
    <xf numFmtId="0" fontId="0" fillId="37" borderId="0" xfId="0" applyFill="1"/>
    <xf numFmtId="0" fontId="0" fillId="38" borderId="0" xfId="0" applyFill="1"/>
    <xf numFmtId="14" fontId="0" fillId="37" borderId="0" xfId="0" applyNumberFormat="1" applyFill="1"/>
    <xf numFmtId="18" fontId="0" fillId="0" borderId="0" xfId="0" applyNumberFormat="1"/>
    <xf numFmtId="0" fontId="0" fillId="37" borderId="0" xfId="0" quotePrefix="1" applyFill="1"/>
    <xf numFmtId="0" fontId="0" fillId="0" borderId="0" xfId="0" applyFont="1"/>
    <xf numFmtId="0" fontId="0" fillId="0" borderId="0" xfId="0" quotePrefix="1" applyFill="1"/>
    <xf numFmtId="0" fontId="21" fillId="0" borderId="0" xfId="0" applyFont="1"/>
    <xf numFmtId="0" fontId="18" fillId="0" borderId="0" xfId="0" applyFont="1"/>
    <xf numFmtId="0" fontId="0" fillId="0" borderId="10" xfId="0" applyBorder="1"/>
    <xf numFmtId="0" fontId="0" fillId="39" borderId="0" xfId="0" applyFill="1"/>
    <xf numFmtId="0" fontId="17" fillId="39" borderId="0" xfId="0" applyFont="1" applyFill="1"/>
    <xf numFmtId="0" fontId="17" fillId="0" borderId="0" xfId="0" applyFont="1"/>
    <xf numFmtId="0" fontId="0" fillId="38" borderId="0" xfId="0" applyFill="1" applyBorder="1"/>
    <xf numFmtId="0" fontId="0" fillId="40" borderId="0" xfId="0" applyFill="1"/>
    <xf numFmtId="0" fontId="0" fillId="0" borderId="0" xfId="0" quotePrefix="1"/>
    <xf numFmtId="0" fontId="0" fillId="0" borderId="0" xfId="0" applyNumberFormat="1"/>
    <xf numFmtId="0" fontId="16" fillId="0" borderId="0" xfId="0" applyFont="1"/>
    <xf numFmtId="0" fontId="22" fillId="0" borderId="0" xfId="0" applyFont="1"/>
    <xf numFmtId="14" fontId="0" fillId="37" borderId="0" xfId="0" quotePrefix="1" applyNumberFormat="1" applyFill="1"/>
    <xf numFmtId="14" fontId="0" fillId="0" borderId="0" xfId="0" quotePrefix="1" applyNumberFormat="1" applyFill="1"/>
    <xf numFmtId="0" fontId="23" fillId="0" borderId="0" xfId="0" applyFont="1"/>
    <xf numFmtId="0" fontId="23" fillId="37" borderId="0" xfId="0" applyFont="1" applyFill="1"/>
    <xf numFmtId="0" fontId="23" fillId="36" borderId="0" xfId="0" applyFont="1" applyFill="1"/>
    <xf numFmtId="0" fontId="23" fillId="41" borderId="0" xfId="0" applyFont="1" applyFill="1"/>
    <xf numFmtId="0" fontId="24" fillId="41" borderId="0" xfId="0" applyFont="1" applyFill="1"/>
    <xf numFmtId="0" fontId="17" fillId="0" borderId="0" xfId="0" applyFont="1" applyFill="1"/>
    <xf numFmtId="0" fontId="0" fillId="42" borderId="0" xfId="0" applyFill="1"/>
    <xf numFmtId="14" fontId="0" fillId="42" borderId="0" xfId="0" applyNumberFormat="1" applyFill="1"/>
    <xf numFmtId="0" fontId="25" fillId="38" borderId="0" xfId="0" applyFont="1" applyFill="1"/>
    <xf numFmtId="0" fontId="25" fillId="0" borderId="0" xfId="0" applyFont="1" applyFill="1"/>
    <xf numFmtId="0" fontId="26" fillId="0" borderId="0" xfId="0" applyFont="1"/>
    <xf numFmtId="0" fontId="20" fillId="33" borderId="0" xfId="0" applyFont="1" applyFill="1"/>
    <xf numFmtId="0" fontId="0" fillId="0" borderId="0" xfId="0" applyFill="1" applyAlignment="1">
      <alignment wrapText="1"/>
    </xf>
    <xf numFmtId="0" fontId="20" fillId="37" borderId="0" xfId="0" applyFont="1" applyFill="1"/>
    <xf numFmtId="0" fontId="18" fillId="33" borderId="0" xfId="0" applyFont="1" applyFill="1"/>
    <xf numFmtId="14" fontId="18" fillId="33"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auto="1"/>
      </font>
      <fill>
        <patternFill>
          <bgColor rgb="FFFFC000"/>
        </patternFill>
      </fill>
    </dxf>
    <dxf>
      <font>
        <color auto="1"/>
      </font>
      <fill>
        <patternFill>
          <bgColor rgb="FFFFC000"/>
        </patternFill>
      </fill>
    </dxf>
    <dxf>
      <fill>
        <patternFill>
          <bgColor rgb="FFFFC000"/>
        </patternFill>
      </fill>
    </dxf>
    <dxf>
      <font>
        <color rgb="FFFFC00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van Doughty" id="{B7F299A5-2768-C748-9F7F-9A1AD49F5D55}" userId="d473a8e1011cd9a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94" dT="2022-10-07T22:39:51.17" personId="{B7F299A5-2768-C748-9F7F-9A1AD49F5D55}" id="{51DC188F-C31F-BE43-9852-6DCC06AFAA5C}">
    <text xml:space="preserve">Williamson and Carr 2009 give dissent anterior and posterior widths.
</text>
  </threadedComment>
  <threadedComment ref="BM302" dT="2022-10-17T18:32:22.70" personId="{B7F299A5-2768-C748-9F7F-9A1AD49F5D55}" id="{24A130E2-DA41-2141-8914-0B232244CE33}">
    <text>Eaton 1982 measurements likely from their dissertation and not the actual publication.</text>
  </threadedComment>
  <threadedComment ref="I1922" dT="2022-10-07T22:30:30.50" personId="{B7F299A5-2768-C748-9F7F-9A1AD49F5D55}" id="{998F06C3-C27A-B14A-8FBD-9C72BF274026}">
    <text xml:space="preserve">Simpson 1937 includes m1 measurement
</text>
  </threadedComment>
  <threadedComment ref="I2492" dT="2022-10-07T21:58:04.47" personId="{B7F299A5-2768-C748-9F7F-9A1AD49F5D55}" id="{85E9CAE0-0846-D948-9577-65F9C4916468}">
    <text>Gingerich 1978 contain more measurements for this specimen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897"/>
  <sheetViews>
    <sheetView tabSelected="1" zoomScale="60" zoomScaleNormal="60" zoomScaleSheetLayoutView="80" workbookViewId="0">
      <pane xSplit="10" ySplit="12" topLeftCell="K13" activePane="bottomRight" state="frozen"/>
      <selection pane="topRight" activeCell="L1" sqref="L1"/>
      <selection pane="bottomLeft" activeCell="A23" sqref="A23"/>
      <selection pane="bottomRight" activeCell="BI2889" sqref="BI2889"/>
    </sheetView>
  </sheetViews>
  <sheetFormatPr defaultColWidth="8.85546875" defaultRowHeight="15" outlineLevelCol="1" x14ac:dyDescent="0.25"/>
  <cols>
    <col min="1" max="1" width="29.7109375" bestFit="1" customWidth="1"/>
    <col min="2" max="2" width="9.42578125" customWidth="1"/>
    <col min="3" max="3" width="24.42578125" customWidth="1" outlineLevel="1"/>
    <col min="4" max="4" width="19.42578125" customWidth="1" outlineLevel="1"/>
    <col min="5" max="5" width="21.28515625" customWidth="1" outlineLevel="1"/>
    <col min="6" max="6" width="23" customWidth="1" outlineLevel="1"/>
    <col min="7" max="7" width="20" customWidth="1" outlineLevel="1"/>
    <col min="8" max="8" width="22.42578125" customWidth="1" outlineLevel="1"/>
    <col min="9" max="9" width="10.140625" customWidth="1" outlineLevel="1"/>
    <col min="10" max="10" width="8.85546875" customWidth="1" outlineLevel="1"/>
    <col min="11" max="11" width="10.7109375" bestFit="1" customWidth="1"/>
    <col min="12" max="12" width="48.7109375" bestFit="1" customWidth="1"/>
    <col min="61" max="61" width="31.140625" customWidth="1"/>
    <col min="63" max="63" width="16.42578125" bestFit="1" customWidth="1"/>
    <col min="64" max="64" width="33.42578125" customWidth="1"/>
    <col min="67" max="67" width="21.42578125" customWidth="1"/>
  </cols>
  <sheetData>
    <row r="1" spans="1:67" s="21" customFormat="1" x14ac:dyDescent="0.25">
      <c r="A1" s="21" t="s">
        <v>0</v>
      </c>
      <c r="B1" s="21" t="s">
        <v>1</v>
      </c>
      <c r="C1" s="21" t="s">
        <v>2</v>
      </c>
      <c r="D1" s="21" t="s">
        <v>3</v>
      </c>
      <c r="E1" s="21" t="s">
        <v>1520</v>
      </c>
      <c r="F1" s="21" t="s">
        <v>1521</v>
      </c>
      <c r="G1" s="21" t="s">
        <v>4</v>
      </c>
      <c r="H1" s="21" t="s">
        <v>5</v>
      </c>
      <c r="I1" s="21" t="s">
        <v>3007</v>
      </c>
      <c r="J1" s="21" t="s">
        <v>6</v>
      </c>
      <c r="K1" s="21" t="s">
        <v>7</v>
      </c>
      <c r="L1" s="21" t="s">
        <v>8</v>
      </c>
      <c r="M1" s="21" t="s">
        <v>9</v>
      </c>
      <c r="N1" s="21" t="s">
        <v>10</v>
      </c>
      <c r="O1" s="21" t="s">
        <v>11</v>
      </c>
      <c r="P1" s="21" t="s">
        <v>12</v>
      </c>
      <c r="Q1" s="21" t="s">
        <v>13</v>
      </c>
      <c r="R1" s="21" t="s">
        <v>14</v>
      </c>
      <c r="S1" s="21" t="s">
        <v>15</v>
      </c>
      <c r="T1" s="21" t="s">
        <v>16</v>
      </c>
      <c r="U1" s="21" t="s">
        <v>17</v>
      </c>
      <c r="V1" s="21" t="s">
        <v>18</v>
      </c>
      <c r="W1" s="21" t="s">
        <v>19</v>
      </c>
      <c r="X1" s="21" t="s">
        <v>20</v>
      </c>
      <c r="Y1" s="21" t="s">
        <v>21</v>
      </c>
      <c r="Z1" s="21" t="s">
        <v>22</v>
      </c>
      <c r="AA1" s="21" t="s">
        <v>23</v>
      </c>
      <c r="AB1" s="21" t="s">
        <v>24</v>
      </c>
      <c r="AC1" s="21" t="s">
        <v>25</v>
      </c>
      <c r="AD1" s="21" t="s">
        <v>26</v>
      </c>
      <c r="AE1" s="21" t="s">
        <v>27</v>
      </c>
      <c r="AF1" s="21" t="s">
        <v>28</v>
      </c>
      <c r="AG1" s="21" t="s">
        <v>29</v>
      </c>
      <c r="AH1" s="21" t="s">
        <v>30</v>
      </c>
      <c r="AI1" s="21" t="s">
        <v>31</v>
      </c>
      <c r="AJ1" s="21" t="s">
        <v>32</v>
      </c>
      <c r="AK1" s="21" t="s">
        <v>33</v>
      </c>
      <c r="AL1" s="21" t="s">
        <v>3011</v>
      </c>
      <c r="AM1" s="21" t="s">
        <v>3012</v>
      </c>
      <c r="AN1" s="21" t="s">
        <v>34</v>
      </c>
      <c r="AO1" s="21" t="s">
        <v>35</v>
      </c>
      <c r="AP1" s="21" t="s">
        <v>3013</v>
      </c>
      <c r="AQ1" s="21" t="s">
        <v>3014</v>
      </c>
      <c r="AR1" s="21" t="s">
        <v>36</v>
      </c>
      <c r="AS1" s="21" t="s">
        <v>37</v>
      </c>
      <c r="AT1" s="21" t="s">
        <v>3015</v>
      </c>
      <c r="AU1" s="21" t="s">
        <v>3016</v>
      </c>
      <c r="AV1" s="21" t="s">
        <v>38</v>
      </c>
      <c r="AW1" s="21" t="s">
        <v>39</v>
      </c>
      <c r="AX1" s="21" t="s">
        <v>3017</v>
      </c>
      <c r="AY1" s="21" t="s">
        <v>3018</v>
      </c>
      <c r="AZ1" s="21" t="s">
        <v>40</v>
      </c>
      <c r="BA1" s="21" t="s">
        <v>41</v>
      </c>
      <c r="BB1" s="21" t="s">
        <v>3019</v>
      </c>
      <c r="BC1" s="21" t="s">
        <v>3020</v>
      </c>
      <c r="BD1" s="21" t="s">
        <v>42</v>
      </c>
      <c r="BE1" s="21" t="s">
        <v>43</v>
      </c>
      <c r="BF1" s="21" t="s">
        <v>3021</v>
      </c>
      <c r="BG1" s="21" t="s">
        <v>3022</v>
      </c>
      <c r="BH1" s="21" t="s">
        <v>44</v>
      </c>
      <c r="BI1" s="21" t="s">
        <v>45</v>
      </c>
      <c r="BJ1" s="21" t="s">
        <v>46</v>
      </c>
      <c r="BK1" s="21" t="s">
        <v>47</v>
      </c>
      <c r="BL1" s="21" t="s">
        <v>48</v>
      </c>
      <c r="BM1" s="21" t="s">
        <v>49</v>
      </c>
      <c r="BN1" s="21" t="s">
        <v>50</v>
      </c>
      <c r="BO1" s="21" t="s">
        <v>51</v>
      </c>
    </row>
    <row r="2" spans="1:67" s="2" customFormat="1" x14ac:dyDescent="0.25">
      <c r="A2" t="s">
        <v>718</v>
      </c>
      <c r="B2"/>
      <c r="C2" t="s">
        <v>99</v>
      </c>
      <c r="D2" t="s">
        <v>1515</v>
      </c>
      <c r="E2" t="s">
        <v>719</v>
      </c>
      <c r="F2" t="s">
        <v>720</v>
      </c>
      <c r="G2" t="s">
        <v>719</v>
      </c>
      <c r="H2" t="s">
        <v>720</v>
      </c>
      <c r="I2"/>
      <c r="J2"/>
      <c r="K2"/>
      <c r="L2"/>
      <c r="M2"/>
      <c r="N2"/>
      <c r="O2"/>
      <c r="P2"/>
      <c r="Q2"/>
      <c r="R2"/>
      <c r="S2"/>
      <c r="T2"/>
      <c r="U2"/>
      <c r="V2"/>
      <c r="W2"/>
      <c r="X2"/>
      <c r="Y2"/>
      <c r="Z2"/>
      <c r="AA2"/>
      <c r="AB2"/>
      <c r="AC2"/>
      <c r="AD2"/>
      <c r="AE2"/>
      <c r="AF2"/>
      <c r="AG2"/>
      <c r="AH2"/>
      <c r="AI2"/>
      <c r="AJ2"/>
      <c r="AK2"/>
      <c r="AL2"/>
      <c r="AM2"/>
      <c r="AN2"/>
      <c r="AO2"/>
      <c r="AP2"/>
      <c r="AQ2"/>
      <c r="AR2"/>
      <c r="AS2">
        <v>5.34</v>
      </c>
      <c r="AT2"/>
      <c r="AU2"/>
      <c r="AV2">
        <v>1.7</v>
      </c>
      <c r="AW2">
        <v>4.1399999999999997</v>
      </c>
      <c r="AX2"/>
      <c r="AY2"/>
      <c r="AZ2">
        <v>1.7</v>
      </c>
      <c r="BA2"/>
      <c r="BB2"/>
      <c r="BC2"/>
      <c r="BD2"/>
      <c r="BE2"/>
      <c r="BF2"/>
      <c r="BG2"/>
      <c r="BH2"/>
      <c r="BI2"/>
      <c r="BJ2" t="s">
        <v>67</v>
      </c>
      <c r="BK2" s="1">
        <v>44798</v>
      </c>
      <c r="BL2" t="s">
        <v>721</v>
      </c>
      <c r="BM2">
        <v>3801</v>
      </c>
      <c r="BN2" t="s">
        <v>60</v>
      </c>
      <c r="BO2" t="s">
        <v>721</v>
      </c>
    </row>
    <row r="3" spans="1:67" s="2" customFormat="1" x14ac:dyDescent="0.25">
      <c r="A3" t="s">
        <v>722</v>
      </c>
      <c r="B3" t="s">
        <v>326</v>
      </c>
      <c r="C3" t="s">
        <v>99</v>
      </c>
      <c r="D3" t="s">
        <v>1515</v>
      </c>
      <c r="E3" t="s">
        <v>719</v>
      </c>
      <c r="F3" t="s">
        <v>720</v>
      </c>
      <c r="G3" t="s">
        <v>719</v>
      </c>
      <c r="H3" t="s">
        <v>720</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v>4.88</v>
      </c>
      <c r="BB3"/>
      <c r="BC3"/>
      <c r="BD3">
        <v>1.6</v>
      </c>
      <c r="BE3"/>
      <c r="BF3"/>
      <c r="BG3"/>
      <c r="BH3"/>
      <c r="BI3"/>
      <c r="BJ3" t="s">
        <v>67</v>
      </c>
      <c r="BK3" s="1">
        <v>44798</v>
      </c>
      <c r="BL3" t="s">
        <v>721</v>
      </c>
      <c r="BM3">
        <v>3801</v>
      </c>
      <c r="BN3" t="s">
        <v>60</v>
      </c>
      <c r="BO3" t="s">
        <v>721</v>
      </c>
    </row>
    <row r="4" spans="1:67" s="2" customFormat="1" x14ac:dyDescent="0.25">
      <c r="A4" t="s">
        <v>723</v>
      </c>
      <c r="B4"/>
      <c r="C4" t="s">
        <v>99</v>
      </c>
      <c r="D4" t="s">
        <v>1515</v>
      </c>
      <c r="E4" t="s">
        <v>719</v>
      </c>
      <c r="F4" t="s">
        <v>724</v>
      </c>
      <c r="G4" t="s">
        <v>719</v>
      </c>
      <c r="H4" t="s">
        <v>724</v>
      </c>
      <c r="I4" t="b">
        <v>0</v>
      </c>
      <c r="J4"/>
      <c r="K4"/>
      <c r="L4"/>
      <c r="M4"/>
      <c r="N4"/>
      <c r="O4"/>
      <c r="P4"/>
      <c r="Q4"/>
      <c r="R4"/>
      <c r="S4"/>
      <c r="T4"/>
      <c r="U4"/>
      <c r="V4"/>
      <c r="W4"/>
      <c r="X4"/>
      <c r="Y4"/>
      <c r="Z4"/>
      <c r="AA4"/>
      <c r="AB4"/>
      <c r="AC4"/>
      <c r="AD4"/>
      <c r="AE4"/>
      <c r="AF4"/>
      <c r="AG4"/>
      <c r="AH4"/>
      <c r="AI4"/>
      <c r="AJ4"/>
      <c r="AK4"/>
      <c r="AL4"/>
      <c r="AM4"/>
      <c r="AN4"/>
      <c r="AO4"/>
      <c r="AP4"/>
      <c r="AQ4"/>
      <c r="AR4"/>
      <c r="AS4">
        <v>3.7</v>
      </c>
      <c r="AT4"/>
      <c r="AU4"/>
      <c r="AV4">
        <v>0.7</v>
      </c>
      <c r="AW4">
        <v>3.15</v>
      </c>
      <c r="AX4"/>
      <c r="AY4"/>
      <c r="AZ4">
        <v>1.05</v>
      </c>
      <c r="BA4">
        <v>3.25</v>
      </c>
      <c r="BB4"/>
      <c r="BC4"/>
      <c r="BD4">
        <v>1.1000000000000001</v>
      </c>
      <c r="BE4">
        <v>3.1</v>
      </c>
      <c r="BF4"/>
      <c r="BG4"/>
      <c r="BH4"/>
      <c r="BI4" t="s">
        <v>725</v>
      </c>
      <c r="BJ4" t="s">
        <v>67</v>
      </c>
      <c r="BK4" s="1">
        <v>44798</v>
      </c>
      <c r="BL4" t="s">
        <v>721</v>
      </c>
      <c r="BM4">
        <v>3801</v>
      </c>
      <c r="BN4" t="s">
        <v>60</v>
      </c>
      <c r="BO4" t="s">
        <v>721</v>
      </c>
    </row>
    <row r="5" spans="1:67" x14ac:dyDescent="0.25">
      <c r="A5" s="2" t="s">
        <v>726</v>
      </c>
      <c r="B5" s="2" t="s">
        <v>326</v>
      </c>
      <c r="C5" s="2" t="s">
        <v>99</v>
      </c>
      <c r="D5" s="2" t="s">
        <v>1515</v>
      </c>
      <c r="E5" s="2" t="s">
        <v>719</v>
      </c>
      <c r="F5" s="2" t="s">
        <v>727</v>
      </c>
      <c r="G5" s="2" t="s">
        <v>719</v>
      </c>
      <c r="H5" s="2" t="s">
        <v>728</v>
      </c>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t="s">
        <v>58</v>
      </c>
      <c r="BK5" s="2"/>
      <c r="BL5" s="2" t="s">
        <v>68</v>
      </c>
      <c r="BM5" s="2">
        <v>2469</v>
      </c>
      <c r="BN5" s="2" t="s">
        <v>729</v>
      </c>
      <c r="BO5" s="2"/>
    </row>
    <row r="6" spans="1:67" x14ac:dyDescent="0.25">
      <c r="A6" s="2" t="s">
        <v>733</v>
      </c>
      <c r="B6" s="2"/>
      <c r="C6" s="2" t="s">
        <v>99</v>
      </c>
      <c r="D6" s="2" t="s">
        <v>1515</v>
      </c>
      <c r="E6" s="2" t="s">
        <v>719</v>
      </c>
      <c r="F6" s="2" t="s">
        <v>727</v>
      </c>
      <c r="G6" s="2" t="s">
        <v>719</v>
      </c>
      <c r="H6" s="2" t="s">
        <v>728</v>
      </c>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t="s">
        <v>734</v>
      </c>
      <c r="BJ6" s="2" t="s">
        <v>58</v>
      </c>
      <c r="BK6" s="2"/>
      <c r="BL6" s="2" t="s">
        <v>68</v>
      </c>
      <c r="BM6" s="2">
        <v>2469</v>
      </c>
      <c r="BN6" s="2" t="s">
        <v>729</v>
      </c>
      <c r="BO6" s="2"/>
    </row>
    <row r="7" spans="1:67" x14ac:dyDescent="0.25">
      <c r="A7" t="s">
        <v>726</v>
      </c>
      <c r="B7" t="s">
        <v>730</v>
      </c>
      <c r="C7" t="s">
        <v>99</v>
      </c>
      <c r="D7" t="s">
        <v>1515</v>
      </c>
      <c r="E7" t="s">
        <v>719</v>
      </c>
      <c r="F7" t="s">
        <v>727</v>
      </c>
      <c r="G7" t="s">
        <v>719</v>
      </c>
      <c r="H7" t="s">
        <v>727</v>
      </c>
      <c r="BD7">
        <v>2.08</v>
      </c>
      <c r="BE7">
        <v>6.02</v>
      </c>
      <c r="BH7">
        <v>2.12</v>
      </c>
      <c r="BJ7" t="s">
        <v>67</v>
      </c>
      <c r="BK7" s="1">
        <v>44798</v>
      </c>
      <c r="BL7" t="s">
        <v>721</v>
      </c>
      <c r="BM7">
        <v>3801</v>
      </c>
      <c r="BN7" t="s">
        <v>60</v>
      </c>
      <c r="BO7" t="s">
        <v>721</v>
      </c>
    </row>
    <row r="8" spans="1:67" x14ac:dyDescent="0.25">
      <c r="A8" t="s">
        <v>731</v>
      </c>
      <c r="C8" t="s">
        <v>99</v>
      </c>
      <c r="D8" t="s">
        <v>1515</v>
      </c>
      <c r="E8" t="s">
        <v>719</v>
      </c>
      <c r="F8" t="s">
        <v>727</v>
      </c>
      <c r="G8" t="s">
        <v>719</v>
      </c>
      <c r="H8" t="s">
        <v>727</v>
      </c>
      <c r="AS8">
        <v>5.52</v>
      </c>
      <c r="AW8">
        <v>4.83</v>
      </c>
      <c r="BA8">
        <v>5.4</v>
      </c>
      <c r="BD8">
        <v>1.81</v>
      </c>
      <c r="BJ8" t="s">
        <v>67</v>
      </c>
      <c r="BK8" s="1">
        <v>44798</v>
      </c>
      <c r="BL8" t="s">
        <v>721</v>
      </c>
      <c r="BM8">
        <v>3801</v>
      </c>
      <c r="BN8" t="s">
        <v>60</v>
      </c>
      <c r="BO8" t="s">
        <v>721</v>
      </c>
    </row>
    <row r="9" spans="1:67" x14ac:dyDescent="0.25">
      <c r="A9" t="s">
        <v>732</v>
      </c>
      <c r="C9" t="s">
        <v>99</v>
      </c>
      <c r="D9" t="s">
        <v>1515</v>
      </c>
      <c r="E9" t="s">
        <v>719</v>
      </c>
      <c r="F9" t="s">
        <v>727</v>
      </c>
      <c r="G9" t="s">
        <v>719</v>
      </c>
      <c r="H9" t="s">
        <v>727</v>
      </c>
      <c r="AZ9">
        <v>1.8</v>
      </c>
      <c r="BA9">
        <v>6.01</v>
      </c>
      <c r="BD9">
        <v>2.1</v>
      </c>
      <c r="BJ9" t="s">
        <v>67</v>
      </c>
      <c r="BK9" s="1">
        <v>44798</v>
      </c>
      <c r="BL9" t="s">
        <v>721</v>
      </c>
      <c r="BM9">
        <v>3801</v>
      </c>
      <c r="BN9" t="s">
        <v>60</v>
      </c>
      <c r="BO9" t="s">
        <v>721</v>
      </c>
    </row>
    <row r="10" spans="1:67" x14ac:dyDescent="0.25">
      <c r="A10" t="s">
        <v>733</v>
      </c>
      <c r="C10" t="s">
        <v>99</v>
      </c>
      <c r="D10" t="s">
        <v>1515</v>
      </c>
      <c r="E10" t="s">
        <v>719</v>
      </c>
      <c r="F10" t="s">
        <v>727</v>
      </c>
      <c r="G10" t="s">
        <v>719</v>
      </c>
      <c r="H10" t="s">
        <v>727</v>
      </c>
      <c r="AK10">
        <v>3.25</v>
      </c>
      <c r="AN10">
        <v>1.24</v>
      </c>
      <c r="AS10">
        <v>4.97</v>
      </c>
      <c r="AV10">
        <v>1.6</v>
      </c>
      <c r="AW10">
        <v>4.88</v>
      </c>
      <c r="BA10">
        <v>5.7249999999999996</v>
      </c>
      <c r="BD10">
        <v>1.96</v>
      </c>
      <c r="BE10">
        <v>6.1849999999999996</v>
      </c>
      <c r="BH10">
        <v>1.9</v>
      </c>
      <c r="BJ10" t="s">
        <v>67</v>
      </c>
      <c r="BK10" s="1">
        <v>44798</v>
      </c>
      <c r="BL10" t="s">
        <v>721</v>
      </c>
      <c r="BM10">
        <v>3801</v>
      </c>
      <c r="BN10" t="s">
        <v>60</v>
      </c>
      <c r="BO10" t="s">
        <v>721</v>
      </c>
    </row>
    <row r="11" spans="1:67" x14ac:dyDescent="0.25">
      <c r="A11" t="s">
        <v>735</v>
      </c>
      <c r="C11" t="s">
        <v>99</v>
      </c>
      <c r="D11" t="s">
        <v>1515</v>
      </c>
      <c r="E11" t="s">
        <v>719</v>
      </c>
      <c r="F11" t="s">
        <v>727</v>
      </c>
      <c r="G11" t="s">
        <v>719</v>
      </c>
      <c r="H11" t="s">
        <v>727</v>
      </c>
      <c r="AS11">
        <v>5.6</v>
      </c>
      <c r="BE11">
        <v>5.9</v>
      </c>
      <c r="BH11">
        <v>1.84</v>
      </c>
      <c r="BJ11" t="s">
        <v>67</v>
      </c>
      <c r="BK11" s="1">
        <v>44798</v>
      </c>
      <c r="BL11" t="s">
        <v>721</v>
      </c>
      <c r="BM11">
        <v>3801</v>
      </c>
      <c r="BN11" t="s">
        <v>60</v>
      </c>
      <c r="BO11" t="s">
        <v>721</v>
      </c>
    </row>
    <row r="12" spans="1:67" x14ac:dyDescent="0.25">
      <c r="A12" t="s">
        <v>736</v>
      </c>
      <c r="C12" t="s">
        <v>99</v>
      </c>
      <c r="D12" t="s">
        <v>1515</v>
      </c>
      <c r="E12" t="s">
        <v>719</v>
      </c>
      <c r="F12" t="s">
        <v>727</v>
      </c>
      <c r="G12" t="s">
        <v>719</v>
      </c>
      <c r="H12" t="s">
        <v>727</v>
      </c>
      <c r="AS12">
        <v>5.61</v>
      </c>
      <c r="AV12">
        <v>1.8</v>
      </c>
      <c r="AW12">
        <v>4.96</v>
      </c>
      <c r="BA12">
        <v>5.6950000000000003</v>
      </c>
      <c r="BD12">
        <v>2.04</v>
      </c>
      <c r="BH12">
        <v>2.2400000000000002</v>
      </c>
      <c r="BJ12" t="s">
        <v>67</v>
      </c>
      <c r="BK12" s="1">
        <v>44798</v>
      </c>
      <c r="BL12" t="s">
        <v>721</v>
      </c>
      <c r="BM12">
        <v>3801</v>
      </c>
      <c r="BN12" t="s">
        <v>60</v>
      </c>
      <c r="BO12" t="s">
        <v>721</v>
      </c>
    </row>
    <row r="13" spans="1:67" x14ac:dyDescent="0.25">
      <c r="A13" s="2" t="s">
        <v>737</v>
      </c>
      <c r="B13" s="2"/>
      <c r="C13" s="2" t="s">
        <v>99</v>
      </c>
      <c r="D13" s="2" t="s">
        <v>1515</v>
      </c>
      <c r="E13" s="2" t="s">
        <v>719</v>
      </c>
      <c r="F13" s="2" t="s">
        <v>727</v>
      </c>
      <c r="G13" s="2" t="s">
        <v>719</v>
      </c>
      <c r="H13" s="2" t="s">
        <v>727</v>
      </c>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t="s">
        <v>58</v>
      </c>
      <c r="BK13" s="2"/>
      <c r="BL13" s="2" t="s">
        <v>68</v>
      </c>
      <c r="BM13" s="2">
        <v>2469</v>
      </c>
      <c r="BN13" s="2" t="s">
        <v>729</v>
      </c>
      <c r="BO13" s="2"/>
    </row>
    <row r="14" spans="1:67" x14ac:dyDescent="0.25">
      <c r="A14" t="s">
        <v>737</v>
      </c>
      <c r="B14" t="s">
        <v>326</v>
      </c>
      <c r="C14" t="s">
        <v>99</v>
      </c>
      <c r="D14" t="s">
        <v>1515</v>
      </c>
      <c r="E14" t="s">
        <v>719</v>
      </c>
      <c r="F14" t="s">
        <v>727</v>
      </c>
      <c r="G14" t="s">
        <v>719</v>
      </c>
      <c r="H14" t="s">
        <v>727</v>
      </c>
      <c r="AS14">
        <v>5.64</v>
      </c>
      <c r="AV14">
        <v>1.87</v>
      </c>
      <c r="AW14">
        <v>5.09</v>
      </c>
      <c r="BA14">
        <v>5.76</v>
      </c>
      <c r="BD14">
        <v>2.33</v>
      </c>
      <c r="BJ14" t="s">
        <v>67</v>
      </c>
      <c r="BK14" s="1">
        <v>44798</v>
      </c>
      <c r="BL14" t="s">
        <v>721</v>
      </c>
      <c r="BM14">
        <v>3801</v>
      </c>
      <c r="BN14" t="s">
        <v>60</v>
      </c>
      <c r="BO14" t="s">
        <v>721</v>
      </c>
    </row>
    <row r="15" spans="1:67" x14ac:dyDescent="0.25">
      <c r="A15" t="s">
        <v>738</v>
      </c>
      <c r="C15" t="s">
        <v>99</v>
      </c>
      <c r="D15" t="s">
        <v>1515</v>
      </c>
      <c r="E15" t="s">
        <v>719</v>
      </c>
      <c r="F15" t="s">
        <v>727</v>
      </c>
      <c r="G15" t="s">
        <v>719</v>
      </c>
      <c r="H15" t="s">
        <v>727</v>
      </c>
      <c r="AZ15">
        <v>1.6</v>
      </c>
      <c r="BD15">
        <v>1.96</v>
      </c>
      <c r="BJ15" t="s">
        <v>67</v>
      </c>
      <c r="BK15" s="1">
        <v>44798</v>
      </c>
      <c r="BL15" t="s">
        <v>721</v>
      </c>
      <c r="BM15">
        <v>3801</v>
      </c>
      <c r="BN15" t="s">
        <v>60</v>
      </c>
      <c r="BO15" t="s">
        <v>721</v>
      </c>
    </row>
    <row r="16" spans="1:67" x14ac:dyDescent="0.25">
      <c r="A16" t="s">
        <v>739</v>
      </c>
      <c r="C16" t="s">
        <v>99</v>
      </c>
      <c r="D16" t="s">
        <v>1515</v>
      </c>
      <c r="E16" t="s">
        <v>719</v>
      </c>
      <c r="F16" t="s">
        <v>740</v>
      </c>
      <c r="G16" t="s">
        <v>719</v>
      </c>
      <c r="H16" t="s">
        <v>740</v>
      </c>
      <c r="BA16">
        <v>5.51</v>
      </c>
      <c r="BD16">
        <v>2.0499999999999998</v>
      </c>
      <c r="BJ16" t="s">
        <v>67</v>
      </c>
      <c r="BK16" s="1">
        <v>44798</v>
      </c>
      <c r="BL16" t="s">
        <v>721</v>
      </c>
      <c r="BM16">
        <v>3801</v>
      </c>
      <c r="BN16" t="s">
        <v>60</v>
      </c>
      <c r="BO16" t="s">
        <v>721</v>
      </c>
    </row>
    <row r="17" spans="1:67" x14ac:dyDescent="0.25">
      <c r="A17" t="s">
        <v>741</v>
      </c>
      <c r="C17" t="s">
        <v>99</v>
      </c>
      <c r="D17" t="s">
        <v>1515</v>
      </c>
      <c r="E17" t="s">
        <v>719</v>
      </c>
      <c r="F17" t="s">
        <v>271</v>
      </c>
      <c r="G17" t="s">
        <v>742</v>
      </c>
      <c r="H17" t="s">
        <v>271</v>
      </c>
      <c r="I17" t="b">
        <v>0</v>
      </c>
      <c r="AO17">
        <v>7</v>
      </c>
      <c r="AR17">
        <v>2.8</v>
      </c>
      <c r="BI17" t="s">
        <v>743</v>
      </c>
      <c r="BJ17" t="s">
        <v>67</v>
      </c>
      <c r="BK17" s="1">
        <v>44798</v>
      </c>
      <c r="BL17" t="s">
        <v>721</v>
      </c>
      <c r="BM17">
        <v>3801</v>
      </c>
      <c r="BN17" t="s">
        <v>60</v>
      </c>
      <c r="BO17" t="s">
        <v>721</v>
      </c>
    </row>
    <row r="18" spans="1:67" x14ac:dyDescent="0.25">
      <c r="A18" t="s">
        <v>98</v>
      </c>
      <c r="C18" t="s">
        <v>99</v>
      </c>
      <c r="D18" t="s">
        <v>1507</v>
      </c>
      <c r="E18" t="s">
        <v>100</v>
      </c>
      <c r="F18" t="s">
        <v>101</v>
      </c>
      <c r="G18" t="s">
        <v>102</v>
      </c>
      <c r="H18" t="s">
        <v>101</v>
      </c>
      <c r="BJ18" t="s">
        <v>70</v>
      </c>
      <c r="BL18" t="s">
        <v>68</v>
      </c>
      <c r="BM18">
        <v>2469</v>
      </c>
      <c r="BN18" t="s">
        <v>103</v>
      </c>
    </row>
    <row r="19" spans="1:67" x14ac:dyDescent="0.25">
      <c r="A19" t="s">
        <v>510</v>
      </c>
      <c r="C19" t="s">
        <v>99</v>
      </c>
      <c r="D19" t="s">
        <v>1507</v>
      </c>
      <c r="E19" t="s">
        <v>102</v>
      </c>
      <c r="F19" t="s">
        <v>511</v>
      </c>
      <c r="G19" t="s">
        <v>102</v>
      </c>
      <c r="H19" t="s">
        <v>511</v>
      </c>
      <c r="BJ19" t="s">
        <v>70</v>
      </c>
      <c r="BL19" t="s">
        <v>68</v>
      </c>
      <c r="BM19">
        <v>2469</v>
      </c>
      <c r="BN19" t="s">
        <v>103</v>
      </c>
    </row>
    <row r="20" spans="1:67" x14ac:dyDescent="0.25">
      <c r="A20" t="s">
        <v>98</v>
      </c>
      <c r="C20" t="s">
        <v>99</v>
      </c>
      <c r="D20" t="s">
        <v>1507</v>
      </c>
      <c r="E20" t="s">
        <v>102</v>
      </c>
      <c r="F20" t="s">
        <v>511</v>
      </c>
      <c r="G20" t="s">
        <v>102</v>
      </c>
      <c r="H20" t="s">
        <v>511</v>
      </c>
      <c r="BJ20" t="s">
        <v>70</v>
      </c>
      <c r="BL20" t="s">
        <v>68</v>
      </c>
      <c r="BM20">
        <v>2469</v>
      </c>
      <c r="BN20" t="s">
        <v>103</v>
      </c>
    </row>
    <row r="21" spans="1:67" x14ac:dyDescent="0.25">
      <c r="A21" t="s">
        <v>1104</v>
      </c>
      <c r="C21" t="s">
        <v>99</v>
      </c>
      <c r="D21" t="s">
        <v>1507</v>
      </c>
      <c r="E21" t="s">
        <v>1105</v>
      </c>
      <c r="F21" t="s">
        <v>1106</v>
      </c>
      <c r="G21" t="s">
        <v>1105</v>
      </c>
      <c r="H21" t="s">
        <v>1106</v>
      </c>
      <c r="U21">
        <v>24.4</v>
      </c>
      <c r="X21">
        <v>24.6</v>
      </c>
      <c r="Y21">
        <v>25.4</v>
      </c>
      <c r="AB21">
        <v>27.1</v>
      </c>
      <c r="AF21">
        <v>28.5</v>
      </c>
      <c r="AO21">
        <v>25.6</v>
      </c>
      <c r="AR21">
        <v>14.8</v>
      </c>
      <c r="AS21">
        <v>28.9</v>
      </c>
      <c r="AV21">
        <v>16.399999999999999</v>
      </c>
      <c r="AW21">
        <v>30</v>
      </c>
      <c r="AZ21">
        <v>17.5</v>
      </c>
      <c r="BA21">
        <v>31.4</v>
      </c>
      <c r="BD21">
        <v>18.100000000000001</v>
      </c>
      <c r="BJ21" t="s">
        <v>70</v>
      </c>
      <c r="BL21" t="s">
        <v>68</v>
      </c>
      <c r="BM21">
        <v>2469</v>
      </c>
      <c r="BN21" t="s">
        <v>103</v>
      </c>
    </row>
    <row r="22" spans="1:67" x14ac:dyDescent="0.25">
      <c r="A22" t="s">
        <v>1107</v>
      </c>
      <c r="C22" t="s">
        <v>99</v>
      </c>
      <c r="D22" t="s">
        <v>1507</v>
      </c>
      <c r="E22" t="s">
        <v>1105</v>
      </c>
      <c r="F22" t="s">
        <v>1106</v>
      </c>
      <c r="G22" t="s">
        <v>1105</v>
      </c>
      <c r="H22" t="s">
        <v>1106</v>
      </c>
      <c r="Q22">
        <v>22.5</v>
      </c>
      <c r="T22">
        <v>17.3</v>
      </c>
      <c r="U22">
        <v>26.3</v>
      </c>
      <c r="X22">
        <v>26.8</v>
      </c>
      <c r="Y22">
        <v>34.799999999999997</v>
      </c>
      <c r="AB22">
        <v>34.700000000000003</v>
      </c>
      <c r="AC22">
        <v>29</v>
      </c>
      <c r="AF22">
        <v>33.299999999999997</v>
      </c>
      <c r="AG22">
        <v>22.6</v>
      </c>
      <c r="AS22">
        <v>26.7</v>
      </c>
      <c r="AV22">
        <v>17.2</v>
      </c>
      <c r="AW22">
        <v>33.9</v>
      </c>
      <c r="AZ22">
        <v>19.3</v>
      </c>
      <c r="BA22">
        <v>42.7</v>
      </c>
      <c r="BI22" t="s">
        <v>1108</v>
      </c>
      <c r="BJ22" t="s">
        <v>70</v>
      </c>
      <c r="BL22" t="s">
        <v>68</v>
      </c>
      <c r="BM22">
        <v>2469</v>
      </c>
      <c r="BN22" t="s">
        <v>71</v>
      </c>
      <c r="BO22" t="s">
        <v>68</v>
      </c>
    </row>
    <row r="23" spans="1:67" x14ac:dyDescent="0.25">
      <c r="A23" t="s">
        <v>1109</v>
      </c>
      <c r="C23" t="s">
        <v>99</v>
      </c>
      <c r="D23" t="s">
        <v>1507</v>
      </c>
      <c r="E23" t="s">
        <v>1105</v>
      </c>
      <c r="F23" t="s">
        <v>1106</v>
      </c>
      <c r="G23" t="s">
        <v>1105</v>
      </c>
      <c r="H23" t="s">
        <v>1106</v>
      </c>
      <c r="AG23">
        <v>31.7</v>
      </c>
      <c r="AJ23">
        <v>34.700000000000003</v>
      </c>
      <c r="BA23">
        <v>35</v>
      </c>
      <c r="BD23">
        <v>18.600000000000001</v>
      </c>
      <c r="BJ23" t="s">
        <v>70</v>
      </c>
      <c r="BL23" t="s">
        <v>68</v>
      </c>
      <c r="BM23">
        <v>2469</v>
      </c>
      <c r="BN23" t="s">
        <v>71</v>
      </c>
      <c r="BO23" t="s">
        <v>68</v>
      </c>
    </row>
    <row r="24" spans="1:67" x14ac:dyDescent="0.25">
      <c r="A24" t="s">
        <v>1110</v>
      </c>
      <c r="C24" t="s">
        <v>99</v>
      </c>
      <c r="D24" t="s">
        <v>1507</v>
      </c>
      <c r="E24" t="s">
        <v>1105</v>
      </c>
      <c r="F24" t="s">
        <v>1106</v>
      </c>
      <c r="G24" t="s">
        <v>1105</v>
      </c>
      <c r="H24" t="s">
        <v>1106</v>
      </c>
      <c r="U24">
        <v>22.8</v>
      </c>
      <c r="X24">
        <v>23.5</v>
      </c>
      <c r="AC24">
        <v>26.8</v>
      </c>
      <c r="AF24">
        <v>26.6</v>
      </c>
      <c r="AG24">
        <v>22.5</v>
      </c>
      <c r="AJ24">
        <v>27.8</v>
      </c>
      <c r="AO24">
        <v>25</v>
      </c>
      <c r="AR24">
        <v>15.1</v>
      </c>
      <c r="AW24">
        <v>28.7</v>
      </c>
      <c r="AZ24">
        <v>15.3</v>
      </c>
      <c r="BA24">
        <v>32.200000000000003</v>
      </c>
      <c r="BD24">
        <v>15.3</v>
      </c>
      <c r="BE24">
        <v>30</v>
      </c>
      <c r="BH24">
        <v>13.9</v>
      </c>
      <c r="BJ24" t="s">
        <v>70</v>
      </c>
      <c r="BL24" t="s">
        <v>68</v>
      </c>
      <c r="BM24">
        <v>2469</v>
      </c>
      <c r="BN24" t="s">
        <v>103</v>
      </c>
    </row>
    <row r="25" spans="1:67" x14ac:dyDescent="0.25">
      <c r="A25" t="s">
        <v>1111</v>
      </c>
      <c r="C25" t="s">
        <v>99</v>
      </c>
      <c r="D25" t="s">
        <v>1507</v>
      </c>
      <c r="E25" t="s">
        <v>1105</v>
      </c>
      <c r="F25" t="s">
        <v>1106</v>
      </c>
      <c r="G25" t="s">
        <v>1105</v>
      </c>
      <c r="H25" t="s">
        <v>1106</v>
      </c>
      <c r="M25">
        <v>18.399999999999999</v>
      </c>
      <c r="P25">
        <v>15.4</v>
      </c>
      <c r="Q25">
        <v>20.3</v>
      </c>
      <c r="T25">
        <v>17.2</v>
      </c>
      <c r="Y25">
        <v>26</v>
      </c>
      <c r="AB25">
        <v>25.8</v>
      </c>
      <c r="AC25">
        <v>26.4</v>
      </c>
      <c r="AF25">
        <v>30.7</v>
      </c>
      <c r="AG25">
        <v>25.9</v>
      </c>
      <c r="AJ25">
        <v>25.4</v>
      </c>
      <c r="BJ25" t="s">
        <v>70</v>
      </c>
      <c r="BL25" t="s">
        <v>68</v>
      </c>
      <c r="BM25">
        <v>2469</v>
      </c>
      <c r="BN25" t="s">
        <v>103</v>
      </c>
    </row>
    <row r="26" spans="1:67" x14ac:dyDescent="0.25">
      <c r="A26" t="s">
        <v>1112</v>
      </c>
      <c r="C26" t="s">
        <v>99</v>
      </c>
      <c r="D26" t="s">
        <v>1507</v>
      </c>
      <c r="E26" t="s">
        <v>1105</v>
      </c>
      <c r="F26" t="s">
        <v>1113</v>
      </c>
      <c r="G26" t="s">
        <v>1105</v>
      </c>
      <c r="H26" t="s">
        <v>1113</v>
      </c>
      <c r="AO26">
        <v>16.8</v>
      </c>
      <c r="AR26">
        <v>7.5</v>
      </c>
      <c r="AS26">
        <v>19.3</v>
      </c>
      <c r="AV26">
        <v>8.4</v>
      </c>
      <c r="AW26">
        <v>19.8</v>
      </c>
      <c r="AZ26">
        <v>8.8000000000000007</v>
      </c>
      <c r="BA26">
        <v>21.3</v>
      </c>
      <c r="BD26">
        <v>9.3000000000000007</v>
      </c>
      <c r="BE26">
        <v>20.5</v>
      </c>
      <c r="BJ26" t="s">
        <v>70</v>
      </c>
      <c r="BL26" t="s">
        <v>68</v>
      </c>
      <c r="BM26">
        <v>2469</v>
      </c>
      <c r="BN26" t="s">
        <v>71</v>
      </c>
      <c r="BO26" t="s">
        <v>68</v>
      </c>
    </row>
    <row r="27" spans="1:67" x14ac:dyDescent="0.25">
      <c r="A27" t="s">
        <v>1114</v>
      </c>
      <c r="C27" t="s">
        <v>99</v>
      </c>
      <c r="D27" t="s">
        <v>1507</v>
      </c>
      <c r="E27" t="s">
        <v>1105</v>
      </c>
      <c r="F27" t="s">
        <v>1115</v>
      </c>
      <c r="G27" t="s">
        <v>1105</v>
      </c>
      <c r="H27" t="s">
        <v>1115</v>
      </c>
      <c r="M27">
        <v>12.5</v>
      </c>
      <c r="P27">
        <v>8.5</v>
      </c>
      <c r="Q27">
        <v>14.5</v>
      </c>
      <c r="T27">
        <v>9</v>
      </c>
      <c r="U27">
        <v>15.8</v>
      </c>
      <c r="X27">
        <v>14.5</v>
      </c>
      <c r="Y27">
        <v>19.5</v>
      </c>
      <c r="AB27">
        <v>16.899999999999999</v>
      </c>
      <c r="AC27">
        <v>18.7</v>
      </c>
      <c r="AF27">
        <v>19.399999999999999</v>
      </c>
      <c r="AG27">
        <v>13.8</v>
      </c>
      <c r="AJ27">
        <v>15.1</v>
      </c>
      <c r="BI27" t="s">
        <v>1116</v>
      </c>
      <c r="BJ27" t="s">
        <v>70</v>
      </c>
      <c r="BL27" t="s">
        <v>68</v>
      </c>
      <c r="BM27">
        <v>2469</v>
      </c>
      <c r="BN27" t="s">
        <v>71</v>
      </c>
      <c r="BO27" t="s">
        <v>68</v>
      </c>
    </row>
    <row r="28" spans="1:67" x14ac:dyDescent="0.25">
      <c r="A28" t="s">
        <v>639</v>
      </c>
      <c r="B28" t="s">
        <v>326</v>
      </c>
      <c r="C28" t="s">
        <v>99</v>
      </c>
      <c r="D28" t="s">
        <v>640</v>
      </c>
      <c r="E28" t="s">
        <v>641</v>
      </c>
      <c r="F28" t="s">
        <v>642</v>
      </c>
      <c r="G28" t="s">
        <v>641</v>
      </c>
      <c r="H28" t="s">
        <v>642</v>
      </c>
      <c r="AW28">
        <v>10.4</v>
      </c>
      <c r="AX28">
        <v>5.6</v>
      </c>
      <c r="AY28">
        <v>5.4</v>
      </c>
      <c r="AZ28">
        <v>5.6</v>
      </c>
      <c r="BI28" t="s">
        <v>2183</v>
      </c>
      <c r="BJ28" t="s">
        <v>58</v>
      </c>
      <c r="BK28" s="1">
        <v>44819</v>
      </c>
      <c r="BL28" t="s">
        <v>59</v>
      </c>
      <c r="BM28">
        <v>3485</v>
      </c>
      <c r="BN28" t="s">
        <v>60</v>
      </c>
      <c r="BO28" t="s">
        <v>59</v>
      </c>
    </row>
    <row r="29" spans="1:67" x14ac:dyDescent="0.25">
      <c r="A29" t="s">
        <v>643</v>
      </c>
      <c r="B29" t="s">
        <v>326</v>
      </c>
      <c r="C29" t="s">
        <v>99</v>
      </c>
      <c r="D29" t="s">
        <v>640</v>
      </c>
      <c r="E29" t="s">
        <v>641</v>
      </c>
      <c r="F29" t="s">
        <v>644</v>
      </c>
      <c r="G29" t="s">
        <v>641</v>
      </c>
      <c r="H29" t="s">
        <v>644</v>
      </c>
      <c r="BE29">
        <v>7.4</v>
      </c>
      <c r="BF29">
        <v>4.4000000000000004</v>
      </c>
      <c r="BG29">
        <v>3.7</v>
      </c>
      <c r="BH29">
        <v>4.4000000000000004</v>
      </c>
      <c r="BI29" t="s">
        <v>2184</v>
      </c>
      <c r="BJ29" t="s">
        <v>58</v>
      </c>
      <c r="BK29" s="1">
        <v>44819</v>
      </c>
      <c r="BL29" t="s">
        <v>59</v>
      </c>
      <c r="BM29">
        <v>3485</v>
      </c>
      <c r="BN29" t="s">
        <v>60</v>
      </c>
      <c r="BO29" t="s">
        <v>59</v>
      </c>
    </row>
    <row r="30" spans="1:67" x14ac:dyDescent="0.25">
      <c r="A30" t="s">
        <v>2614</v>
      </c>
      <c r="C30" t="s">
        <v>99</v>
      </c>
      <c r="D30" t="s">
        <v>640</v>
      </c>
      <c r="E30" t="s">
        <v>641</v>
      </c>
      <c r="F30" t="s">
        <v>644</v>
      </c>
      <c r="G30" s="8" t="s">
        <v>641</v>
      </c>
      <c r="H30" s="8" t="s">
        <v>2616</v>
      </c>
      <c r="I30" s="8"/>
      <c r="AW30">
        <v>6.9</v>
      </c>
      <c r="AX30">
        <v>4.2</v>
      </c>
      <c r="AY30">
        <v>4.5999999999999996</v>
      </c>
      <c r="AZ30">
        <v>4.5999999999999996</v>
      </c>
      <c r="BJ30" s="8" t="s">
        <v>67</v>
      </c>
      <c r="BK30" s="1">
        <v>44827</v>
      </c>
      <c r="BL30" s="8" t="s">
        <v>2617</v>
      </c>
      <c r="BM30" s="8">
        <v>1985</v>
      </c>
      <c r="BN30" t="s">
        <v>60</v>
      </c>
    </row>
    <row r="31" spans="1:67" x14ac:dyDescent="0.25">
      <c r="A31" s="8" t="s">
        <v>1876</v>
      </c>
      <c r="B31" s="8"/>
      <c r="C31" s="8" t="s">
        <v>99</v>
      </c>
      <c r="D31" s="8" t="s">
        <v>640</v>
      </c>
      <c r="E31" s="8" t="s">
        <v>641</v>
      </c>
      <c r="F31" s="8" t="s">
        <v>271</v>
      </c>
      <c r="G31" s="8" t="s">
        <v>641</v>
      </c>
      <c r="H31" s="8" t="s">
        <v>271</v>
      </c>
      <c r="I31" s="8"/>
      <c r="J31" s="8"/>
      <c r="K31" s="8"/>
      <c r="L31" s="8"/>
      <c r="M31" s="8"/>
      <c r="N31" s="8"/>
      <c r="O31" s="8"/>
      <c r="P31" s="8"/>
      <c r="Q31" s="8"/>
      <c r="R31" s="8"/>
      <c r="S31" s="8"/>
      <c r="T31" s="8"/>
      <c r="U31" s="8"/>
      <c r="V31" s="8"/>
      <c r="W31" s="8"/>
      <c r="X31" s="8"/>
      <c r="Y31" s="8"/>
      <c r="Z31" s="8"/>
      <c r="AA31" s="8"/>
      <c r="AB31" s="8"/>
      <c r="AC31" s="8">
        <v>5.2610000000000001</v>
      </c>
      <c r="AD31" s="8"/>
      <c r="AE31" s="8"/>
      <c r="AF31" s="8">
        <v>7.173</v>
      </c>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t="s">
        <v>67</v>
      </c>
      <c r="BK31" s="9">
        <v>44812</v>
      </c>
      <c r="BL31" s="8" t="s">
        <v>1724</v>
      </c>
      <c r="BM31" s="8">
        <v>1420</v>
      </c>
      <c r="BN31" s="8"/>
      <c r="BO31" s="8"/>
    </row>
    <row r="32" spans="1:67" x14ac:dyDescent="0.25">
      <c r="A32" t="s">
        <v>715</v>
      </c>
      <c r="B32" t="s">
        <v>326</v>
      </c>
      <c r="C32" t="s">
        <v>99</v>
      </c>
      <c r="D32" t="s">
        <v>640</v>
      </c>
      <c r="E32" t="s">
        <v>716</v>
      </c>
      <c r="F32" t="s">
        <v>717</v>
      </c>
      <c r="G32" t="s">
        <v>716</v>
      </c>
      <c r="H32" t="s">
        <v>717</v>
      </c>
      <c r="Y32">
        <v>10.199999999999999</v>
      </c>
      <c r="AB32">
        <v>11.3</v>
      </c>
      <c r="BJ32" t="s">
        <v>58</v>
      </c>
      <c r="BK32" s="1">
        <v>44819</v>
      </c>
      <c r="BL32" t="s">
        <v>59</v>
      </c>
      <c r="BM32">
        <v>3485</v>
      </c>
      <c r="BN32" t="s">
        <v>60</v>
      </c>
      <c r="BO32" t="s">
        <v>59</v>
      </c>
    </row>
    <row r="33" spans="1:67" x14ac:dyDescent="0.25">
      <c r="A33" s="8"/>
      <c r="B33" s="8"/>
      <c r="C33" s="8" t="s">
        <v>1511</v>
      </c>
      <c r="D33" s="8" t="s">
        <v>1512</v>
      </c>
      <c r="E33" s="8" t="s">
        <v>337</v>
      </c>
      <c r="F33" s="8" t="s">
        <v>338</v>
      </c>
      <c r="G33" s="8" t="s">
        <v>339</v>
      </c>
      <c r="H33" s="8" t="s">
        <v>338</v>
      </c>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t="s">
        <v>1472</v>
      </c>
      <c r="BJ33" s="8" t="s">
        <v>67</v>
      </c>
      <c r="BK33" s="9">
        <v>44806</v>
      </c>
      <c r="BL33" s="8" t="s">
        <v>1464</v>
      </c>
      <c r="BM33" s="8">
        <v>35427</v>
      </c>
      <c r="BN33" s="8"/>
      <c r="BO33" s="8"/>
    </row>
    <row r="34" spans="1:67" x14ac:dyDescent="0.25">
      <c r="C34" t="s">
        <v>1511</v>
      </c>
      <c r="D34" t="s">
        <v>1512</v>
      </c>
      <c r="E34" t="s">
        <v>337</v>
      </c>
      <c r="F34" t="s">
        <v>338</v>
      </c>
      <c r="G34" t="s">
        <v>339</v>
      </c>
      <c r="H34" t="s">
        <v>338</v>
      </c>
      <c r="AW34">
        <v>6.2</v>
      </c>
      <c r="AZ34">
        <v>5</v>
      </c>
      <c r="BE34">
        <v>9.5</v>
      </c>
      <c r="BH34">
        <v>6.5</v>
      </c>
      <c r="BJ34" t="s">
        <v>67</v>
      </c>
      <c r="BK34" s="1">
        <v>44797</v>
      </c>
      <c r="BL34" t="s">
        <v>75</v>
      </c>
      <c r="BM34">
        <v>36083</v>
      </c>
      <c r="BN34" t="s">
        <v>60</v>
      </c>
      <c r="BO34" t="s">
        <v>75</v>
      </c>
    </row>
    <row r="35" spans="1:67" x14ac:dyDescent="0.25">
      <c r="A35" s="8"/>
      <c r="B35" s="8"/>
      <c r="C35" s="8" t="s">
        <v>1511</v>
      </c>
      <c r="D35" s="8" t="s">
        <v>1512</v>
      </c>
      <c r="E35" s="8" t="s">
        <v>1480</v>
      </c>
      <c r="F35" s="8" t="s">
        <v>1481</v>
      </c>
      <c r="G35" s="8" t="s">
        <v>339</v>
      </c>
      <c r="H35" s="8" t="s">
        <v>1474</v>
      </c>
      <c r="I35" s="8"/>
      <c r="J35" s="8"/>
      <c r="K35" s="8"/>
      <c r="L35" s="8"/>
      <c r="M35" s="8">
        <v>5</v>
      </c>
      <c r="N35" s="8"/>
      <c r="O35" s="8"/>
      <c r="P35" s="8"/>
      <c r="Q35" s="8">
        <v>6</v>
      </c>
      <c r="R35" s="8"/>
      <c r="S35" s="8"/>
      <c r="T35" s="8">
        <v>6</v>
      </c>
      <c r="U35" s="8"/>
      <c r="V35" s="8"/>
      <c r="W35" s="8"/>
      <c r="X35" s="8"/>
      <c r="Y35" s="8"/>
      <c r="Z35" s="8"/>
      <c r="AA35" s="8"/>
      <c r="AB35" s="8"/>
      <c r="AC35" s="8">
        <v>5.5</v>
      </c>
      <c r="AD35" s="8"/>
      <c r="AE35" s="8"/>
      <c r="AF35" s="8">
        <v>8</v>
      </c>
      <c r="AG35" s="8"/>
      <c r="AH35" s="8"/>
      <c r="AI35" s="8"/>
      <c r="AJ35" s="8"/>
      <c r="AK35" s="8"/>
      <c r="AL35" s="8"/>
      <c r="AM35" s="8"/>
      <c r="AN35" s="8"/>
      <c r="AO35" s="8"/>
      <c r="AP35" s="8"/>
      <c r="AQ35" s="8"/>
      <c r="AR35" s="8"/>
      <c r="AS35" s="8"/>
      <c r="AT35" s="8"/>
      <c r="AU35" s="8"/>
      <c r="AV35" s="8"/>
      <c r="AW35" s="8"/>
      <c r="AX35" s="8"/>
      <c r="AY35" s="8"/>
      <c r="AZ35" s="8"/>
      <c r="BA35" s="8"/>
      <c r="BB35" s="8"/>
      <c r="BC35" s="8"/>
      <c r="BD35" s="8"/>
      <c r="BE35" s="8">
        <v>6</v>
      </c>
      <c r="BF35" s="8"/>
      <c r="BG35" s="8"/>
      <c r="BH35" s="8"/>
      <c r="BI35" s="8" t="s">
        <v>1476</v>
      </c>
      <c r="BJ35" s="8" t="s">
        <v>67</v>
      </c>
      <c r="BK35" s="9">
        <v>44806</v>
      </c>
      <c r="BL35" s="8" t="s">
        <v>1464</v>
      </c>
      <c r="BM35" s="8">
        <v>35427</v>
      </c>
      <c r="BN35" s="8"/>
      <c r="BO35" s="8"/>
    </row>
    <row r="36" spans="1:67" x14ac:dyDescent="0.25">
      <c r="A36" s="8" t="s">
        <v>1922</v>
      </c>
      <c r="C36" t="s">
        <v>1508</v>
      </c>
      <c r="D36" t="s">
        <v>2145</v>
      </c>
      <c r="E36" t="s">
        <v>1927</v>
      </c>
      <c r="F36" t="s">
        <v>1928</v>
      </c>
      <c r="G36" s="8" t="s">
        <v>1927</v>
      </c>
      <c r="H36" s="8" t="s">
        <v>1928</v>
      </c>
      <c r="I36" s="8"/>
      <c r="Y36">
        <v>3.1</v>
      </c>
      <c r="AB36">
        <v>4.78</v>
      </c>
      <c r="BJ36" s="8" t="s">
        <v>67</v>
      </c>
      <c r="BK36" s="9">
        <v>44813</v>
      </c>
      <c r="BL36" t="s">
        <v>1930</v>
      </c>
      <c r="BM36">
        <v>34317</v>
      </c>
      <c r="BN36" t="s">
        <v>60</v>
      </c>
      <c r="BO36" s="11" t="s">
        <v>1930</v>
      </c>
    </row>
    <row r="37" spans="1:67" x14ac:dyDescent="0.25">
      <c r="A37" s="8" t="s">
        <v>2206</v>
      </c>
      <c r="B37" s="8" t="s">
        <v>326</v>
      </c>
      <c r="C37" t="s">
        <v>1508</v>
      </c>
      <c r="D37" t="s">
        <v>2145</v>
      </c>
      <c r="E37" t="s">
        <v>2211</v>
      </c>
      <c r="F37" t="s">
        <v>2205</v>
      </c>
      <c r="G37" s="8" t="s">
        <v>2204</v>
      </c>
      <c r="H37" s="8" t="s">
        <v>2205</v>
      </c>
      <c r="I37" s="8"/>
      <c r="AW37">
        <v>5.3</v>
      </c>
      <c r="AX37">
        <v>3.4</v>
      </c>
      <c r="AY37">
        <v>3.1</v>
      </c>
      <c r="AZ37">
        <v>3.4</v>
      </c>
      <c r="BJ37" s="8" t="s">
        <v>67</v>
      </c>
      <c r="BK37" s="1">
        <v>44819</v>
      </c>
      <c r="BL37" s="8" t="s">
        <v>59</v>
      </c>
      <c r="BM37" s="8">
        <v>3485</v>
      </c>
      <c r="BN37" t="s">
        <v>60</v>
      </c>
      <c r="BO37" t="s">
        <v>59</v>
      </c>
    </row>
    <row r="38" spans="1:67" x14ac:dyDescent="0.25">
      <c r="A38" s="8" t="s">
        <v>2202</v>
      </c>
      <c r="B38" s="8" t="s">
        <v>326</v>
      </c>
      <c r="C38" t="s">
        <v>1508</v>
      </c>
      <c r="D38" t="s">
        <v>2145</v>
      </c>
      <c r="E38" t="s">
        <v>2200</v>
      </c>
      <c r="F38" t="s">
        <v>2201</v>
      </c>
      <c r="G38" s="8" t="s">
        <v>2200</v>
      </c>
      <c r="H38" s="8" t="s">
        <v>2201</v>
      </c>
      <c r="I38" s="8"/>
      <c r="BA38">
        <v>2.8</v>
      </c>
      <c r="BB38">
        <v>1.8</v>
      </c>
      <c r="BC38">
        <v>1.7</v>
      </c>
      <c r="BD38">
        <v>1.8</v>
      </c>
      <c r="BI38" t="s">
        <v>2203</v>
      </c>
      <c r="BJ38" s="8" t="s">
        <v>67</v>
      </c>
      <c r="BK38" s="1">
        <v>44819</v>
      </c>
      <c r="BL38" s="8" t="s">
        <v>59</v>
      </c>
      <c r="BM38" s="8">
        <v>3485</v>
      </c>
      <c r="BN38" s="8" t="s">
        <v>60</v>
      </c>
      <c r="BO38" s="8" t="s">
        <v>59</v>
      </c>
    </row>
    <row r="39" spans="1:67" ht="15.75" x14ac:dyDescent="0.25">
      <c r="A39" t="s">
        <v>475</v>
      </c>
      <c r="C39" t="s">
        <v>1508</v>
      </c>
      <c r="D39" t="s">
        <v>341</v>
      </c>
      <c r="E39" t="s">
        <v>476</v>
      </c>
      <c r="F39" t="s">
        <v>477</v>
      </c>
      <c r="G39" t="s">
        <v>478</v>
      </c>
      <c r="H39" t="s">
        <v>479</v>
      </c>
      <c r="AG39">
        <v>30</v>
      </c>
      <c r="AJ39">
        <v>40</v>
      </c>
      <c r="BE39">
        <v>39</v>
      </c>
      <c r="BH39">
        <v>26</v>
      </c>
      <c r="BJ39" t="s">
        <v>67</v>
      </c>
      <c r="BL39" t="s">
        <v>3006</v>
      </c>
      <c r="BM39" s="37">
        <v>53224</v>
      </c>
    </row>
    <row r="40" spans="1:67" ht="15.75" x14ac:dyDescent="0.25">
      <c r="A40" t="s">
        <v>475</v>
      </c>
      <c r="C40" t="s">
        <v>1508</v>
      </c>
      <c r="D40" t="s">
        <v>341</v>
      </c>
      <c r="E40" t="s">
        <v>476</v>
      </c>
      <c r="F40" t="s">
        <v>477</v>
      </c>
      <c r="G40" t="s">
        <v>478</v>
      </c>
      <c r="H40" t="s">
        <v>480</v>
      </c>
      <c r="BE40">
        <v>41</v>
      </c>
      <c r="BF40">
        <v>27</v>
      </c>
      <c r="BG40">
        <v>22</v>
      </c>
      <c r="BH40">
        <v>27</v>
      </c>
      <c r="BI40" t="s">
        <v>481</v>
      </c>
      <c r="BJ40" t="s">
        <v>67</v>
      </c>
      <c r="BL40" t="s">
        <v>3006</v>
      </c>
      <c r="BM40" s="37">
        <v>53224</v>
      </c>
    </row>
    <row r="41" spans="1:67" ht="15.75" x14ac:dyDescent="0.25">
      <c r="A41" t="s">
        <v>475</v>
      </c>
      <c r="C41" t="s">
        <v>1508</v>
      </c>
      <c r="D41" t="s">
        <v>341</v>
      </c>
      <c r="E41" t="s">
        <v>476</v>
      </c>
      <c r="F41" t="s">
        <v>477</v>
      </c>
      <c r="G41" t="s">
        <v>478</v>
      </c>
      <c r="H41" t="s">
        <v>482</v>
      </c>
      <c r="AG41">
        <v>29</v>
      </c>
      <c r="AH41">
        <v>39</v>
      </c>
      <c r="AJ41">
        <v>39</v>
      </c>
      <c r="BF41">
        <v>23</v>
      </c>
      <c r="BH41">
        <v>23</v>
      </c>
      <c r="BI41" t="s">
        <v>483</v>
      </c>
      <c r="BJ41" t="s">
        <v>67</v>
      </c>
      <c r="BL41" t="s">
        <v>3006</v>
      </c>
      <c r="BM41" s="37">
        <v>53224</v>
      </c>
    </row>
    <row r="42" spans="1:67" ht="15.75" x14ac:dyDescent="0.25">
      <c r="A42" t="s">
        <v>475</v>
      </c>
      <c r="C42" t="s">
        <v>1508</v>
      </c>
      <c r="D42" t="s">
        <v>341</v>
      </c>
      <c r="E42" t="s">
        <v>476</v>
      </c>
      <c r="F42" t="s">
        <v>477</v>
      </c>
      <c r="G42" t="s">
        <v>478</v>
      </c>
      <c r="H42" t="s">
        <v>484</v>
      </c>
      <c r="AG42">
        <v>32</v>
      </c>
      <c r="AJ42">
        <v>43</v>
      </c>
      <c r="BA42">
        <v>30</v>
      </c>
      <c r="BD42">
        <v>21</v>
      </c>
      <c r="BE42">
        <v>26</v>
      </c>
      <c r="BH42">
        <v>35</v>
      </c>
      <c r="BI42" t="s">
        <v>485</v>
      </c>
      <c r="BJ42" t="s">
        <v>67</v>
      </c>
      <c r="BL42" t="s">
        <v>3006</v>
      </c>
      <c r="BM42" s="37">
        <v>53224</v>
      </c>
    </row>
    <row r="43" spans="1:67" ht="15.75" x14ac:dyDescent="0.25">
      <c r="A43" t="s">
        <v>475</v>
      </c>
      <c r="C43" t="s">
        <v>1508</v>
      </c>
      <c r="D43" t="s">
        <v>269</v>
      </c>
      <c r="E43" t="s">
        <v>645</v>
      </c>
      <c r="F43" t="s">
        <v>646</v>
      </c>
      <c r="G43" t="s">
        <v>645</v>
      </c>
      <c r="H43" t="s">
        <v>647</v>
      </c>
      <c r="AS43">
        <v>9</v>
      </c>
      <c r="AW43">
        <v>7</v>
      </c>
      <c r="BA43">
        <v>8</v>
      </c>
      <c r="BD43">
        <v>5</v>
      </c>
      <c r="BE43">
        <v>11</v>
      </c>
      <c r="BH43">
        <v>5</v>
      </c>
      <c r="BI43" t="s">
        <v>648</v>
      </c>
      <c r="BJ43" t="s">
        <v>67</v>
      </c>
      <c r="BL43" t="s">
        <v>3006</v>
      </c>
      <c r="BM43" s="37">
        <v>53224</v>
      </c>
    </row>
    <row r="44" spans="1:67" ht="15.75" x14ac:dyDescent="0.25">
      <c r="A44" t="s">
        <v>475</v>
      </c>
      <c r="C44" t="s">
        <v>1508</v>
      </c>
      <c r="D44" t="s">
        <v>269</v>
      </c>
      <c r="E44" t="s">
        <v>645</v>
      </c>
      <c r="F44" t="s">
        <v>646</v>
      </c>
      <c r="G44" t="s">
        <v>645</v>
      </c>
      <c r="H44" t="s">
        <v>646</v>
      </c>
      <c r="AW44">
        <v>5.4</v>
      </c>
      <c r="BA44">
        <v>8.4</v>
      </c>
      <c r="BD44">
        <v>6.2</v>
      </c>
      <c r="BE44">
        <v>11.2</v>
      </c>
      <c r="BH44">
        <v>7</v>
      </c>
      <c r="BI44" t="s">
        <v>649</v>
      </c>
      <c r="BJ44" t="s">
        <v>67</v>
      </c>
      <c r="BL44" t="s">
        <v>3006</v>
      </c>
      <c r="BM44" s="37">
        <v>53224</v>
      </c>
    </row>
    <row r="45" spans="1:67" x14ac:dyDescent="0.25">
      <c r="C45" t="s">
        <v>1508</v>
      </c>
      <c r="D45" t="s">
        <v>269</v>
      </c>
      <c r="E45" t="s">
        <v>645</v>
      </c>
      <c r="F45" t="s">
        <v>646</v>
      </c>
      <c r="G45" t="s">
        <v>645</v>
      </c>
      <c r="H45" t="s">
        <v>646</v>
      </c>
      <c r="L45" t="s">
        <v>652</v>
      </c>
      <c r="Y45">
        <v>6.53</v>
      </c>
      <c r="AB45">
        <v>10.4</v>
      </c>
      <c r="AC45">
        <v>6.9</v>
      </c>
      <c r="AF45">
        <v>11.6</v>
      </c>
      <c r="AO45">
        <v>5.78</v>
      </c>
      <c r="AR45">
        <v>3.8</v>
      </c>
      <c r="AS45">
        <v>7.04</v>
      </c>
      <c r="AV45">
        <v>5.17</v>
      </c>
      <c r="AW45">
        <v>7.56</v>
      </c>
      <c r="AZ45">
        <v>6.08</v>
      </c>
      <c r="BA45">
        <v>8.0399999999999991</v>
      </c>
      <c r="BD45">
        <v>6.25</v>
      </c>
      <c r="BE45">
        <v>9.25</v>
      </c>
      <c r="BH45">
        <v>5.08</v>
      </c>
      <c r="BJ45" t="s">
        <v>67</v>
      </c>
      <c r="BL45" t="s">
        <v>107</v>
      </c>
      <c r="BM45">
        <v>1358</v>
      </c>
    </row>
    <row r="46" spans="1:67" x14ac:dyDescent="0.25">
      <c r="C46" t="s">
        <v>1508</v>
      </c>
      <c r="D46" t="s">
        <v>269</v>
      </c>
      <c r="E46" t="s">
        <v>645</v>
      </c>
      <c r="F46" t="s">
        <v>646</v>
      </c>
      <c r="G46" t="s">
        <v>645</v>
      </c>
      <c r="H46" t="s">
        <v>646</v>
      </c>
      <c r="L46" t="s">
        <v>653</v>
      </c>
      <c r="U46">
        <v>7.5</v>
      </c>
      <c r="X46">
        <v>9.6</v>
      </c>
      <c r="Y46">
        <v>8.06</v>
      </c>
      <c r="AB46">
        <v>11</v>
      </c>
      <c r="AC46">
        <v>8.3699999999999992</v>
      </c>
      <c r="AF46">
        <v>12.2</v>
      </c>
      <c r="AG46">
        <v>7.37</v>
      </c>
      <c r="AJ46">
        <v>12.57</v>
      </c>
      <c r="AO46">
        <v>6.33</v>
      </c>
      <c r="AR46">
        <v>3.83</v>
      </c>
      <c r="AS46">
        <v>7.67</v>
      </c>
      <c r="AV46">
        <v>4.91</v>
      </c>
      <c r="AW46">
        <v>8.0399999999999991</v>
      </c>
      <c r="AZ46">
        <v>5.84</v>
      </c>
      <c r="BA46">
        <v>8.35</v>
      </c>
      <c r="BD46">
        <v>6.28</v>
      </c>
      <c r="BE46">
        <v>9.8800000000000008</v>
      </c>
      <c r="BH46">
        <v>5.37</v>
      </c>
      <c r="BJ46" t="s">
        <v>67</v>
      </c>
      <c r="BL46" t="s">
        <v>107</v>
      </c>
      <c r="BM46">
        <v>1358</v>
      </c>
    </row>
    <row r="47" spans="1:67" x14ac:dyDescent="0.25">
      <c r="C47" t="s">
        <v>1508</v>
      </c>
      <c r="D47" t="s">
        <v>269</v>
      </c>
      <c r="E47" t="s">
        <v>645</v>
      </c>
      <c r="F47" t="s">
        <v>646</v>
      </c>
      <c r="G47" t="s">
        <v>645</v>
      </c>
      <c r="H47" t="s">
        <v>646</v>
      </c>
      <c r="L47" t="s">
        <v>654</v>
      </c>
      <c r="U47">
        <v>6</v>
      </c>
      <c r="X47">
        <v>7.5</v>
      </c>
      <c r="AF47">
        <v>6.6</v>
      </c>
      <c r="AG47">
        <v>6.2</v>
      </c>
      <c r="AJ47">
        <v>11.3</v>
      </c>
      <c r="AS47">
        <v>6.95</v>
      </c>
      <c r="AV47">
        <v>4</v>
      </c>
      <c r="AW47">
        <v>7.5</v>
      </c>
      <c r="AZ47">
        <v>5.6</v>
      </c>
      <c r="BA47">
        <v>8.3000000000000007</v>
      </c>
      <c r="BD47">
        <v>6.35</v>
      </c>
      <c r="BE47">
        <v>8.4499999999999993</v>
      </c>
      <c r="BH47">
        <v>4.5</v>
      </c>
      <c r="BJ47" t="s">
        <v>67</v>
      </c>
      <c r="BL47" t="s">
        <v>107</v>
      </c>
      <c r="BM47">
        <v>1358</v>
      </c>
    </row>
    <row r="48" spans="1:67" ht="15.75" x14ac:dyDescent="0.25">
      <c r="A48" t="s">
        <v>475</v>
      </c>
      <c r="C48" t="s">
        <v>1508</v>
      </c>
      <c r="D48" t="s">
        <v>269</v>
      </c>
      <c r="E48" t="s">
        <v>645</v>
      </c>
      <c r="F48" t="s">
        <v>646</v>
      </c>
      <c r="G48" t="s">
        <v>645</v>
      </c>
      <c r="H48" t="s">
        <v>650</v>
      </c>
      <c r="BE48">
        <v>9</v>
      </c>
      <c r="BF48">
        <v>5</v>
      </c>
      <c r="BG48">
        <v>2.5</v>
      </c>
      <c r="BH48">
        <v>5</v>
      </c>
      <c r="BI48" t="s">
        <v>651</v>
      </c>
      <c r="BJ48" t="s">
        <v>67</v>
      </c>
      <c r="BL48" t="s">
        <v>3006</v>
      </c>
      <c r="BM48" s="37">
        <v>53224</v>
      </c>
    </row>
    <row r="49" spans="1:67" x14ac:dyDescent="0.25">
      <c r="A49" t="s">
        <v>96</v>
      </c>
      <c r="C49" t="s">
        <v>1508</v>
      </c>
      <c r="D49" t="s">
        <v>269</v>
      </c>
      <c r="E49" t="s">
        <v>645</v>
      </c>
      <c r="F49" t="s">
        <v>655</v>
      </c>
      <c r="G49" t="s">
        <v>270</v>
      </c>
      <c r="H49" t="s">
        <v>655</v>
      </c>
      <c r="M49">
        <v>5.6</v>
      </c>
      <c r="P49">
        <v>3.7</v>
      </c>
      <c r="Q49">
        <v>8.1999999999999993</v>
      </c>
      <c r="T49">
        <v>8.4</v>
      </c>
      <c r="AC49">
        <v>8.1999999999999993</v>
      </c>
      <c r="AF49">
        <v>12.5</v>
      </c>
      <c r="AG49">
        <v>5.7</v>
      </c>
      <c r="AJ49">
        <v>9.9</v>
      </c>
      <c r="AK49">
        <v>4.5999999999999996</v>
      </c>
      <c r="AN49">
        <v>3.5</v>
      </c>
      <c r="AO49">
        <v>6.45</v>
      </c>
      <c r="AR49">
        <v>5.45</v>
      </c>
      <c r="AS49">
        <v>8.1999999999999993</v>
      </c>
      <c r="AV49">
        <v>7.2</v>
      </c>
      <c r="AZ49">
        <v>7.95</v>
      </c>
      <c r="BA49">
        <v>9.1</v>
      </c>
      <c r="BD49">
        <v>8.35</v>
      </c>
      <c r="BI49" t="s">
        <v>96</v>
      </c>
      <c r="BJ49" t="s">
        <v>67</v>
      </c>
      <c r="BL49" t="s">
        <v>272</v>
      </c>
      <c r="BM49">
        <v>1657</v>
      </c>
    </row>
    <row r="50" spans="1:67" x14ac:dyDescent="0.25">
      <c r="A50" s="2" t="s">
        <v>656</v>
      </c>
      <c r="B50" s="2"/>
      <c r="C50" s="2" t="s">
        <v>1508</v>
      </c>
      <c r="D50" s="2" t="s">
        <v>269</v>
      </c>
      <c r="E50" s="2" t="s">
        <v>645</v>
      </c>
      <c r="F50" s="2" t="s">
        <v>655</v>
      </c>
      <c r="G50" s="2" t="s">
        <v>270</v>
      </c>
      <c r="H50" s="2" t="s">
        <v>655</v>
      </c>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t="s">
        <v>67</v>
      </c>
      <c r="BK50" s="2"/>
      <c r="BL50" s="2" t="s">
        <v>272</v>
      </c>
      <c r="BM50" s="2">
        <v>1657</v>
      </c>
      <c r="BN50" s="2" t="s">
        <v>60</v>
      </c>
      <c r="BO50" s="2" t="s">
        <v>272</v>
      </c>
    </row>
    <row r="51" spans="1:67" x14ac:dyDescent="0.25">
      <c r="A51" t="s">
        <v>657</v>
      </c>
      <c r="C51" t="s">
        <v>1508</v>
      </c>
      <c r="D51" t="s">
        <v>269</v>
      </c>
      <c r="E51" t="s">
        <v>645</v>
      </c>
      <c r="F51" t="s">
        <v>658</v>
      </c>
      <c r="G51" t="s">
        <v>645</v>
      </c>
      <c r="H51" t="s">
        <v>658</v>
      </c>
      <c r="BE51">
        <v>8.1999999999999993</v>
      </c>
      <c r="BH51">
        <v>4.9000000000000004</v>
      </c>
      <c r="BJ51" t="s">
        <v>67</v>
      </c>
      <c r="BL51" t="s">
        <v>272</v>
      </c>
      <c r="BM51">
        <v>1657</v>
      </c>
    </row>
    <row r="52" spans="1:67" x14ac:dyDescent="0.25">
      <c r="A52" t="s">
        <v>268</v>
      </c>
      <c r="C52" t="s">
        <v>1508</v>
      </c>
      <c r="D52" t="s">
        <v>1514</v>
      </c>
      <c r="E52" t="s">
        <v>270</v>
      </c>
      <c r="F52" t="s">
        <v>271</v>
      </c>
      <c r="G52" t="s">
        <v>270</v>
      </c>
      <c r="H52" t="s">
        <v>271</v>
      </c>
      <c r="U52">
        <v>10.3</v>
      </c>
      <c r="X52">
        <v>13.9</v>
      </c>
      <c r="BJ52" t="s">
        <v>67</v>
      </c>
      <c r="BL52" t="s">
        <v>272</v>
      </c>
      <c r="BM52">
        <v>1657</v>
      </c>
    </row>
    <row r="53" spans="1:67" s="4" customFormat="1" x14ac:dyDescent="0.25">
      <c r="A53" t="s">
        <v>340</v>
      </c>
      <c r="B53"/>
      <c r="C53" t="s">
        <v>1508</v>
      </c>
      <c r="D53" t="s">
        <v>1513</v>
      </c>
      <c r="E53" t="s">
        <v>342</v>
      </c>
      <c r="F53" t="s">
        <v>343</v>
      </c>
      <c r="G53" t="s">
        <v>342</v>
      </c>
      <c r="H53" t="s">
        <v>343</v>
      </c>
      <c r="I53"/>
      <c r="J53"/>
      <c r="K53"/>
      <c r="L53"/>
      <c r="M53">
        <v>13</v>
      </c>
      <c r="N53"/>
      <c r="O53"/>
      <c r="P53">
        <v>19</v>
      </c>
      <c r="Q53">
        <v>13</v>
      </c>
      <c r="R53"/>
      <c r="S53"/>
      <c r="T53">
        <v>23</v>
      </c>
      <c r="U53">
        <v>13.5</v>
      </c>
      <c r="V53"/>
      <c r="W53"/>
      <c r="X53">
        <v>23.5</v>
      </c>
      <c r="Y53">
        <v>18.5</v>
      </c>
      <c r="Z53"/>
      <c r="AA53"/>
      <c r="AB53">
        <v>27</v>
      </c>
      <c r="AC53">
        <v>19</v>
      </c>
      <c r="AD53"/>
      <c r="AE53"/>
      <c r="AF53">
        <v>30</v>
      </c>
      <c r="AG53">
        <v>16</v>
      </c>
      <c r="AH53"/>
      <c r="AI53"/>
      <c r="AJ53"/>
      <c r="AK53"/>
      <c r="AL53"/>
      <c r="AM53"/>
      <c r="AN53"/>
      <c r="AO53"/>
      <c r="AP53"/>
      <c r="AQ53"/>
      <c r="AR53"/>
      <c r="AS53"/>
      <c r="AT53"/>
      <c r="AU53"/>
      <c r="AV53"/>
      <c r="AW53"/>
      <c r="AX53"/>
      <c r="AY53"/>
      <c r="AZ53"/>
      <c r="BA53"/>
      <c r="BB53"/>
      <c r="BC53"/>
      <c r="BD53"/>
      <c r="BE53"/>
      <c r="BF53"/>
      <c r="BG53"/>
      <c r="BH53"/>
      <c r="BI53"/>
      <c r="BJ53" t="s">
        <v>67</v>
      </c>
      <c r="BK53" s="1">
        <v>44795</v>
      </c>
      <c r="BL53" t="s">
        <v>217</v>
      </c>
      <c r="BM53">
        <v>1609</v>
      </c>
      <c r="BN53" t="s">
        <v>60</v>
      </c>
      <c r="BO53" t="s">
        <v>217</v>
      </c>
    </row>
    <row r="54" spans="1:67" s="4" customFormat="1" x14ac:dyDescent="0.25">
      <c r="A54" t="s">
        <v>110</v>
      </c>
      <c r="B54"/>
      <c r="C54" t="s">
        <v>1508</v>
      </c>
      <c r="D54" t="s">
        <v>1509</v>
      </c>
      <c r="E54" t="s">
        <v>112</v>
      </c>
      <c r="F54" t="s">
        <v>113</v>
      </c>
      <c r="G54" t="s">
        <v>112</v>
      </c>
      <c r="H54" t="s">
        <v>113</v>
      </c>
      <c r="I54"/>
      <c r="J54"/>
      <c r="K54"/>
      <c r="L54"/>
      <c r="M54"/>
      <c r="N54"/>
      <c r="O54"/>
      <c r="P54"/>
      <c r="Q54"/>
      <c r="R54"/>
      <c r="S54"/>
      <c r="T54"/>
      <c r="U54">
        <v>3.3</v>
      </c>
      <c r="V54"/>
      <c r="W54"/>
      <c r="X54">
        <v>4.0999999999999996</v>
      </c>
      <c r="Y54"/>
      <c r="Z54"/>
      <c r="AA54"/>
      <c r="AB54"/>
      <c r="AC54"/>
      <c r="AD54"/>
      <c r="AE54"/>
      <c r="AF54"/>
      <c r="AG54"/>
      <c r="AH54"/>
      <c r="AI54"/>
      <c r="AJ54"/>
      <c r="AK54"/>
      <c r="AL54"/>
      <c r="AM54"/>
      <c r="AN54"/>
      <c r="AO54">
        <v>2.4</v>
      </c>
      <c r="AP54"/>
      <c r="AQ54"/>
      <c r="AR54">
        <v>1.4</v>
      </c>
      <c r="AS54">
        <v>4</v>
      </c>
      <c r="AT54"/>
      <c r="AU54"/>
      <c r="AV54">
        <v>2.5</v>
      </c>
      <c r="AW54"/>
      <c r="AX54"/>
      <c r="AY54"/>
      <c r="AZ54"/>
      <c r="BA54"/>
      <c r="BB54"/>
      <c r="BC54"/>
      <c r="BD54"/>
      <c r="BE54"/>
      <c r="BF54"/>
      <c r="BG54"/>
      <c r="BH54"/>
      <c r="BI54"/>
      <c r="BJ54" t="s">
        <v>67</v>
      </c>
      <c r="BK54"/>
      <c r="BL54" t="s">
        <v>92</v>
      </c>
      <c r="BM54">
        <v>1216</v>
      </c>
      <c r="BN54" t="s">
        <v>69</v>
      </c>
      <c r="BO54" t="s">
        <v>92</v>
      </c>
    </row>
    <row r="55" spans="1:67" x14ac:dyDescent="0.25">
      <c r="A55" t="s">
        <v>471</v>
      </c>
      <c r="B55" t="s">
        <v>324</v>
      </c>
      <c r="C55" t="s">
        <v>1508</v>
      </c>
      <c r="D55" t="s">
        <v>1509</v>
      </c>
      <c r="E55" t="s">
        <v>472</v>
      </c>
      <c r="F55" t="s">
        <v>473</v>
      </c>
      <c r="G55" t="s">
        <v>472</v>
      </c>
      <c r="H55" t="s">
        <v>473</v>
      </c>
      <c r="AO55">
        <v>3.2</v>
      </c>
      <c r="AR55">
        <v>2.1</v>
      </c>
      <c r="AS55">
        <v>3.1</v>
      </c>
      <c r="AV55">
        <v>2.2999999999999998</v>
      </c>
      <c r="AW55">
        <v>3.7</v>
      </c>
      <c r="AZ55">
        <v>2.8</v>
      </c>
      <c r="BA55">
        <v>3.4</v>
      </c>
      <c r="BD55">
        <v>2.8</v>
      </c>
      <c r="BE55">
        <v>2.9</v>
      </c>
      <c r="BH55">
        <v>2.2000000000000002</v>
      </c>
      <c r="BJ55" t="s">
        <v>67</v>
      </c>
      <c r="BL55" t="s">
        <v>97</v>
      </c>
      <c r="BM55">
        <v>3144</v>
      </c>
    </row>
    <row r="56" spans="1:67" x14ac:dyDescent="0.25">
      <c r="A56" t="s">
        <v>96</v>
      </c>
      <c r="C56" t="s">
        <v>1508</v>
      </c>
      <c r="D56" t="s">
        <v>1509</v>
      </c>
      <c r="E56" t="s">
        <v>472</v>
      </c>
      <c r="F56" t="s">
        <v>474</v>
      </c>
      <c r="G56" t="s">
        <v>472</v>
      </c>
      <c r="H56" t="s">
        <v>474</v>
      </c>
      <c r="AO56">
        <v>2.77</v>
      </c>
      <c r="AR56">
        <v>1.53</v>
      </c>
      <c r="AS56">
        <v>2.4</v>
      </c>
      <c r="AV56">
        <v>1.5</v>
      </c>
      <c r="AW56">
        <v>3.25</v>
      </c>
      <c r="AZ56">
        <v>2.13</v>
      </c>
      <c r="BA56">
        <v>2.72</v>
      </c>
      <c r="BD56">
        <v>2.1800000000000002</v>
      </c>
      <c r="BE56">
        <v>2.6</v>
      </c>
      <c r="BH56">
        <v>1.8</v>
      </c>
      <c r="BJ56" t="s">
        <v>67</v>
      </c>
      <c r="BL56" t="s">
        <v>97</v>
      </c>
      <c r="BM56">
        <v>3144</v>
      </c>
    </row>
    <row r="57" spans="1:67" x14ac:dyDescent="0.25">
      <c r="A57" t="s">
        <v>1416</v>
      </c>
      <c r="C57" t="s">
        <v>1508</v>
      </c>
      <c r="D57" t="s">
        <v>1517</v>
      </c>
      <c r="E57" t="s">
        <v>1417</v>
      </c>
      <c r="F57" t="s">
        <v>988</v>
      </c>
      <c r="G57" t="s">
        <v>1417</v>
      </c>
      <c r="H57" t="s">
        <v>988</v>
      </c>
      <c r="AW57">
        <v>20.8</v>
      </c>
      <c r="AZ57">
        <v>23.3</v>
      </c>
      <c r="BA57">
        <v>25.3</v>
      </c>
      <c r="BD57">
        <v>27.9</v>
      </c>
      <c r="BE57">
        <v>20.399999999999999</v>
      </c>
      <c r="BH57">
        <v>34</v>
      </c>
      <c r="BI57" t="s">
        <v>1418</v>
      </c>
      <c r="BJ57" t="s">
        <v>67</v>
      </c>
      <c r="BK57" s="1">
        <v>44795</v>
      </c>
      <c r="BL57" t="s">
        <v>217</v>
      </c>
      <c r="BM57">
        <v>1609</v>
      </c>
    </row>
    <row r="58" spans="1:67" x14ac:dyDescent="0.25">
      <c r="C58" t="s">
        <v>1510</v>
      </c>
      <c r="D58" t="s">
        <v>1516</v>
      </c>
      <c r="E58" t="s">
        <v>1262</v>
      </c>
      <c r="F58" t="s">
        <v>1263</v>
      </c>
      <c r="G58" t="s">
        <v>1079</v>
      </c>
      <c r="H58" t="s">
        <v>1263</v>
      </c>
      <c r="BA58">
        <v>3.8</v>
      </c>
      <c r="BI58" t="s">
        <v>2177</v>
      </c>
      <c r="BJ58" t="s">
        <v>58</v>
      </c>
      <c r="BK58" s="1">
        <v>44819</v>
      </c>
      <c r="BL58" t="s">
        <v>59</v>
      </c>
      <c r="BM58">
        <v>3485</v>
      </c>
    </row>
    <row r="59" spans="1:67" x14ac:dyDescent="0.25">
      <c r="A59" s="13" t="s">
        <v>1723</v>
      </c>
      <c r="B59" s="13"/>
      <c r="C59" s="13" t="s">
        <v>1510</v>
      </c>
      <c r="D59" s="13" t="s">
        <v>1516</v>
      </c>
      <c r="E59" s="13" t="s">
        <v>1262</v>
      </c>
      <c r="F59" s="13" t="s">
        <v>1263</v>
      </c>
      <c r="G59" s="13" t="s">
        <v>1262</v>
      </c>
      <c r="H59" s="13" t="s">
        <v>1263</v>
      </c>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row>
    <row r="60" spans="1:67" x14ac:dyDescent="0.25">
      <c r="A60" t="s">
        <v>1264</v>
      </c>
      <c r="C60" t="s">
        <v>1510</v>
      </c>
      <c r="D60" t="s">
        <v>1516</v>
      </c>
      <c r="E60" t="s">
        <v>1262</v>
      </c>
      <c r="F60" t="s">
        <v>1263</v>
      </c>
      <c r="G60" t="s">
        <v>1262</v>
      </c>
      <c r="H60" t="s">
        <v>1263</v>
      </c>
      <c r="K60" t="s">
        <v>412</v>
      </c>
      <c r="AO60">
        <v>2.8</v>
      </c>
      <c r="AR60">
        <v>2.8</v>
      </c>
      <c r="BJ60" t="s">
        <v>67</v>
      </c>
      <c r="BL60" t="s">
        <v>413</v>
      </c>
      <c r="BM60">
        <v>8868</v>
      </c>
      <c r="BO60" t="s">
        <v>413</v>
      </c>
    </row>
    <row r="61" spans="1:67" x14ac:dyDescent="0.25">
      <c r="A61" t="s">
        <v>1265</v>
      </c>
      <c r="C61" t="s">
        <v>1510</v>
      </c>
      <c r="D61" t="s">
        <v>1516</v>
      </c>
      <c r="E61" t="s">
        <v>1262</v>
      </c>
      <c r="F61" t="s">
        <v>1263</v>
      </c>
      <c r="G61" t="s">
        <v>1262</v>
      </c>
      <c r="H61" t="s">
        <v>1263</v>
      </c>
      <c r="K61" t="s">
        <v>412</v>
      </c>
      <c r="AS61">
        <v>3.4</v>
      </c>
      <c r="AV61">
        <v>1.8</v>
      </c>
      <c r="BJ61" t="s">
        <v>67</v>
      </c>
      <c r="BL61" t="s">
        <v>413</v>
      </c>
      <c r="BM61">
        <v>8868</v>
      </c>
      <c r="BO61" t="s">
        <v>413</v>
      </c>
    </row>
    <row r="62" spans="1:67" x14ac:dyDescent="0.25">
      <c r="A62" t="s">
        <v>1266</v>
      </c>
      <c r="C62" t="s">
        <v>1510</v>
      </c>
      <c r="D62" t="s">
        <v>1516</v>
      </c>
      <c r="E62" t="s">
        <v>1262</v>
      </c>
      <c r="F62" t="s">
        <v>1263</v>
      </c>
      <c r="G62" t="s">
        <v>1262</v>
      </c>
      <c r="H62" t="s">
        <v>1263</v>
      </c>
      <c r="K62" t="s">
        <v>412</v>
      </c>
      <c r="AW62">
        <v>4.0999999999999996</v>
      </c>
      <c r="AZ62">
        <v>2.6</v>
      </c>
      <c r="BJ62" t="s">
        <v>67</v>
      </c>
      <c r="BL62" t="s">
        <v>413</v>
      </c>
      <c r="BM62">
        <v>8868</v>
      </c>
      <c r="BO62" t="s">
        <v>413</v>
      </c>
    </row>
    <row r="63" spans="1:67" x14ac:dyDescent="0.25">
      <c r="A63" t="s">
        <v>1267</v>
      </c>
      <c r="C63" t="s">
        <v>1510</v>
      </c>
      <c r="D63" t="s">
        <v>1516</v>
      </c>
      <c r="E63" t="s">
        <v>1262</v>
      </c>
      <c r="F63" t="s">
        <v>1263</v>
      </c>
      <c r="G63" t="s">
        <v>1262</v>
      </c>
      <c r="H63" t="s">
        <v>1263</v>
      </c>
      <c r="K63" t="s">
        <v>412</v>
      </c>
      <c r="BA63">
        <v>4</v>
      </c>
      <c r="BD63">
        <v>2.9</v>
      </c>
      <c r="BJ63" t="s">
        <v>67</v>
      </c>
      <c r="BL63" t="s">
        <v>413</v>
      </c>
      <c r="BM63">
        <v>8868</v>
      </c>
      <c r="BO63" t="s">
        <v>413</v>
      </c>
    </row>
    <row r="64" spans="1:67" x14ac:dyDescent="0.25">
      <c r="A64" t="s">
        <v>1268</v>
      </c>
      <c r="C64" t="s">
        <v>1510</v>
      </c>
      <c r="D64" t="s">
        <v>1516</v>
      </c>
      <c r="E64" t="s">
        <v>1262</v>
      </c>
      <c r="F64" t="s">
        <v>1263</v>
      </c>
      <c r="G64" t="s">
        <v>1262</v>
      </c>
      <c r="H64" t="s">
        <v>1263</v>
      </c>
      <c r="AW64">
        <v>3.86</v>
      </c>
      <c r="AX64">
        <v>2.69</v>
      </c>
      <c r="AY64">
        <v>2.65</v>
      </c>
      <c r="AZ64">
        <v>2.69</v>
      </c>
      <c r="BI64" t="s">
        <v>1101</v>
      </c>
      <c r="BJ64" t="s">
        <v>67</v>
      </c>
      <c r="BL64" t="s">
        <v>81</v>
      </c>
      <c r="BM64">
        <v>42805</v>
      </c>
    </row>
    <row r="65" spans="1:67" x14ac:dyDescent="0.25">
      <c r="A65" t="s">
        <v>1269</v>
      </c>
      <c r="C65" t="s">
        <v>1510</v>
      </c>
      <c r="D65" t="s">
        <v>1516</v>
      </c>
      <c r="E65" t="s">
        <v>1262</v>
      </c>
      <c r="F65" t="s">
        <v>1263</v>
      </c>
      <c r="G65" t="s">
        <v>1262</v>
      </c>
      <c r="H65" t="s">
        <v>1263</v>
      </c>
      <c r="AW65">
        <v>3.84</v>
      </c>
      <c r="AX65">
        <v>2.79</v>
      </c>
      <c r="AY65">
        <v>2.84</v>
      </c>
      <c r="AZ65">
        <v>2.84</v>
      </c>
      <c r="BI65" t="s">
        <v>1101</v>
      </c>
      <c r="BJ65" t="s">
        <v>67</v>
      </c>
      <c r="BL65" t="s">
        <v>81</v>
      </c>
      <c r="BM65">
        <v>42805</v>
      </c>
    </row>
    <row r="66" spans="1:67" s="24" customFormat="1" x14ac:dyDescent="0.25">
      <c r="A66" s="8" t="s">
        <v>2527</v>
      </c>
      <c r="B66" t="s">
        <v>326</v>
      </c>
      <c r="C66" t="s">
        <v>1510</v>
      </c>
      <c r="D66" t="s">
        <v>1516</v>
      </c>
      <c r="E66" t="s">
        <v>1262</v>
      </c>
      <c r="F66" t="s">
        <v>1592</v>
      </c>
      <c r="G66" s="8" t="s">
        <v>1591</v>
      </c>
      <c r="H66" s="8" t="s">
        <v>2529</v>
      </c>
      <c r="I66" s="8"/>
      <c r="J66"/>
      <c r="K66"/>
      <c r="L66"/>
      <c r="M66"/>
      <c r="N66"/>
      <c r="O66"/>
      <c r="P66"/>
      <c r="Q66"/>
      <c r="R66"/>
      <c r="S66"/>
      <c r="T66"/>
      <c r="U66"/>
      <c r="V66"/>
      <c r="W66"/>
      <c r="X66"/>
      <c r="Y66"/>
      <c r="Z66"/>
      <c r="AA66"/>
      <c r="AB66"/>
      <c r="AC66"/>
      <c r="AD66"/>
      <c r="AE66"/>
      <c r="AF66"/>
      <c r="AG66"/>
      <c r="AH66"/>
      <c r="AI66"/>
      <c r="AJ66"/>
      <c r="AK66"/>
      <c r="AL66"/>
      <c r="AM66"/>
      <c r="AN66"/>
      <c r="AO66"/>
      <c r="AP66"/>
      <c r="AQ66"/>
      <c r="AR66"/>
      <c r="AS66">
        <v>3.9</v>
      </c>
      <c r="AT66"/>
      <c r="AU66"/>
      <c r="AV66">
        <v>2</v>
      </c>
      <c r="AW66"/>
      <c r="AX66"/>
      <c r="AY66"/>
      <c r="AZ66"/>
      <c r="BA66">
        <v>4.5</v>
      </c>
      <c r="BB66">
        <v>3.3</v>
      </c>
      <c r="BC66">
        <v>3.4</v>
      </c>
      <c r="BD66">
        <v>3.4</v>
      </c>
      <c r="BE66"/>
      <c r="BF66"/>
      <c r="BG66"/>
      <c r="BH66"/>
      <c r="BI66"/>
      <c r="BJ66" s="8" t="s">
        <v>67</v>
      </c>
      <c r="BK66" s="1">
        <v>44826</v>
      </c>
      <c r="BL66" s="8" t="s">
        <v>2528</v>
      </c>
      <c r="BM66" s="8">
        <v>44033</v>
      </c>
      <c r="BN66"/>
      <c r="BO66"/>
    </row>
    <row r="67" spans="1:67" x14ac:dyDescent="0.25">
      <c r="A67" s="13" t="s">
        <v>1723</v>
      </c>
      <c r="B67" s="13"/>
      <c r="C67" s="13" t="s">
        <v>1510</v>
      </c>
      <c r="D67" s="13" t="s">
        <v>1516</v>
      </c>
      <c r="E67" s="13" t="s">
        <v>1262</v>
      </c>
      <c r="F67" s="13" t="s">
        <v>1592</v>
      </c>
      <c r="G67" s="13" t="s">
        <v>1262</v>
      </c>
      <c r="H67" s="13" t="s">
        <v>1592</v>
      </c>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row>
    <row r="68" spans="1:67" x14ac:dyDescent="0.25">
      <c r="A68" s="8" t="s">
        <v>96</v>
      </c>
      <c r="B68" s="8"/>
      <c r="C68" s="8" t="s">
        <v>1510</v>
      </c>
      <c r="D68" s="8" t="s">
        <v>1516</v>
      </c>
      <c r="E68" s="8" t="s">
        <v>1262</v>
      </c>
      <c r="F68" s="8" t="s">
        <v>1270</v>
      </c>
      <c r="G68" s="8" t="s">
        <v>1262</v>
      </c>
      <c r="H68" s="8" t="s">
        <v>1272</v>
      </c>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v>5.1100000000000003</v>
      </c>
      <c r="AX68" s="8">
        <v>3.15</v>
      </c>
      <c r="AY68" s="8">
        <v>3.3</v>
      </c>
      <c r="AZ68" s="8">
        <v>3.3</v>
      </c>
      <c r="BA68" s="8">
        <v>4.97</v>
      </c>
      <c r="BB68" s="8">
        <v>3.11</v>
      </c>
      <c r="BC68" s="8">
        <v>3.23</v>
      </c>
      <c r="BD68" s="8">
        <v>3.23</v>
      </c>
      <c r="BE68" s="8">
        <v>5.61</v>
      </c>
      <c r="BF68" s="8"/>
      <c r="BG68" s="8"/>
      <c r="BH68" s="8">
        <v>3.48</v>
      </c>
      <c r="BI68" s="8"/>
      <c r="BJ68" s="8" t="s">
        <v>67</v>
      </c>
      <c r="BK68" s="9">
        <v>44820</v>
      </c>
      <c r="BL68" s="8" t="s">
        <v>2219</v>
      </c>
      <c r="BM68" s="8">
        <v>2905</v>
      </c>
      <c r="BN68" s="8"/>
      <c r="BO68" s="8"/>
    </row>
    <row r="69" spans="1:67" x14ac:dyDescent="0.25">
      <c r="A69" t="s">
        <v>1271</v>
      </c>
      <c r="C69" t="s">
        <v>1510</v>
      </c>
      <c r="D69" t="s">
        <v>1516</v>
      </c>
      <c r="E69" t="s">
        <v>1262</v>
      </c>
      <c r="F69" t="s">
        <v>1270</v>
      </c>
      <c r="G69" t="s">
        <v>1262</v>
      </c>
      <c r="H69" t="s">
        <v>1272</v>
      </c>
      <c r="BA69">
        <v>4.8</v>
      </c>
      <c r="BB69">
        <v>3.7</v>
      </c>
      <c r="BC69">
        <v>3.8</v>
      </c>
      <c r="BD69">
        <v>3.8</v>
      </c>
      <c r="BJ69" t="s">
        <v>67</v>
      </c>
      <c r="BL69" t="s">
        <v>206</v>
      </c>
      <c r="BM69">
        <v>46399</v>
      </c>
      <c r="BN69" t="s">
        <v>69</v>
      </c>
      <c r="BO69" t="s">
        <v>206</v>
      </c>
    </row>
    <row r="70" spans="1:67" x14ac:dyDescent="0.25">
      <c r="A70" s="13" t="s">
        <v>1723</v>
      </c>
      <c r="B70" s="13"/>
      <c r="C70" s="13" t="s">
        <v>1510</v>
      </c>
      <c r="D70" s="13" t="s">
        <v>1516</v>
      </c>
      <c r="E70" s="13" t="s">
        <v>1262</v>
      </c>
      <c r="F70" s="13" t="s">
        <v>1270</v>
      </c>
      <c r="G70" s="13" t="s">
        <v>1262</v>
      </c>
      <c r="H70" s="13" t="s">
        <v>1270</v>
      </c>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row>
    <row r="71" spans="1:67" x14ac:dyDescent="0.25">
      <c r="A71" t="s">
        <v>1273</v>
      </c>
      <c r="B71" t="s">
        <v>157</v>
      </c>
      <c r="C71" t="s">
        <v>1510</v>
      </c>
      <c r="D71" t="s">
        <v>1516</v>
      </c>
      <c r="E71" t="s">
        <v>1262</v>
      </c>
      <c r="F71" t="s">
        <v>1270</v>
      </c>
      <c r="G71" t="s">
        <v>1262</v>
      </c>
      <c r="H71" t="s">
        <v>1270</v>
      </c>
      <c r="AS71">
        <v>4.9000000000000004</v>
      </c>
      <c r="AV71">
        <v>2.7</v>
      </c>
      <c r="AW71">
        <v>5.2</v>
      </c>
      <c r="AZ71">
        <v>3.7</v>
      </c>
      <c r="BA71">
        <v>5.2</v>
      </c>
      <c r="BD71">
        <v>4.2</v>
      </c>
      <c r="BE71">
        <v>5.3</v>
      </c>
      <c r="BH71">
        <v>4</v>
      </c>
      <c r="BJ71" t="s">
        <v>58</v>
      </c>
      <c r="BL71" t="s">
        <v>376</v>
      </c>
      <c r="BM71">
        <v>3140</v>
      </c>
    </row>
    <row r="72" spans="1:67" x14ac:dyDescent="0.25">
      <c r="A72" t="s">
        <v>1273</v>
      </c>
      <c r="B72" t="s">
        <v>157</v>
      </c>
      <c r="C72" t="s">
        <v>1510</v>
      </c>
      <c r="D72" t="s">
        <v>1516</v>
      </c>
      <c r="E72" t="s">
        <v>1262</v>
      </c>
      <c r="F72" t="s">
        <v>1270</v>
      </c>
      <c r="G72" t="s">
        <v>1262</v>
      </c>
      <c r="H72" t="s">
        <v>1270</v>
      </c>
      <c r="I72" t="b">
        <v>0</v>
      </c>
      <c r="AS72">
        <v>4.9000000000000004</v>
      </c>
      <c r="AV72">
        <v>2.7</v>
      </c>
      <c r="AW72">
        <v>5.2</v>
      </c>
      <c r="AZ72">
        <v>3.7</v>
      </c>
      <c r="BA72">
        <v>5.2</v>
      </c>
      <c r="BD72">
        <v>4.2</v>
      </c>
      <c r="BE72">
        <v>5.3</v>
      </c>
      <c r="BH72">
        <v>4</v>
      </c>
      <c r="BJ72" t="s">
        <v>67</v>
      </c>
      <c r="BL72" t="s">
        <v>97</v>
      </c>
      <c r="BM72">
        <v>3144</v>
      </c>
      <c r="BN72" t="s">
        <v>69</v>
      </c>
      <c r="BO72" t="s">
        <v>97</v>
      </c>
    </row>
    <row r="73" spans="1:67" x14ac:dyDescent="0.25">
      <c r="A73" t="s">
        <v>1274</v>
      </c>
      <c r="B73" t="s">
        <v>157</v>
      </c>
      <c r="C73" t="s">
        <v>1510</v>
      </c>
      <c r="D73" t="s">
        <v>1516</v>
      </c>
      <c r="E73" t="s">
        <v>1262</v>
      </c>
      <c r="F73" t="s">
        <v>1270</v>
      </c>
      <c r="G73" t="s">
        <v>1262</v>
      </c>
      <c r="H73" t="s">
        <v>1270</v>
      </c>
      <c r="BA73">
        <v>5.0999999999999996</v>
      </c>
      <c r="BD73">
        <v>4.2</v>
      </c>
      <c r="BJ73" t="s">
        <v>67</v>
      </c>
      <c r="BL73" t="s">
        <v>97</v>
      </c>
      <c r="BM73">
        <v>3144</v>
      </c>
      <c r="BN73" t="s">
        <v>69</v>
      </c>
      <c r="BO73" t="s">
        <v>97</v>
      </c>
    </row>
    <row r="74" spans="1:67" x14ac:dyDescent="0.25">
      <c r="A74" s="8" t="s">
        <v>96</v>
      </c>
      <c r="B74" s="8"/>
      <c r="C74" s="8" t="s">
        <v>1510</v>
      </c>
      <c r="D74" s="8" t="s">
        <v>1516</v>
      </c>
      <c r="E74" s="8" t="s">
        <v>1262</v>
      </c>
      <c r="F74" s="8" t="s">
        <v>1590</v>
      </c>
      <c r="G74" s="8" t="s">
        <v>1591</v>
      </c>
      <c r="H74" s="8" t="s">
        <v>1590</v>
      </c>
      <c r="I74" s="8"/>
      <c r="J74" s="8"/>
      <c r="K74" s="8"/>
      <c r="L74" s="8"/>
      <c r="M74" s="8"/>
      <c r="N74" s="8"/>
      <c r="O74" s="8"/>
      <c r="P74" s="8"/>
      <c r="Q74" s="8"/>
      <c r="R74" s="8"/>
      <c r="S74" s="8"/>
      <c r="T74" s="8"/>
      <c r="U74" s="8"/>
      <c r="V74" s="8"/>
      <c r="W74" s="8"/>
      <c r="X74" s="8"/>
      <c r="Y74" s="8">
        <v>4.59</v>
      </c>
      <c r="Z74" s="8"/>
      <c r="AA74" s="8"/>
      <c r="AB74" s="8">
        <v>5.72</v>
      </c>
      <c r="AC74" s="8">
        <v>4.91</v>
      </c>
      <c r="AD74" s="8"/>
      <c r="AE74" s="8"/>
      <c r="AF74" s="8">
        <v>6.6</v>
      </c>
      <c r="AG74" s="8"/>
      <c r="AH74" s="8"/>
      <c r="AI74" s="8"/>
      <c r="AJ74" s="8"/>
      <c r="AK74" s="8"/>
      <c r="AL74" s="8"/>
      <c r="AM74" s="8"/>
      <c r="AN74" s="8"/>
      <c r="AO74" s="8"/>
      <c r="AP74" s="8"/>
      <c r="AQ74" s="8"/>
      <c r="AR74" s="8"/>
      <c r="AS74" s="8"/>
      <c r="AT74" s="8"/>
      <c r="AU74" s="8"/>
      <c r="AV74" s="8"/>
      <c r="AW74" s="8">
        <v>4.51</v>
      </c>
      <c r="AX74" s="8">
        <v>3.3</v>
      </c>
      <c r="AY74" s="8">
        <v>3.44</v>
      </c>
      <c r="AZ74" s="8">
        <v>3.44</v>
      </c>
      <c r="BA74" s="8">
        <v>5.16</v>
      </c>
      <c r="BB74" s="8">
        <v>3.84</v>
      </c>
      <c r="BC74" s="8">
        <v>3.97</v>
      </c>
      <c r="BD74" s="8">
        <v>3.97</v>
      </c>
      <c r="BE74" s="8">
        <v>4.8099999999999996</v>
      </c>
      <c r="BF74" s="8"/>
      <c r="BG74" s="8"/>
      <c r="BH74" s="8">
        <v>3.31</v>
      </c>
      <c r="BI74" s="8"/>
      <c r="BJ74" s="8" t="s">
        <v>67</v>
      </c>
      <c r="BK74" s="9">
        <v>44820</v>
      </c>
      <c r="BL74" s="8" t="s">
        <v>2219</v>
      </c>
      <c r="BM74" s="8">
        <v>2905</v>
      </c>
      <c r="BN74" s="8"/>
      <c r="BO74" s="8"/>
    </row>
    <row r="75" spans="1:67" x14ac:dyDescent="0.25">
      <c r="A75" s="13" t="s">
        <v>1723</v>
      </c>
      <c r="B75" s="13"/>
      <c r="C75" s="13" t="s">
        <v>1510</v>
      </c>
      <c r="D75" s="13" t="s">
        <v>1516</v>
      </c>
      <c r="E75" s="13" t="s">
        <v>1262</v>
      </c>
      <c r="F75" s="13" t="s">
        <v>1590</v>
      </c>
      <c r="G75" s="13" t="s">
        <v>1262</v>
      </c>
      <c r="H75" s="13" t="s">
        <v>1590</v>
      </c>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row>
    <row r="76" spans="1:67" x14ac:dyDescent="0.25">
      <c r="A76" s="12" t="s">
        <v>2260</v>
      </c>
      <c r="B76" s="12"/>
      <c r="C76" s="12" t="s">
        <v>1510</v>
      </c>
      <c r="D76" s="12" t="s">
        <v>1516</v>
      </c>
      <c r="E76" s="12" t="s">
        <v>1262</v>
      </c>
      <c r="F76" s="12" t="s">
        <v>1590</v>
      </c>
      <c r="G76" s="12" t="s">
        <v>1262</v>
      </c>
      <c r="H76" s="12" t="s">
        <v>1590</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t="s">
        <v>67</v>
      </c>
      <c r="BK76" s="14">
        <v>44820</v>
      </c>
      <c r="BL76" s="12" t="s">
        <v>2219</v>
      </c>
      <c r="BM76" s="12">
        <v>2905</v>
      </c>
      <c r="BN76" s="12" t="s">
        <v>60</v>
      </c>
      <c r="BO76" s="12" t="s">
        <v>2219</v>
      </c>
    </row>
    <row r="77" spans="1:67" x14ac:dyDescent="0.25">
      <c r="A77" s="12" t="s">
        <v>2261</v>
      </c>
      <c r="B77" s="12"/>
      <c r="C77" s="12" t="s">
        <v>1510</v>
      </c>
      <c r="D77" s="12" t="s">
        <v>1516</v>
      </c>
      <c r="E77" s="12" t="s">
        <v>1262</v>
      </c>
      <c r="F77" s="12" t="s">
        <v>1590</v>
      </c>
      <c r="G77" s="12" t="s">
        <v>1262</v>
      </c>
      <c r="H77" s="12" t="s">
        <v>1590</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t="s">
        <v>67</v>
      </c>
      <c r="BK77" s="14">
        <v>44820</v>
      </c>
      <c r="BL77" s="12" t="s">
        <v>2219</v>
      </c>
      <c r="BM77" s="12">
        <v>2905</v>
      </c>
      <c r="BN77" s="12" t="s">
        <v>60</v>
      </c>
      <c r="BO77" s="12" t="s">
        <v>2219</v>
      </c>
    </row>
    <row r="78" spans="1:67" x14ac:dyDescent="0.25">
      <c r="A78" s="12" t="s">
        <v>2259</v>
      </c>
      <c r="B78" s="12"/>
      <c r="C78" s="12" t="s">
        <v>1510</v>
      </c>
      <c r="D78" s="12" t="s">
        <v>1516</v>
      </c>
      <c r="E78" s="12" t="s">
        <v>1262</v>
      </c>
      <c r="F78" s="12" t="s">
        <v>1590</v>
      </c>
      <c r="G78" s="12" t="s">
        <v>1262</v>
      </c>
      <c r="H78" s="12" t="s">
        <v>1590</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t="s">
        <v>67</v>
      </c>
      <c r="BK78" s="14">
        <v>44820</v>
      </c>
      <c r="BL78" s="12" t="s">
        <v>2219</v>
      </c>
      <c r="BM78" s="12">
        <v>2905</v>
      </c>
      <c r="BN78" s="12" t="s">
        <v>60</v>
      </c>
      <c r="BO78" s="12" t="s">
        <v>2219</v>
      </c>
    </row>
    <row r="79" spans="1:67" x14ac:dyDescent="0.25">
      <c r="A79" s="13" t="s">
        <v>1723</v>
      </c>
      <c r="B79" s="13"/>
      <c r="C79" s="13" t="s">
        <v>1510</v>
      </c>
      <c r="D79" s="13" t="s">
        <v>1516</v>
      </c>
      <c r="E79" s="13" t="s">
        <v>1262</v>
      </c>
      <c r="F79" s="13"/>
      <c r="G79" s="13" t="s">
        <v>1591</v>
      </c>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row>
    <row r="80" spans="1:67" x14ac:dyDescent="0.25">
      <c r="A80" s="13" t="s">
        <v>1723</v>
      </c>
      <c r="B80" s="13"/>
      <c r="C80" s="13" t="s">
        <v>1510</v>
      </c>
      <c r="D80" s="13" t="s">
        <v>1516</v>
      </c>
      <c r="E80" s="13" t="s">
        <v>1262</v>
      </c>
      <c r="F80" s="13"/>
      <c r="G80" s="13" t="s">
        <v>1262</v>
      </c>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row>
    <row r="81" spans="1:67" x14ac:dyDescent="0.25">
      <c r="A81" s="23" t="s">
        <v>1723</v>
      </c>
      <c r="B81" s="23"/>
      <c r="C81" s="23" t="s">
        <v>1510</v>
      </c>
      <c r="D81" s="23" t="s">
        <v>128</v>
      </c>
      <c r="E81" s="23" t="s">
        <v>1609</v>
      </c>
      <c r="F81" s="23" t="s">
        <v>1610</v>
      </c>
      <c r="G81" s="23" t="s">
        <v>1609</v>
      </c>
      <c r="H81" s="23" t="s">
        <v>1610</v>
      </c>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row>
    <row r="82" spans="1:67" x14ac:dyDescent="0.25">
      <c r="A82" s="23" t="s">
        <v>1723</v>
      </c>
      <c r="B82" s="23"/>
      <c r="C82" s="23" t="s">
        <v>1510</v>
      </c>
      <c r="D82" s="23" t="s">
        <v>128</v>
      </c>
      <c r="E82" s="23" t="s">
        <v>1609</v>
      </c>
      <c r="F82" s="23"/>
      <c r="G82" s="23" t="s">
        <v>1609</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row>
    <row r="83" spans="1:67" x14ac:dyDescent="0.25">
      <c r="A83" s="23" t="s">
        <v>1723</v>
      </c>
      <c r="B83" s="23"/>
      <c r="C83" s="23" t="s">
        <v>1510</v>
      </c>
      <c r="D83" s="23" t="s">
        <v>128</v>
      </c>
      <c r="E83" s="23" t="s">
        <v>1639</v>
      </c>
      <c r="F83" s="23" t="s">
        <v>1640</v>
      </c>
      <c r="G83" s="23" t="s">
        <v>1639</v>
      </c>
      <c r="H83" s="23" t="s">
        <v>1640</v>
      </c>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c r="BK83" s="23"/>
      <c r="BL83" s="23"/>
      <c r="BM83" s="23"/>
      <c r="BN83" s="23"/>
      <c r="BO83" s="23"/>
    </row>
    <row r="84" spans="1:67" x14ac:dyDescent="0.25">
      <c r="A84" s="23" t="s">
        <v>1723</v>
      </c>
      <c r="B84" s="23"/>
      <c r="C84" s="23" t="s">
        <v>1510</v>
      </c>
      <c r="D84" s="23" t="s">
        <v>128</v>
      </c>
      <c r="E84" s="23" t="s">
        <v>1639</v>
      </c>
      <c r="F84" s="23"/>
      <c r="G84" s="23" t="s">
        <v>1639</v>
      </c>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row>
    <row r="85" spans="1:67" x14ac:dyDescent="0.25">
      <c r="A85" t="s">
        <v>316</v>
      </c>
      <c r="C85" t="s">
        <v>1510</v>
      </c>
      <c r="D85" t="s">
        <v>128</v>
      </c>
      <c r="E85" t="s">
        <v>317</v>
      </c>
      <c r="F85" t="s">
        <v>318</v>
      </c>
      <c r="G85" t="s">
        <v>315</v>
      </c>
      <c r="H85" t="s">
        <v>319</v>
      </c>
      <c r="BA85">
        <v>3.9</v>
      </c>
      <c r="BB85">
        <v>3.9</v>
      </c>
      <c r="BC85">
        <v>3.2</v>
      </c>
      <c r="BD85">
        <v>3.9</v>
      </c>
      <c r="BE85">
        <v>3.5</v>
      </c>
      <c r="BF85">
        <v>2.7</v>
      </c>
      <c r="BG85">
        <v>2.6</v>
      </c>
      <c r="BH85">
        <v>2.7</v>
      </c>
      <c r="BJ85" t="s">
        <v>58</v>
      </c>
      <c r="BL85" t="s">
        <v>320</v>
      </c>
      <c r="BM85">
        <v>42804</v>
      </c>
    </row>
    <row r="86" spans="1:67" x14ac:dyDescent="0.25">
      <c r="A86" t="s">
        <v>323</v>
      </c>
      <c r="B86" t="s">
        <v>324</v>
      </c>
      <c r="C86" t="s">
        <v>1510</v>
      </c>
      <c r="D86" t="s">
        <v>128</v>
      </c>
      <c r="E86" t="s">
        <v>317</v>
      </c>
      <c r="F86" t="s">
        <v>318</v>
      </c>
      <c r="G86" t="s">
        <v>315</v>
      </c>
      <c r="H86" t="s">
        <v>319</v>
      </c>
      <c r="AW86">
        <v>3.6</v>
      </c>
      <c r="AX86">
        <v>3</v>
      </c>
      <c r="AY86">
        <v>3.2</v>
      </c>
      <c r="AZ86">
        <v>3.2</v>
      </c>
      <c r="BA86">
        <v>4.2</v>
      </c>
      <c r="BB86">
        <v>3.8</v>
      </c>
      <c r="BC86">
        <v>3.5</v>
      </c>
      <c r="BD86">
        <v>3.8</v>
      </c>
      <c r="BE86">
        <v>3.1</v>
      </c>
      <c r="BF86">
        <v>2.5</v>
      </c>
      <c r="BG86">
        <v>1.9</v>
      </c>
      <c r="BH86">
        <v>2.5</v>
      </c>
      <c r="BJ86" t="s">
        <v>58</v>
      </c>
      <c r="BL86" t="s">
        <v>320</v>
      </c>
      <c r="BM86">
        <v>42804</v>
      </c>
      <c r="BN86" t="s">
        <v>60</v>
      </c>
      <c r="BO86" t="s">
        <v>320</v>
      </c>
    </row>
    <row r="87" spans="1:67" x14ac:dyDescent="0.25">
      <c r="A87" t="s">
        <v>325</v>
      </c>
      <c r="B87" t="s">
        <v>326</v>
      </c>
      <c r="C87" t="s">
        <v>1510</v>
      </c>
      <c r="D87" t="s">
        <v>128</v>
      </c>
      <c r="E87" t="s">
        <v>317</v>
      </c>
      <c r="F87" t="s">
        <v>318</v>
      </c>
      <c r="G87" t="s">
        <v>315</v>
      </c>
      <c r="H87" t="s">
        <v>319</v>
      </c>
      <c r="AK87">
        <v>2.6</v>
      </c>
      <c r="AN87">
        <v>1.4</v>
      </c>
      <c r="AO87">
        <v>3.3</v>
      </c>
      <c r="AR87">
        <v>1.9</v>
      </c>
      <c r="AS87">
        <v>3.9</v>
      </c>
      <c r="AV87">
        <v>2.4</v>
      </c>
      <c r="AW87">
        <v>3.6</v>
      </c>
      <c r="AX87">
        <v>2.9</v>
      </c>
      <c r="AY87">
        <v>2.9</v>
      </c>
      <c r="AZ87">
        <v>2.9</v>
      </c>
      <c r="BA87">
        <v>4.0999999999999996</v>
      </c>
      <c r="BB87">
        <v>3.6</v>
      </c>
      <c r="BC87">
        <v>3.3</v>
      </c>
      <c r="BD87">
        <v>3.6</v>
      </c>
      <c r="BE87">
        <v>3.6</v>
      </c>
      <c r="BF87">
        <v>2.8</v>
      </c>
      <c r="BG87">
        <v>2</v>
      </c>
      <c r="BH87">
        <v>2.8</v>
      </c>
      <c r="BJ87" t="s">
        <v>58</v>
      </c>
      <c r="BL87" t="s">
        <v>320</v>
      </c>
      <c r="BM87">
        <v>42804</v>
      </c>
      <c r="BN87" t="s">
        <v>60</v>
      </c>
      <c r="BO87" t="s">
        <v>320</v>
      </c>
    </row>
    <row r="88" spans="1:67" x14ac:dyDescent="0.25">
      <c r="A88" t="s">
        <v>327</v>
      </c>
      <c r="C88" t="s">
        <v>1510</v>
      </c>
      <c r="D88" t="s">
        <v>128</v>
      </c>
      <c r="E88" t="s">
        <v>317</v>
      </c>
      <c r="F88" t="s">
        <v>318</v>
      </c>
      <c r="G88" t="s">
        <v>315</v>
      </c>
      <c r="H88" t="s">
        <v>319</v>
      </c>
      <c r="Q88">
        <v>3.5</v>
      </c>
      <c r="T88">
        <v>2.9</v>
      </c>
      <c r="U88">
        <v>3.8</v>
      </c>
      <c r="X88">
        <v>3.8</v>
      </c>
      <c r="AW88">
        <v>4.0999999999999996</v>
      </c>
      <c r="AX88">
        <v>3.2</v>
      </c>
      <c r="AY88">
        <v>3.2</v>
      </c>
      <c r="AZ88">
        <v>3.2</v>
      </c>
      <c r="BA88">
        <v>4.3</v>
      </c>
      <c r="BB88">
        <v>3.9</v>
      </c>
      <c r="BC88">
        <v>3.5</v>
      </c>
      <c r="BD88">
        <v>3.9</v>
      </c>
      <c r="BE88">
        <v>4</v>
      </c>
      <c r="BF88">
        <v>2.8</v>
      </c>
      <c r="BG88">
        <v>2.2000000000000002</v>
      </c>
      <c r="BH88">
        <v>2.8</v>
      </c>
      <c r="BJ88" t="s">
        <v>58</v>
      </c>
      <c r="BL88" t="s">
        <v>320</v>
      </c>
      <c r="BM88">
        <v>42804</v>
      </c>
      <c r="BN88" t="s">
        <v>60</v>
      </c>
      <c r="BO88" t="s">
        <v>320</v>
      </c>
    </row>
    <row r="89" spans="1:67" x14ac:dyDescent="0.25">
      <c r="A89" t="s">
        <v>329</v>
      </c>
      <c r="C89" t="s">
        <v>1510</v>
      </c>
      <c r="D89" t="s">
        <v>128</v>
      </c>
      <c r="E89" t="s">
        <v>317</v>
      </c>
      <c r="F89" t="s">
        <v>318</v>
      </c>
      <c r="G89" t="s">
        <v>315</v>
      </c>
      <c r="H89" t="s">
        <v>319</v>
      </c>
      <c r="Q89">
        <v>3.1</v>
      </c>
      <c r="BJ89" t="s">
        <v>58</v>
      </c>
      <c r="BL89" t="s">
        <v>320</v>
      </c>
      <c r="BM89">
        <v>42804</v>
      </c>
    </row>
    <row r="90" spans="1:67" x14ac:dyDescent="0.25">
      <c r="A90" t="s">
        <v>330</v>
      </c>
      <c r="C90" t="s">
        <v>1510</v>
      </c>
      <c r="D90" t="s">
        <v>128</v>
      </c>
      <c r="E90" t="s">
        <v>317</v>
      </c>
      <c r="F90" t="s">
        <v>318</v>
      </c>
      <c r="G90" t="s">
        <v>315</v>
      </c>
      <c r="H90" t="s">
        <v>319</v>
      </c>
      <c r="BE90">
        <v>4</v>
      </c>
      <c r="BF90">
        <v>2.8</v>
      </c>
      <c r="BG90">
        <v>2.2000000000000002</v>
      </c>
      <c r="BH90">
        <v>2.8</v>
      </c>
      <c r="BJ90" t="s">
        <v>58</v>
      </c>
      <c r="BL90" t="s">
        <v>320</v>
      </c>
      <c r="BM90">
        <v>42804</v>
      </c>
    </row>
    <row r="91" spans="1:67" x14ac:dyDescent="0.25">
      <c r="A91" s="13" t="s">
        <v>1723</v>
      </c>
      <c r="B91" s="13"/>
      <c r="C91" s="13" t="s">
        <v>1510</v>
      </c>
      <c r="D91" s="13" t="s">
        <v>128</v>
      </c>
      <c r="E91" s="13" t="s">
        <v>317</v>
      </c>
      <c r="F91" s="13" t="s">
        <v>318</v>
      </c>
      <c r="G91" s="13" t="s">
        <v>317</v>
      </c>
      <c r="H91" s="13" t="s">
        <v>318</v>
      </c>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row>
    <row r="92" spans="1:67" x14ac:dyDescent="0.25">
      <c r="A92" s="13" t="s">
        <v>1723</v>
      </c>
      <c r="B92" s="13"/>
      <c r="C92" s="13" t="s">
        <v>1510</v>
      </c>
      <c r="D92" s="13" t="s">
        <v>128</v>
      </c>
      <c r="E92" s="13" t="s">
        <v>317</v>
      </c>
      <c r="F92" s="13" t="s">
        <v>318</v>
      </c>
      <c r="G92" s="13" t="s">
        <v>56</v>
      </c>
      <c r="H92" s="13" t="s">
        <v>322</v>
      </c>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row>
    <row r="93" spans="1:67" x14ac:dyDescent="0.25">
      <c r="A93" t="s">
        <v>321</v>
      </c>
      <c r="C93" t="s">
        <v>1510</v>
      </c>
      <c r="D93" t="s">
        <v>128</v>
      </c>
      <c r="E93" t="s">
        <v>317</v>
      </c>
      <c r="F93" t="s">
        <v>318</v>
      </c>
      <c r="G93" t="s">
        <v>56</v>
      </c>
      <c r="H93" t="s">
        <v>322</v>
      </c>
      <c r="Y93">
        <v>3.9</v>
      </c>
      <c r="Z93">
        <v>5.3</v>
      </c>
      <c r="AA93">
        <v>5.2</v>
      </c>
      <c r="AB93">
        <v>5.3</v>
      </c>
      <c r="AC93">
        <v>4.2</v>
      </c>
      <c r="AD93">
        <v>6.2</v>
      </c>
      <c r="AE93">
        <v>5.8</v>
      </c>
      <c r="AF93">
        <v>6.2</v>
      </c>
      <c r="AG93">
        <v>1.9</v>
      </c>
      <c r="AH93">
        <v>4.5</v>
      </c>
      <c r="AI93">
        <v>3.5</v>
      </c>
      <c r="BJ93" t="s">
        <v>58</v>
      </c>
      <c r="BL93" t="s">
        <v>320</v>
      </c>
      <c r="BM93">
        <v>42804</v>
      </c>
      <c r="BN93" t="s">
        <v>60</v>
      </c>
      <c r="BO93" t="s">
        <v>320</v>
      </c>
    </row>
    <row r="94" spans="1:67" x14ac:dyDescent="0.25">
      <c r="A94" t="s">
        <v>328</v>
      </c>
      <c r="C94" t="s">
        <v>1510</v>
      </c>
      <c r="D94" t="s">
        <v>128</v>
      </c>
      <c r="E94" t="s">
        <v>317</v>
      </c>
      <c r="F94" t="s">
        <v>318</v>
      </c>
      <c r="G94" t="s">
        <v>56</v>
      </c>
      <c r="H94" t="s">
        <v>322</v>
      </c>
      <c r="I94" t="b">
        <v>0</v>
      </c>
      <c r="AC94">
        <v>4.2</v>
      </c>
      <c r="AF94">
        <v>6.3</v>
      </c>
      <c r="BJ94" t="s">
        <v>58</v>
      </c>
      <c r="BK94" s="1">
        <v>44819</v>
      </c>
      <c r="BL94" t="s">
        <v>59</v>
      </c>
      <c r="BM94">
        <v>3485</v>
      </c>
      <c r="BN94" t="s">
        <v>60</v>
      </c>
      <c r="BO94" t="s">
        <v>59</v>
      </c>
    </row>
    <row r="95" spans="1:67" x14ac:dyDescent="0.25">
      <c r="A95" t="s">
        <v>328</v>
      </c>
      <c r="B95" t="s">
        <v>326</v>
      </c>
      <c r="C95" t="s">
        <v>1510</v>
      </c>
      <c r="D95" t="s">
        <v>128</v>
      </c>
      <c r="E95" t="s">
        <v>317</v>
      </c>
      <c r="F95" t="s">
        <v>318</v>
      </c>
      <c r="G95" t="s">
        <v>56</v>
      </c>
      <c r="H95" t="s">
        <v>322</v>
      </c>
      <c r="AC95">
        <v>4.2</v>
      </c>
      <c r="AD95">
        <v>6.5</v>
      </c>
      <c r="AE95">
        <v>6</v>
      </c>
      <c r="AF95">
        <v>6.5</v>
      </c>
      <c r="BJ95" t="s">
        <v>58</v>
      </c>
      <c r="BL95" t="s">
        <v>320</v>
      </c>
      <c r="BM95">
        <v>42804</v>
      </c>
      <c r="BN95" t="s">
        <v>60</v>
      </c>
      <c r="BO95" t="s">
        <v>320</v>
      </c>
    </row>
    <row r="96" spans="1:67" s="38" customFormat="1" x14ac:dyDescent="0.25">
      <c r="A96" s="13" t="s">
        <v>1723</v>
      </c>
      <c r="B96" s="13"/>
      <c r="C96" s="13" t="s">
        <v>1510</v>
      </c>
      <c r="D96" s="13" t="s">
        <v>128</v>
      </c>
      <c r="E96" s="13" t="s">
        <v>317</v>
      </c>
      <c r="F96" s="13"/>
      <c r="G96" s="13" t="s">
        <v>315</v>
      </c>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row>
    <row r="97" spans="1:67" s="8" customFormat="1" x14ac:dyDescent="0.25">
      <c r="A97" s="13" t="s">
        <v>1723</v>
      </c>
      <c r="B97" s="13"/>
      <c r="C97" s="13" t="s">
        <v>1510</v>
      </c>
      <c r="D97" s="13" t="s">
        <v>128</v>
      </c>
      <c r="E97" s="13" t="s">
        <v>317</v>
      </c>
      <c r="F97" s="13"/>
      <c r="G97" s="13" t="s">
        <v>317</v>
      </c>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row>
    <row r="98" spans="1:67" x14ac:dyDescent="0.25">
      <c r="A98" s="13" t="s">
        <v>1723</v>
      </c>
      <c r="B98" s="13"/>
      <c r="C98" s="13" t="s">
        <v>1510</v>
      </c>
      <c r="D98" s="13" t="s">
        <v>128</v>
      </c>
      <c r="E98" s="13" t="s">
        <v>317</v>
      </c>
      <c r="F98" s="13"/>
      <c r="G98" s="13" t="s">
        <v>56</v>
      </c>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row>
    <row r="99" spans="1:67" x14ac:dyDescent="0.25">
      <c r="A99" s="13" t="s">
        <v>1723</v>
      </c>
      <c r="B99" s="13"/>
      <c r="C99" s="13" t="s">
        <v>1510</v>
      </c>
      <c r="D99" s="13" t="s">
        <v>128</v>
      </c>
      <c r="E99" s="13" t="s">
        <v>332</v>
      </c>
      <c r="F99" s="13" t="s">
        <v>333</v>
      </c>
      <c r="G99" s="13" t="s">
        <v>332</v>
      </c>
      <c r="H99" s="13" t="s">
        <v>333</v>
      </c>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row>
    <row r="100" spans="1:67" s="22" customFormat="1" x14ac:dyDescent="0.25">
      <c r="A100" t="s">
        <v>331</v>
      </c>
      <c r="B100" t="s">
        <v>326</v>
      </c>
      <c r="C100" t="s">
        <v>1510</v>
      </c>
      <c r="D100" t="s">
        <v>128</v>
      </c>
      <c r="E100" t="s">
        <v>332</v>
      </c>
      <c r="F100" t="s">
        <v>333</v>
      </c>
      <c r="G100" t="s">
        <v>334</v>
      </c>
      <c r="H100" t="s">
        <v>333</v>
      </c>
      <c r="I100"/>
      <c r="J100"/>
      <c r="K100"/>
      <c r="L100"/>
      <c r="M100"/>
      <c r="N100"/>
      <c r="O100"/>
      <c r="P100"/>
      <c r="Q100"/>
      <c r="R100"/>
      <c r="S100"/>
      <c r="T100"/>
      <c r="U100"/>
      <c r="V100"/>
      <c r="W100"/>
      <c r="X100"/>
      <c r="Y100"/>
      <c r="Z100"/>
      <c r="AA100"/>
      <c r="AB100"/>
      <c r="AC100">
        <v>4.8</v>
      </c>
      <c r="AD100"/>
      <c r="AE100"/>
      <c r="AF100">
        <v>6.2</v>
      </c>
      <c r="AG100"/>
      <c r="AH100"/>
      <c r="AI100"/>
      <c r="AJ100"/>
      <c r="AK100"/>
      <c r="AL100"/>
      <c r="AM100"/>
      <c r="AN100"/>
      <c r="AO100"/>
      <c r="AP100"/>
      <c r="AQ100"/>
      <c r="AR100"/>
      <c r="AS100"/>
      <c r="AT100"/>
      <c r="AU100"/>
      <c r="AV100"/>
      <c r="AW100"/>
      <c r="AX100"/>
      <c r="AY100"/>
      <c r="AZ100"/>
      <c r="BA100"/>
      <c r="BB100"/>
      <c r="BC100"/>
      <c r="BD100"/>
      <c r="BE100"/>
      <c r="BF100"/>
      <c r="BG100"/>
      <c r="BH100"/>
      <c r="BI100"/>
      <c r="BJ100" t="s">
        <v>58</v>
      </c>
      <c r="BK100" s="1">
        <v>44819</v>
      </c>
      <c r="BL100" t="s">
        <v>59</v>
      </c>
      <c r="BM100">
        <v>3485</v>
      </c>
      <c r="BN100" t="s">
        <v>60</v>
      </c>
      <c r="BO100" t="s">
        <v>59</v>
      </c>
    </row>
    <row r="101" spans="1:67" x14ac:dyDescent="0.25">
      <c r="A101" s="13" t="s">
        <v>1723</v>
      </c>
      <c r="B101" s="13"/>
      <c r="C101" s="13" t="s">
        <v>1510</v>
      </c>
      <c r="D101" s="13" t="s">
        <v>128</v>
      </c>
      <c r="E101" s="13" t="s">
        <v>332</v>
      </c>
      <c r="F101" s="13" t="s">
        <v>335</v>
      </c>
      <c r="G101" s="13" t="s">
        <v>332</v>
      </c>
      <c r="H101" s="13" t="s">
        <v>335</v>
      </c>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row>
    <row r="102" spans="1:67" s="22" customFormat="1" x14ac:dyDescent="0.25">
      <c r="A102" t="s">
        <v>336</v>
      </c>
      <c r="B102"/>
      <c r="C102" t="s">
        <v>1510</v>
      </c>
      <c r="D102" t="s">
        <v>128</v>
      </c>
      <c r="E102" t="s">
        <v>332</v>
      </c>
      <c r="F102" t="s">
        <v>335</v>
      </c>
      <c r="G102" t="s">
        <v>332</v>
      </c>
      <c r="H102" t="s">
        <v>335</v>
      </c>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v>6.4</v>
      </c>
      <c r="BB102"/>
      <c r="BC102"/>
      <c r="BD102"/>
      <c r="BE102">
        <v>6.35</v>
      </c>
      <c r="BF102"/>
      <c r="BG102"/>
      <c r="BH102"/>
      <c r="BI102" t="s">
        <v>292</v>
      </c>
      <c r="BJ102" t="s">
        <v>67</v>
      </c>
      <c r="BK102"/>
      <c r="BL102" t="s">
        <v>293</v>
      </c>
      <c r="BM102">
        <v>7306</v>
      </c>
      <c r="BN102"/>
      <c r="BO102"/>
    </row>
    <row r="103" spans="1:67" x14ac:dyDescent="0.25">
      <c r="A103" s="13" t="s">
        <v>1723</v>
      </c>
      <c r="B103" s="13"/>
      <c r="C103" s="13" t="s">
        <v>1510</v>
      </c>
      <c r="D103" s="13" t="s">
        <v>128</v>
      </c>
      <c r="E103" s="13" t="s">
        <v>332</v>
      </c>
      <c r="F103" s="13"/>
      <c r="G103" s="13" t="s">
        <v>332</v>
      </c>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row>
    <row r="104" spans="1:67" x14ac:dyDescent="0.25">
      <c r="A104" s="13" t="s">
        <v>1723</v>
      </c>
      <c r="B104" s="13"/>
      <c r="C104" s="13" t="s">
        <v>1510</v>
      </c>
      <c r="D104" s="13" t="s">
        <v>128</v>
      </c>
      <c r="E104" s="13" t="s">
        <v>352</v>
      </c>
      <c r="F104" s="13" t="s">
        <v>353</v>
      </c>
      <c r="G104" s="13" t="s">
        <v>352</v>
      </c>
      <c r="H104" s="13" t="s">
        <v>353</v>
      </c>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row>
    <row r="105" spans="1:67" x14ac:dyDescent="0.25">
      <c r="A105" t="s">
        <v>351</v>
      </c>
      <c r="C105" t="s">
        <v>1510</v>
      </c>
      <c r="D105" t="s">
        <v>128</v>
      </c>
      <c r="E105" t="s">
        <v>352</v>
      </c>
      <c r="F105" t="s">
        <v>353</v>
      </c>
      <c r="G105" t="s">
        <v>352</v>
      </c>
      <c r="H105" t="s">
        <v>353</v>
      </c>
      <c r="U105">
        <v>2.5</v>
      </c>
      <c r="X105">
        <v>2.95</v>
      </c>
      <c r="BI105" t="s">
        <v>354</v>
      </c>
      <c r="BJ105" t="s">
        <v>67</v>
      </c>
      <c r="BL105" t="s">
        <v>355</v>
      </c>
      <c r="BM105">
        <v>34668</v>
      </c>
      <c r="BN105" t="s">
        <v>60</v>
      </c>
      <c r="BO105" t="s">
        <v>355</v>
      </c>
    </row>
    <row r="106" spans="1:67" x14ac:dyDescent="0.25">
      <c r="A106" t="s">
        <v>356</v>
      </c>
      <c r="C106" t="s">
        <v>1510</v>
      </c>
      <c r="D106" t="s">
        <v>128</v>
      </c>
      <c r="E106" t="s">
        <v>352</v>
      </c>
      <c r="F106" t="s">
        <v>353</v>
      </c>
      <c r="G106" t="s">
        <v>352</v>
      </c>
      <c r="H106" t="s">
        <v>353</v>
      </c>
      <c r="U106">
        <v>2.35</v>
      </c>
      <c r="X106">
        <v>3.25</v>
      </c>
      <c r="BI106" t="s">
        <v>354</v>
      </c>
      <c r="BJ106" t="s">
        <v>67</v>
      </c>
      <c r="BL106" t="s">
        <v>355</v>
      </c>
      <c r="BM106">
        <v>34668</v>
      </c>
      <c r="BN106" t="s">
        <v>60</v>
      </c>
      <c r="BO106" t="s">
        <v>355</v>
      </c>
    </row>
    <row r="107" spans="1:67" x14ac:dyDescent="0.25">
      <c r="A107" t="s">
        <v>357</v>
      </c>
      <c r="C107" t="s">
        <v>1510</v>
      </c>
      <c r="D107" t="s">
        <v>128</v>
      </c>
      <c r="E107" t="s">
        <v>352</v>
      </c>
      <c r="F107" t="s">
        <v>353</v>
      </c>
      <c r="G107" t="s">
        <v>352</v>
      </c>
      <c r="H107" t="s">
        <v>353</v>
      </c>
      <c r="AO107">
        <v>2.15</v>
      </c>
      <c r="AP107">
        <v>1.55</v>
      </c>
      <c r="AR107">
        <v>1.55</v>
      </c>
      <c r="BI107" t="s">
        <v>358</v>
      </c>
      <c r="BJ107" t="s">
        <v>67</v>
      </c>
      <c r="BL107" t="s">
        <v>355</v>
      </c>
      <c r="BM107">
        <v>34668</v>
      </c>
      <c r="BN107" t="s">
        <v>60</v>
      </c>
      <c r="BO107" t="s">
        <v>355</v>
      </c>
    </row>
    <row r="108" spans="1:67" x14ac:dyDescent="0.25">
      <c r="A108" t="s">
        <v>359</v>
      </c>
      <c r="C108" t="s">
        <v>1510</v>
      </c>
      <c r="D108" t="s">
        <v>128</v>
      </c>
      <c r="E108" t="s">
        <v>352</v>
      </c>
      <c r="F108" t="s">
        <v>353</v>
      </c>
      <c r="G108" t="s">
        <v>352</v>
      </c>
      <c r="H108" t="s">
        <v>353</v>
      </c>
      <c r="Y108">
        <v>2.8</v>
      </c>
      <c r="Z108">
        <v>4</v>
      </c>
      <c r="AA108">
        <v>3.95</v>
      </c>
      <c r="AB108">
        <v>4</v>
      </c>
      <c r="BI108" t="s">
        <v>354</v>
      </c>
      <c r="BJ108" t="s">
        <v>67</v>
      </c>
      <c r="BL108" t="s">
        <v>355</v>
      </c>
      <c r="BM108">
        <v>34668</v>
      </c>
      <c r="BN108" t="s">
        <v>60</v>
      </c>
      <c r="BO108" t="s">
        <v>355</v>
      </c>
    </row>
    <row r="109" spans="1:67" x14ac:dyDescent="0.25">
      <c r="A109" t="s">
        <v>360</v>
      </c>
      <c r="C109" t="s">
        <v>1510</v>
      </c>
      <c r="D109" t="s">
        <v>128</v>
      </c>
      <c r="E109" t="s">
        <v>352</v>
      </c>
      <c r="F109" t="s">
        <v>353</v>
      </c>
      <c r="G109" t="s">
        <v>352</v>
      </c>
      <c r="H109" t="s">
        <v>353</v>
      </c>
      <c r="BA109">
        <v>2.6</v>
      </c>
      <c r="BB109">
        <v>2.25</v>
      </c>
      <c r="BC109">
        <v>2.15</v>
      </c>
      <c r="BD109">
        <v>2.25</v>
      </c>
      <c r="BI109" t="s">
        <v>354</v>
      </c>
      <c r="BJ109" t="s">
        <v>67</v>
      </c>
      <c r="BL109" t="s">
        <v>355</v>
      </c>
      <c r="BM109">
        <v>34668</v>
      </c>
      <c r="BN109" t="s">
        <v>60</v>
      </c>
      <c r="BO109" t="s">
        <v>355</v>
      </c>
    </row>
    <row r="110" spans="1:67" x14ac:dyDescent="0.25">
      <c r="A110" t="s">
        <v>361</v>
      </c>
      <c r="C110" t="s">
        <v>1510</v>
      </c>
      <c r="D110" t="s">
        <v>128</v>
      </c>
      <c r="E110" t="s">
        <v>352</v>
      </c>
      <c r="F110" t="s">
        <v>353</v>
      </c>
      <c r="G110" t="s">
        <v>352</v>
      </c>
      <c r="H110" t="s">
        <v>353</v>
      </c>
      <c r="AG110">
        <v>1.85</v>
      </c>
      <c r="AH110">
        <v>3.2</v>
      </c>
      <c r="AI110">
        <v>2.5</v>
      </c>
      <c r="AJ110">
        <v>3.2</v>
      </c>
      <c r="BI110" t="s">
        <v>354</v>
      </c>
      <c r="BJ110" t="s">
        <v>67</v>
      </c>
      <c r="BL110" t="s">
        <v>355</v>
      </c>
      <c r="BM110">
        <v>34668</v>
      </c>
      <c r="BN110" t="s">
        <v>60</v>
      </c>
      <c r="BO110" t="s">
        <v>355</v>
      </c>
    </row>
    <row r="111" spans="1:67" x14ac:dyDescent="0.25">
      <c r="A111" t="s">
        <v>362</v>
      </c>
      <c r="C111" t="s">
        <v>1510</v>
      </c>
      <c r="D111" t="s">
        <v>128</v>
      </c>
      <c r="E111" t="s">
        <v>352</v>
      </c>
      <c r="F111" t="s">
        <v>353</v>
      </c>
      <c r="G111" t="s">
        <v>352</v>
      </c>
      <c r="H111" t="s">
        <v>353</v>
      </c>
      <c r="AD111">
        <v>4</v>
      </c>
      <c r="AE111">
        <v>4</v>
      </c>
      <c r="AF111">
        <v>4</v>
      </c>
      <c r="BI111" t="s">
        <v>354</v>
      </c>
      <c r="BJ111" t="s">
        <v>67</v>
      </c>
      <c r="BL111" t="s">
        <v>355</v>
      </c>
      <c r="BM111">
        <v>34668</v>
      </c>
      <c r="BN111" t="s">
        <v>60</v>
      </c>
      <c r="BO111" t="s">
        <v>355</v>
      </c>
    </row>
    <row r="112" spans="1:67" x14ac:dyDescent="0.25">
      <c r="A112" t="s">
        <v>363</v>
      </c>
      <c r="C112" t="s">
        <v>1510</v>
      </c>
      <c r="D112" t="s">
        <v>128</v>
      </c>
      <c r="E112" t="s">
        <v>352</v>
      </c>
      <c r="F112" t="s">
        <v>353</v>
      </c>
      <c r="G112" t="s">
        <v>352</v>
      </c>
      <c r="H112" t="s">
        <v>353</v>
      </c>
      <c r="BE112">
        <v>2.8</v>
      </c>
      <c r="BF112">
        <v>1.9</v>
      </c>
      <c r="BG112">
        <v>1.65</v>
      </c>
      <c r="BH112">
        <v>1.9</v>
      </c>
      <c r="BI112" t="s">
        <v>354</v>
      </c>
      <c r="BJ112" t="s">
        <v>67</v>
      </c>
      <c r="BL112" t="s">
        <v>355</v>
      </c>
      <c r="BM112">
        <v>34668</v>
      </c>
      <c r="BN112" t="s">
        <v>60</v>
      </c>
      <c r="BO112" t="s">
        <v>355</v>
      </c>
    </row>
    <row r="113" spans="1:67" x14ac:dyDescent="0.25">
      <c r="A113" s="13" t="s">
        <v>1723</v>
      </c>
      <c r="B113" s="13"/>
      <c r="C113" s="13" t="s">
        <v>1510</v>
      </c>
      <c r="D113" s="13" t="s">
        <v>128</v>
      </c>
      <c r="E113" s="13" t="s">
        <v>352</v>
      </c>
      <c r="F113" s="13"/>
      <c r="G113" s="13" t="s">
        <v>352</v>
      </c>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row>
    <row r="114" spans="1:67" x14ac:dyDescent="0.25">
      <c r="A114" s="13" t="s">
        <v>1723</v>
      </c>
      <c r="B114" s="13"/>
      <c r="C114" s="13" t="s">
        <v>1510</v>
      </c>
      <c r="D114" s="13" t="s">
        <v>128</v>
      </c>
      <c r="E114" s="13" t="s">
        <v>366</v>
      </c>
      <c r="F114" s="13" t="s">
        <v>364</v>
      </c>
      <c r="G114" s="13" t="s">
        <v>366</v>
      </c>
      <c r="H114" s="13" t="s">
        <v>364</v>
      </c>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row>
    <row r="115" spans="1:67" x14ac:dyDescent="0.25">
      <c r="A115" t="s">
        <v>365</v>
      </c>
      <c r="C115" t="s">
        <v>1510</v>
      </c>
      <c r="D115" t="s">
        <v>128</v>
      </c>
      <c r="E115" t="s">
        <v>366</v>
      </c>
      <c r="F115" t="s">
        <v>364</v>
      </c>
      <c r="G115" t="s">
        <v>366</v>
      </c>
      <c r="H115" t="s">
        <v>364</v>
      </c>
      <c r="AW115">
        <v>3.87</v>
      </c>
      <c r="AX115">
        <v>2.78</v>
      </c>
      <c r="AY115">
        <v>2.8</v>
      </c>
      <c r="AZ115">
        <v>2.8</v>
      </c>
      <c r="BA115">
        <v>4.2</v>
      </c>
      <c r="BB115">
        <v>3.71</v>
      </c>
      <c r="BC115">
        <v>3.3</v>
      </c>
      <c r="BD115">
        <v>3.71</v>
      </c>
      <c r="BE115">
        <v>4.29</v>
      </c>
      <c r="BI115" t="s">
        <v>292</v>
      </c>
      <c r="BJ115" t="s">
        <v>67</v>
      </c>
      <c r="BL115" t="s">
        <v>293</v>
      </c>
      <c r="BM115">
        <v>7306</v>
      </c>
    </row>
    <row r="116" spans="1:67" x14ac:dyDescent="0.25">
      <c r="A116" t="s">
        <v>367</v>
      </c>
      <c r="C116" t="s">
        <v>1510</v>
      </c>
      <c r="D116" t="s">
        <v>128</v>
      </c>
      <c r="E116" t="s">
        <v>366</v>
      </c>
      <c r="F116" t="s">
        <v>364</v>
      </c>
      <c r="G116" t="s">
        <v>366</v>
      </c>
      <c r="H116" t="s">
        <v>364</v>
      </c>
      <c r="AW116">
        <v>4.1900000000000004</v>
      </c>
      <c r="AX116">
        <v>2.89</v>
      </c>
      <c r="AY116">
        <v>3.02</v>
      </c>
      <c r="AZ116">
        <v>3.02</v>
      </c>
      <c r="BA116">
        <v>4.41</v>
      </c>
      <c r="BB116">
        <v>3.65</v>
      </c>
      <c r="BC116">
        <v>3.51</v>
      </c>
      <c r="BD116">
        <v>3.65</v>
      </c>
      <c r="BE116">
        <v>4.22</v>
      </c>
      <c r="BI116" t="s">
        <v>292</v>
      </c>
      <c r="BJ116" t="s">
        <v>67</v>
      </c>
      <c r="BL116" t="s">
        <v>293</v>
      </c>
      <c r="BM116">
        <v>7306</v>
      </c>
    </row>
    <row r="117" spans="1:67" ht="18" x14ac:dyDescent="0.25">
      <c r="A117" s="12" t="s">
        <v>2292</v>
      </c>
      <c r="B117" s="12"/>
      <c r="C117" s="12" t="s">
        <v>1510</v>
      </c>
      <c r="D117" s="12" t="s">
        <v>128</v>
      </c>
      <c r="E117" s="12" t="s">
        <v>366</v>
      </c>
      <c r="F117" s="12" t="s">
        <v>364</v>
      </c>
      <c r="G117" s="12" t="s">
        <v>129</v>
      </c>
      <c r="H117" s="12" t="s">
        <v>364</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t="s">
        <v>67</v>
      </c>
      <c r="BK117" s="14">
        <v>44820</v>
      </c>
      <c r="BL117" s="12" t="s">
        <v>2279</v>
      </c>
      <c r="BM117" s="36">
        <v>82637</v>
      </c>
      <c r="BN117" s="12" t="s">
        <v>60</v>
      </c>
      <c r="BO117" s="12" t="s">
        <v>2279</v>
      </c>
    </row>
    <row r="118" spans="1:67" x14ac:dyDescent="0.25">
      <c r="A118" s="13" t="s">
        <v>1723</v>
      </c>
      <c r="B118" s="13"/>
      <c r="C118" s="13" t="s">
        <v>1510</v>
      </c>
      <c r="D118" s="13" t="s">
        <v>128</v>
      </c>
      <c r="E118" s="13" t="s">
        <v>366</v>
      </c>
      <c r="F118" s="13"/>
      <c r="G118" s="13" t="s">
        <v>366</v>
      </c>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row>
    <row r="119" spans="1:67" x14ac:dyDescent="0.25">
      <c r="A119" s="13" t="s">
        <v>1723</v>
      </c>
      <c r="B119" s="13"/>
      <c r="C119" s="13" t="s">
        <v>1510</v>
      </c>
      <c r="D119" s="13" t="s">
        <v>128</v>
      </c>
      <c r="E119" s="13" t="s">
        <v>1631</v>
      </c>
      <c r="F119" s="13"/>
      <c r="G119" s="13" t="s">
        <v>1631</v>
      </c>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row>
    <row r="120" spans="1:67" x14ac:dyDescent="0.25">
      <c r="A120" s="13" t="s">
        <v>1723</v>
      </c>
      <c r="B120" s="13"/>
      <c r="C120" s="13" t="s">
        <v>1510</v>
      </c>
      <c r="D120" s="13" t="s">
        <v>128</v>
      </c>
      <c r="E120" s="13" t="s">
        <v>578</v>
      </c>
      <c r="F120" s="13" t="s">
        <v>579</v>
      </c>
      <c r="G120" s="13" t="s">
        <v>578</v>
      </c>
      <c r="H120" s="13" t="s">
        <v>579</v>
      </c>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row>
    <row r="121" spans="1:67" x14ac:dyDescent="0.25">
      <c r="A121" s="8" t="s">
        <v>2430</v>
      </c>
      <c r="C121" t="s">
        <v>1510</v>
      </c>
      <c r="D121" t="s">
        <v>128</v>
      </c>
      <c r="E121" t="s">
        <v>578</v>
      </c>
      <c r="F121" t="s">
        <v>579</v>
      </c>
      <c r="G121" s="8" t="s">
        <v>578</v>
      </c>
      <c r="H121" s="8" t="s">
        <v>579</v>
      </c>
      <c r="I121" s="8"/>
      <c r="BA121">
        <v>5.4</v>
      </c>
      <c r="BB121">
        <v>4.6500000000000004</v>
      </c>
      <c r="BC121">
        <v>4.0999999999999996</v>
      </c>
      <c r="BD121">
        <v>4.6500000000000004</v>
      </c>
      <c r="BJ121" t="s">
        <v>67</v>
      </c>
      <c r="BK121" s="1">
        <v>44824</v>
      </c>
      <c r="BL121" t="s">
        <v>2356</v>
      </c>
      <c r="BM121">
        <v>2930</v>
      </c>
    </row>
    <row r="122" spans="1:67" x14ac:dyDescent="0.25">
      <c r="A122" t="s">
        <v>581</v>
      </c>
      <c r="C122" t="s">
        <v>1510</v>
      </c>
      <c r="D122" t="s">
        <v>128</v>
      </c>
      <c r="E122" t="s">
        <v>578</v>
      </c>
      <c r="F122" t="s">
        <v>579</v>
      </c>
      <c r="G122" t="s">
        <v>578</v>
      </c>
      <c r="H122" t="s">
        <v>579</v>
      </c>
      <c r="AW122">
        <v>4.7</v>
      </c>
      <c r="AZ122">
        <v>4</v>
      </c>
      <c r="BA122">
        <v>5.2</v>
      </c>
      <c r="BB122">
        <v>4.7</v>
      </c>
      <c r="BD122">
        <v>4.7</v>
      </c>
      <c r="BE122">
        <v>4.2</v>
      </c>
      <c r="BF122">
        <v>2.9</v>
      </c>
      <c r="BH122">
        <v>2.9</v>
      </c>
      <c r="BI122" s="5" t="s">
        <v>582</v>
      </c>
      <c r="BJ122" t="s">
        <v>58</v>
      </c>
      <c r="BL122" t="s">
        <v>320</v>
      </c>
      <c r="BM122">
        <v>42804</v>
      </c>
    </row>
    <row r="123" spans="1:67" x14ac:dyDescent="0.25">
      <c r="A123" t="s">
        <v>583</v>
      </c>
      <c r="C123" t="s">
        <v>1510</v>
      </c>
      <c r="D123" t="s">
        <v>128</v>
      </c>
      <c r="E123" t="s">
        <v>578</v>
      </c>
      <c r="F123" t="s">
        <v>579</v>
      </c>
      <c r="G123" t="s">
        <v>578</v>
      </c>
      <c r="H123" t="s">
        <v>579</v>
      </c>
      <c r="BA123">
        <v>5.5</v>
      </c>
      <c r="BB123">
        <v>4.8</v>
      </c>
      <c r="BC123">
        <v>4.3</v>
      </c>
      <c r="BD123">
        <v>4.8</v>
      </c>
      <c r="BJ123" t="s">
        <v>58</v>
      </c>
      <c r="BL123" t="s">
        <v>320</v>
      </c>
      <c r="BM123">
        <v>42804</v>
      </c>
    </row>
    <row r="124" spans="1:67" x14ac:dyDescent="0.25">
      <c r="A124" t="s">
        <v>584</v>
      </c>
      <c r="C124" t="s">
        <v>1510</v>
      </c>
      <c r="D124" t="s">
        <v>128</v>
      </c>
      <c r="E124" t="s">
        <v>578</v>
      </c>
      <c r="F124" t="s">
        <v>579</v>
      </c>
      <c r="G124" t="s">
        <v>578</v>
      </c>
      <c r="H124" t="s">
        <v>579</v>
      </c>
      <c r="BA124">
        <v>5.2</v>
      </c>
      <c r="BB124">
        <v>4.2</v>
      </c>
      <c r="BI124" s="5" t="s">
        <v>582</v>
      </c>
      <c r="BJ124" t="s">
        <v>58</v>
      </c>
      <c r="BL124" t="s">
        <v>320</v>
      </c>
      <c r="BM124">
        <v>42804</v>
      </c>
    </row>
    <row r="125" spans="1:67" x14ac:dyDescent="0.25">
      <c r="A125" t="s">
        <v>585</v>
      </c>
      <c r="C125" t="s">
        <v>1510</v>
      </c>
      <c r="D125" t="s">
        <v>128</v>
      </c>
      <c r="E125" t="s">
        <v>578</v>
      </c>
      <c r="F125" t="s">
        <v>579</v>
      </c>
      <c r="G125" t="s">
        <v>578</v>
      </c>
      <c r="H125" t="s">
        <v>579</v>
      </c>
      <c r="AK125">
        <v>3.5</v>
      </c>
      <c r="AN125">
        <v>2.2999999999999998</v>
      </c>
      <c r="AO125">
        <v>4</v>
      </c>
      <c r="AR125">
        <v>2.7</v>
      </c>
      <c r="AV125">
        <v>3.2</v>
      </c>
      <c r="AW125">
        <v>4.3</v>
      </c>
      <c r="AX125">
        <v>3.5</v>
      </c>
      <c r="AY125">
        <v>3.7</v>
      </c>
      <c r="AZ125">
        <v>3.7</v>
      </c>
      <c r="BA125">
        <v>5.0999999999999996</v>
      </c>
      <c r="BB125">
        <v>4.5</v>
      </c>
      <c r="BC125">
        <v>4.0999999999999996</v>
      </c>
      <c r="BD125">
        <v>4.5</v>
      </c>
      <c r="BE125">
        <v>4.3</v>
      </c>
      <c r="BF125">
        <v>3.2</v>
      </c>
      <c r="BG125">
        <v>2.5</v>
      </c>
      <c r="BH125">
        <v>3.2</v>
      </c>
      <c r="BJ125" t="s">
        <v>58</v>
      </c>
      <c r="BL125" t="s">
        <v>320</v>
      </c>
      <c r="BM125">
        <v>42804</v>
      </c>
      <c r="BN125" t="s">
        <v>69</v>
      </c>
      <c r="BO125" t="s">
        <v>320</v>
      </c>
    </row>
    <row r="126" spans="1:67" x14ac:dyDescent="0.25">
      <c r="A126" t="s">
        <v>586</v>
      </c>
      <c r="C126" t="s">
        <v>1510</v>
      </c>
      <c r="D126" t="s">
        <v>128</v>
      </c>
      <c r="E126" t="s">
        <v>578</v>
      </c>
      <c r="F126" t="s">
        <v>579</v>
      </c>
      <c r="G126" t="s">
        <v>578</v>
      </c>
      <c r="H126" t="s">
        <v>579</v>
      </c>
      <c r="BA126">
        <v>5.4</v>
      </c>
      <c r="BB126">
        <v>4.4000000000000004</v>
      </c>
      <c r="BD126">
        <v>4.4000000000000004</v>
      </c>
      <c r="BI126" s="5" t="s">
        <v>582</v>
      </c>
      <c r="BJ126" t="s">
        <v>58</v>
      </c>
      <c r="BL126" t="s">
        <v>320</v>
      </c>
      <c r="BM126">
        <v>42804</v>
      </c>
    </row>
    <row r="127" spans="1:67" x14ac:dyDescent="0.25">
      <c r="A127" t="s">
        <v>587</v>
      </c>
      <c r="C127" t="s">
        <v>1510</v>
      </c>
      <c r="D127" t="s">
        <v>128</v>
      </c>
      <c r="E127" t="s">
        <v>578</v>
      </c>
      <c r="F127" t="s">
        <v>579</v>
      </c>
      <c r="G127" t="s">
        <v>578</v>
      </c>
      <c r="H127" t="s">
        <v>579</v>
      </c>
      <c r="AS127">
        <v>3.8</v>
      </c>
      <c r="AV127">
        <v>3.1</v>
      </c>
      <c r="BJ127" t="s">
        <v>58</v>
      </c>
      <c r="BL127" t="s">
        <v>320</v>
      </c>
      <c r="BM127">
        <v>42804</v>
      </c>
      <c r="BN127" t="s">
        <v>69</v>
      </c>
      <c r="BO127" t="s">
        <v>320</v>
      </c>
    </row>
    <row r="128" spans="1:67" s="2" customFormat="1" x14ac:dyDescent="0.25">
      <c r="A128" t="s">
        <v>588</v>
      </c>
      <c r="B128"/>
      <c r="C128" t="s">
        <v>1510</v>
      </c>
      <c r="D128" t="s">
        <v>128</v>
      </c>
      <c r="E128" t="s">
        <v>578</v>
      </c>
      <c r="F128" t="s">
        <v>579</v>
      </c>
      <c r="G128" t="s">
        <v>578</v>
      </c>
      <c r="H128" t="s">
        <v>579</v>
      </c>
      <c r="I128"/>
      <c r="J128"/>
      <c r="K128"/>
      <c r="L128"/>
      <c r="M128"/>
      <c r="N128"/>
      <c r="O128"/>
      <c r="P128"/>
      <c r="Q128"/>
      <c r="R128"/>
      <c r="S128"/>
      <c r="T128"/>
      <c r="U128"/>
      <c r="V128"/>
      <c r="W128"/>
      <c r="X128"/>
      <c r="Y128">
        <v>4.7</v>
      </c>
      <c r="Z128"/>
      <c r="AA128"/>
      <c r="AB128"/>
      <c r="AC128">
        <v>4.5</v>
      </c>
      <c r="AD128">
        <v>7.5</v>
      </c>
      <c r="AE128">
        <v>6.4</v>
      </c>
      <c r="AF128">
        <v>7.5</v>
      </c>
      <c r="AG128"/>
      <c r="AH128"/>
      <c r="AI128"/>
      <c r="AJ128"/>
      <c r="AK128"/>
      <c r="AL128"/>
      <c r="AM128"/>
      <c r="AN128"/>
      <c r="AO128"/>
      <c r="AP128"/>
      <c r="AQ128"/>
      <c r="AR128"/>
      <c r="AS128"/>
      <c r="AT128"/>
      <c r="AU128"/>
      <c r="AV128"/>
      <c r="AW128"/>
      <c r="AX128"/>
      <c r="AY128"/>
      <c r="AZ128"/>
      <c r="BA128"/>
      <c r="BB128"/>
      <c r="BC128"/>
      <c r="BD128"/>
      <c r="BE128"/>
      <c r="BF128"/>
      <c r="BG128"/>
      <c r="BH128"/>
      <c r="BI128"/>
      <c r="BJ128" t="s">
        <v>58</v>
      </c>
      <c r="BK128"/>
      <c r="BL128" t="s">
        <v>320</v>
      </c>
      <c r="BM128">
        <v>42804</v>
      </c>
      <c r="BN128"/>
      <c r="BO128"/>
    </row>
    <row r="129" spans="1:67" x14ac:dyDescent="0.25">
      <c r="A129" t="s">
        <v>589</v>
      </c>
      <c r="C129" t="s">
        <v>1510</v>
      </c>
      <c r="D129" t="s">
        <v>128</v>
      </c>
      <c r="E129" t="s">
        <v>578</v>
      </c>
      <c r="F129" t="s">
        <v>579</v>
      </c>
      <c r="G129" t="s">
        <v>578</v>
      </c>
      <c r="H129" t="s">
        <v>579</v>
      </c>
      <c r="Y129">
        <v>4.5999999999999996</v>
      </c>
      <c r="Z129">
        <v>5.3</v>
      </c>
      <c r="AA129">
        <v>5.8</v>
      </c>
      <c r="AB129">
        <v>5.8</v>
      </c>
      <c r="BJ129" t="s">
        <v>58</v>
      </c>
      <c r="BL129" t="s">
        <v>320</v>
      </c>
      <c r="BM129">
        <v>42804</v>
      </c>
    </row>
    <row r="130" spans="1:67" x14ac:dyDescent="0.25">
      <c r="A130" t="s">
        <v>590</v>
      </c>
      <c r="C130" t="s">
        <v>1510</v>
      </c>
      <c r="D130" t="s">
        <v>128</v>
      </c>
      <c r="E130" t="s">
        <v>578</v>
      </c>
      <c r="F130" t="s">
        <v>579</v>
      </c>
      <c r="G130" t="s">
        <v>578</v>
      </c>
      <c r="H130" t="s">
        <v>579</v>
      </c>
      <c r="AW130">
        <v>4.5</v>
      </c>
      <c r="AX130">
        <v>3.6</v>
      </c>
      <c r="AY130">
        <v>3.6</v>
      </c>
      <c r="AZ130">
        <v>3.6</v>
      </c>
      <c r="BA130">
        <v>5</v>
      </c>
      <c r="BB130">
        <v>4.4000000000000004</v>
      </c>
      <c r="BC130">
        <v>4.2</v>
      </c>
      <c r="BD130">
        <v>4.4000000000000004</v>
      </c>
      <c r="BE130">
        <v>3.9</v>
      </c>
      <c r="BF130">
        <v>2.7</v>
      </c>
      <c r="BG130">
        <v>2.2000000000000002</v>
      </c>
      <c r="BH130">
        <v>2.7</v>
      </c>
      <c r="BJ130" t="s">
        <v>58</v>
      </c>
      <c r="BL130" t="s">
        <v>320</v>
      </c>
      <c r="BM130">
        <v>42804</v>
      </c>
    </row>
    <row r="131" spans="1:67" x14ac:dyDescent="0.25">
      <c r="A131" t="s">
        <v>591</v>
      </c>
      <c r="C131" t="s">
        <v>1510</v>
      </c>
      <c r="D131" t="s">
        <v>128</v>
      </c>
      <c r="E131" t="s">
        <v>578</v>
      </c>
      <c r="F131" t="s">
        <v>579</v>
      </c>
      <c r="G131" t="s">
        <v>578</v>
      </c>
      <c r="H131" t="s">
        <v>579</v>
      </c>
      <c r="U131">
        <v>3.4</v>
      </c>
      <c r="X131">
        <v>4.5999999999999996</v>
      </c>
      <c r="AC131">
        <v>4.4000000000000004</v>
      </c>
      <c r="AD131">
        <v>7.4</v>
      </c>
      <c r="AE131">
        <v>6</v>
      </c>
      <c r="AF131">
        <v>7.4</v>
      </c>
      <c r="AG131">
        <v>1.8</v>
      </c>
      <c r="AH131">
        <v>2.9</v>
      </c>
      <c r="AI131">
        <v>2.2000000000000002</v>
      </c>
      <c r="AJ131">
        <v>2.9</v>
      </c>
      <c r="BJ131" t="s">
        <v>58</v>
      </c>
      <c r="BL131" t="s">
        <v>320</v>
      </c>
      <c r="BM131">
        <v>42804</v>
      </c>
      <c r="BN131" t="s">
        <v>69</v>
      </c>
      <c r="BO131" t="s">
        <v>320</v>
      </c>
    </row>
    <row r="132" spans="1:67" s="2" customFormat="1" x14ac:dyDescent="0.25">
      <c r="A132" t="s">
        <v>592</v>
      </c>
      <c r="B132"/>
      <c r="C132" t="s">
        <v>1510</v>
      </c>
      <c r="D132" t="s">
        <v>128</v>
      </c>
      <c r="E132" t="s">
        <v>578</v>
      </c>
      <c r="F132" t="s">
        <v>579</v>
      </c>
      <c r="G132" t="s">
        <v>578</v>
      </c>
      <c r="H132" t="s">
        <v>579</v>
      </c>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v>4.7</v>
      </c>
      <c r="AX132"/>
      <c r="AY132"/>
      <c r="AZ132">
        <v>4</v>
      </c>
      <c r="BA132">
        <v>5.2</v>
      </c>
      <c r="BB132"/>
      <c r="BC132"/>
      <c r="BD132">
        <v>4.7</v>
      </c>
      <c r="BE132">
        <v>4.2</v>
      </c>
      <c r="BF132"/>
      <c r="BG132"/>
      <c r="BH132">
        <v>2.9</v>
      </c>
      <c r="BI132"/>
      <c r="BJ132" t="s">
        <v>67</v>
      </c>
      <c r="BK132" s="1">
        <v>44798</v>
      </c>
      <c r="BL132" t="s">
        <v>593</v>
      </c>
      <c r="BM132">
        <v>3701</v>
      </c>
      <c r="BN132" t="s">
        <v>60</v>
      </c>
      <c r="BO132" t="s">
        <v>593</v>
      </c>
    </row>
    <row r="133" spans="1:67" s="2" customFormat="1" x14ac:dyDescent="0.25">
      <c r="A133" t="s">
        <v>594</v>
      </c>
      <c r="B133"/>
      <c r="C133" t="s">
        <v>1510</v>
      </c>
      <c r="D133" t="s">
        <v>128</v>
      </c>
      <c r="E133" t="s">
        <v>578</v>
      </c>
      <c r="F133" t="s">
        <v>579</v>
      </c>
      <c r="G133" t="s">
        <v>578</v>
      </c>
      <c r="H133" t="s">
        <v>579</v>
      </c>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v>4.8</v>
      </c>
      <c r="BB133"/>
      <c r="BC133"/>
      <c r="BD133">
        <v>4.8</v>
      </c>
      <c r="BE133">
        <v>4.0999999999999996</v>
      </c>
      <c r="BF133"/>
      <c r="BG133"/>
      <c r="BH133">
        <v>3</v>
      </c>
      <c r="BI133"/>
      <c r="BJ133" t="s">
        <v>67</v>
      </c>
      <c r="BK133" s="1">
        <v>44798</v>
      </c>
      <c r="BL133" t="s">
        <v>593</v>
      </c>
      <c r="BM133">
        <v>3701</v>
      </c>
      <c r="BN133"/>
      <c r="BO133"/>
    </row>
    <row r="134" spans="1:67" s="22" customFormat="1" x14ac:dyDescent="0.25">
      <c r="A134" t="s">
        <v>595</v>
      </c>
      <c r="B134"/>
      <c r="C134" t="s">
        <v>1510</v>
      </c>
      <c r="D134" t="s">
        <v>128</v>
      </c>
      <c r="E134" t="s">
        <v>578</v>
      </c>
      <c r="F134" t="s">
        <v>579</v>
      </c>
      <c r="G134" t="s">
        <v>578</v>
      </c>
      <c r="H134" t="s">
        <v>579</v>
      </c>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v>5.2</v>
      </c>
      <c r="BB134"/>
      <c r="BC134"/>
      <c r="BD134">
        <v>4.2</v>
      </c>
      <c r="BE134"/>
      <c r="BF134"/>
      <c r="BG134"/>
      <c r="BH134"/>
      <c r="BI134" t="s">
        <v>596</v>
      </c>
      <c r="BJ134" t="s">
        <v>67</v>
      </c>
      <c r="BK134" s="1">
        <v>44798</v>
      </c>
      <c r="BL134" t="s">
        <v>593</v>
      </c>
      <c r="BM134">
        <v>3701</v>
      </c>
      <c r="BN134"/>
      <c r="BO134"/>
    </row>
    <row r="135" spans="1:67" x14ac:dyDescent="0.25">
      <c r="A135" t="s">
        <v>597</v>
      </c>
      <c r="C135" t="s">
        <v>1510</v>
      </c>
      <c r="D135" t="s">
        <v>128</v>
      </c>
      <c r="E135" t="s">
        <v>578</v>
      </c>
      <c r="F135" t="s">
        <v>579</v>
      </c>
      <c r="G135" t="s">
        <v>578</v>
      </c>
      <c r="H135" t="s">
        <v>579</v>
      </c>
      <c r="AV135">
        <v>3.5</v>
      </c>
      <c r="AW135">
        <v>4.3</v>
      </c>
      <c r="AZ135">
        <v>4</v>
      </c>
      <c r="BA135">
        <v>5.0999999999999996</v>
      </c>
      <c r="BD135">
        <v>4.8</v>
      </c>
      <c r="BE135">
        <v>4.2</v>
      </c>
      <c r="BH135">
        <v>3.4</v>
      </c>
      <c r="BI135" t="s">
        <v>598</v>
      </c>
      <c r="BJ135" t="s">
        <v>67</v>
      </c>
      <c r="BK135" s="1">
        <v>44798</v>
      </c>
      <c r="BL135" t="s">
        <v>593</v>
      </c>
      <c r="BM135">
        <v>3701</v>
      </c>
      <c r="BN135" t="s">
        <v>60</v>
      </c>
      <c r="BO135" t="s">
        <v>593</v>
      </c>
    </row>
    <row r="136" spans="1:67" x14ac:dyDescent="0.25">
      <c r="A136" t="s">
        <v>599</v>
      </c>
      <c r="C136" t="s">
        <v>1510</v>
      </c>
      <c r="D136" t="s">
        <v>128</v>
      </c>
      <c r="E136" t="s">
        <v>578</v>
      </c>
      <c r="F136" t="s">
        <v>579</v>
      </c>
      <c r="G136" t="s">
        <v>578</v>
      </c>
      <c r="H136" t="s">
        <v>579</v>
      </c>
      <c r="BA136">
        <v>5.4</v>
      </c>
      <c r="BD136">
        <v>4.4000000000000004</v>
      </c>
      <c r="BJ136" t="s">
        <v>67</v>
      </c>
      <c r="BK136" s="1">
        <v>44798</v>
      </c>
      <c r="BL136" t="s">
        <v>593</v>
      </c>
      <c r="BM136">
        <v>3701</v>
      </c>
    </row>
    <row r="137" spans="1:67" x14ac:dyDescent="0.25">
      <c r="A137" t="s">
        <v>600</v>
      </c>
      <c r="C137" t="s">
        <v>1510</v>
      </c>
      <c r="D137" t="s">
        <v>128</v>
      </c>
      <c r="E137" t="s">
        <v>578</v>
      </c>
      <c r="F137" t="s">
        <v>579</v>
      </c>
      <c r="G137" t="s">
        <v>578</v>
      </c>
      <c r="H137" t="s">
        <v>579</v>
      </c>
      <c r="AS137">
        <v>4</v>
      </c>
      <c r="AV137">
        <v>3.1</v>
      </c>
      <c r="BJ137" t="s">
        <v>67</v>
      </c>
      <c r="BK137" s="1">
        <v>44798</v>
      </c>
      <c r="BL137" t="s">
        <v>593</v>
      </c>
      <c r="BM137">
        <v>3701</v>
      </c>
      <c r="BN137" t="s">
        <v>60</v>
      </c>
      <c r="BO137" t="s">
        <v>593</v>
      </c>
    </row>
    <row r="138" spans="1:67" x14ac:dyDescent="0.25">
      <c r="A138" t="s">
        <v>601</v>
      </c>
      <c r="C138" t="s">
        <v>1510</v>
      </c>
      <c r="D138" t="s">
        <v>128</v>
      </c>
      <c r="E138" t="s">
        <v>578</v>
      </c>
      <c r="F138" t="s">
        <v>579</v>
      </c>
      <c r="G138" t="s">
        <v>578</v>
      </c>
      <c r="H138" t="s">
        <v>579</v>
      </c>
      <c r="AC138">
        <v>4.8</v>
      </c>
      <c r="AF138">
        <v>7.1</v>
      </c>
      <c r="BJ138" t="s">
        <v>67</v>
      </c>
      <c r="BK138" s="1">
        <v>44798</v>
      </c>
      <c r="BL138" t="s">
        <v>593</v>
      </c>
      <c r="BM138">
        <v>3701</v>
      </c>
      <c r="BN138" t="s">
        <v>60</v>
      </c>
      <c r="BO138" t="s">
        <v>593</v>
      </c>
    </row>
    <row r="139" spans="1:67" x14ac:dyDescent="0.25">
      <c r="A139" s="13" t="s">
        <v>1723</v>
      </c>
      <c r="B139" s="13"/>
      <c r="C139" s="13" t="s">
        <v>1510</v>
      </c>
      <c r="D139" s="13" t="s">
        <v>128</v>
      </c>
      <c r="E139" s="13" t="s">
        <v>578</v>
      </c>
      <c r="F139" s="13" t="s">
        <v>579</v>
      </c>
      <c r="G139" s="13" t="s">
        <v>578</v>
      </c>
      <c r="H139" s="13" t="s">
        <v>580</v>
      </c>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row>
    <row r="140" spans="1:67" x14ac:dyDescent="0.25">
      <c r="A140" t="s">
        <v>577</v>
      </c>
      <c r="B140" t="s">
        <v>326</v>
      </c>
      <c r="C140" t="s">
        <v>1510</v>
      </c>
      <c r="D140" t="s">
        <v>128</v>
      </c>
      <c r="E140" t="s">
        <v>578</v>
      </c>
      <c r="F140" t="s">
        <v>579</v>
      </c>
      <c r="G140" t="s">
        <v>578</v>
      </c>
      <c r="H140" t="s">
        <v>580</v>
      </c>
      <c r="AC140">
        <v>4.9000000000000004</v>
      </c>
      <c r="AF140">
        <v>8.1999999999999993</v>
      </c>
      <c r="BJ140" t="s">
        <v>58</v>
      </c>
      <c r="BK140" s="1">
        <v>44819</v>
      </c>
      <c r="BL140" t="s">
        <v>59</v>
      </c>
      <c r="BM140">
        <v>3485</v>
      </c>
      <c r="BN140" t="s">
        <v>60</v>
      </c>
      <c r="BO140" t="s">
        <v>59</v>
      </c>
    </row>
    <row r="141" spans="1:67" x14ac:dyDescent="0.25">
      <c r="A141" s="13" t="s">
        <v>1723</v>
      </c>
      <c r="B141" s="13"/>
      <c r="C141" s="13" t="s">
        <v>1510</v>
      </c>
      <c r="D141" s="13" t="s">
        <v>128</v>
      </c>
      <c r="E141" s="13" t="s">
        <v>578</v>
      </c>
      <c r="F141" s="13" t="s">
        <v>603</v>
      </c>
      <c r="G141" s="13" t="s">
        <v>578</v>
      </c>
      <c r="H141" s="13" t="s">
        <v>603</v>
      </c>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row>
    <row r="142" spans="1:67" x14ac:dyDescent="0.25">
      <c r="A142" t="s">
        <v>602</v>
      </c>
      <c r="C142" t="s">
        <v>1510</v>
      </c>
      <c r="D142" t="s">
        <v>128</v>
      </c>
      <c r="E142" t="s">
        <v>578</v>
      </c>
      <c r="F142" t="s">
        <v>603</v>
      </c>
      <c r="G142" t="s">
        <v>578</v>
      </c>
      <c r="H142" t="s">
        <v>603</v>
      </c>
      <c r="Y142">
        <v>4</v>
      </c>
      <c r="Z142">
        <v>5.6</v>
      </c>
      <c r="AB142">
        <v>5.6</v>
      </c>
      <c r="AC142">
        <v>4</v>
      </c>
      <c r="AD142">
        <v>5.4</v>
      </c>
      <c r="AF142">
        <v>5.4</v>
      </c>
      <c r="BJ142" t="s">
        <v>58</v>
      </c>
      <c r="BL142" t="s">
        <v>320</v>
      </c>
      <c r="BM142">
        <v>42804</v>
      </c>
    </row>
    <row r="143" spans="1:67" x14ac:dyDescent="0.25">
      <c r="A143" t="s">
        <v>604</v>
      </c>
      <c r="B143" t="s">
        <v>326</v>
      </c>
      <c r="C143" t="s">
        <v>1510</v>
      </c>
      <c r="D143" t="s">
        <v>128</v>
      </c>
      <c r="E143" t="s">
        <v>578</v>
      </c>
      <c r="F143" t="s">
        <v>603</v>
      </c>
      <c r="G143" t="s">
        <v>578</v>
      </c>
      <c r="H143" t="s">
        <v>603</v>
      </c>
      <c r="U143">
        <v>3</v>
      </c>
      <c r="X143">
        <v>4.3</v>
      </c>
      <c r="AC143">
        <v>3.9</v>
      </c>
      <c r="AD143">
        <v>6.2</v>
      </c>
      <c r="AE143">
        <v>5.3</v>
      </c>
      <c r="AF143">
        <v>6.2</v>
      </c>
      <c r="BJ143" t="s">
        <v>58</v>
      </c>
      <c r="BL143" t="s">
        <v>320</v>
      </c>
      <c r="BM143">
        <v>42804</v>
      </c>
      <c r="BN143" t="s">
        <v>60</v>
      </c>
      <c r="BO143" t="s">
        <v>320</v>
      </c>
    </row>
    <row r="144" spans="1:67" x14ac:dyDescent="0.25">
      <c r="A144" t="s">
        <v>605</v>
      </c>
      <c r="C144" t="s">
        <v>1510</v>
      </c>
      <c r="D144" t="s">
        <v>128</v>
      </c>
      <c r="E144" t="s">
        <v>578</v>
      </c>
      <c r="F144" t="s">
        <v>603</v>
      </c>
      <c r="G144" t="s">
        <v>578</v>
      </c>
      <c r="H144" t="s">
        <v>603</v>
      </c>
      <c r="U144">
        <v>3.6</v>
      </c>
      <c r="X144">
        <v>5.0999999999999996</v>
      </c>
      <c r="Y144">
        <v>4.2</v>
      </c>
      <c r="Z144">
        <v>5.8</v>
      </c>
      <c r="AA144">
        <v>5.8</v>
      </c>
      <c r="AB144">
        <v>5.8</v>
      </c>
      <c r="AC144">
        <v>4</v>
      </c>
      <c r="AD144">
        <v>6.5</v>
      </c>
      <c r="AE144">
        <v>5.2</v>
      </c>
      <c r="AF144">
        <v>6.5</v>
      </c>
      <c r="AG144">
        <v>1.9</v>
      </c>
      <c r="AH144">
        <v>2.9</v>
      </c>
      <c r="AI144">
        <v>2.2000000000000002</v>
      </c>
      <c r="AJ144">
        <v>2.9</v>
      </c>
      <c r="BJ144" t="s">
        <v>58</v>
      </c>
      <c r="BL144" t="s">
        <v>320</v>
      </c>
      <c r="BM144">
        <v>42804</v>
      </c>
    </row>
    <row r="145" spans="1:67" x14ac:dyDescent="0.25">
      <c r="A145" t="s">
        <v>606</v>
      </c>
      <c r="C145" t="s">
        <v>1510</v>
      </c>
      <c r="D145" t="s">
        <v>128</v>
      </c>
      <c r="E145" t="s">
        <v>578</v>
      </c>
      <c r="F145" t="s">
        <v>603</v>
      </c>
      <c r="G145" t="s">
        <v>578</v>
      </c>
      <c r="H145" t="s">
        <v>603</v>
      </c>
      <c r="BA145">
        <v>4</v>
      </c>
      <c r="BB145">
        <v>3.6</v>
      </c>
      <c r="BC145">
        <v>3.3</v>
      </c>
      <c r="BD145">
        <v>3.6</v>
      </c>
      <c r="BJ145" t="s">
        <v>58</v>
      </c>
      <c r="BL145" t="s">
        <v>320</v>
      </c>
      <c r="BM145">
        <v>42804</v>
      </c>
    </row>
    <row r="146" spans="1:67" x14ac:dyDescent="0.25">
      <c r="A146" t="s">
        <v>607</v>
      </c>
      <c r="C146" t="s">
        <v>1510</v>
      </c>
      <c r="D146" t="s">
        <v>128</v>
      </c>
      <c r="E146" t="s">
        <v>578</v>
      </c>
      <c r="F146" t="s">
        <v>603</v>
      </c>
      <c r="G146" t="s">
        <v>578</v>
      </c>
      <c r="H146" t="s">
        <v>603</v>
      </c>
      <c r="Y146">
        <v>4.0999999999999996</v>
      </c>
      <c r="Z146">
        <v>4.7</v>
      </c>
      <c r="AA146">
        <v>4.5999999999999996</v>
      </c>
      <c r="AB146">
        <v>4.7</v>
      </c>
      <c r="AC146">
        <v>4.0999999999999996</v>
      </c>
      <c r="AD146">
        <v>6.2</v>
      </c>
      <c r="AE146">
        <v>6</v>
      </c>
      <c r="AF146">
        <v>6.2</v>
      </c>
      <c r="BA146">
        <v>4.2</v>
      </c>
      <c r="BB146">
        <v>3.8</v>
      </c>
      <c r="BC146">
        <v>3.5</v>
      </c>
      <c r="BD146">
        <v>3.8</v>
      </c>
      <c r="BE146">
        <v>3.9</v>
      </c>
      <c r="BF146">
        <v>2.4</v>
      </c>
      <c r="BG146">
        <v>2.2000000000000002</v>
      </c>
      <c r="BH146">
        <v>2.4</v>
      </c>
      <c r="BJ146" t="s">
        <v>58</v>
      </c>
      <c r="BL146" t="s">
        <v>320</v>
      </c>
      <c r="BM146">
        <v>42804</v>
      </c>
    </row>
    <row r="147" spans="1:67" x14ac:dyDescent="0.25">
      <c r="A147" t="s">
        <v>608</v>
      </c>
      <c r="C147" t="s">
        <v>1510</v>
      </c>
      <c r="D147" t="s">
        <v>128</v>
      </c>
      <c r="E147" t="s">
        <v>578</v>
      </c>
      <c r="F147" t="s">
        <v>603</v>
      </c>
      <c r="G147" t="s">
        <v>578</v>
      </c>
      <c r="H147" t="s">
        <v>603</v>
      </c>
      <c r="AS147">
        <v>3.3</v>
      </c>
      <c r="AV147">
        <v>2.8</v>
      </c>
      <c r="AW147">
        <v>4</v>
      </c>
      <c r="AX147">
        <v>3.3</v>
      </c>
      <c r="AY147">
        <v>3.6</v>
      </c>
      <c r="AZ147">
        <v>3.6</v>
      </c>
      <c r="BA147">
        <v>5</v>
      </c>
      <c r="BB147">
        <v>3.9</v>
      </c>
      <c r="BC147">
        <v>3.7</v>
      </c>
      <c r="BD147">
        <v>3.9</v>
      </c>
      <c r="BJ147" t="s">
        <v>58</v>
      </c>
      <c r="BL147" t="s">
        <v>320</v>
      </c>
      <c r="BM147">
        <v>42804</v>
      </c>
    </row>
    <row r="148" spans="1:67" x14ac:dyDescent="0.25">
      <c r="A148" t="s">
        <v>609</v>
      </c>
      <c r="C148" t="s">
        <v>1510</v>
      </c>
      <c r="D148" t="s">
        <v>128</v>
      </c>
      <c r="E148" t="s">
        <v>578</v>
      </c>
      <c r="F148" t="s">
        <v>603</v>
      </c>
      <c r="G148" t="s">
        <v>578</v>
      </c>
      <c r="H148" t="s">
        <v>603</v>
      </c>
      <c r="M148">
        <v>2.8</v>
      </c>
      <c r="P148">
        <v>1.9</v>
      </c>
      <c r="Q148">
        <v>3.1</v>
      </c>
      <c r="T148">
        <v>2.9</v>
      </c>
      <c r="U148">
        <v>3.1</v>
      </c>
      <c r="X148">
        <v>4.3</v>
      </c>
      <c r="Y148">
        <v>4.2</v>
      </c>
      <c r="Z148">
        <v>5.4</v>
      </c>
      <c r="AA148">
        <v>5.7</v>
      </c>
      <c r="AB148">
        <v>5.7</v>
      </c>
      <c r="AC148">
        <v>4.4000000000000004</v>
      </c>
      <c r="AD148">
        <v>5.8</v>
      </c>
      <c r="AE148">
        <v>4.9000000000000004</v>
      </c>
      <c r="AF148">
        <v>5.8</v>
      </c>
      <c r="AG148">
        <v>1.9</v>
      </c>
      <c r="BI148" t="s">
        <v>610</v>
      </c>
      <c r="BJ148" t="s">
        <v>58</v>
      </c>
      <c r="BL148" t="s">
        <v>320</v>
      </c>
      <c r="BM148">
        <v>42804</v>
      </c>
      <c r="BN148" t="s">
        <v>69</v>
      </c>
      <c r="BO148" t="s">
        <v>320</v>
      </c>
    </row>
    <row r="149" spans="1:67" x14ac:dyDescent="0.25">
      <c r="A149" t="s">
        <v>611</v>
      </c>
      <c r="C149" t="s">
        <v>1510</v>
      </c>
      <c r="D149" t="s">
        <v>128</v>
      </c>
      <c r="E149" t="s">
        <v>578</v>
      </c>
      <c r="F149" t="s">
        <v>603</v>
      </c>
      <c r="G149" t="s">
        <v>578</v>
      </c>
      <c r="H149" t="s">
        <v>603</v>
      </c>
      <c r="BB149">
        <v>4.3</v>
      </c>
      <c r="BD149">
        <v>4.3</v>
      </c>
      <c r="BJ149" t="s">
        <v>58</v>
      </c>
      <c r="BL149" t="s">
        <v>320</v>
      </c>
      <c r="BM149">
        <v>42804</v>
      </c>
    </row>
    <row r="150" spans="1:67" x14ac:dyDescent="0.25">
      <c r="A150" t="s">
        <v>612</v>
      </c>
      <c r="C150" t="s">
        <v>1510</v>
      </c>
      <c r="D150" t="s">
        <v>128</v>
      </c>
      <c r="E150" t="s">
        <v>578</v>
      </c>
      <c r="F150" t="s">
        <v>603</v>
      </c>
      <c r="G150" t="s">
        <v>578</v>
      </c>
      <c r="H150" t="s">
        <v>603</v>
      </c>
      <c r="M150">
        <v>2.6</v>
      </c>
      <c r="P150">
        <v>1.9</v>
      </c>
      <c r="Q150">
        <v>3.2</v>
      </c>
      <c r="Y150">
        <v>4</v>
      </c>
      <c r="Z150">
        <v>5</v>
      </c>
      <c r="AA150">
        <v>5</v>
      </c>
      <c r="AB150">
        <v>5</v>
      </c>
      <c r="AC150">
        <v>4.4000000000000004</v>
      </c>
      <c r="AD150">
        <v>6.6</v>
      </c>
      <c r="AE150">
        <v>5.4</v>
      </c>
      <c r="AF150">
        <v>6.6</v>
      </c>
      <c r="BJ150" t="s">
        <v>58</v>
      </c>
      <c r="BL150" t="s">
        <v>320</v>
      </c>
      <c r="BM150">
        <v>42804</v>
      </c>
      <c r="BN150" t="s">
        <v>69</v>
      </c>
      <c r="BO150" t="s">
        <v>320</v>
      </c>
    </row>
    <row r="151" spans="1:67" x14ac:dyDescent="0.25">
      <c r="A151" t="s">
        <v>613</v>
      </c>
      <c r="C151" t="s">
        <v>1510</v>
      </c>
      <c r="D151" t="s">
        <v>128</v>
      </c>
      <c r="E151" t="s">
        <v>578</v>
      </c>
      <c r="F151" t="s">
        <v>603</v>
      </c>
      <c r="G151" t="s">
        <v>578</v>
      </c>
      <c r="H151" t="s">
        <v>603</v>
      </c>
      <c r="U151">
        <v>4.3</v>
      </c>
      <c r="X151">
        <v>4.2</v>
      </c>
      <c r="Y151">
        <v>4</v>
      </c>
      <c r="Z151">
        <v>4.5999999999999996</v>
      </c>
      <c r="AA151">
        <v>4.5999999999999996</v>
      </c>
      <c r="AB151">
        <v>4.5999999999999996</v>
      </c>
      <c r="AC151">
        <v>4.3</v>
      </c>
      <c r="AD151">
        <v>6.6</v>
      </c>
      <c r="AE151">
        <v>5.5</v>
      </c>
      <c r="AF151">
        <v>6.6</v>
      </c>
      <c r="AG151">
        <v>2.1</v>
      </c>
      <c r="BJ151" t="s">
        <v>58</v>
      </c>
      <c r="BL151" t="s">
        <v>320</v>
      </c>
      <c r="BM151">
        <v>42804</v>
      </c>
    </row>
    <row r="152" spans="1:67" x14ac:dyDescent="0.25">
      <c r="A152" t="s">
        <v>614</v>
      </c>
      <c r="C152" t="s">
        <v>1510</v>
      </c>
      <c r="D152" t="s">
        <v>128</v>
      </c>
      <c r="E152" t="s">
        <v>578</v>
      </c>
      <c r="F152" t="s">
        <v>603</v>
      </c>
      <c r="G152" t="s">
        <v>578</v>
      </c>
      <c r="H152" t="s">
        <v>603</v>
      </c>
      <c r="AS152">
        <v>3.7</v>
      </c>
      <c r="AV152">
        <v>3</v>
      </c>
      <c r="BA152">
        <v>4.5</v>
      </c>
      <c r="BB152">
        <v>4.0999999999999996</v>
      </c>
      <c r="BC152">
        <v>4</v>
      </c>
      <c r="BD152">
        <v>4.0999999999999996</v>
      </c>
      <c r="BJ152" t="s">
        <v>58</v>
      </c>
      <c r="BL152" t="s">
        <v>320</v>
      </c>
      <c r="BM152">
        <v>42804</v>
      </c>
    </row>
    <row r="153" spans="1:67" x14ac:dyDescent="0.25">
      <c r="A153" t="s">
        <v>615</v>
      </c>
      <c r="C153" t="s">
        <v>1510</v>
      </c>
      <c r="D153" t="s">
        <v>128</v>
      </c>
      <c r="E153" t="s">
        <v>578</v>
      </c>
      <c r="F153" t="s">
        <v>603</v>
      </c>
      <c r="G153" t="s">
        <v>578</v>
      </c>
      <c r="H153" t="s">
        <v>603</v>
      </c>
      <c r="U153">
        <v>3.5</v>
      </c>
      <c r="X153">
        <v>4.8</v>
      </c>
      <c r="Y153">
        <v>4.2</v>
      </c>
      <c r="Z153">
        <v>5.7</v>
      </c>
      <c r="AA153">
        <v>5.6</v>
      </c>
      <c r="AB153">
        <v>5.7</v>
      </c>
      <c r="BJ153" t="s">
        <v>58</v>
      </c>
      <c r="BL153" t="s">
        <v>320</v>
      </c>
      <c r="BM153">
        <v>42804</v>
      </c>
      <c r="BN153" t="s">
        <v>69</v>
      </c>
      <c r="BO153" t="s">
        <v>320</v>
      </c>
    </row>
    <row r="154" spans="1:67" x14ac:dyDescent="0.25">
      <c r="A154" t="s">
        <v>616</v>
      </c>
      <c r="C154" t="s">
        <v>1510</v>
      </c>
      <c r="D154" t="s">
        <v>128</v>
      </c>
      <c r="E154" t="s">
        <v>578</v>
      </c>
      <c r="F154" t="s">
        <v>603</v>
      </c>
      <c r="G154" t="s">
        <v>578</v>
      </c>
      <c r="H154" t="s">
        <v>603</v>
      </c>
      <c r="AS154">
        <v>3.8</v>
      </c>
      <c r="AV154">
        <v>2.9</v>
      </c>
      <c r="AX154">
        <v>3.5</v>
      </c>
      <c r="AZ154">
        <v>3.5</v>
      </c>
      <c r="BJ154" t="s">
        <v>58</v>
      </c>
      <c r="BL154" t="s">
        <v>320</v>
      </c>
      <c r="BM154">
        <v>42804</v>
      </c>
    </row>
    <row r="155" spans="1:67" x14ac:dyDescent="0.25">
      <c r="A155" t="s">
        <v>617</v>
      </c>
      <c r="C155" t="s">
        <v>1510</v>
      </c>
      <c r="D155" t="s">
        <v>128</v>
      </c>
      <c r="E155" t="s">
        <v>578</v>
      </c>
      <c r="F155" t="s">
        <v>603</v>
      </c>
      <c r="G155" t="s">
        <v>578</v>
      </c>
      <c r="H155" t="s">
        <v>603</v>
      </c>
      <c r="U155">
        <v>3.4</v>
      </c>
      <c r="X155">
        <v>4.7</v>
      </c>
      <c r="Y155">
        <v>4</v>
      </c>
      <c r="Z155">
        <v>5.4</v>
      </c>
      <c r="AA155">
        <v>5.6</v>
      </c>
      <c r="AB155">
        <v>5.6</v>
      </c>
      <c r="AC155">
        <v>4.2</v>
      </c>
      <c r="AD155">
        <v>7.1</v>
      </c>
      <c r="AE155">
        <v>5.8</v>
      </c>
      <c r="AF155">
        <v>7.1</v>
      </c>
      <c r="BJ155" t="s">
        <v>58</v>
      </c>
      <c r="BL155" t="s">
        <v>320</v>
      </c>
      <c r="BM155">
        <v>42804</v>
      </c>
      <c r="BN155" t="s">
        <v>69</v>
      </c>
      <c r="BO155" t="s">
        <v>320</v>
      </c>
    </row>
    <row r="156" spans="1:67" x14ac:dyDescent="0.25">
      <c r="A156" t="s">
        <v>618</v>
      </c>
      <c r="C156" t="s">
        <v>1510</v>
      </c>
      <c r="D156" t="s">
        <v>128</v>
      </c>
      <c r="E156" t="s">
        <v>578</v>
      </c>
      <c r="F156" t="s">
        <v>603</v>
      </c>
      <c r="G156" t="s">
        <v>578</v>
      </c>
      <c r="H156" t="s">
        <v>603</v>
      </c>
      <c r="AS156">
        <v>3.6</v>
      </c>
      <c r="AV156">
        <v>2.9</v>
      </c>
      <c r="AW156">
        <v>4</v>
      </c>
      <c r="AX156">
        <v>3.4</v>
      </c>
      <c r="AY156">
        <v>3.7</v>
      </c>
      <c r="AZ156">
        <v>3.7</v>
      </c>
      <c r="BA156">
        <v>4.5999999999999996</v>
      </c>
      <c r="BB156">
        <v>4</v>
      </c>
      <c r="BC156">
        <v>3.8</v>
      </c>
      <c r="BD156">
        <v>4</v>
      </c>
      <c r="BE156">
        <v>3.9</v>
      </c>
      <c r="BF156">
        <v>2.6</v>
      </c>
      <c r="BG156">
        <v>2.6</v>
      </c>
      <c r="BH156">
        <v>2.6</v>
      </c>
      <c r="BJ156" t="s">
        <v>58</v>
      </c>
      <c r="BL156" t="s">
        <v>320</v>
      </c>
      <c r="BM156">
        <v>42804</v>
      </c>
      <c r="BN156" t="s">
        <v>69</v>
      </c>
      <c r="BO156" t="s">
        <v>320</v>
      </c>
    </row>
    <row r="157" spans="1:67" x14ac:dyDescent="0.25">
      <c r="A157" t="s">
        <v>619</v>
      </c>
      <c r="C157" t="s">
        <v>1510</v>
      </c>
      <c r="D157" t="s">
        <v>128</v>
      </c>
      <c r="E157" t="s">
        <v>578</v>
      </c>
      <c r="F157" t="s">
        <v>603</v>
      </c>
      <c r="G157" t="s">
        <v>578</v>
      </c>
      <c r="H157" t="s">
        <v>603</v>
      </c>
      <c r="AO157">
        <v>3.2</v>
      </c>
      <c r="AP157">
        <v>2.2000000000000002</v>
      </c>
      <c r="AQ157">
        <v>3.9</v>
      </c>
      <c r="AR157">
        <v>3.9</v>
      </c>
      <c r="BJ157" t="s">
        <v>58</v>
      </c>
      <c r="BL157" t="s">
        <v>320</v>
      </c>
      <c r="BM157">
        <v>42804</v>
      </c>
    </row>
    <row r="158" spans="1:67" x14ac:dyDescent="0.25">
      <c r="A158" t="s">
        <v>620</v>
      </c>
      <c r="C158" t="s">
        <v>1510</v>
      </c>
      <c r="D158" t="s">
        <v>128</v>
      </c>
      <c r="E158" t="s">
        <v>578</v>
      </c>
      <c r="F158" t="s">
        <v>603</v>
      </c>
      <c r="G158" t="s">
        <v>578</v>
      </c>
      <c r="H158" t="s">
        <v>603</v>
      </c>
      <c r="BA158">
        <v>4</v>
      </c>
      <c r="BB158">
        <v>3.7</v>
      </c>
      <c r="BC158">
        <v>3.8</v>
      </c>
      <c r="BD158">
        <v>3.8</v>
      </c>
      <c r="BJ158" t="s">
        <v>58</v>
      </c>
      <c r="BL158" t="s">
        <v>320</v>
      </c>
      <c r="BM158">
        <v>42804</v>
      </c>
    </row>
    <row r="159" spans="1:67" ht="18" x14ac:dyDescent="0.25">
      <c r="A159" s="12" t="s">
        <v>604</v>
      </c>
      <c r="B159" s="12" t="s">
        <v>326</v>
      </c>
      <c r="C159" s="12" t="s">
        <v>1510</v>
      </c>
      <c r="D159" s="12" t="s">
        <v>128</v>
      </c>
      <c r="E159" s="12" t="s">
        <v>578</v>
      </c>
      <c r="F159" s="12" t="s">
        <v>603</v>
      </c>
      <c r="G159" s="12" t="s">
        <v>129</v>
      </c>
      <c r="H159" s="12" t="s">
        <v>603</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t="s">
        <v>67</v>
      </c>
      <c r="BK159" s="14">
        <v>44820</v>
      </c>
      <c r="BL159" s="12" t="s">
        <v>2279</v>
      </c>
      <c r="BM159" s="36">
        <v>82637</v>
      </c>
      <c r="BN159" s="12" t="s">
        <v>60</v>
      </c>
      <c r="BO159" s="12" t="s">
        <v>2279</v>
      </c>
    </row>
    <row r="160" spans="1:67" ht="18" x14ac:dyDescent="0.25">
      <c r="A160" s="12" t="s">
        <v>607</v>
      </c>
      <c r="B160" s="12"/>
      <c r="C160" s="12" t="s">
        <v>1510</v>
      </c>
      <c r="D160" s="12" t="s">
        <v>128</v>
      </c>
      <c r="E160" s="12" t="s">
        <v>578</v>
      </c>
      <c r="F160" s="12" t="s">
        <v>603</v>
      </c>
      <c r="G160" s="12" t="s">
        <v>129</v>
      </c>
      <c r="H160" s="12" t="s">
        <v>603</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t="s">
        <v>67</v>
      </c>
      <c r="BK160" s="14">
        <v>44820</v>
      </c>
      <c r="BL160" s="12" t="s">
        <v>2279</v>
      </c>
      <c r="BM160" s="36">
        <v>82637</v>
      </c>
      <c r="BN160" s="12" t="s">
        <v>60</v>
      </c>
      <c r="BO160" s="12" t="s">
        <v>2279</v>
      </c>
    </row>
    <row r="161" spans="1:67" x14ac:dyDescent="0.25">
      <c r="C161" t="s">
        <v>1510</v>
      </c>
      <c r="D161" t="s">
        <v>128</v>
      </c>
      <c r="E161" t="s">
        <v>578</v>
      </c>
      <c r="F161" t="s">
        <v>603</v>
      </c>
      <c r="G161" s="8" t="s">
        <v>963</v>
      </c>
      <c r="H161" s="8" t="s">
        <v>603</v>
      </c>
      <c r="I161" s="8"/>
      <c r="Q161">
        <f>0.0028*1000</f>
        <v>2.8</v>
      </c>
      <c r="T161">
        <f>0.0025*1000</f>
        <v>2.5</v>
      </c>
      <c r="U161">
        <f>0.003*1000</f>
        <v>3</v>
      </c>
      <c r="X161">
        <f>0.0042*1000</f>
        <v>4.2</v>
      </c>
      <c r="Y161">
        <f>0.0038*1000</f>
        <v>3.8</v>
      </c>
      <c r="AB161">
        <f>0.0048*1000</f>
        <v>4.8</v>
      </c>
      <c r="AC161">
        <f>0.0039*1000</f>
        <v>3.9</v>
      </c>
      <c r="AF161">
        <f>0.0059*1000</f>
        <v>5.8999999999999995</v>
      </c>
      <c r="AG161">
        <f>0.0015*1000</f>
        <v>1.5</v>
      </c>
      <c r="AJ161">
        <f>0.0024*1000</f>
        <v>2.4</v>
      </c>
      <c r="BJ161" s="8" t="s">
        <v>67</v>
      </c>
      <c r="BK161" s="1">
        <v>44826</v>
      </c>
      <c r="BL161" s="8" t="s">
        <v>2531</v>
      </c>
      <c r="BM161">
        <v>53560</v>
      </c>
    </row>
    <row r="162" spans="1:67" x14ac:dyDescent="0.25">
      <c r="A162" t="s">
        <v>621</v>
      </c>
      <c r="C162" t="s">
        <v>1510</v>
      </c>
      <c r="D162" t="s">
        <v>128</v>
      </c>
      <c r="E162" t="s">
        <v>578</v>
      </c>
      <c r="F162" t="s">
        <v>271</v>
      </c>
      <c r="G162" t="s">
        <v>578</v>
      </c>
      <c r="H162" t="s">
        <v>271</v>
      </c>
      <c r="AS162">
        <v>4.2</v>
      </c>
      <c r="AV162">
        <v>2.6</v>
      </c>
      <c r="BJ162" t="s">
        <v>67</v>
      </c>
      <c r="BL162" t="s">
        <v>97</v>
      </c>
      <c r="BM162">
        <v>3144</v>
      </c>
    </row>
    <row r="163" spans="1:67" x14ac:dyDescent="0.25">
      <c r="A163" s="8" t="s">
        <v>2312</v>
      </c>
      <c r="C163" t="s">
        <v>1510</v>
      </c>
      <c r="D163" t="s">
        <v>128</v>
      </c>
      <c r="E163" t="s">
        <v>578</v>
      </c>
      <c r="F163" t="s">
        <v>271</v>
      </c>
      <c r="G163" s="8" t="s">
        <v>1458</v>
      </c>
      <c r="H163" s="8" t="s">
        <v>271</v>
      </c>
      <c r="I163" s="8"/>
      <c r="BA163">
        <v>4.5999999999999996</v>
      </c>
      <c r="BD163">
        <v>3.9</v>
      </c>
      <c r="BJ163" t="s">
        <v>67</v>
      </c>
      <c r="BK163" s="1">
        <v>44820</v>
      </c>
      <c r="BL163" s="8" t="s">
        <v>2299</v>
      </c>
      <c r="BM163" s="8" t="s">
        <v>2335</v>
      </c>
    </row>
    <row r="164" spans="1:67" x14ac:dyDescent="0.25">
      <c r="A164" s="8" t="s">
        <v>2313</v>
      </c>
      <c r="C164" t="s">
        <v>1510</v>
      </c>
      <c r="D164" t="s">
        <v>128</v>
      </c>
      <c r="E164" t="s">
        <v>578</v>
      </c>
      <c r="F164" t="s">
        <v>271</v>
      </c>
      <c r="G164" s="8" t="s">
        <v>1458</v>
      </c>
      <c r="H164" s="8" t="s">
        <v>271</v>
      </c>
      <c r="I164" s="8"/>
      <c r="BE164">
        <v>4.2</v>
      </c>
      <c r="BH164">
        <v>3</v>
      </c>
      <c r="BJ164" t="s">
        <v>67</v>
      </c>
      <c r="BK164" s="1">
        <v>44820</v>
      </c>
      <c r="BL164" s="8" t="s">
        <v>2299</v>
      </c>
      <c r="BM164" s="8" t="s">
        <v>2335</v>
      </c>
    </row>
    <row r="165" spans="1:67" x14ac:dyDescent="0.25">
      <c r="A165" s="13" t="s">
        <v>1723</v>
      </c>
      <c r="B165" s="13"/>
      <c r="C165" s="13" t="s">
        <v>1510</v>
      </c>
      <c r="D165" s="13" t="s">
        <v>128</v>
      </c>
      <c r="E165" s="13" t="s">
        <v>578</v>
      </c>
      <c r="F165" s="13" t="s">
        <v>622</v>
      </c>
      <c r="G165" s="13" t="s">
        <v>578</v>
      </c>
      <c r="H165" s="13" t="s">
        <v>622</v>
      </c>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row>
    <row r="166" spans="1:67" x14ac:dyDescent="0.25">
      <c r="A166" t="s">
        <v>1459</v>
      </c>
      <c r="B166" t="s">
        <v>63</v>
      </c>
      <c r="C166" t="s">
        <v>1510</v>
      </c>
      <c r="D166" t="s">
        <v>128</v>
      </c>
      <c r="E166" t="s">
        <v>578</v>
      </c>
      <c r="F166" t="s">
        <v>622</v>
      </c>
      <c r="G166" t="s">
        <v>1458</v>
      </c>
      <c r="H166" t="s">
        <v>622</v>
      </c>
      <c r="BD166">
        <v>5</v>
      </c>
      <c r="BE166">
        <v>4.4000000000000004</v>
      </c>
      <c r="BH166">
        <v>3.3</v>
      </c>
      <c r="BJ166" t="s">
        <v>67</v>
      </c>
      <c r="BK166" s="1">
        <v>44806</v>
      </c>
      <c r="BL166" t="s">
        <v>1443</v>
      </c>
      <c r="BM166">
        <v>6619</v>
      </c>
    </row>
    <row r="167" spans="1:67" x14ac:dyDescent="0.25">
      <c r="A167" s="8" t="s">
        <v>1459</v>
      </c>
      <c r="B167" t="s">
        <v>326</v>
      </c>
      <c r="C167" t="s">
        <v>1510</v>
      </c>
      <c r="D167" t="s">
        <v>128</v>
      </c>
      <c r="E167" t="s">
        <v>578</v>
      </c>
      <c r="F167" t="s">
        <v>622</v>
      </c>
      <c r="G167" s="8" t="s">
        <v>1458</v>
      </c>
      <c r="H167" s="8" t="s">
        <v>622</v>
      </c>
      <c r="I167" s="8" t="b">
        <v>0</v>
      </c>
      <c r="BE167">
        <v>4.4000000000000004</v>
      </c>
      <c r="BH167">
        <v>3.3</v>
      </c>
      <c r="BJ167" t="s">
        <v>67</v>
      </c>
      <c r="BK167" s="1">
        <v>44820</v>
      </c>
      <c r="BL167" s="8" t="s">
        <v>2299</v>
      </c>
      <c r="BM167" s="8" t="s">
        <v>2335</v>
      </c>
      <c r="BN167" t="s">
        <v>60</v>
      </c>
      <c r="BO167" s="8" t="s">
        <v>2299</v>
      </c>
    </row>
    <row r="168" spans="1:67" x14ac:dyDescent="0.25">
      <c r="A168" t="s">
        <v>623</v>
      </c>
      <c r="C168" t="s">
        <v>1510</v>
      </c>
      <c r="D168" t="s">
        <v>128</v>
      </c>
      <c r="E168" t="s">
        <v>578</v>
      </c>
      <c r="F168" t="s">
        <v>622</v>
      </c>
      <c r="G168" t="s">
        <v>624</v>
      </c>
      <c r="H168" t="s">
        <v>625</v>
      </c>
      <c r="AC168">
        <v>3.96</v>
      </c>
      <c r="AD168">
        <v>5.54</v>
      </c>
      <c r="AE168">
        <v>5.48</v>
      </c>
      <c r="AF168">
        <v>5.54</v>
      </c>
      <c r="BJ168" t="s">
        <v>67</v>
      </c>
      <c r="BL168" t="s">
        <v>81</v>
      </c>
      <c r="BM168">
        <v>42805</v>
      </c>
    </row>
    <row r="169" spans="1:67" x14ac:dyDescent="0.25">
      <c r="A169" t="s">
        <v>626</v>
      </c>
      <c r="C169" t="s">
        <v>1510</v>
      </c>
      <c r="D169" t="s">
        <v>128</v>
      </c>
      <c r="E169" t="s">
        <v>578</v>
      </c>
      <c r="F169" t="s">
        <v>622</v>
      </c>
      <c r="G169" t="s">
        <v>624</v>
      </c>
      <c r="H169" t="s">
        <v>625</v>
      </c>
      <c r="AG169">
        <v>2.65</v>
      </c>
      <c r="AH169">
        <v>3.78</v>
      </c>
      <c r="AI169">
        <v>3.45</v>
      </c>
      <c r="AJ169">
        <v>3.78</v>
      </c>
      <c r="BJ169" t="s">
        <v>67</v>
      </c>
      <c r="BL169" t="s">
        <v>81</v>
      </c>
      <c r="BM169">
        <v>42805</v>
      </c>
      <c r="BN169" t="s">
        <v>69</v>
      </c>
      <c r="BO169" t="s">
        <v>81</v>
      </c>
    </row>
    <row r="170" spans="1:67" x14ac:dyDescent="0.25">
      <c r="A170" s="13" t="s">
        <v>1723</v>
      </c>
      <c r="B170" s="13"/>
      <c r="C170" s="13" t="s">
        <v>1510</v>
      </c>
      <c r="D170" s="13" t="s">
        <v>128</v>
      </c>
      <c r="E170" s="13" t="s">
        <v>578</v>
      </c>
      <c r="F170" s="13" t="s">
        <v>628</v>
      </c>
      <c r="G170" s="13" t="s">
        <v>578</v>
      </c>
      <c r="H170" s="13" t="s">
        <v>628</v>
      </c>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row>
    <row r="171" spans="1:67" x14ac:dyDescent="0.25">
      <c r="A171" t="s">
        <v>627</v>
      </c>
      <c r="B171" t="s">
        <v>326</v>
      </c>
      <c r="C171" t="s">
        <v>1510</v>
      </c>
      <c r="D171" t="s">
        <v>128</v>
      </c>
      <c r="E171" t="s">
        <v>578</v>
      </c>
      <c r="F171" t="s">
        <v>628</v>
      </c>
      <c r="G171" t="s">
        <v>578</v>
      </c>
      <c r="H171" t="s">
        <v>628</v>
      </c>
      <c r="AC171">
        <v>4.9000000000000004</v>
      </c>
      <c r="AF171">
        <v>8.6</v>
      </c>
      <c r="BJ171" t="s">
        <v>58</v>
      </c>
      <c r="BK171" s="1">
        <v>44819</v>
      </c>
      <c r="BL171" t="s">
        <v>59</v>
      </c>
      <c r="BM171">
        <v>3485</v>
      </c>
      <c r="BN171" t="s">
        <v>60</v>
      </c>
      <c r="BO171" t="s">
        <v>59</v>
      </c>
    </row>
    <row r="172" spans="1:67" x14ac:dyDescent="0.25">
      <c r="A172" t="s">
        <v>627</v>
      </c>
      <c r="C172" t="s">
        <v>1510</v>
      </c>
      <c r="D172" t="s">
        <v>128</v>
      </c>
      <c r="E172" t="s">
        <v>578</v>
      </c>
      <c r="F172" t="s">
        <v>628</v>
      </c>
      <c r="G172" t="s">
        <v>578</v>
      </c>
      <c r="H172" t="s">
        <v>628</v>
      </c>
      <c r="AC172">
        <v>4.7</v>
      </c>
      <c r="AD172">
        <v>8.1999999999999993</v>
      </c>
      <c r="AE172">
        <v>7.5</v>
      </c>
      <c r="AF172">
        <v>8.1999999999999993</v>
      </c>
      <c r="BJ172" t="s">
        <v>58</v>
      </c>
      <c r="BL172" t="s">
        <v>320</v>
      </c>
      <c r="BM172">
        <v>42804</v>
      </c>
      <c r="BN172" t="s">
        <v>69</v>
      </c>
      <c r="BO172" t="s">
        <v>320</v>
      </c>
    </row>
    <row r="173" spans="1:67" x14ac:dyDescent="0.25">
      <c r="A173" t="s">
        <v>577</v>
      </c>
      <c r="C173" t="s">
        <v>1510</v>
      </c>
      <c r="D173" t="s">
        <v>128</v>
      </c>
      <c r="E173" t="s">
        <v>578</v>
      </c>
      <c r="F173" t="s">
        <v>628</v>
      </c>
      <c r="G173" t="s">
        <v>578</v>
      </c>
      <c r="H173" t="s">
        <v>628</v>
      </c>
      <c r="U173">
        <v>4.0999999999999996</v>
      </c>
      <c r="X173">
        <v>5.3</v>
      </c>
      <c r="Y173">
        <v>4.7</v>
      </c>
      <c r="Z173">
        <v>6.2</v>
      </c>
      <c r="AA173">
        <v>6.2</v>
      </c>
      <c r="AB173">
        <v>6.2</v>
      </c>
      <c r="AC173">
        <v>5.3</v>
      </c>
      <c r="AD173">
        <v>7.9</v>
      </c>
      <c r="AE173">
        <v>6.9</v>
      </c>
      <c r="AF173">
        <v>7.9</v>
      </c>
      <c r="BJ173" t="s">
        <v>58</v>
      </c>
      <c r="BL173" t="s">
        <v>320</v>
      </c>
      <c r="BM173">
        <v>42804</v>
      </c>
    </row>
    <row r="174" spans="1:67" x14ac:dyDescent="0.25">
      <c r="A174" t="s">
        <v>629</v>
      </c>
      <c r="C174" t="s">
        <v>1510</v>
      </c>
      <c r="D174" t="s">
        <v>128</v>
      </c>
      <c r="E174" t="s">
        <v>578</v>
      </c>
      <c r="F174" t="s">
        <v>628</v>
      </c>
      <c r="G174" t="s">
        <v>578</v>
      </c>
      <c r="H174" t="s">
        <v>628</v>
      </c>
      <c r="AW174">
        <v>4.4000000000000004</v>
      </c>
      <c r="AX174">
        <v>3.7</v>
      </c>
      <c r="AY174">
        <v>4.4000000000000004</v>
      </c>
      <c r="AZ174">
        <v>4.4000000000000004</v>
      </c>
      <c r="BA174">
        <v>5.9</v>
      </c>
      <c r="BB174">
        <v>4.8</v>
      </c>
      <c r="BC174">
        <v>4.3</v>
      </c>
      <c r="BD174">
        <v>4.8</v>
      </c>
      <c r="BJ174" t="s">
        <v>58</v>
      </c>
      <c r="BL174" t="s">
        <v>320</v>
      </c>
      <c r="BM174">
        <v>42804</v>
      </c>
    </row>
    <row r="175" spans="1:67" x14ac:dyDescent="0.25">
      <c r="A175" t="s">
        <v>630</v>
      </c>
      <c r="C175" t="s">
        <v>1510</v>
      </c>
      <c r="D175" t="s">
        <v>128</v>
      </c>
      <c r="E175" t="s">
        <v>578</v>
      </c>
      <c r="F175" t="s">
        <v>628</v>
      </c>
      <c r="G175" t="s">
        <v>578</v>
      </c>
      <c r="H175" t="s">
        <v>628</v>
      </c>
      <c r="AX175">
        <v>4.5999999999999996</v>
      </c>
      <c r="BJ175" t="s">
        <v>58</v>
      </c>
      <c r="BL175" t="s">
        <v>320</v>
      </c>
      <c r="BM175">
        <v>42804</v>
      </c>
    </row>
    <row r="176" spans="1:67" x14ac:dyDescent="0.25">
      <c r="A176" t="s">
        <v>631</v>
      </c>
      <c r="C176" t="s">
        <v>1510</v>
      </c>
      <c r="D176" t="s">
        <v>128</v>
      </c>
      <c r="E176" t="s">
        <v>578</v>
      </c>
      <c r="F176" t="s">
        <v>628</v>
      </c>
      <c r="G176" t="s">
        <v>578</v>
      </c>
      <c r="H176" t="s">
        <v>628</v>
      </c>
      <c r="AW176">
        <v>4.7</v>
      </c>
      <c r="AX176">
        <v>4</v>
      </c>
      <c r="AY176">
        <v>4.2</v>
      </c>
      <c r="AZ176">
        <v>4.2</v>
      </c>
      <c r="BA176">
        <v>5.2</v>
      </c>
      <c r="BB176">
        <v>4.8</v>
      </c>
      <c r="BC176">
        <v>4.4000000000000004</v>
      </c>
      <c r="BD176">
        <v>4.8</v>
      </c>
      <c r="BJ176" t="s">
        <v>58</v>
      </c>
      <c r="BL176" t="s">
        <v>320</v>
      </c>
      <c r="BM176">
        <v>42804</v>
      </c>
    </row>
    <row r="177" spans="1:67" x14ac:dyDescent="0.25">
      <c r="A177" t="s">
        <v>632</v>
      </c>
      <c r="C177" t="s">
        <v>1510</v>
      </c>
      <c r="D177" t="s">
        <v>128</v>
      </c>
      <c r="E177" t="s">
        <v>578</v>
      </c>
      <c r="F177" t="s">
        <v>628</v>
      </c>
      <c r="G177" t="s">
        <v>578</v>
      </c>
      <c r="H177" t="s">
        <v>628</v>
      </c>
      <c r="BA177">
        <v>5.0999999999999996</v>
      </c>
      <c r="BB177">
        <v>4.4000000000000004</v>
      </c>
      <c r="BC177">
        <v>4.4000000000000004</v>
      </c>
      <c r="BD177">
        <v>4.4000000000000004</v>
      </c>
      <c r="BJ177" t="s">
        <v>58</v>
      </c>
      <c r="BL177" t="s">
        <v>320</v>
      </c>
      <c r="BM177">
        <v>42804</v>
      </c>
    </row>
    <row r="178" spans="1:67" x14ac:dyDescent="0.25">
      <c r="A178" t="s">
        <v>633</v>
      </c>
      <c r="C178" t="s">
        <v>1510</v>
      </c>
      <c r="D178" t="s">
        <v>128</v>
      </c>
      <c r="E178" t="s">
        <v>578</v>
      </c>
      <c r="F178" t="s">
        <v>628</v>
      </c>
      <c r="G178" t="s">
        <v>578</v>
      </c>
      <c r="H178" t="s">
        <v>628</v>
      </c>
      <c r="BA178">
        <v>5.6</v>
      </c>
      <c r="BB178">
        <v>5.0999999999999996</v>
      </c>
      <c r="BC178">
        <v>4.7</v>
      </c>
      <c r="BD178">
        <v>5.0999999999999996</v>
      </c>
      <c r="BE178">
        <v>5</v>
      </c>
      <c r="BF178">
        <v>3.4</v>
      </c>
      <c r="BG178">
        <v>2.9</v>
      </c>
      <c r="BH178">
        <v>3.4</v>
      </c>
      <c r="BJ178" t="s">
        <v>58</v>
      </c>
      <c r="BL178" t="s">
        <v>320</v>
      </c>
      <c r="BM178">
        <v>42804</v>
      </c>
    </row>
    <row r="179" spans="1:67" x14ac:dyDescent="0.25">
      <c r="A179" t="s">
        <v>634</v>
      </c>
      <c r="C179" t="s">
        <v>1510</v>
      </c>
      <c r="D179" t="s">
        <v>128</v>
      </c>
      <c r="E179" t="s">
        <v>578</v>
      </c>
      <c r="F179" t="s">
        <v>628</v>
      </c>
      <c r="G179" t="s">
        <v>578</v>
      </c>
      <c r="H179" t="s">
        <v>628</v>
      </c>
      <c r="BA179">
        <v>5.5</v>
      </c>
      <c r="BB179">
        <v>4.7</v>
      </c>
      <c r="BC179">
        <v>4.3</v>
      </c>
      <c r="BD179">
        <v>4.7</v>
      </c>
      <c r="BE179">
        <v>5</v>
      </c>
      <c r="BF179">
        <v>3.4</v>
      </c>
      <c r="BG179">
        <v>2.9</v>
      </c>
      <c r="BH179">
        <v>3.4</v>
      </c>
      <c r="BJ179" t="s">
        <v>58</v>
      </c>
      <c r="BL179" t="s">
        <v>320</v>
      </c>
      <c r="BM179">
        <v>42804</v>
      </c>
    </row>
    <row r="180" spans="1:67" x14ac:dyDescent="0.25">
      <c r="A180" t="s">
        <v>635</v>
      </c>
      <c r="C180" t="s">
        <v>1510</v>
      </c>
      <c r="D180" t="s">
        <v>128</v>
      </c>
      <c r="E180" t="s">
        <v>578</v>
      </c>
      <c r="F180" t="s">
        <v>628</v>
      </c>
      <c r="G180" t="s">
        <v>578</v>
      </c>
      <c r="H180" t="s">
        <v>628</v>
      </c>
      <c r="BA180">
        <v>4.9000000000000004</v>
      </c>
      <c r="BB180">
        <v>4.5</v>
      </c>
      <c r="BC180">
        <v>4.5</v>
      </c>
      <c r="BD180">
        <v>4.5</v>
      </c>
      <c r="BJ180" t="s">
        <v>58</v>
      </c>
      <c r="BL180" t="s">
        <v>320</v>
      </c>
      <c r="BM180">
        <v>42804</v>
      </c>
    </row>
    <row r="181" spans="1:67" x14ac:dyDescent="0.25">
      <c r="A181" t="s">
        <v>636</v>
      </c>
      <c r="C181" t="s">
        <v>1510</v>
      </c>
      <c r="D181" t="s">
        <v>128</v>
      </c>
      <c r="E181" t="s">
        <v>578</v>
      </c>
      <c r="F181" t="s">
        <v>628</v>
      </c>
      <c r="G181" t="s">
        <v>578</v>
      </c>
      <c r="H181" t="s">
        <v>628</v>
      </c>
      <c r="AV181">
        <v>3.7</v>
      </c>
      <c r="AW181">
        <v>5.2</v>
      </c>
      <c r="AX181">
        <v>4.2</v>
      </c>
      <c r="AY181">
        <v>4.5</v>
      </c>
      <c r="AZ181">
        <v>4.5</v>
      </c>
      <c r="BA181">
        <v>5.7</v>
      </c>
      <c r="BB181">
        <v>4.8</v>
      </c>
      <c r="BC181">
        <v>4.5999999999999996</v>
      </c>
      <c r="BD181">
        <v>4.8</v>
      </c>
      <c r="BJ181" t="s">
        <v>58</v>
      </c>
      <c r="BL181" t="s">
        <v>320</v>
      </c>
      <c r="BM181">
        <v>42804</v>
      </c>
    </row>
    <row r="182" spans="1:67" x14ac:dyDescent="0.25">
      <c r="A182" t="s">
        <v>637</v>
      </c>
      <c r="C182" t="s">
        <v>1510</v>
      </c>
      <c r="D182" t="s">
        <v>128</v>
      </c>
      <c r="E182" t="s">
        <v>578</v>
      </c>
      <c r="F182" t="s">
        <v>628</v>
      </c>
      <c r="G182" t="s">
        <v>578</v>
      </c>
      <c r="H182" t="s">
        <v>628</v>
      </c>
      <c r="AW182">
        <v>4.5</v>
      </c>
      <c r="AX182">
        <v>4.0999999999999996</v>
      </c>
      <c r="AY182">
        <v>4.4000000000000004</v>
      </c>
      <c r="AZ182">
        <v>4.4000000000000004</v>
      </c>
      <c r="BA182">
        <v>5.2</v>
      </c>
      <c r="BB182">
        <v>4.5</v>
      </c>
      <c r="BC182">
        <v>4.3</v>
      </c>
      <c r="BD182">
        <v>4.5</v>
      </c>
      <c r="BJ182" t="s">
        <v>58</v>
      </c>
      <c r="BL182" t="s">
        <v>320</v>
      </c>
      <c r="BM182">
        <v>42804</v>
      </c>
      <c r="BN182" t="s">
        <v>69</v>
      </c>
      <c r="BO182" t="s">
        <v>320</v>
      </c>
    </row>
    <row r="183" spans="1:67" x14ac:dyDescent="0.25">
      <c r="A183" t="s">
        <v>638</v>
      </c>
      <c r="C183" t="s">
        <v>1510</v>
      </c>
      <c r="D183" t="s">
        <v>128</v>
      </c>
      <c r="E183" t="s">
        <v>578</v>
      </c>
      <c r="F183" t="s">
        <v>628</v>
      </c>
      <c r="G183" t="s">
        <v>578</v>
      </c>
      <c r="H183" t="s">
        <v>628</v>
      </c>
      <c r="BA183">
        <v>5.4</v>
      </c>
      <c r="BB183">
        <v>4.4000000000000004</v>
      </c>
      <c r="BC183">
        <v>3.9</v>
      </c>
      <c r="BD183">
        <v>4.4000000000000004</v>
      </c>
      <c r="BJ183" t="s">
        <v>58</v>
      </c>
      <c r="BL183" t="s">
        <v>320</v>
      </c>
      <c r="BM183">
        <v>42804</v>
      </c>
    </row>
    <row r="184" spans="1:67" x14ac:dyDescent="0.25">
      <c r="A184" s="13" t="s">
        <v>1723</v>
      </c>
      <c r="B184" s="13"/>
      <c r="C184" s="13" t="s">
        <v>1510</v>
      </c>
      <c r="D184" s="13" t="s">
        <v>128</v>
      </c>
      <c r="E184" s="13" t="s">
        <v>578</v>
      </c>
      <c r="F184" s="13"/>
      <c r="G184" s="13" t="s">
        <v>578</v>
      </c>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row>
    <row r="185" spans="1:67" x14ac:dyDescent="0.25">
      <c r="A185" s="13" t="s">
        <v>1723</v>
      </c>
      <c r="B185" s="13"/>
      <c r="C185" s="13" t="s">
        <v>1510</v>
      </c>
      <c r="D185" s="13" t="s">
        <v>128</v>
      </c>
      <c r="E185" s="13" t="s">
        <v>128</v>
      </c>
      <c r="F185" s="13"/>
      <c r="G185" s="13" t="s">
        <v>128</v>
      </c>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row>
    <row r="186" spans="1:67" x14ac:dyDescent="0.25">
      <c r="A186" s="13" t="s">
        <v>1723</v>
      </c>
      <c r="B186" s="13"/>
      <c r="C186" s="13" t="s">
        <v>1510</v>
      </c>
      <c r="D186" s="13" t="s">
        <v>128</v>
      </c>
      <c r="E186" s="13" t="s">
        <v>128</v>
      </c>
      <c r="F186" s="13"/>
      <c r="G186" s="13" t="s">
        <v>1593</v>
      </c>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row>
    <row r="187" spans="1:67" s="12" customFormat="1" x14ac:dyDescent="0.25">
      <c r="A187" s="13" t="s">
        <v>1723</v>
      </c>
      <c r="B187" s="13"/>
      <c r="C187" s="13" t="s">
        <v>1510</v>
      </c>
      <c r="D187" s="13" t="s">
        <v>128</v>
      </c>
      <c r="E187" s="13" t="s">
        <v>1628</v>
      </c>
      <c r="F187" s="13"/>
      <c r="G187" s="13" t="s">
        <v>1628</v>
      </c>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row>
    <row r="188" spans="1:67" x14ac:dyDescent="0.25">
      <c r="A188" s="13" t="s">
        <v>1723</v>
      </c>
      <c r="B188" s="13"/>
      <c r="C188" s="13" t="s">
        <v>1510</v>
      </c>
      <c r="D188" s="13" t="s">
        <v>128</v>
      </c>
      <c r="E188" s="13" t="s">
        <v>796</v>
      </c>
      <c r="F188" s="13" t="s">
        <v>1647</v>
      </c>
      <c r="G188" s="13" t="s">
        <v>1646</v>
      </c>
      <c r="H188" s="13" t="s">
        <v>1647</v>
      </c>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row>
    <row r="189" spans="1:67" x14ac:dyDescent="0.25">
      <c r="A189" s="23" t="s">
        <v>1723</v>
      </c>
      <c r="B189" s="23"/>
      <c r="C189" s="23" t="s">
        <v>1510</v>
      </c>
      <c r="D189" s="23" t="s">
        <v>128</v>
      </c>
      <c r="E189" s="23" t="s">
        <v>796</v>
      </c>
      <c r="F189" s="23" t="s">
        <v>1648</v>
      </c>
      <c r="G189" s="23" t="s">
        <v>796</v>
      </c>
      <c r="H189" s="23" t="s">
        <v>1648</v>
      </c>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c r="BK189" s="23"/>
      <c r="BL189" s="23"/>
      <c r="BM189" s="23"/>
      <c r="BN189" s="23"/>
      <c r="BO189" s="23"/>
    </row>
    <row r="190" spans="1:67" x14ac:dyDescent="0.25">
      <c r="A190" s="13" t="s">
        <v>1723</v>
      </c>
      <c r="B190" s="13"/>
      <c r="C190" s="13" t="s">
        <v>1510</v>
      </c>
      <c r="D190" s="13" t="s">
        <v>128</v>
      </c>
      <c r="E190" s="13" t="s">
        <v>796</v>
      </c>
      <c r="F190" s="13" t="s">
        <v>1645</v>
      </c>
      <c r="G190" s="13" t="s">
        <v>796</v>
      </c>
      <c r="H190" s="13" t="s">
        <v>1645</v>
      </c>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row>
    <row r="191" spans="1:67" x14ac:dyDescent="0.25">
      <c r="A191" s="23" t="s">
        <v>1723</v>
      </c>
      <c r="B191" s="23"/>
      <c r="C191" s="23" t="s">
        <v>1510</v>
      </c>
      <c r="D191" s="23" t="s">
        <v>128</v>
      </c>
      <c r="E191" s="23" t="s">
        <v>796</v>
      </c>
      <c r="F191" s="23" t="s">
        <v>1656</v>
      </c>
      <c r="G191" s="23" t="s">
        <v>796</v>
      </c>
      <c r="H191" s="23" t="s">
        <v>1656</v>
      </c>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c r="BI191" s="23"/>
      <c r="BJ191" s="23"/>
      <c r="BK191" s="23"/>
      <c r="BL191" s="23"/>
      <c r="BM191" s="23"/>
      <c r="BN191" s="23"/>
      <c r="BO191" s="23"/>
    </row>
    <row r="192" spans="1:67" x14ac:dyDescent="0.25">
      <c r="A192" s="23" t="s">
        <v>1723</v>
      </c>
      <c r="B192" s="23"/>
      <c r="C192" s="23" t="s">
        <v>1510</v>
      </c>
      <c r="D192" s="23" t="s">
        <v>128</v>
      </c>
      <c r="E192" s="23" t="s">
        <v>796</v>
      </c>
      <c r="F192" s="23" t="s">
        <v>1660</v>
      </c>
      <c r="G192" s="23" t="s">
        <v>796</v>
      </c>
      <c r="H192" s="23" t="s">
        <v>1660</v>
      </c>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row>
    <row r="193" spans="1:67" x14ac:dyDescent="0.25">
      <c r="A193" s="13" t="s">
        <v>1723</v>
      </c>
      <c r="B193" s="13"/>
      <c r="C193" s="13" t="s">
        <v>1510</v>
      </c>
      <c r="D193" s="13" t="s">
        <v>128</v>
      </c>
      <c r="E193" s="13" t="s">
        <v>796</v>
      </c>
      <c r="F193" s="13" t="s">
        <v>424</v>
      </c>
      <c r="G193" s="13" t="s">
        <v>796</v>
      </c>
      <c r="H193" s="13" t="s">
        <v>424</v>
      </c>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row>
    <row r="194" spans="1:67" x14ac:dyDescent="0.25">
      <c r="A194" t="s">
        <v>96</v>
      </c>
      <c r="C194" t="s">
        <v>1510</v>
      </c>
      <c r="D194" t="s">
        <v>128</v>
      </c>
      <c r="E194" t="s">
        <v>796</v>
      </c>
      <c r="F194" t="s">
        <v>424</v>
      </c>
      <c r="G194" t="s">
        <v>796</v>
      </c>
      <c r="H194" t="s">
        <v>424</v>
      </c>
      <c r="Y194">
        <v>3.59</v>
      </c>
      <c r="AB194">
        <v>4.72</v>
      </c>
      <c r="AW194">
        <v>3.67</v>
      </c>
      <c r="AZ194">
        <v>3.14</v>
      </c>
      <c r="BJ194" t="s">
        <v>67</v>
      </c>
      <c r="BK194" s="1">
        <v>44833</v>
      </c>
      <c r="BL194" t="s">
        <v>2929</v>
      </c>
      <c r="BM194">
        <v>1662</v>
      </c>
    </row>
    <row r="195" spans="1:67" x14ac:dyDescent="0.25">
      <c r="A195" s="13" t="s">
        <v>1723</v>
      </c>
      <c r="B195" s="13"/>
      <c r="C195" s="13" t="s">
        <v>1510</v>
      </c>
      <c r="D195" s="13" t="s">
        <v>128</v>
      </c>
      <c r="E195" s="13" t="s">
        <v>796</v>
      </c>
      <c r="F195" s="13" t="s">
        <v>1650</v>
      </c>
      <c r="G195" s="13" t="s">
        <v>796</v>
      </c>
      <c r="H195" s="13" t="s">
        <v>1650</v>
      </c>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row>
    <row r="196" spans="1:67" x14ac:dyDescent="0.25">
      <c r="A196" s="6" t="s">
        <v>3489</v>
      </c>
      <c r="B196" s="6" t="s">
        <v>63</v>
      </c>
      <c r="C196" s="6" t="s">
        <v>1510</v>
      </c>
      <c r="D196" s="6" t="s">
        <v>128</v>
      </c>
      <c r="E196" s="6" t="s">
        <v>796</v>
      </c>
      <c r="F196" s="6" t="s">
        <v>1650</v>
      </c>
      <c r="G196" s="6" t="s">
        <v>796</v>
      </c>
      <c r="H196" s="6" t="s">
        <v>1650</v>
      </c>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t="s">
        <v>3002</v>
      </c>
      <c r="BJ196" s="6" t="s">
        <v>67</v>
      </c>
      <c r="BK196" s="7">
        <v>44832</v>
      </c>
      <c r="BL196" s="6" t="s">
        <v>3003</v>
      </c>
      <c r="BM196" s="6">
        <v>7017</v>
      </c>
      <c r="BN196" s="6"/>
      <c r="BO196" s="6"/>
    </row>
    <row r="197" spans="1:67" x14ac:dyDescent="0.25">
      <c r="A197" s="6" t="s">
        <v>3001</v>
      </c>
      <c r="B197" s="6"/>
      <c r="C197" s="6" t="s">
        <v>1510</v>
      </c>
      <c r="D197" s="6" t="s">
        <v>128</v>
      </c>
      <c r="E197" s="6" t="s">
        <v>796</v>
      </c>
      <c r="F197" s="6" t="s">
        <v>1650</v>
      </c>
      <c r="G197" s="6" t="s">
        <v>796</v>
      </c>
      <c r="H197" s="6" t="s">
        <v>1650</v>
      </c>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t="s">
        <v>3002</v>
      </c>
      <c r="BJ197" s="6" t="s">
        <v>67</v>
      </c>
      <c r="BK197" s="7">
        <v>44832</v>
      </c>
      <c r="BL197" s="6" t="s">
        <v>3003</v>
      </c>
      <c r="BM197" s="6">
        <v>7017</v>
      </c>
      <c r="BN197" s="6"/>
      <c r="BO197" s="6"/>
    </row>
    <row r="198" spans="1:67" x14ac:dyDescent="0.25">
      <c r="A198" s="13" t="s">
        <v>1723</v>
      </c>
      <c r="B198" s="13"/>
      <c r="C198" s="13" t="s">
        <v>1510</v>
      </c>
      <c r="D198" s="13" t="s">
        <v>128</v>
      </c>
      <c r="E198" s="13" t="s">
        <v>796</v>
      </c>
      <c r="F198" s="13" t="s">
        <v>797</v>
      </c>
      <c r="G198" s="13" t="s">
        <v>796</v>
      </c>
      <c r="H198" s="13" t="s">
        <v>797</v>
      </c>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row>
    <row r="199" spans="1:67" x14ac:dyDescent="0.25">
      <c r="A199" s="12" t="s">
        <v>2902</v>
      </c>
      <c r="B199" s="12"/>
      <c r="C199" s="12" t="s">
        <v>1510</v>
      </c>
      <c r="D199" s="12" t="s">
        <v>128</v>
      </c>
      <c r="E199" s="12" t="s">
        <v>796</v>
      </c>
      <c r="F199" s="12" t="s">
        <v>797</v>
      </c>
      <c r="G199" s="12" t="s">
        <v>796</v>
      </c>
      <c r="H199" s="12" t="s">
        <v>797</v>
      </c>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t="s">
        <v>67</v>
      </c>
      <c r="BK199" s="14">
        <v>44831</v>
      </c>
      <c r="BL199" s="12" t="s">
        <v>2850</v>
      </c>
      <c r="BM199" s="12">
        <v>6223</v>
      </c>
      <c r="BN199" s="12" t="s">
        <v>60</v>
      </c>
      <c r="BO199" s="12" t="s">
        <v>2850</v>
      </c>
    </row>
    <row r="200" spans="1:67" x14ac:dyDescent="0.25">
      <c r="A200" s="12" t="s">
        <v>2901</v>
      </c>
      <c r="B200" s="12"/>
      <c r="C200" s="12" t="s">
        <v>1510</v>
      </c>
      <c r="D200" s="12" t="s">
        <v>128</v>
      </c>
      <c r="E200" s="12" t="s">
        <v>796</v>
      </c>
      <c r="F200" s="12" t="s">
        <v>797</v>
      </c>
      <c r="G200" s="12" t="s">
        <v>796</v>
      </c>
      <c r="H200" s="12" t="s">
        <v>797</v>
      </c>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t="s">
        <v>67</v>
      </c>
      <c r="BK200" s="14">
        <v>44831</v>
      </c>
      <c r="BL200" s="12" t="s">
        <v>2850</v>
      </c>
      <c r="BM200" s="12">
        <v>6223</v>
      </c>
      <c r="BN200" s="12" t="s">
        <v>60</v>
      </c>
      <c r="BO200" s="12" t="s">
        <v>2850</v>
      </c>
    </row>
    <row r="201" spans="1:67" x14ac:dyDescent="0.25">
      <c r="A201" s="12" t="s">
        <v>2899</v>
      </c>
      <c r="B201" s="12"/>
      <c r="C201" s="12" t="s">
        <v>1510</v>
      </c>
      <c r="D201" s="12" t="s">
        <v>128</v>
      </c>
      <c r="E201" s="12" t="s">
        <v>796</v>
      </c>
      <c r="F201" s="12" t="s">
        <v>797</v>
      </c>
      <c r="G201" s="12" t="s">
        <v>796</v>
      </c>
      <c r="H201" s="12" t="s">
        <v>797</v>
      </c>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t="s">
        <v>67</v>
      </c>
      <c r="BK201" s="14">
        <v>44831</v>
      </c>
      <c r="BL201" s="12" t="s">
        <v>2850</v>
      </c>
      <c r="BM201" s="12">
        <v>6223</v>
      </c>
      <c r="BN201" s="12" t="s">
        <v>60</v>
      </c>
      <c r="BO201" s="12" t="s">
        <v>2850</v>
      </c>
    </row>
    <row r="202" spans="1:67" x14ac:dyDescent="0.25">
      <c r="A202" s="12" t="s">
        <v>2898</v>
      </c>
      <c r="B202" s="12"/>
      <c r="C202" s="12" t="s">
        <v>1510</v>
      </c>
      <c r="D202" s="12" t="s">
        <v>128</v>
      </c>
      <c r="E202" s="12" t="s">
        <v>796</v>
      </c>
      <c r="F202" s="12" t="s">
        <v>797</v>
      </c>
      <c r="G202" s="12" t="s">
        <v>796</v>
      </c>
      <c r="H202" s="12" t="s">
        <v>797</v>
      </c>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t="s">
        <v>67</v>
      </c>
      <c r="BK202" s="14">
        <v>44831</v>
      </c>
      <c r="BL202" s="12" t="s">
        <v>2850</v>
      </c>
      <c r="BM202" s="12">
        <v>6223</v>
      </c>
      <c r="BN202" s="12" t="s">
        <v>60</v>
      </c>
      <c r="BO202" s="12" t="s">
        <v>2850</v>
      </c>
    </row>
    <row r="203" spans="1:67" x14ac:dyDescent="0.25">
      <c r="A203" s="12" t="s">
        <v>2897</v>
      </c>
      <c r="B203" s="12"/>
      <c r="C203" s="12" t="s">
        <v>1510</v>
      </c>
      <c r="D203" s="12" t="s">
        <v>128</v>
      </c>
      <c r="E203" s="12" t="s">
        <v>796</v>
      </c>
      <c r="F203" s="12" t="s">
        <v>797</v>
      </c>
      <c r="G203" s="12" t="s">
        <v>796</v>
      </c>
      <c r="H203" s="12" t="s">
        <v>797</v>
      </c>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t="s">
        <v>67</v>
      </c>
      <c r="BK203" s="14">
        <v>44831</v>
      </c>
      <c r="BL203" s="12" t="s">
        <v>2850</v>
      </c>
      <c r="BM203" s="12">
        <v>6223</v>
      </c>
      <c r="BN203" s="12" t="s">
        <v>60</v>
      </c>
      <c r="BO203" s="12" t="s">
        <v>2850</v>
      </c>
    </row>
    <row r="204" spans="1:67" x14ac:dyDescent="0.25">
      <c r="A204" s="12" t="s">
        <v>2900</v>
      </c>
      <c r="B204" s="12"/>
      <c r="C204" s="12" t="s">
        <v>1510</v>
      </c>
      <c r="D204" s="12" t="s">
        <v>128</v>
      </c>
      <c r="E204" s="12" t="s">
        <v>796</v>
      </c>
      <c r="F204" s="12" t="s">
        <v>797</v>
      </c>
      <c r="G204" s="12" t="s">
        <v>796</v>
      </c>
      <c r="H204" s="12" t="s">
        <v>797</v>
      </c>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t="s">
        <v>67</v>
      </c>
      <c r="BK204" s="14">
        <v>44831</v>
      </c>
      <c r="BL204" s="12" t="s">
        <v>2850</v>
      </c>
      <c r="BM204" s="12">
        <v>6223</v>
      </c>
      <c r="BN204" s="12" t="s">
        <v>60</v>
      </c>
      <c r="BO204" s="12" t="s">
        <v>2850</v>
      </c>
    </row>
    <row r="205" spans="1:67" x14ac:dyDescent="0.25">
      <c r="A205" t="s">
        <v>96</v>
      </c>
      <c r="C205" t="s">
        <v>1510</v>
      </c>
      <c r="D205" t="s">
        <v>128</v>
      </c>
      <c r="E205" t="s">
        <v>796</v>
      </c>
      <c r="F205" t="s">
        <v>797</v>
      </c>
      <c r="G205" t="s">
        <v>796</v>
      </c>
      <c r="H205" t="s">
        <v>797</v>
      </c>
      <c r="Q205">
        <v>3</v>
      </c>
      <c r="T205">
        <v>3.2</v>
      </c>
      <c r="U205">
        <v>2.8</v>
      </c>
      <c r="X205">
        <v>3.9</v>
      </c>
      <c r="Y205">
        <v>3.1</v>
      </c>
      <c r="AB205">
        <v>4.3</v>
      </c>
      <c r="AC205">
        <v>3.3</v>
      </c>
      <c r="AF205">
        <v>4.9000000000000004</v>
      </c>
      <c r="AG205">
        <v>2.2999999999999998</v>
      </c>
      <c r="AJ205">
        <v>3.6</v>
      </c>
      <c r="AO205">
        <v>2.5499999999999998</v>
      </c>
      <c r="AR205">
        <v>2.0499999999999998</v>
      </c>
      <c r="AS205">
        <v>2.9</v>
      </c>
      <c r="AV205">
        <v>2.2200000000000002</v>
      </c>
      <c r="AW205">
        <v>3.08</v>
      </c>
      <c r="AZ205">
        <v>2.48</v>
      </c>
      <c r="BA205">
        <v>3.34</v>
      </c>
      <c r="BD205">
        <v>2.91</v>
      </c>
      <c r="BE205">
        <v>3.25</v>
      </c>
      <c r="BH205">
        <v>2.52</v>
      </c>
      <c r="BJ205" t="s">
        <v>67</v>
      </c>
      <c r="BL205" t="s">
        <v>272</v>
      </c>
      <c r="BM205">
        <v>1657</v>
      </c>
    </row>
    <row r="206" spans="1:67" x14ac:dyDescent="0.25">
      <c r="A206" t="s">
        <v>96</v>
      </c>
      <c r="C206" t="s">
        <v>1510</v>
      </c>
      <c r="D206" t="s">
        <v>128</v>
      </c>
      <c r="E206" t="s">
        <v>796</v>
      </c>
      <c r="F206" t="s">
        <v>797</v>
      </c>
      <c r="G206" t="s">
        <v>796</v>
      </c>
      <c r="H206" t="s">
        <v>797</v>
      </c>
      <c r="Y206">
        <v>3.3</v>
      </c>
      <c r="AB206">
        <v>4.38</v>
      </c>
      <c r="AW206">
        <v>3.37</v>
      </c>
      <c r="AZ206">
        <v>2.85</v>
      </c>
      <c r="BJ206" t="s">
        <v>67</v>
      </c>
      <c r="BK206" s="1">
        <v>44832</v>
      </c>
      <c r="BL206" t="s">
        <v>2929</v>
      </c>
      <c r="BM206">
        <v>1662</v>
      </c>
    </row>
    <row r="207" spans="1:67" x14ac:dyDescent="0.25">
      <c r="A207" s="8" t="s">
        <v>96</v>
      </c>
      <c r="B207" s="8"/>
      <c r="C207" s="8" t="s">
        <v>1510</v>
      </c>
      <c r="D207" s="8" t="s">
        <v>128</v>
      </c>
      <c r="E207" s="8" t="s">
        <v>796</v>
      </c>
      <c r="F207" s="8" t="s">
        <v>797</v>
      </c>
      <c r="G207" s="8" t="s">
        <v>796</v>
      </c>
      <c r="H207" s="8" t="s">
        <v>797</v>
      </c>
      <c r="I207" s="8"/>
      <c r="J207" s="8"/>
      <c r="K207" s="8"/>
      <c r="L207" s="8"/>
      <c r="M207" s="8"/>
      <c r="N207" s="8"/>
      <c r="O207" s="8"/>
      <c r="P207" s="8"/>
      <c r="Q207" s="8">
        <v>3</v>
      </c>
      <c r="R207" s="8"/>
      <c r="S207" s="8"/>
      <c r="T207" s="8">
        <v>3</v>
      </c>
      <c r="U207" s="8">
        <v>3.1</v>
      </c>
      <c r="V207" s="8"/>
      <c r="W207" s="8"/>
      <c r="X207" s="8">
        <v>4.0999999999999996</v>
      </c>
      <c r="Y207" s="8">
        <v>3.3</v>
      </c>
      <c r="Z207" s="8"/>
      <c r="AA207" s="8"/>
      <c r="AB207" s="8">
        <v>4.2</v>
      </c>
      <c r="AC207" s="8">
        <v>3.7</v>
      </c>
      <c r="AD207" s="8"/>
      <c r="AE207" s="8"/>
      <c r="AF207" s="8">
        <v>5</v>
      </c>
      <c r="AG207" s="8">
        <v>2.6</v>
      </c>
      <c r="AH207" s="8"/>
      <c r="AI207" s="8"/>
      <c r="AJ207" s="8">
        <v>3.5</v>
      </c>
      <c r="AK207" s="8"/>
      <c r="AL207" s="8"/>
      <c r="AM207" s="8"/>
      <c r="AN207" s="8"/>
      <c r="AO207" s="8">
        <v>2.7</v>
      </c>
      <c r="AP207" s="8"/>
      <c r="AQ207" s="8"/>
      <c r="AR207" s="8">
        <v>2.1</v>
      </c>
      <c r="AS207" s="8">
        <v>3.2</v>
      </c>
      <c r="AT207" s="8"/>
      <c r="AU207" s="8"/>
      <c r="AV207" s="8">
        <v>2.4</v>
      </c>
      <c r="AW207" s="8">
        <v>3.5</v>
      </c>
      <c r="AX207" s="8"/>
      <c r="AY207" s="8"/>
      <c r="AZ207" s="8">
        <v>2.9</v>
      </c>
      <c r="BA207" s="8">
        <v>3.8</v>
      </c>
      <c r="BB207" s="8"/>
      <c r="BC207" s="8"/>
      <c r="BD207" s="8">
        <v>3.2</v>
      </c>
      <c r="BE207" s="8">
        <v>3.8</v>
      </c>
      <c r="BF207" s="8"/>
      <c r="BG207" s="8"/>
      <c r="BH207" s="8">
        <v>2.8</v>
      </c>
      <c r="BI207" s="8"/>
      <c r="BJ207" s="8" t="s">
        <v>67</v>
      </c>
      <c r="BK207" s="9">
        <v>44832</v>
      </c>
      <c r="BL207" s="8" t="s">
        <v>2903</v>
      </c>
      <c r="BM207" s="8">
        <v>6224</v>
      </c>
      <c r="BN207" s="8" t="s">
        <v>60</v>
      </c>
      <c r="BO207" s="8"/>
    </row>
    <row r="208" spans="1:67" x14ac:dyDescent="0.25">
      <c r="A208" s="8" t="s">
        <v>2968</v>
      </c>
      <c r="B208" s="8" t="s">
        <v>326</v>
      </c>
      <c r="C208" s="8" t="s">
        <v>1510</v>
      </c>
      <c r="D208" s="8" t="s">
        <v>128</v>
      </c>
      <c r="E208" s="8" t="s">
        <v>796</v>
      </c>
      <c r="F208" s="8" t="s">
        <v>797</v>
      </c>
      <c r="G208" s="8" t="s">
        <v>796</v>
      </c>
      <c r="H208" s="8" t="s">
        <v>797</v>
      </c>
      <c r="I208" s="8"/>
      <c r="J208" s="8"/>
      <c r="K208" s="8"/>
      <c r="L208" s="8" t="s">
        <v>2969</v>
      </c>
      <c r="M208" s="8">
        <v>2.4</v>
      </c>
      <c r="N208" s="8"/>
      <c r="O208" s="8"/>
      <c r="P208" s="8">
        <v>1.8</v>
      </c>
      <c r="Q208" s="8">
        <v>3.1</v>
      </c>
      <c r="R208" s="8"/>
      <c r="S208" s="8"/>
      <c r="T208" s="8">
        <v>3.4</v>
      </c>
      <c r="U208" s="8">
        <v>2.9</v>
      </c>
      <c r="V208" s="8"/>
      <c r="W208" s="8"/>
      <c r="X208" s="8">
        <v>4.3</v>
      </c>
      <c r="Y208" s="8">
        <v>3.2</v>
      </c>
      <c r="Z208" s="8"/>
      <c r="AA208" s="8"/>
      <c r="AB208" s="8">
        <v>4.2</v>
      </c>
      <c r="AC208" s="8">
        <v>3.4</v>
      </c>
      <c r="AD208" s="8"/>
      <c r="AE208" s="8"/>
      <c r="AF208" s="8">
        <v>5</v>
      </c>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t="s">
        <v>67</v>
      </c>
      <c r="BK208" s="9">
        <v>44832</v>
      </c>
      <c r="BL208" s="8" t="s">
        <v>2947</v>
      </c>
      <c r="BM208" s="8">
        <v>2528</v>
      </c>
      <c r="BN208" s="8" t="s">
        <v>60</v>
      </c>
      <c r="BO208" s="8" t="s">
        <v>2947</v>
      </c>
    </row>
    <row r="209" spans="1:67" x14ac:dyDescent="0.25">
      <c r="A209" s="12" t="s">
        <v>2845</v>
      </c>
      <c r="B209" s="12" t="s">
        <v>326</v>
      </c>
      <c r="C209" s="12" t="s">
        <v>1510</v>
      </c>
      <c r="D209" s="12" t="s">
        <v>128</v>
      </c>
      <c r="E209" s="12" t="s">
        <v>796</v>
      </c>
      <c r="F209" s="12" t="s">
        <v>797</v>
      </c>
      <c r="G209" s="12" t="s">
        <v>796</v>
      </c>
      <c r="H209" s="12" t="s">
        <v>797</v>
      </c>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t="s">
        <v>67</v>
      </c>
      <c r="BK209" s="14">
        <v>44831</v>
      </c>
      <c r="BL209" s="12" t="s">
        <v>2849</v>
      </c>
      <c r="BM209" s="12">
        <v>6223</v>
      </c>
      <c r="BN209" s="12" t="s">
        <v>60</v>
      </c>
      <c r="BO209" s="12" t="s">
        <v>2850</v>
      </c>
    </row>
    <row r="210" spans="1:67" x14ac:dyDescent="0.25">
      <c r="A210" s="13" t="s">
        <v>1723</v>
      </c>
      <c r="B210" s="13"/>
      <c r="C210" s="13" t="s">
        <v>1510</v>
      </c>
      <c r="D210" s="13" t="s">
        <v>128</v>
      </c>
      <c r="E210" s="13" t="s">
        <v>796</v>
      </c>
      <c r="F210" s="13" t="s">
        <v>1655</v>
      </c>
      <c r="G210" s="13" t="s">
        <v>796</v>
      </c>
      <c r="H210" s="13" t="s">
        <v>1655</v>
      </c>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row>
    <row r="211" spans="1:67" x14ac:dyDescent="0.25">
      <c r="A211" s="12" t="s">
        <v>2873</v>
      </c>
      <c r="B211" s="12"/>
      <c r="C211" s="12" t="s">
        <v>1510</v>
      </c>
      <c r="D211" s="12" t="s">
        <v>128</v>
      </c>
      <c r="E211" s="12" t="s">
        <v>796</v>
      </c>
      <c r="F211" s="12" t="s">
        <v>1655</v>
      </c>
      <c r="G211" s="12" t="s">
        <v>796</v>
      </c>
      <c r="H211" s="12" t="s">
        <v>1655</v>
      </c>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t="s">
        <v>2853</v>
      </c>
      <c r="BJ211" s="12" t="s">
        <v>67</v>
      </c>
      <c r="BK211" s="14">
        <v>44831</v>
      </c>
      <c r="BL211" s="12" t="s">
        <v>2850</v>
      </c>
      <c r="BM211" s="12">
        <v>6223</v>
      </c>
      <c r="BN211" s="12" t="s">
        <v>60</v>
      </c>
      <c r="BO211" s="12" t="s">
        <v>2850</v>
      </c>
    </row>
    <row r="212" spans="1:67" x14ac:dyDescent="0.25">
      <c r="A212" s="12" t="s">
        <v>2874</v>
      </c>
      <c r="B212" s="12"/>
      <c r="C212" s="12" t="s">
        <v>1510</v>
      </c>
      <c r="D212" s="12" t="s">
        <v>128</v>
      </c>
      <c r="E212" s="12" t="s">
        <v>796</v>
      </c>
      <c r="F212" s="12" t="s">
        <v>1655</v>
      </c>
      <c r="G212" s="12" t="s">
        <v>796</v>
      </c>
      <c r="H212" s="12" t="s">
        <v>1655</v>
      </c>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t="s">
        <v>2853</v>
      </c>
      <c r="BJ212" s="12" t="s">
        <v>67</v>
      </c>
      <c r="BK212" s="14">
        <v>44831</v>
      </c>
      <c r="BL212" s="12" t="s">
        <v>2850</v>
      </c>
      <c r="BM212" s="12">
        <v>6223</v>
      </c>
      <c r="BN212" s="12" t="s">
        <v>60</v>
      </c>
      <c r="BO212" s="12" t="s">
        <v>2850</v>
      </c>
    </row>
    <row r="213" spans="1:67" x14ac:dyDescent="0.25">
      <c r="A213" s="12" t="s">
        <v>2870</v>
      </c>
      <c r="B213" s="12"/>
      <c r="C213" s="12" t="s">
        <v>1510</v>
      </c>
      <c r="D213" s="12" t="s">
        <v>128</v>
      </c>
      <c r="E213" s="12" t="s">
        <v>796</v>
      </c>
      <c r="F213" s="12" t="s">
        <v>1655</v>
      </c>
      <c r="G213" s="12" t="s">
        <v>796</v>
      </c>
      <c r="H213" s="12" t="s">
        <v>1655</v>
      </c>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t="s">
        <v>2853</v>
      </c>
      <c r="BJ213" s="12" t="s">
        <v>67</v>
      </c>
      <c r="BK213" s="14">
        <v>44831</v>
      </c>
      <c r="BL213" s="12" t="s">
        <v>2850</v>
      </c>
      <c r="BM213" s="12">
        <v>6223</v>
      </c>
      <c r="BN213" s="12" t="s">
        <v>60</v>
      </c>
      <c r="BO213" s="12" t="s">
        <v>2850</v>
      </c>
    </row>
    <row r="214" spans="1:67" x14ac:dyDescent="0.25">
      <c r="A214" s="12" t="s">
        <v>2871</v>
      </c>
      <c r="B214" s="12"/>
      <c r="C214" s="12" t="s">
        <v>1510</v>
      </c>
      <c r="D214" s="12" t="s">
        <v>128</v>
      </c>
      <c r="E214" s="12" t="s">
        <v>796</v>
      </c>
      <c r="F214" s="12" t="s">
        <v>1655</v>
      </c>
      <c r="G214" s="12" t="s">
        <v>796</v>
      </c>
      <c r="H214" s="12" t="s">
        <v>1655</v>
      </c>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t="s">
        <v>2853</v>
      </c>
      <c r="BJ214" s="12" t="s">
        <v>67</v>
      </c>
      <c r="BK214" s="14">
        <v>44831</v>
      </c>
      <c r="BL214" s="12" t="s">
        <v>2850</v>
      </c>
      <c r="BM214" s="12">
        <v>6223</v>
      </c>
      <c r="BN214" s="12" t="s">
        <v>60</v>
      </c>
      <c r="BO214" s="12" t="s">
        <v>2850</v>
      </c>
    </row>
    <row r="215" spans="1:67" x14ac:dyDescent="0.25">
      <c r="A215" s="12" t="s">
        <v>2875</v>
      </c>
      <c r="B215" s="12"/>
      <c r="C215" s="12" t="s">
        <v>1510</v>
      </c>
      <c r="D215" s="12" t="s">
        <v>128</v>
      </c>
      <c r="E215" s="12" t="s">
        <v>796</v>
      </c>
      <c r="F215" s="12" t="s">
        <v>1655</v>
      </c>
      <c r="G215" s="12" t="s">
        <v>796</v>
      </c>
      <c r="H215" s="12" t="s">
        <v>1655</v>
      </c>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t="s">
        <v>2853</v>
      </c>
      <c r="BJ215" s="12" t="s">
        <v>67</v>
      </c>
      <c r="BK215" s="14">
        <v>44831</v>
      </c>
      <c r="BL215" s="12" t="s">
        <v>2850</v>
      </c>
      <c r="BM215" s="12">
        <v>6223</v>
      </c>
      <c r="BN215" s="12" t="s">
        <v>60</v>
      </c>
      <c r="BO215" s="12" t="s">
        <v>2850</v>
      </c>
    </row>
    <row r="216" spans="1:67" x14ac:dyDescent="0.25">
      <c r="A216" s="12" t="s">
        <v>2872</v>
      </c>
      <c r="B216" s="12"/>
      <c r="C216" s="12" t="s">
        <v>1510</v>
      </c>
      <c r="D216" s="12" t="s">
        <v>128</v>
      </c>
      <c r="E216" s="12" t="s">
        <v>796</v>
      </c>
      <c r="F216" s="12" t="s">
        <v>1655</v>
      </c>
      <c r="G216" s="12" t="s">
        <v>796</v>
      </c>
      <c r="H216" s="12" t="s">
        <v>1655</v>
      </c>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t="s">
        <v>2853</v>
      </c>
      <c r="BJ216" s="12" t="s">
        <v>67</v>
      </c>
      <c r="BK216" s="14">
        <v>44831</v>
      </c>
      <c r="BL216" s="12" t="s">
        <v>2850</v>
      </c>
      <c r="BM216" s="12">
        <v>6223</v>
      </c>
      <c r="BN216" s="12" t="s">
        <v>60</v>
      </c>
      <c r="BO216" s="12" t="s">
        <v>2850</v>
      </c>
    </row>
    <row r="217" spans="1:67" x14ac:dyDescent="0.25">
      <c r="A217" s="8" t="s">
        <v>96</v>
      </c>
      <c r="B217" s="8"/>
      <c r="C217" s="8" t="s">
        <v>1510</v>
      </c>
      <c r="D217" s="8" t="s">
        <v>128</v>
      </c>
      <c r="E217" s="8" t="s">
        <v>796</v>
      </c>
      <c r="F217" s="8" t="s">
        <v>1655</v>
      </c>
      <c r="G217" s="8" t="s">
        <v>796</v>
      </c>
      <c r="H217" s="8" t="s">
        <v>1655</v>
      </c>
      <c r="I217" s="8"/>
      <c r="J217" s="8"/>
      <c r="K217" s="8"/>
      <c r="L217" s="8"/>
      <c r="M217" s="8"/>
      <c r="N217" s="8"/>
      <c r="O217" s="8"/>
      <c r="P217" s="8"/>
      <c r="Q217" s="8">
        <v>3.2</v>
      </c>
      <c r="R217" s="8"/>
      <c r="S217" s="8"/>
      <c r="T217" s="8">
        <v>3.3</v>
      </c>
      <c r="U217" s="8">
        <v>3.2</v>
      </c>
      <c r="V217" s="8"/>
      <c r="W217" s="8"/>
      <c r="X217" s="8">
        <v>4.2</v>
      </c>
      <c r="Y217" s="8">
        <v>3.9</v>
      </c>
      <c r="Z217" s="8"/>
      <c r="AA217" s="8"/>
      <c r="AB217" s="8">
        <v>4.8</v>
      </c>
      <c r="AC217" s="8">
        <v>4.0999999999999996</v>
      </c>
      <c r="AD217" s="8"/>
      <c r="AE217" s="8"/>
      <c r="AF217" s="8">
        <v>5.5</v>
      </c>
      <c r="AG217" s="8">
        <v>3.4</v>
      </c>
      <c r="AH217" s="8"/>
      <c r="AI217" s="8"/>
      <c r="AJ217" s="8">
        <v>4.5999999999999996</v>
      </c>
      <c r="AK217" s="8"/>
      <c r="AL217" s="8"/>
      <c r="AM217" s="8"/>
      <c r="AN217" s="8"/>
      <c r="AO217" s="8">
        <v>3.2</v>
      </c>
      <c r="AP217" s="8"/>
      <c r="AQ217" s="8"/>
      <c r="AR217" s="8">
        <v>2.2000000000000002</v>
      </c>
      <c r="AS217" s="8">
        <v>3.5</v>
      </c>
      <c r="AT217" s="8"/>
      <c r="AU217" s="8"/>
      <c r="AV217" s="8">
        <v>2.6</v>
      </c>
      <c r="AW217" s="8">
        <v>3.9</v>
      </c>
      <c r="AX217" s="8"/>
      <c r="AY217" s="8"/>
      <c r="AZ217" s="8">
        <v>3.2</v>
      </c>
      <c r="BA217" s="8">
        <v>4.2</v>
      </c>
      <c r="BB217" s="8"/>
      <c r="BC217" s="8"/>
      <c r="BD217" s="8">
        <v>3.5</v>
      </c>
      <c r="BE217" s="8">
        <v>4.5</v>
      </c>
      <c r="BF217" s="8"/>
      <c r="BG217" s="8"/>
      <c r="BH217" s="8">
        <v>3.1</v>
      </c>
      <c r="BI217" s="8" t="s">
        <v>2853</v>
      </c>
      <c r="BJ217" s="8" t="s">
        <v>67</v>
      </c>
      <c r="BK217" s="9">
        <v>44831</v>
      </c>
      <c r="BL217" s="8" t="s">
        <v>2850</v>
      </c>
      <c r="BM217" s="8">
        <v>6223</v>
      </c>
      <c r="BN217" s="8"/>
      <c r="BO217" s="8"/>
    </row>
    <row r="218" spans="1:67" x14ac:dyDescent="0.25">
      <c r="A218" s="13" t="s">
        <v>1723</v>
      </c>
      <c r="B218" s="13"/>
      <c r="C218" s="13" t="s">
        <v>1510</v>
      </c>
      <c r="D218" s="13" t="s">
        <v>128</v>
      </c>
      <c r="E218" s="13" t="s">
        <v>796</v>
      </c>
      <c r="F218" s="13" t="s">
        <v>1658</v>
      </c>
      <c r="G218" s="13" t="s">
        <v>796</v>
      </c>
      <c r="H218" s="13" t="s">
        <v>1658</v>
      </c>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row>
    <row r="219" spans="1:67" x14ac:dyDescent="0.25">
      <c r="A219" s="6">
        <v>11878</v>
      </c>
      <c r="B219" s="6"/>
      <c r="C219" s="6" t="s">
        <v>1510</v>
      </c>
      <c r="D219" s="6" t="s">
        <v>128</v>
      </c>
      <c r="E219" s="6" t="s">
        <v>796</v>
      </c>
      <c r="F219" s="6" t="s">
        <v>1644</v>
      </c>
      <c r="G219" s="6" t="s">
        <v>796</v>
      </c>
      <c r="H219" s="6" t="s">
        <v>1644</v>
      </c>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t="s">
        <v>3002</v>
      </c>
      <c r="BJ219" s="6" t="s">
        <v>67</v>
      </c>
      <c r="BK219" s="7">
        <v>44832</v>
      </c>
      <c r="BL219" s="6" t="s">
        <v>3003</v>
      </c>
      <c r="BM219" s="6">
        <v>7017</v>
      </c>
      <c r="BN219" s="6"/>
      <c r="BO219" s="6"/>
    </row>
    <row r="220" spans="1:67" x14ac:dyDescent="0.25">
      <c r="A220" s="6">
        <v>11879</v>
      </c>
      <c r="B220" s="6"/>
      <c r="C220" s="6" t="s">
        <v>1510</v>
      </c>
      <c r="D220" s="6" t="s">
        <v>128</v>
      </c>
      <c r="E220" s="6" t="s">
        <v>796</v>
      </c>
      <c r="F220" s="6" t="s">
        <v>1644</v>
      </c>
      <c r="G220" s="6" t="s">
        <v>796</v>
      </c>
      <c r="H220" s="6" t="s">
        <v>1644</v>
      </c>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t="s">
        <v>3002</v>
      </c>
      <c r="BJ220" s="6" t="s">
        <v>67</v>
      </c>
      <c r="BK220" s="7">
        <v>44832</v>
      </c>
      <c r="BL220" s="6" t="s">
        <v>3003</v>
      </c>
      <c r="BM220" s="6">
        <v>7017</v>
      </c>
      <c r="BN220" s="6"/>
      <c r="BO220" s="6"/>
    </row>
    <row r="221" spans="1:67" s="8" customFormat="1" x14ac:dyDescent="0.25">
      <c r="A221" s="6">
        <v>11881</v>
      </c>
      <c r="B221" s="6"/>
      <c r="C221" s="6" t="s">
        <v>1510</v>
      </c>
      <c r="D221" s="6" t="s">
        <v>128</v>
      </c>
      <c r="E221" s="6" t="s">
        <v>796</v>
      </c>
      <c r="F221" s="6" t="s">
        <v>1644</v>
      </c>
      <c r="G221" s="6" t="s">
        <v>796</v>
      </c>
      <c r="H221" s="6" t="s">
        <v>1644</v>
      </c>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t="s">
        <v>3002</v>
      </c>
      <c r="BJ221" s="6" t="s">
        <v>67</v>
      </c>
      <c r="BK221" s="7">
        <v>44832</v>
      </c>
      <c r="BL221" s="6" t="s">
        <v>3003</v>
      </c>
      <c r="BM221" s="6">
        <v>7017</v>
      </c>
      <c r="BN221" s="6"/>
      <c r="BO221" s="6"/>
    </row>
    <row r="222" spans="1:67" s="8" customFormat="1" x14ac:dyDescent="0.25">
      <c r="A222" s="6" t="s">
        <v>3004</v>
      </c>
      <c r="B222" s="6" t="s">
        <v>326</v>
      </c>
      <c r="C222" s="6" t="s">
        <v>1510</v>
      </c>
      <c r="D222" s="6" t="s">
        <v>128</v>
      </c>
      <c r="E222" s="6" t="s">
        <v>796</v>
      </c>
      <c r="F222" s="6" t="s">
        <v>1644</v>
      </c>
      <c r="G222" s="6" t="s">
        <v>796</v>
      </c>
      <c r="H222" s="6" t="s">
        <v>1644</v>
      </c>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t="s">
        <v>3002</v>
      </c>
      <c r="BJ222" s="6" t="s">
        <v>67</v>
      </c>
      <c r="BK222" s="7">
        <v>44832</v>
      </c>
      <c r="BL222" s="6" t="s">
        <v>3003</v>
      </c>
      <c r="BM222" s="6">
        <v>7017</v>
      </c>
      <c r="BN222" s="6"/>
      <c r="BO222" s="6"/>
    </row>
    <row r="223" spans="1:67" x14ac:dyDescent="0.25">
      <c r="A223" s="13" t="s">
        <v>1723</v>
      </c>
      <c r="B223" s="13"/>
      <c r="C223" s="13" t="s">
        <v>1510</v>
      </c>
      <c r="D223" s="13" t="s">
        <v>128</v>
      </c>
      <c r="E223" s="13" t="s">
        <v>796</v>
      </c>
      <c r="F223" s="13" t="s">
        <v>1644</v>
      </c>
      <c r="G223" s="13" t="s">
        <v>796</v>
      </c>
      <c r="H223" s="13" t="s">
        <v>1644</v>
      </c>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row>
    <row r="224" spans="1:67" x14ac:dyDescent="0.25">
      <c r="A224" s="12" t="s">
        <v>2912</v>
      </c>
      <c r="B224" s="12"/>
      <c r="C224" s="12" t="s">
        <v>1510</v>
      </c>
      <c r="D224" s="12" t="s">
        <v>128</v>
      </c>
      <c r="E224" s="12" t="s">
        <v>796</v>
      </c>
      <c r="F224" s="12" t="s">
        <v>798</v>
      </c>
      <c r="G224" s="12" t="s">
        <v>796</v>
      </c>
      <c r="H224" s="12" t="s">
        <v>2911</v>
      </c>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t="s">
        <v>67</v>
      </c>
      <c r="BK224" s="14">
        <v>44832</v>
      </c>
      <c r="BL224" s="12" t="s">
        <v>2903</v>
      </c>
      <c r="BM224" s="12">
        <v>6224</v>
      </c>
      <c r="BN224" s="12" t="s">
        <v>60</v>
      </c>
      <c r="BO224" s="12" t="s">
        <v>2850</v>
      </c>
    </row>
    <row r="225" spans="1:67" x14ac:dyDescent="0.25">
      <c r="A225" s="12" t="s">
        <v>2921</v>
      </c>
      <c r="B225" s="12"/>
      <c r="C225" s="12" t="s">
        <v>1510</v>
      </c>
      <c r="D225" s="12" t="s">
        <v>128</v>
      </c>
      <c r="E225" s="12" t="s">
        <v>796</v>
      </c>
      <c r="F225" s="12" t="s">
        <v>798</v>
      </c>
      <c r="G225" s="12" t="s">
        <v>796</v>
      </c>
      <c r="H225" s="12" t="s">
        <v>2911</v>
      </c>
      <c r="I225" s="12"/>
      <c r="J225" s="12"/>
      <c r="K225" s="12"/>
      <c r="L225" s="12" t="s">
        <v>2922</v>
      </c>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t="s">
        <v>67</v>
      </c>
      <c r="BK225" s="14">
        <v>44832</v>
      </c>
      <c r="BL225" s="12" t="s">
        <v>2903</v>
      </c>
      <c r="BM225" s="12">
        <v>6224</v>
      </c>
      <c r="BN225" s="12" t="s">
        <v>60</v>
      </c>
      <c r="BO225" s="12" t="s">
        <v>2850</v>
      </c>
    </row>
    <row r="226" spans="1:67" x14ac:dyDescent="0.25">
      <c r="A226" s="12" t="s">
        <v>2915</v>
      </c>
      <c r="B226" s="12"/>
      <c r="C226" s="12" t="s">
        <v>1510</v>
      </c>
      <c r="D226" s="12" t="s">
        <v>128</v>
      </c>
      <c r="E226" s="12" t="s">
        <v>796</v>
      </c>
      <c r="F226" s="12" t="s">
        <v>798</v>
      </c>
      <c r="G226" s="12" t="s">
        <v>796</v>
      </c>
      <c r="H226" s="12" t="s">
        <v>2911</v>
      </c>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t="s">
        <v>67</v>
      </c>
      <c r="BK226" s="14">
        <v>44832</v>
      </c>
      <c r="BL226" s="12" t="s">
        <v>2903</v>
      </c>
      <c r="BM226" s="12">
        <v>6224</v>
      </c>
      <c r="BN226" s="12" t="s">
        <v>60</v>
      </c>
      <c r="BO226" s="12" t="s">
        <v>2850</v>
      </c>
    </row>
    <row r="227" spans="1:67" x14ac:dyDescent="0.25">
      <c r="A227" s="12" t="s">
        <v>2913</v>
      </c>
      <c r="B227" s="12"/>
      <c r="C227" s="12" t="s">
        <v>1510</v>
      </c>
      <c r="D227" s="12" t="s">
        <v>128</v>
      </c>
      <c r="E227" s="12" t="s">
        <v>796</v>
      </c>
      <c r="F227" s="12" t="s">
        <v>798</v>
      </c>
      <c r="G227" s="12" t="s">
        <v>796</v>
      </c>
      <c r="H227" s="12" t="s">
        <v>2911</v>
      </c>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t="s">
        <v>67</v>
      </c>
      <c r="BK227" s="14">
        <v>44832</v>
      </c>
      <c r="BL227" s="12" t="s">
        <v>2903</v>
      </c>
      <c r="BM227" s="12">
        <v>6224</v>
      </c>
      <c r="BN227" s="12" t="s">
        <v>60</v>
      </c>
      <c r="BO227" s="12" t="s">
        <v>2850</v>
      </c>
    </row>
    <row r="228" spans="1:67" x14ac:dyDescent="0.25">
      <c r="A228" s="12" t="s">
        <v>2914</v>
      </c>
      <c r="B228" s="12"/>
      <c r="C228" s="12" t="s">
        <v>1510</v>
      </c>
      <c r="D228" s="12" t="s">
        <v>128</v>
      </c>
      <c r="E228" s="12" t="s">
        <v>796</v>
      </c>
      <c r="F228" s="12" t="s">
        <v>798</v>
      </c>
      <c r="G228" s="12" t="s">
        <v>796</v>
      </c>
      <c r="H228" s="12" t="s">
        <v>2911</v>
      </c>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t="s">
        <v>67</v>
      </c>
      <c r="BK228" s="14">
        <v>44832</v>
      </c>
      <c r="BL228" s="12" t="s">
        <v>2903</v>
      </c>
      <c r="BM228" s="12">
        <v>6224</v>
      </c>
      <c r="BN228" s="12" t="s">
        <v>60</v>
      </c>
      <c r="BO228" s="12" t="s">
        <v>2850</v>
      </c>
    </row>
    <row r="229" spans="1:67" x14ac:dyDescent="0.25">
      <c r="A229" s="12" t="s">
        <v>2916</v>
      </c>
      <c r="B229" s="12"/>
      <c r="C229" s="12" t="s">
        <v>1510</v>
      </c>
      <c r="D229" s="12" t="s">
        <v>128</v>
      </c>
      <c r="E229" s="12" t="s">
        <v>796</v>
      </c>
      <c r="F229" s="12" t="s">
        <v>798</v>
      </c>
      <c r="G229" s="12" t="s">
        <v>796</v>
      </c>
      <c r="H229" s="12" t="s">
        <v>2911</v>
      </c>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t="s">
        <v>67</v>
      </c>
      <c r="BK229" s="14">
        <v>44832</v>
      </c>
      <c r="BL229" s="12" t="s">
        <v>2903</v>
      </c>
      <c r="BM229" s="12">
        <v>6224</v>
      </c>
      <c r="BN229" s="12" t="s">
        <v>60</v>
      </c>
      <c r="BO229" s="12" t="s">
        <v>2850</v>
      </c>
    </row>
    <row r="230" spans="1:67" x14ac:dyDescent="0.25">
      <c r="A230" s="8" t="s">
        <v>96</v>
      </c>
      <c r="B230" s="8"/>
      <c r="C230" s="8" t="s">
        <v>1510</v>
      </c>
      <c r="D230" s="8" t="s">
        <v>128</v>
      </c>
      <c r="E230" s="8" t="s">
        <v>796</v>
      </c>
      <c r="F230" s="8" t="s">
        <v>798</v>
      </c>
      <c r="G230" s="8" t="s">
        <v>796</v>
      </c>
      <c r="H230" s="8" t="s">
        <v>2911</v>
      </c>
      <c r="I230" s="8"/>
      <c r="J230" s="8"/>
      <c r="K230" s="8"/>
      <c r="L230" s="8"/>
      <c r="M230" s="8"/>
      <c r="N230" s="8"/>
      <c r="O230" s="8"/>
      <c r="P230" s="8"/>
      <c r="Q230" s="8">
        <v>3.1</v>
      </c>
      <c r="R230" s="8"/>
      <c r="S230" s="8"/>
      <c r="T230" s="8">
        <v>3.7</v>
      </c>
      <c r="U230" s="8">
        <v>3.9</v>
      </c>
      <c r="V230" s="8"/>
      <c r="W230" s="8"/>
      <c r="X230" s="8">
        <v>5.0999999999999996</v>
      </c>
      <c r="Y230" s="8">
        <v>4.2</v>
      </c>
      <c r="Z230" s="8"/>
      <c r="AA230" s="8"/>
      <c r="AB230" s="8">
        <v>5.0999999999999996</v>
      </c>
      <c r="AC230" s="8">
        <v>4.7</v>
      </c>
      <c r="AD230" s="8"/>
      <c r="AE230" s="8"/>
      <c r="AF230" s="8">
        <v>6.2</v>
      </c>
      <c r="AG230" s="8">
        <v>3.8</v>
      </c>
      <c r="AH230" s="8"/>
      <c r="AI230" s="8"/>
      <c r="AJ230" s="8">
        <v>5.0999999999999996</v>
      </c>
      <c r="AK230" s="8"/>
      <c r="AL230" s="8"/>
      <c r="AM230" s="8"/>
      <c r="AN230" s="8"/>
      <c r="AO230" s="8">
        <v>3.6</v>
      </c>
      <c r="AP230" s="8"/>
      <c r="AQ230" s="8"/>
      <c r="AR230" s="8">
        <v>2.4</v>
      </c>
      <c r="AS230" s="8">
        <v>4</v>
      </c>
      <c r="AT230" s="8"/>
      <c r="AU230" s="8"/>
      <c r="AV230" s="8">
        <v>2.9</v>
      </c>
      <c r="AW230" s="8">
        <v>4.5</v>
      </c>
      <c r="AX230" s="8"/>
      <c r="AY230" s="8"/>
      <c r="AZ230" s="8">
        <v>3.6</v>
      </c>
      <c r="BA230" s="8">
        <v>4.8</v>
      </c>
      <c r="BB230" s="8"/>
      <c r="BC230" s="8"/>
      <c r="BD230" s="8">
        <v>4.0999999999999996</v>
      </c>
      <c r="BE230" s="8">
        <v>5.2</v>
      </c>
      <c r="BF230" s="8"/>
      <c r="BG230" s="8"/>
      <c r="BH230" s="8">
        <v>3.4</v>
      </c>
      <c r="BI230" s="8"/>
      <c r="BJ230" s="8" t="s">
        <v>67</v>
      </c>
      <c r="BK230" s="9">
        <v>44832</v>
      </c>
      <c r="BL230" s="8" t="s">
        <v>2903</v>
      </c>
      <c r="BM230" s="8">
        <v>6224</v>
      </c>
      <c r="BN230" s="8"/>
      <c r="BO230" s="8"/>
    </row>
    <row r="231" spans="1:67" x14ac:dyDescent="0.25">
      <c r="A231" s="13" t="s">
        <v>1723</v>
      </c>
      <c r="B231" s="13"/>
      <c r="C231" s="13" t="s">
        <v>1510</v>
      </c>
      <c r="D231" s="13" t="s">
        <v>128</v>
      </c>
      <c r="E231" s="13" t="s">
        <v>796</v>
      </c>
      <c r="F231" s="13" t="s">
        <v>798</v>
      </c>
      <c r="G231" s="13" t="s">
        <v>796</v>
      </c>
      <c r="H231" s="13" t="s">
        <v>799</v>
      </c>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row>
    <row r="232" spans="1:67" x14ac:dyDescent="0.25">
      <c r="A232" s="6"/>
      <c r="B232" s="6"/>
      <c r="C232" s="6" t="s">
        <v>1510</v>
      </c>
      <c r="D232" s="6" t="s">
        <v>128</v>
      </c>
      <c r="E232" s="6" t="s">
        <v>796</v>
      </c>
      <c r="F232" s="6" t="s">
        <v>798</v>
      </c>
      <c r="G232" s="6" t="s">
        <v>796</v>
      </c>
      <c r="H232" s="6" t="s">
        <v>799</v>
      </c>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t="s">
        <v>1465</v>
      </c>
      <c r="BJ232" s="6" t="s">
        <v>67</v>
      </c>
      <c r="BK232" s="7">
        <v>44806</v>
      </c>
      <c r="BL232" s="6" t="s">
        <v>1464</v>
      </c>
      <c r="BM232" s="6">
        <v>35427</v>
      </c>
      <c r="BN232" s="6"/>
      <c r="BO232" s="6"/>
    </row>
    <row r="233" spans="1:67" x14ac:dyDescent="0.25">
      <c r="C233" t="s">
        <v>1510</v>
      </c>
      <c r="D233" t="s">
        <v>128</v>
      </c>
      <c r="E233" t="s">
        <v>796</v>
      </c>
      <c r="F233" t="s">
        <v>798</v>
      </c>
      <c r="G233" t="s">
        <v>796</v>
      </c>
      <c r="H233" t="s">
        <v>799</v>
      </c>
      <c r="AS233">
        <v>4.5</v>
      </c>
      <c r="AV233">
        <v>3</v>
      </c>
      <c r="BA233">
        <v>5</v>
      </c>
      <c r="BD233">
        <v>4</v>
      </c>
      <c r="BE233">
        <v>5.6</v>
      </c>
      <c r="BJ233" t="s">
        <v>67</v>
      </c>
      <c r="BK233" s="1">
        <v>44797</v>
      </c>
      <c r="BL233" t="s">
        <v>75</v>
      </c>
      <c r="BM233">
        <v>36083</v>
      </c>
      <c r="BN233" t="s">
        <v>60</v>
      </c>
      <c r="BO233" t="s">
        <v>75</v>
      </c>
    </row>
    <row r="234" spans="1:67" x14ac:dyDescent="0.25">
      <c r="A234" s="13" t="s">
        <v>1723</v>
      </c>
      <c r="B234" s="13"/>
      <c r="C234" s="13" t="s">
        <v>1510</v>
      </c>
      <c r="D234" s="13" t="s">
        <v>128</v>
      </c>
      <c r="E234" s="13" t="s">
        <v>796</v>
      </c>
      <c r="F234" s="13" t="s">
        <v>798</v>
      </c>
      <c r="G234" s="13" t="s">
        <v>796</v>
      </c>
      <c r="H234" s="13" t="s">
        <v>798</v>
      </c>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row>
    <row r="235" spans="1:67" x14ac:dyDescent="0.25">
      <c r="A235" s="12" t="s">
        <v>3271</v>
      </c>
      <c r="B235" s="12"/>
      <c r="C235" s="12" t="s">
        <v>1510</v>
      </c>
      <c r="D235" s="12" t="s">
        <v>128</v>
      </c>
      <c r="E235" s="12" t="s">
        <v>796</v>
      </c>
      <c r="F235" s="12" t="s">
        <v>798</v>
      </c>
      <c r="G235" s="12" t="s">
        <v>796</v>
      </c>
      <c r="H235" s="12" t="s">
        <v>798</v>
      </c>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t="s">
        <v>67</v>
      </c>
      <c r="BK235" s="14">
        <v>44883</v>
      </c>
      <c r="BL235" s="12" t="s">
        <v>3251</v>
      </c>
      <c r="BM235" s="12">
        <v>19812</v>
      </c>
      <c r="BN235" s="12" t="s">
        <v>60</v>
      </c>
      <c r="BO235" s="46" t="s">
        <v>3251</v>
      </c>
    </row>
    <row r="236" spans="1:67" x14ac:dyDescent="0.25">
      <c r="A236" s="12" t="s">
        <v>3268</v>
      </c>
      <c r="B236" s="12"/>
      <c r="C236" s="12" t="s">
        <v>1510</v>
      </c>
      <c r="D236" s="12" t="s">
        <v>128</v>
      </c>
      <c r="E236" s="12" t="s">
        <v>796</v>
      </c>
      <c r="F236" s="12" t="s">
        <v>798</v>
      </c>
      <c r="G236" s="12" t="s">
        <v>796</v>
      </c>
      <c r="H236" s="12" t="s">
        <v>798</v>
      </c>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t="s">
        <v>67</v>
      </c>
      <c r="BK236" s="14">
        <v>44883</v>
      </c>
      <c r="BL236" s="12" t="s">
        <v>3251</v>
      </c>
      <c r="BM236" s="12">
        <v>19812</v>
      </c>
      <c r="BN236" s="12" t="s">
        <v>60</v>
      </c>
      <c r="BO236" s="46" t="s">
        <v>3251</v>
      </c>
    </row>
    <row r="237" spans="1:67" x14ac:dyDescent="0.25">
      <c r="A237" s="12" t="s">
        <v>3270</v>
      </c>
      <c r="B237" s="12"/>
      <c r="C237" s="12" t="s">
        <v>1510</v>
      </c>
      <c r="D237" s="12" t="s">
        <v>128</v>
      </c>
      <c r="E237" s="12" t="s">
        <v>796</v>
      </c>
      <c r="F237" s="12" t="s">
        <v>798</v>
      </c>
      <c r="G237" s="12" t="s">
        <v>796</v>
      </c>
      <c r="H237" s="12" t="s">
        <v>798</v>
      </c>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t="s">
        <v>67</v>
      </c>
      <c r="BK237" s="14">
        <v>44883</v>
      </c>
      <c r="BL237" s="12" t="s">
        <v>3251</v>
      </c>
      <c r="BM237" s="12">
        <v>19812</v>
      </c>
      <c r="BN237" s="12" t="s">
        <v>60</v>
      </c>
      <c r="BO237" s="46" t="s">
        <v>3251</v>
      </c>
    </row>
    <row r="238" spans="1:67" x14ac:dyDescent="0.25">
      <c r="A238" s="12" t="s">
        <v>3269</v>
      </c>
      <c r="B238" s="12"/>
      <c r="C238" s="12" t="s">
        <v>1510</v>
      </c>
      <c r="D238" s="12" t="s">
        <v>128</v>
      </c>
      <c r="E238" s="12" t="s">
        <v>796</v>
      </c>
      <c r="F238" s="12" t="s">
        <v>798</v>
      </c>
      <c r="G238" s="12" t="s">
        <v>796</v>
      </c>
      <c r="H238" s="12" t="s">
        <v>798</v>
      </c>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t="s">
        <v>67</v>
      </c>
      <c r="BK238" s="14">
        <v>44883</v>
      </c>
      <c r="BL238" s="12" t="s">
        <v>3251</v>
      </c>
      <c r="BM238" s="12">
        <v>19812</v>
      </c>
      <c r="BN238" s="12" t="s">
        <v>60</v>
      </c>
      <c r="BO238" s="46" t="s">
        <v>3251</v>
      </c>
    </row>
    <row r="239" spans="1:67" x14ac:dyDescent="0.25">
      <c r="A239" s="12" t="s">
        <v>3272</v>
      </c>
      <c r="B239" s="12"/>
      <c r="C239" s="12" t="s">
        <v>1510</v>
      </c>
      <c r="D239" s="12" t="s">
        <v>128</v>
      </c>
      <c r="E239" s="12" t="s">
        <v>796</v>
      </c>
      <c r="F239" s="12" t="s">
        <v>798</v>
      </c>
      <c r="G239" s="12" t="s">
        <v>796</v>
      </c>
      <c r="H239" s="12" t="s">
        <v>798</v>
      </c>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t="s">
        <v>67</v>
      </c>
      <c r="BK239" s="14">
        <v>44883</v>
      </c>
      <c r="BL239" s="12" t="s">
        <v>3251</v>
      </c>
      <c r="BM239" s="12">
        <v>19812</v>
      </c>
      <c r="BN239" s="12" t="s">
        <v>60</v>
      </c>
      <c r="BO239" s="46" t="s">
        <v>3251</v>
      </c>
    </row>
    <row r="240" spans="1:67" x14ac:dyDescent="0.25">
      <c r="A240" s="12" t="s">
        <v>2919</v>
      </c>
      <c r="B240" s="12"/>
      <c r="C240" s="12" t="s">
        <v>1510</v>
      </c>
      <c r="D240" s="12" t="s">
        <v>128</v>
      </c>
      <c r="E240" s="12" t="s">
        <v>796</v>
      </c>
      <c r="F240" s="12" t="s">
        <v>1654</v>
      </c>
      <c r="G240" s="12" t="s">
        <v>796</v>
      </c>
      <c r="H240" s="12" t="s">
        <v>2920</v>
      </c>
      <c r="I240" s="12"/>
      <c r="J240" s="12"/>
      <c r="K240" s="12"/>
      <c r="L240" s="12" t="s">
        <v>420</v>
      </c>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t="s">
        <v>67</v>
      </c>
      <c r="BK240" s="14">
        <v>44832</v>
      </c>
      <c r="BL240" s="12" t="s">
        <v>2903</v>
      </c>
      <c r="BM240" s="12">
        <v>6224</v>
      </c>
      <c r="BN240" s="12" t="s">
        <v>60</v>
      </c>
      <c r="BO240" s="12" t="s">
        <v>2850</v>
      </c>
    </row>
    <row r="241" spans="1:67" x14ac:dyDescent="0.25">
      <c r="A241" s="13" t="s">
        <v>1723</v>
      </c>
      <c r="B241" s="13"/>
      <c r="C241" s="13" t="s">
        <v>1510</v>
      </c>
      <c r="D241" s="13" t="s">
        <v>128</v>
      </c>
      <c r="E241" s="13" t="s">
        <v>796</v>
      </c>
      <c r="F241" s="13" t="s">
        <v>1654</v>
      </c>
      <c r="G241" s="13" t="s">
        <v>796</v>
      </c>
      <c r="H241" s="13" t="s">
        <v>1654</v>
      </c>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row>
    <row r="242" spans="1:67" x14ac:dyDescent="0.25">
      <c r="A242" s="12" t="s">
        <v>3279</v>
      </c>
      <c r="B242" s="12" t="s">
        <v>326</v>
      </c>
      <c r="C242" s="12" t="s">
        <v>1510</v>
      </c>
      <c r="D242" s="12" t="s">
        <v>128</v>
      </c>
      <c r="E242" s="12" t="s">
        <v>796</v>
      </c>
      <c r="F242" s="12" t="s">
        <v>1654</v>
      </c>
      <c r="G242" s="12" t="s">
        <v>796</v>
      </c>
      <c r="H242" s="12" t="s">
        <v>1654</v>
      </c>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t="s">
        <v>67</v>
      </c>
      <c r="BK242" s="14">
        <v>44883</v>
      </c>
      <c r="BL242" s="12" t="s">
        <v>3251</v>
      </c>
      <c r="BM242" s="12">
        <v>19812</v>
      </c>
      <c r="BN242" s="12" t="s">
        <v>60</v>
      </c>
      <c r="BO242" s="46" t="s">
        <v>3251</v>
      </c>
    </row>
    <row r="243" spans="1:67" x14ac:dyDescent="0.25">
      <c r="A243" s="12" t="s">
        <v>2846</v>
      </c>
      <c r="B243" s="12" t="s">
        <v>326</v>
      </c>
      <c r="C243" s="12" t="s">
        <v>1510</v>
      </c>
      <c r="D243" s="12" t="s">
        <v>128</v>
      </c>
      <c r="E243" s="12" t="s">
        <v>796</v>
      </c>
      <c r="F243" s="12" t="s">
        <v>1654</v>
      </c>
      <c r="G243" s="12" t="s">
        <v>796</v>
      </c>
      <c r="H243" s="12" t="s">
        <v>1654</v>
      </c>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t="s">
        <v>67</v>
      </c>
      <c r="BK243" s="14">
        <v>44831</v>
      </c>
      <c r="BL243" s="12" t="s">
        <v>2850</v>
      </c>
      <c r="BM243" s="12">
        <v>6223</v>
      </c>
      <c r="BN243" s="12" t="s">
        <v>60</v>
      </c>
      <c r="BO243" s="12" t="s">
        <v>2850</v>
      </c>
    </row>
    <row r="244" spans="1:67" x14ac:dyDescent="0.25">
      <c r="A244" s="12" t="s">
        <v>2918</v>
      </c>
      <c r="B244" s="12"/>
      <c r="C244" s="12" t="s">
        <v>1510</v>
      </c>
      <c r="D244" s="12" t="s">
        <v>128</v>
      </c>
      <c r="E244" s="12" t="s">
        <v>796</v>
      </c>
      <c r="F244" s="12" t="s">
        <v>1654</v>
      </c>
      <c r="G244" s="12" t="s">
        <v>796</v>
      </c>
      <c r="H244" s="12" t="s">
        <v>1654</v>
      </c>
      <c r="I244" s="12"/>
      <c r="J244" s="12"/>
      <c r="K244" s="12"/>
      <c r="L244" s="12" t="s">
        <v>539</v>
      </c>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t="s">
        <v>67</v>
      </c>
      <c r="BK244" s="14">
        <v>44832</v>
      </c>
      <c r="BL244" s="12" t="s">
        <v>2903</v>
      </c>
      <c r="BM244" s="12">
        <v>6224</v>
      </c>
      <c r="BN244" s="12" t="s">
        <v>60</v>
      </c>
      <c r="BO244" s="12" t="s">
        <v>2850</v>
      </c>
    </row>
    <row r="245" spans="1:67" x14ac:dyDescent="0.25">
      <c r="A245" s="12" t="s">
        <v>2891</v>
      </c>
      <c r="B245" s="12"/>
      <c r="C245" s="12" t="s">
        <v>1510</v>
      </c>
      <c r="D245" s="12" t="s">
        <v>128</v>
      </c>
      <c r="E245" s="12" t="s">
        <v>796</v>
      </c>
      <c r="F245" s="12" t="s">
        <v>1654</v>
      </c>
      <c r="G245" s="12" t="s">
        <v>796</v>
      </c>
      <c r="H245" s="12" t="s">
        <v>1654</v>
      </c>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t="s">
        <v>67</v>
      </c>
      <c r="BK245" s="14">
        <v>44831</v>
      </c>
      <c r="BL245" s="12" t="s">
        <v>2850</v>
      </c>
      <c r="BM245" s="12">
        <v>6223</v>
      </c>
      <c r="BN245" s="12" t="s">
        <v>60</v>
      </c>
      <c r="BO245" s="12" t="s">
        <v>2850</v>
      </c>
    </row>
    <row r="246" spans="1:67" x14ac:dyDescent="0.25">
      <c r="A246" s="12" t="s">
        <v>2894</v>
      </c>
      <c r="B246" s="12"/>
      <c r="C246" s="12" t="s">
        <v>1510</v>
      </c>
      <c r="D246" s="12" t="s">
        <v>128</v>
      </c>
      <c r="E246" s="12" t="s">
        <v>796</v>
      </c>
      <c r="F246" s="12" t="s">
        <v>1654</v>
      </c>
      <c r="G246" s="12" t="s">
        <v>796</v>
      </c>
      <c r="H246" s="12" t="s">
        <v>1654</v>
      </c>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t="s">
        <v>67</v>
      </c>
      <c r="BK246" s="14">
        <v>44831</v>
      </c>
      <c r="BL246" s="12" t="s">
        <v>2850</v>
      </c>
      <c r="BM246" s="12">
        <v>6223</v>
      </c>
      <c r="BN246" s="12" t="s">
        <v>60</v>
      </c>
      <c r="BO246" s="12" t="s">
        <v>2850</v>
      </c>
    </row>
    <row r="247" spans="1:67" x14ac:dyDescent="0.25">
      <c r="A247" s="12" t="s">
        <v>2893</v>
      </c>
      <c r="B247" s="12"/>
      <c r="C247" s="12" t="s">
        <v>1510</v>
      </c>
      <c r="D247" s="12" t="s">
        <v>128</v>
      </c>
      <c r="E247" s="12" t="s">
        <v>796</v>
      </c>
      <c r="F247" s="12" t="s">
        <v>1654</v>
      </c>
      <c r="G247" s="12" t="s">
        <v>796</v>
      </c>
      <c r="H247" s="12" t="s">
        <v>1654</v>
      </c>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t="s">
        <v>67</v>
      </c>
      <c r="BK247" s="14">
        <v>44831</v>
      </c>
      <c r="BL247" s="12" t="s">
        <v>2850</v>
      </c>
      <c r="BM247" s="12">
        <v>6223</v>
      </c>
      <c r="BN247" s="12" t="s">
        <v>60</v>
      </c>
      <c r="BO247" s="12" t="s">
        <v>2850</v>
      </c>
    </row>
    <row r="248" spans="1:67" x14ac:dyDescent="0.25">
      <c r="A248" s="12" t="s">
        <v>2889</v>
      </c>
      <c r="B248" s="12"/>
      <c r="C248" s="12" t="s">
        <v>1510</v>
      </c>
      <c r="D248" s="12" t="s">
        <v>128</v>
      </c>
      <c r="E248" s="12" t="s">
        <v>796</v>
      </c>
      <c r="F248" s="12" t="s">
        <v>1654</v>
      </c>
      <c r="G248" s="12" t="s">
        <v>796</v>
      </c>
      <c r="H248" s="12" t="s">
        <v>1654</v>
      </c>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t="s">
        <v>67</v>
      </c>
      <c r="BK248" s="14">
        <v>44831</v>
      </c>
      <c r="BL248" s="12" t="s">
        <v>2850</v>
      </c>
      <c r="BM248" s="12">
        <v>6223</v>
      </c>
      <c r="BN248" s="12" t="s">
        <v>60</v>
      </c>
      <c r="BO248" s="12" t="s">
        <v>2850</v>
      </c>
    </row>
    <row r="249" spans="1:67" x14ac:dyDescent="0.25">
      <c r="A249" s="12" t="s">
        <v>2896</v>
      </c>
      <c r="B249" s="12"/>
      <c r="C249" s="12" t="s">
        <v>1510</v>
      </c>
      <c r="D249" s="12" t="s">
        <v>128</v>
      </c>
      <c r="E249" s="12" t="s">
        <v>796</v>
      </c>
      <c r="F249" s="12" t="s">
        <v>1654</v>
      </c>
      <c r="G249" s="12" t="s">
        <v>796</v>
      </c>
      <c r="H249" s="12" t="s">
        <v>1654</v>
      </c>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t="s">
        <v>67</v>
      </c>
      <c r="BK249" s="14">
        <v>44831</v>
      </c>
      <c r="BL249" s="12" t="s">
        <v>2850</v>
      </c>
      <c r="BM249" s="12">
        <v>6223</v>
      </c>
      <c r="BN249" s="12" t="s">
        <v>60</v>
      </c>
      <c r="BO249" s="12" t="s">
        <v>2850</v>
      </c>
    </row>
    <row r="250" spans="1:67" x14ac:dyDescent="0.25">
      <c r="A250" s="12" t="s">
        <v>2895</v>
      </c>
      <c r="B250" s="12"/>
      <c r="C250" s="12" t="s">
        <v>1510</v>
      </c>
      <c r="D250" s="12" t="s">
        <v>128</v>
      </c>
      <c r="E250" s="12" t="s">
        <v>796</v>
      </c>
      <c r="F250" s="12" t="s">
        <v>1654</v>
      </c>
      <c r="G250" s="12" t="s">
        <v>796</v>
      </c>
      <c r="H250" s="12" t="s">
        <v>1654</v>
      </c>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t="s">
        <v>67</v>
      </c>
      <c r="BK250" s="14">
        <v>44831</v>
      </c>
      <c r="BL250" s="12" t="s">
        <v>2850</v>
      </c>
      <c r="BM250" s="12">
        <v>6223</v>
      </c>
      <c r="BN250" s="12" t="s">
        <v>60</v>
      </c>
      <c r="BO250" s="12" t="s">
        <v>2850</v>
      </c>
    </row>
    <row r="251" spans="1:67" x14ac:dyDescent="0.25">
      <c r="A251" s="12" t="s">
        <v>2892</v>
      </c>
      <c r="B251" s="12"/>
      <c r="C251" s="12" t="s">
        <v>1510</v>
      </c>
      <c r="D251" s="12" t="s">
        <v>128</v>
      </c>
      <c r="E251" s="12" t="s">
        <v>796</v>
      </c>
      <c r="F251" s="12" t="s">
        <v>1654</v>
      </c>
      <c r="G251" s="12" t="s">
        <v>796</v>
      </c>
      <c r="H251" s="12" t="s">
        <v>1654</v>
      </c>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t="s">
        <v>67</v>
      </c>
      <c r="BK251" s="14">
        <v>44831</v>
      </c>
      <c r="BL251" s="12" t="s">
        <v>2850</v>
      </c>
      <c r="BM251" s="12">
        <v>6223</v>
      </c>
      <c r="BN251" s="12" t="s">
        <v>60</v>
      </c>
      <c r="BO251" s="12" t="s">
        <v>2850</v>
      </c>
    </row>
    <row r="252" spans="1:67" x14ac:dyDescent="0.25">
      <c r="A252" s="12" t="s">
        <v>2890</v>
      </c>
      <c r="B252" s="12"/>
      <c r="C252" s="12" t="s">
        <v>1510</v>
      </c>
      <c r="D252" s="12" t="s">
        <v>128</v>
      </c>
      <c r="E252" s="12" t="s">
        <v>796</v>
      </c>
      <c r="F252" s="12" t="s">
        <v>1654</v>
      </c>
      <c r="G252" s="12" t="s">
        <v>796</v>
      </c>
      <c r="H252" s="12" t="s">
        <v>1654</v>
      </c>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t="s">
        <v>67</v>
      </c>
      <c r="BK252" s="14">
        <v>44831</v>
      </c>
      <c r="BL252" s="12" t="s">
        <v>2850</v>
      </c>
      <c r="BM252" s="12">
        <v>6223</v>
      </c>
      <c r="BN252" s="12" t="s">
        <v>60</v>
      </c>
      <c r="BO252" s="12" t="s">
        <v>2850</v>
      </c>
    </row>
    <row r="253" spans="1:67" x14ac:dyDescent="0.25">
      <c r="A253" s="8" t="s">
        <v>96</v>
      </c>
      <c r="B253" s="8"/>
      <c r="C253" s="8" t="s">
        <v>1510</v>
      </c>
      <c r="D253" s="8" t="s">
        <v>128</v>
      </c>
      <c r="E253" s="8" t="s">
        <v>796</v>
      </c>
      <c r="F253" s="8" t="s">
        <v>1654</v>
      </c>
      <c r="G253" s="8" t="s">
        <v>796</v>
      </c>
      <c r="H253" s="8" t="s">
        <v>1654</v>
      </c>
      <c r="I253" s="8"/>
      <c r="J253" s="8"/>
      <c r="K253" s="8"/>
      <c r="L253" s="8"/>
      <c r="M253" s="8"/>
      <c r="N253" s="8"/>
      <c r="O253" s="8"/>
      <c r="P253" s="8"/>
      <c r="Q253" s="8"/>
      <c r="R253" s="8"/>
      <c r="S253" s="8"/>
      <c r="T253" s="8"/>
      <c r="U253" s="8">
        <v>3</v>
      </c>
      <c r="V253" s="8"/>
      <c r="W253" s="8"/>
      <c r="X253" s="8">
        <v>4</v>
      </c>
      <c r="Y253" s="8">
        <v>3.3</v>
      </c>
      <c r="Z253" s="8"/>
      <c r="AA253" s="8"/>
      <c r="AB253" s="8">
        <v>4.2</v>
      </c>
      <c r="AC253" s="8">
        <v>3.4</v>
      </c>
      <c r="AD253" s="8"/>
      <c r="AE253" s="8"/>
      <c r="AF253" s="8">
        <v>4.4000000000000004</v>
      </c>
      <c r="AG253" s="8">
        <v>2.9</v>
      </c>
      <c r="AH253" s="8"/>
      <c r="AI253" s="8"/>
      <c r="AJ253" s="8">
        <v>3.9</v>
      </c>
      <c r="AK253" s="8"/>
      <c r="AL253" s="8"/>
      <c r="AM253" s="8"/>
      <c r="AN253" s="8"/>
      <c r="AO253" s="8">
        <v>2.5</v>
      </c>
      <c r="AP253" s="8"/>
      <c r="AQ253" s="8"/>
      <c r="AR253" s="8">
        <v>2</v>
      </c>
      <c r="AS253" s="8">
        <v>2.8</v>
      </c>
      <c r="AT253" s="8"/>
      <c r="AU253" s="8"/>
      <c r="AV253" s="8">
        <v>2.1</v>
      </c>
      <c r="AW253" s="8">
        <v>3</v>
      </c>
      <c r="AX253" s="8"/>
      <c r="AY253" s="8"/>
      <c r="AZ253" s="8">
        <v>2.5</v>
      </c>
      <c r="BA253" s="8">
        <v>3.2</v>
      </c>
      <c r="BB253" s="8"/>
      <c r="BC253" s="8"/>
      <c r="BD253" s="8">
        <v>2.7</v>
      </c>
      <c r="BE253" s="8">
        <v>3.5</v>
      </c>
      <c r="BF253" s="8"/>
      <c r="BG253" s="8"/>
      <c r="BH253" s="8">
        <v>2.4</v>
      </c>
      <c r="BI253" s="8"/>
      <c r="BJ253" s="8" t="s">
        <v>67</v>
      </c>
      <c r="BK253" s="9">
        <v>44831</v>
      </c>
      <c r="BL253" s="8" t="s">
        <v>2850</v>
      </c>
      <c r="BM253" s="8">
        <v>6223</v>
      </c>
      <c r="BN253" s="8" t="s">
        <v>60</v>
      </c>
      <c r="BO253" s="8"/>
    </row>
    <row r="254" spans="1:67" x14ac:dyDescent="0.25">
      <c r="A254" s="13" t="s">
        <v>1723</v>
      </c>
      <c r="B254" s="13"/>
      <c r="C254" s="13" t="s">
        <v>1510</v>
      </c>
      <c r="D254" s="13" t="s">
        <v>128</v>
      </c>
      <c r="E254" s="13" t="s">
        <v>796</v>
      </c>
      <c r="F254" s="13" t="s">
        <v>800</v>
      </c>
      <c r="G254" s="13" t="s">
        <v>796</v>
      </c>
      <c r="H254" s="13" t="s">
        <v>800</v>
      </c>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row>
    <row r="255" spans="1:67" x14ac:dyDescent="0.25">
      <c r="A255" s="12" t="s">
        <v>2882</v>
      </c>
      <c r="B255" s="12"/>
      <c r="C255" s="12" t="s">
        <v>1510</v>
      </c>
      <c r="D255" s="12" t="s">
        <v>128</v>
      </c>
      <c r="E255" s="12" t="s">
        <v>796</v>
      </c>
      <c r="F255" s="12" t="s">
        <v>800</v>
      </c>
      <c r="G255" s="12" t="s">
        <v>796</v>
      </c>
      <c r="H255" s="12" t="s">
        <v>800</v>
      </c>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t="s">
        <v>67</v>
      </c>
      <c r="BK255" s="14">
        <v>44831</v>
      </c>
      <c r="BL255" s="12" t="s">
        <v>2850</v>
      </c>
      <c r="BM255" s="12">
        <v>6223</v>
      </c>
      <c r="BN255" s="12" t="s">
        <v>60</v>
      </c>
      <c r="BO255" s="12" t="s">
        <v>2850</v>
      </c>
    </row>
    <row r="256" spans="1:67" s="23" customFormat="1" x14ac:dyDescent="0.25">
      <c r="A256" s="12" t="s">
        <v>2884</v>
      </c>
      <c r="B256" s="12"/>
      <c r="C256" s="12" t="s">
        <v>1510</v>
      </c>
      <c r="D256" s="12" t="s">
        <v>128</v>
      </c>
      <c r="E256" s="12" t="s">
        <v>796</v>
      </c>
      <c r="F256" s="12" t="s">
        <v>800</v>
      </c>
      <c r="G256" s="12" t="s">
        <v>796</v>
      </c>
      <c r="H256" s="12" t="s">
        <v>800</v>
      </c>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t="s">
        <v>67</v>
      </c>
      <c r="BK256" s="14">
        <v>44831</v>
      </c>
      <c r="BL256" s="12" t="s">
        <v>2850</v>
      </c>
      <c r="BM256" s="12">
        <v>6223</v>
      </c>
      <c r="BN256" s="12" t="s">
        <v>60</v>
      </c>
      <c r="BO256" s="12" t="s">
        <v>2850</v>
      </c>
    </row>
    <row r="257" spans="1:67" x14ac:dyDescent="0.25">
      <c r="A257" s="12" t="s">
        <v>2887</v>
      </c>
      <c r="B257" s="12"/>
      <c r="C257" s="12" t="s">
        <v>1510</v>
      </c>
      <c r="D257" s="12" t="s">
        <v>128</v>
      </c>
      <c r="E257" s="12" t="s">
        <v>796</v>
      </c>
      <c r="F257" s="12" t="s">
        <v>800</v>
      </c>
      <c r="G257" s="12" t="s">
        <v>796</v>
      </c>
      <c r="H257" s="12" t="s">
        <v>800</v>
      </c>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t="s">
        <v>67</v>
      </c>
      <c r="BK257" s="14">
        <v>44831</v>
      </c>
      <c r="BL257" s="12" t="s">
        <v>2850</v>
      </c>
      <c r="BM257" s="12">
        <v>6223</v>
      </c>
      <c r="BN257" s="12" t="s">
        <v>60</v>
      </c>
      <c r="BO257" s="12" t="s">
        <v>2850</v>
      </c>
    </row>
    <row r="258" spans="1:67" s="5" customFormat="1" x14ac:dyDescent="0.25">
      <c r="A258" s="12" t="s">
        <v>2888</v>
      </c>
      <c r="B258" s="12"/>
      <c r="C258" s="12" t="s">
        <v>1510</v>
      </c>
      <c r="D258" s="12" t="s">
        <v>128</v>
      </c>
      <c r="E258" s="12" t="s">
        <v>796</v>
      </c>
      <c r="F258" s="12" t="s">
        <v>800</v>
      </c>
      <c r="G258" s="12" t="s">
        <v>796</v>
      </c>
      <c r="H258" s="12" t="s">
        <v>800</v>
      </c>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t="s">
        <v>67</v>
      </c>
      <c r="BK258" s="14">
        <v>44831</v>
      </c>
      <c r="BL258" s="12" t="s">
        <v>2850</v>
      </c>
      <c r="BM258" s="12">
        <v>6223</v>
      </c>
      <c r="BN258" s="12" t="s">
        <v>60</v>
      </c>
      <c r="BO258" s="12" t="s">
        <v>2850</v>
      </c>
    </row>
    <row r="259" spans="1:67" s="23" customFormat="1" x14ac:dyDescent="0.25">
      <c r="A259" s="12" t="s">
        <v>2857</v>
      </c>
      <c r="B259" s="12"/>
      <c r="C259" s="12" t="s">
        <v>1510</v>
      </c>
      <c r="D259" s="12" t="s">
        <v>128</v>
      </c>
      <c r="E259" s="12" t="s">
        <v>796</v>
      </c>
      <c r="F259" s="12" t="s">
        <v>800</v>
      </c>
      <c r="G259" s="12" t="s">
        <v>796</v>
      </c>
      <c r="H259" s="12" t="s">
        <v>800</v>
      </c>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t="s">
        <v>67</v>
      </c>
      <c r="BK259" s="14">
        <v>44831</v>
      </c>
      <c r="BL259" s="12" t="s">
        <v>2850</v>
      </c>
      <c r="BM259" s="12">
        <v>6223</v>
      </c>
      <c r="BN259" s="12" t="s">
        <v>60</v>
      </c>
      <c r="BO259" s="12" t="s">
        <v>2850</v>
      </c>
    </row>
    <row r="260" spans="1:67" s="23" customFormat="1" x14ac:dyDescent="0.25">
      <c r="A260" s="12" t="s">
        <v>2883</v>
      </c>
      <c r="B260" s="12"/>
      <c r="C260" s="12" t="s">
        <v>1510</v>
      </c>
      <c r="D260" s="12" t="s">
        <v>128</v>
      </c>
      <c r="E260" s="12" t="s">
        <v>796</v>
      </c>
      <c r="F260" s="12" t="s">
        <v>800</v>
      </c>
      <c r="G260" s="12" t="s">
        <v>796</v>
      </c>
      <c r="H260" s="12" t="s">
        <v>800</v>
      </c>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t="s">
        <v>67</v>
      </c>
      <c r="BK260" s="14">
        <v>44831</v>
      </c>
      <c r="BL260" s="12" t="s">
        <v>2850</v>
      </c>
      <c r="BM260" s="12">
        <v>6223</v>
      </c>
      <c r="BN260" s="12" t="s">
        <v>60</v>
      </c>
      <c r="BO260" s="12" t="s">
        <v>2850</v>
      </c>
    </row>
    <row r="261" spans="1:67" s="23" customFormat="1" x14ac:dyDescent="0.25">
      <c r="A261" s="12" t="s">
        <v>2886</v>
      </c>
      <c r="B261" s="12"/>
      <c r="C261" s="12" t="s">
        <v>1510</v>
      </c>
      <c r="D261" s="12" t="s">
        <v>128</v>
      </c>
      <c r="E261" s="12" t="s">
        <v>796</v>
      </c>
      <c r="F261" s="12" t="s">
        <v>800</v>
      </c>
      <c r="G261" s="12" t="s">
        <v>796</v>
      </c>
      <c r="H261" s="12" t="s">
        <v>800</v>
      </c>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t="s">
        <v>67</v>
      </c>
      <c r="BK261" s="14">
        <v>44831</v>
      </c>
      <c r="BL261" s="12" t="s">
        <v>2850</v>
      </c>
      <c r="BM261" s="12">
        <v>6223</v>
      </c>
      <c r="BN261" s="12" t="s">
        <v>60</v>
      </c>
      <c r="BO261" s="12" t="s">
        <v>2850</v>
      </c>
    </row>
    <row r="262" spans="1:67" s="23" customFormat="1" x14ac:dyDescent="0.25">
      <c r="A262" s="12" t="s">
        <v>2885</v>
      </c>
      <c r="B262" s="12"/>
      <c r="C262" s="12" t="s">
        <v>1510</v>
      </c>
      <c r="D262" s="12" t="s">
        <v>128</v>
      </c>
      <c r="E262" s="12" t="s">
        <v>796</v>
      </c>
      <c r="F262" s="12" t="s">
        <v>800</v>
      </c>
      <c r="G262" s="12" t="s">
        <v>796</v>
      </c>
      <c r="H262" s="12" t="s">
        <v>800</v>
      </c>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t="s">
        <v>67</v>
      </c>
      <c r="BK262" s="14">
        <v>44831</v>
      </c>
      <c r="BL262" s="12" t="s">
        <v>2850</v>
      </c>
      <c r="BM262" s="12">
        <v>6223</v>
      </c>
      <c r="BN262" s="12" t="s">
        <v>60</v>
      </c>
      <c r="BO262" s="12" t="s">
        <v>2850</v>
      </c>
    </row>
    <row r="263" spans="1:67" s="23" customFormat="1" x14ac:dyDescent="0.25">
      <c r="A263" s="8" t="s">
        <v>3361</v>
      </c>
      <c r="B263" s="8"/>
      <c r="C263" s="8" t="s">
        <v>1510</v>
      </c>
      <c r="D263" s="8" t="s">
        <v>128</v>
      </c>
      <c r="E263" s="8" t="s">
        <v>796</v>
      </c>
      <c r="F263" s="8" t="s">
        <v>800</v>
      </c>
      <c r="G263" s="8" t="s">
        <v>796</v>
      </c>
      <c r="H263" s="8" t="s">
        <v>800</v>
      </c>
      <c r="I263" s="8"/>
      <c r="J263" s="8"/>
      <c r="K263" s="8"/>
      <c r="L263" s="8"/>
      <c r="M263" s="8"/>
      <c r="N263" s="8"/>
      <c r="O263" s="8"/>
      <c r="P263" s="8"/>
      <c r="Q263" s="8">
        <v>2.5299999999999998</v>
      </c>
      <c r="R263" s="8"/>
      <c r="S263" s="8"/>
      <c r="T263" s="8">
        <v>3</v>
      </c>
      <c r="U263" s="8">
        <v>2.4700000000000002</v>
      </c>
      <c r="V263" s="8"/>
      <c r="W263" s="8"/>
      <c r="X263" s="8">
        <v>3.87</v>
      </c>
      <c r="Y263" s="8">
        <v>3.26</v>
      </c>
      <c r="Z263" s="8"/>
      <c r="AA263" s="8"/>
      <c r="AB263" s="8">
        <v>3.26</v>
      </c>
      <c r="AC263" s="8">
        <v>3.43</v>
      </c>
      <c r="AD263" s="8"/>
      <c r="AE263" s="8"/>
      <c r="AF263" s="8">
        <v>4.38</v>
      </c>
      <c r="AG263" s="8">
        <v>3.01</v>
      </c>
      <c r="AH263" s="8"/>
      <c r="AI263" s="8"/>
      <c r="AJ263" s="8">
        <v>4.08</v>
      </c>
      <c r="AK263" s="8"/>
      <c r="AL263" s="8"/>
      <c r="AM263" s="8"/>
      <c r="AN263" s="8"/>
      <c r="AO263" s="8"/>
      <c r="AP263" s="8"/>
      <c r="AQ263" s="8"/>
      <c r="AR263" s="8"/>
      <c r="AS263" s="8">
        <v>2.7</v>
      </c>
      <c r="AT263" s="8"/>
      <c r="AU263" s="8"/>
      <c r="AV263" s="8">
        <v>2</v>
      </c>
      <c r="AW263" s="8">
        <v>3.4</v>
      </c>
      <c r="AX263" s="8">
        <v>2.5099999999999998</v>
      </c>
      <c r="AY263" s="8">
        <v>2.68</v>
      </c>
      <c r="AZ263" s="8">
        <v>2.68</v>
      </c>
      <c r="BA263" s="8">
        <v>3.49</v>
      </c>
      <c r="BB263" s="8">
        <v>2.71</v>
      </c>
      <c r="BC263" s="8">
        <v>2.72</v>
      </c>
      <c r="BD263" s="8">
        <v>2.72</v>
      </c>
      <c r="BE263" s="8">
        <v>4.0199999999999996</v>
      </c>
      <c r="BF263" s="8">
        <v>2.62</v>
      </c>
      <c r="BG263" s="8">
        <v>2.27</v>
      </c>
      <c r="BH263" s="8">
        <v>2.62</v>
      </c>
      <c r="BI263" s="8" t="s">
        <v>3387</v>
      </c>
      <c r="BJ263" s="8" t="s">
        <v>67</v>
      </c>
      <c r="BK263" s="9">
        <v>44886</v>
      </c>
      <c r="BL263" s="8" t="s">
        <v>3352</v>
      </c>
      <c r="BM263" s="8">
        <v>3596</v>
      </c>
      <c r="BN263" s="8"/>
      <c r="BO263" s="8"/>
    </row>
    <row r="264" spans="1:67" x14ac:dyDescent="0.25">
      <c r="A264" s="8" t="s">
        <v>3361</v>
      </c>
      <c r="B264" s="8"/>
      <c r="C264" s="8" t="s">
        <v>1510</v>
      </c>
      <c r="D264" s="8" t="s">
        <v>128</v>
      </c>
      <c r="E264" s="8" t="s">
        <v>796</v>
      </c>
      <c r="F264" s="8" t="s">
        <v>800</v>
      </c>
      <c r="G264" s="8" t="s">
        <v>796</v>
      </c>
      <c r="H264" s="8" t="s">
        <v>800</v>
      </c>
      <c r="I264" s="8"/>
      <c r="J264" s="8"/>
      <c r="K264" s="8"/>
      <c r="L264" s="8"/>
      <c r="M264" s="8">
        <v>2.33</v>
      </c>
      <c r="N264" s="8"/>
      <c r="O264" s="8"/>
      <c r="P264" s="8">
        <v>1.9</v>
      </c>
      <c r="Q264" s="8">
        <v>2.68</v>
      </c>
      <c r="R264" s="8"/>
      <c r="S264" s="8"/>
      <c r="T264" s="8">
        <v>3.04</v>
      </c>
      <c r="U264" s="8">
        <v>2.54</v>
      </c>
      <c r="V264" s="8"/>
      <c r="W264" s="8"/>
      <c r="X264" s="8">
        <v>3.71</v>
      </c>
      <c r="Y264" s="8">
        <v>3.34</v>
      </c>
      <c r="Z264" s="8"/>
      <c r="AA264" s="8"/>
      <c r="AB264" s="8">
        <v>4.1100000000000003</v>
      </c>
      <c r="AC264" s="8">
        <v>3.57</v>
      </c>
      <c r="AD264" s="8"/>
      <c r="AE264" s="8"/>
      <c r="AF264" s="8">
        <v>4.8</v>
      </c>
      <c r="AG264" s="8">
        <v>2.88</v>
      </c>
      <c r="AH264" s="8"/>
      <c r="AI264" s="8"/>
      <c r="AJ264" s="8">
        <v>4.1900000000000004</v>
      </c>
      <c r="AK264" s="8">
        <v>2.0499999999999998</v>
      </c>
      <c r="AL264" s="8"/>
      <c r="AM264" s="8"/>
      <c r="AN264" s="8">
        <v>1.5</v>
      </c>
      <c r="AO264" s="8">
        <v>2.6</v>
      </c>
      <c r="AP264" s="8"/>
      <c r="AQ264" s="8"/>
      <c r="AR264" s="8">
        <v>1.84</v>
      </c>
      <c r="AS264" s="8">
        <v>2.92</v>
      </c>
      <c r="AT264" s="8"/>
      <c r="AU264" s="8"/>
      <c r="AV264" s="8">
        <v>2.2200000000000002</v>
      </c>
      <c r="AW264" s="8">
        <v>3.43</v>
      </c>
      <c r="AX264" s="8"/>
      <c r="AY264" s="8"/>
      <c r="AZ264" s="8">
        <v>2.67</v>
      </c>
      <c r="BA264" s="8">
        <v>3.65</v>
      </c>
      <c r="BB264" s="8"/>
      <c r="BC264" s="8"/>
      <c r="BD264" s="8">
        <v>2.86</v>
      </c>
      <c r="BE264" s="8">
        <v>3.86</v>
      </c>
      <c r="BF264" s="8"/>
      <c r="BG264" s="8"/>
      <c r="BH264" s="8">
        <v>2.62</v>
      </c>
      <c r="BI264" s="8"/>
      <c r="BJ264" s="8" t="s">
        <v>67</v>
      </c>
      <c r="BK264" s="9">
        <v>44886</v>
      </c>
      <c r="BL264" s="8" t="s">
        <v>3408</v>
      </c>
      <c r="BM264" s="8">
        <v>1737</v>
      </c>
      <c r="BN264" s="8"/>
      <c r="BO264" s="8"/>
    </row>
    <row r="265" spans="1:67" s="24" customFormat="1" x14ac:dyDescent="0.25">
      <c r="A265" s="12" t="s">
        <v>3382</v>
      </c>
      <c r="B265" s="12"/>
      <c r="C265" s="12" t="s">
        <v>1510</v>
      </c>
      <c r="D265" s="12" t="s">
        <v>128</v>
      </c>
      <c r="E265" s="12" t="s">
        <v>796</v>
      </c>
      <c r="F265" s="12" t="s">
        <v>800</v>
      </c>
      <c r="G265" s="12" t="s">
        <v>796</v>
      </c>
      <c r="H265" s="12" t="s">
        <v>800</v>
      </c>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t="s">
        <v>67</v>
      </c>
      <c r="BK265" s="14">
        <v>44886</v>
      </c>
      <c r="BL265" s="12" t="s">
        <v>3352</v>
      </c>
      <c r="BM265" s="12">
        <v>3596</v>
      </c>
      <c r="BN265" s="12" t="s">
        <v>60</v>
      </c>
      <c r="BO265" s="12" t="s">
        <v>3352</v>
      </c>
    </row>
    <row r="266" spans="1:67" s="24" customFormat="1" x14ac:dyDescent="0.25">
      <c r="A266" s="12" t="s">
        <v>3383</v>
      </c>
      <c r="B266" s="12"/>
      <c r="C266" s="12" t="s">
        <v>1510</v>
      </c>
      <c r="D266" s="12" t="s">
        <v>128</v>
      </c>
      <c r="E266" s="12" t="s">
        <v>796</v>
      </c>
      <c r="F266" s="12" t="s">
        <v>800</v>
      </c>
      <c r="G266" s="12" t="s">
        <v>796</v>
      </c>
      <c r="H266" s="12" t="s">
        <v>800</v>
      </c>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t="s">
        <v>67</v>
      </c>
      <c r="BK266" s="14">
        <v>44886</v>
      </c>
      <c r="BL266" s="12" t="s">
        <v>3352</v>
      </c>
      <c r="BM266" s="12">
        <v>3596</v>
      </c>
      <c r="BN266" s="12" t="s">
        <v>60</v>
      </c>
      <c r="BO266" s="12" t="s">
        <v>3352</v>
      </c>
    </row>
    <row r="267" spans="1:67" x14ac:dyDescent="0.25">
      <c r="A267" s="8" t="s">
        <v>96</v>
      </c>
      <c r="B267" s="8"/>
      <c r="C267" s="8" t="s">
        <v>1510</v>
      </c>
      <c r="D267" s="8" t="s">
        <v>128</v>
      </c>
      <c r="E267" s="8" t="s">
        <v>796</v>
      </c>
      <c r="F267" s="8" t="s">
        <v>800</v>
      </c>
      <c r="G267" s="8" t="s">
        <v>796</v>
      </c>
      <c r="H267" s="8" t="s">
        <v>800</v>
      </c>
      <c r="I267" s="8"/>
      <c r="J267" s="8"/>
      <c r="K267" s="8"/>
      <c r="L267" s="8"/>
      <c r="M267" s="8"/>
      <c r="N267" s="8"/>
      <c r="O267" s="8"/>
      <c r="P267" s="8"/>
      <c r="Q267" s="8">
        <v>2.5</v>
      </c>
      <c r="R267" s="8"/>
      <c r="S267" s="8"/>
      <c r="T267" s="8">
        <v>2.6</v>
      </c>
      <c r="U267" s="8">
        <v>2.6</v>
      </c>
      <c r="V267" s="8"/>
      <c r="W267" s="8"/>
      <c r="X267" s="8">
        <v>3.4</v>
      </c>
      <c r="Y267" s="8">
        <v>3.4</v>
      </c>
      <c r="Z267" s="8"/>
      <c r="AA267" s="8"/>
      <c r="AB267" s="8">
        <v>3.9</v>
      </c>
      <c r="AC267" s="8">
        <v>3.5</v>
      </c>
      <c r="AD267" s="8"/>
      <c r="AE267" s="8"/>
      <c r="AF267" s="8">
        <v>4.5</v>
      </c>
      <c r="AG267" s="8">
        <v>2.8</v>
      </c>
      <c r="AH267" s="8"/>
      <c r="AI267" s="8"/>
      <c r="AJ267" s="8">
        <v>3.7</v>
      </c>
      <c r="AK267" s="8"/>
      <c r="AL267" s="8"/>
      <c r="AM267" s="8"/>
      <c r="AN267" s="8"/>
      <c r="AO267" s="8">
        <v>2.5</v>
      </c>
      <c r="AP267" s="8"/>
      <c r="AQ267" s="8"/>
      <c r="AR267" s="8">
        <v>1.8</v>
      </c>
      <c r="AS267" s="8">
        <v>2.8</v>
      </c>
      <c r="AT267" s="8"/>
      <c r="AU267" s="8"/>
      <c r="AV267" s="8">
        <v>2.2000000000000002</v>
      </c>
      <c r="AW267" s="8">
        <v>3.3</v>
      </c>
      <c r="AX267" s="8"/>
      <c r="AY267" s="8"/>
      <c r="AZ267" s="8">
        <v>2.6</v>
      </c>
      <c r="BA267" s="8">
        <v>3.5</v>
      </c>
      <c r="BB267" s="8"/>
      <c r="BC267" s="8"/>
      <c r="BD267" s="8">
        <v>3</v>
      </c>
      <c r="BE267" s="8">
        <v>3.9</v>
      </c>
      <c r="BF267" s="8"/>
      <c r="BG267" s="8"/>
      <c r="BH267" s="8">
        <v>2.6</v>
      </c>
      <c r="BI267" s="8"/>
      <c r="BJ267" s="8" t="s">
        <v>67</v>
      </c>
      <c r="BK267" s="9">
        <v>44831</v>
      </c>
      <c r="BL267" s="8" t="s">
        <v>2850</v>
      </c>
      <c r="BM267" s="8">
        <v>6223</v>
      </c>
      <c r="BN267" s="8"/>
      <c r="BO267" s="8"/>
    </row>
    <row r="268" spans="1:67" x14ac:dyDescent="0.25">
      <c r="A268" s="8" t="s">
        <v>96</v>
      </c>
      <c r="B268" s="8"/>
      <c r="C268" s="8" t="s">
        <v>1510</v>
      </c>
      <c r="D268" s="8" t="s">
        <v>128</v>
      </c>
      <c r="E268" s="8" t="s">
        <v>796</v>
      </c>
      <c r="F268" s="8" t="s">
        <v>800</v>
      </c>
      <c r="G268" s="8" t="s">
        <v>796</v>
      </c>
      <c r="H268" s="8" t="s">
        <v>800</v>
      </c>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t="s">
        <v>67</v>
      </c>
      <c r="BK268" s="9">
        <v>44831</v>
      </c>
      <c r="BL268" s="8" t="s">
        <v>2850</v>
      </c>
      <c r="BM268" s="8">
        <v>6223</v>
      </c>
      <c r="BN268" s="8"/>
      <c r="BO268" s="8"/>
    </row>
    <row r="269" spans="1:67" x14ac:dyDescent="0.25">
      <c r="A269" t="s">
        <v>801</v>
      </c>
      <c r="C269" t="s">
        <v>1510</v>
      </c>
      <c r="D269" t="s">
        <v>128</v>
      </c>
      <c r="E269" t="s">
        <v>796</v>
      </c>
      <c r="F269" t="s">
        <v>800</v>
      </c>
      <c r="G269" t="s">
        <v>796</v>
      </c>
      <c r="H269" t="s">
        <v>800</v>
      </c>
      <c r="BA269">
        <v>3.5</v>
      </c>
      <c r="BD269">
        <v>2.8</v>
      </c>
      <c r="BJ269" t="s">
        <v>67</v>
      </c>
      <c r="BL269" t="s">
        <v>802</v>
      </c>
      <c r="BM269">
        <v>3806</v>
      </c>
    </row>
    <row r="270" spans="1:67" ht="15.75" x14ac:dyDescent="0.25">
      <c r="A270" t="s">
        <v>807</v>
      </c>
      <c r="C270" t="s">
        <v>1510</v>
      </c>
      <c r="D270" t="s">
        <v>128</v>
      </c>
      <c r="E270" t="s">
        <v>796</v>
      </c>
      <c r="F270" t="s">
        <v>804</v>
      </c>
      <c r="G270" t="s">
        <v>645</v>
      </c>
      <c r="H270" t="s">
        <v>804</v>
      </c>
      <c r="AW270">
        <v>4</v>
      </c>
      <c r="AZ270">
        <v>3</v>
      </c>
      <c r="BI270" t="s">
        <v>808</v>
      </c>
      <c r="BJ270" t="s">
        <v>67</v>
      </c>
      <c r="BL270" t="s">
        <v>3006</v>
      </c>
      <c r="BM270" s="37">
        <v>53224</v>
      </c>
    </row>
    <row r="271" spans="1:67" x14ac:dyDescent="0.25">
      <c r="A271" t="s">
        <v>803</v>
      </c>
      <c r="C271" t="s">
        <v>1510</v>
      </c>
      <c r="D271" t="s">
        <v>128</v>
      </c>
      <c r="E271" t="s">
        <v>796</v>
      </c>
      <c r="F271" t="s">
        <v>804</v>
      </c>
      <c r="G271" t="s">
        <v>796</v>
      </c>
      <c r="H271" t="s">
        <v>805</v>
      </c>
      <c r="U271">
        <v>3.55</v>
      </c>
      <c r="Y271">
        <v>3.35</v>
      </c>
      <c r="AC271">
        <v>4.0999999999999996</v>
      </c>
      <c r="AG271">
        <v>2.65</v>
      </c>
      <c r="BI271" t="s">
        <v>806</v>
      </c>
      <c r="BJ271" t="s">
        <v>67</v>
      </c>
      <c r="BL271" t="s">
        <v>107</v>
      </c>
      <c r="BM271">
        <v>1358</v>
      </c>
    </row>
    <row r="272" spans="1:67" x14ac:dyDescent="0.25">
      <c r="A272" s="13" t="s">
        <v>1723</v>
      </c>
      <c r="B272" s="13"/>
      <c r="C272" s="13" t="s">
        <v>1510</v>
      </c>
      <c r="D272" s="13" t="s">
        <v>128</v>
      </c>
      <c r="E272" s="13" t="s">
        <v>796</v>
      </c>
      <c r="F272" s="13" t="s">
        <v>804</v>
      </c>
      <c r="G272" s="13" t="s">
        <v>796</v>
      </c>
      <c r="H272" s="13" t="s">
        <v>804</v>
      </c>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row>
    <row r="273" spans="1:67" x14ac:dyDescent="0.25">
      <c r="A273" s="8" t="s">
        <v>3361</v>
      </c>
      <c r="B273" s="8"/>
      <c r="C273" s="8" t="s">
        <v>1510</v>
      </c>
      <c r="D273" s="8" t="s">
        <v>128</v>
      </c>
      <c r="E273" s="8" t="s">
        <v>796</v>
      </c>
      <c r="F273" s="8" t="s">
        <v>804</v>
      </c>
      <c r="G273" s="8" t="s">
        <v>796</v>
      </c>
      <c r="H273" s="8" t="s">
        <v>804</v>
      </c>
      <c r="I273" s="8"/>
      <c r="J273" s="8"/>
      <c r="K273" s="8"/>
      <c r="L273" s="8"/>
      <c r="M273" s="8"/>
      <c r="N273" s="8"/>
      <c r="O273" s="8"/>
      <c r="P273" s="8"/>
      <c r="Q273" s="8"/>
      <c r="R273" s="8"/>
      <c r="S273" s="8"/>
      <c r="T273" s="8"/>
      <c r="U273" s="8"/>
      <c r="V273" s="8"/>
      <c r="W273" s="8"/>
      <c r="X273" s="8"/>
      <c r="Y273" s="8">
        <v>3.8</v>
      </c>
      <c r="Z273" s="8"/>
      <c r="AA273" s="8"/>
      <c r="AB273" s="8">
        <v>5</v>
      </c>
      <c r="AC273" s="8">
        <v>3.77</v>
      </c>
      <c r="AD273" s="8"/>
      <c r="AE273" s="8"/>
      <c r="AF273" s="8">
        <v>5.25</v>
      </c>
      <c r="AG273" s="8">
        <v>3.4</v>
      </c>
      <c r="AH273" s="8"/>
      <c r="AI273" s="8"/>
      <c r="AJ273" s="8">
        <v>4.9000000000000004</v>
      </c>
      <c r="AK273" s="8"/>
      <c r="AL273" s="8"/>
      <c r="AM273" s="8"/>
      <c r="AN273" s="8"/>
      <c r="AO273" s="8"/>
      <c r="AP273" s="8"/>
      <c r="AQ273" s="8"/>
      <c r="AR273" s="8"/>
      <c r="AS273" s="8">
        <v>4.2</v>
      </c>
      <c r="AT273" s="8">
        <v>2.7</v>
      </c>
      <c r="AU273" s="8">
        <v>3</v>
      </c>
      <c r="AV273" s="8">
        <v>3</v>
      </c>
      <c r="AW273" s="8"/>
      <c r="AX273" s="8"/>
      <c r="AY273" s="8"/>
      <c r="AZ273" s="8"/>
      <c r="BA273" s="8">
        <v>4.1500000000000004</v>
      </c>
      <c r="BB273" s="8">
        <v>3.7</v>
      </c>
      <c r="BC273" s="8">
        <v>3.75</v>
      </c>
      <c r="BD273" s="8">
        <v>3.75</v>
      </c>
      <c r="BE273" s="8"/>
      <c r="BF273" s="8"/>
      <c r="BG273" s="8"/>
      <c r="BH273" s="8"/>
      <c r="BI273" s="8" t="s">
        <v>3381</v>
      </c>
      <c r="BJ273" s="8" t="s">
        <v>67</v>
      </c>
      <c r="BK273" s="9">
        <v>44886</v>
      </c>
      <c r="BL273" s="8" t="s">
        <v>3352</v>
      </c>
      <c r="BM273" s="8">
        <v>3596</v>
      </c>
      <c r="BN273" s="8"/>
      <c r="BO273" s="8"/>
    </row>
    <row r="274" spans="1:67" x14ac:dyDescent="0.25">
      <c r="A274" s="12" t="s">
        <v>3378</v>
      </c>
      <c r="B274" s="12"/>
      <c r="C274" s="12" t="s">
        <v>1510</v>
      </c>
      <c r="D274" s="12" t="s">
        <v>128</v>
      </c>
      <c r="E274" s="12" t="s">
        <v>796</v>
      </c>
      <c r="F274" s="12" t="s">
        <v>804</v>
      </c>
      <c r="G274" s="12" t="s">
        <v>796</v>
      </c>
      <c r="H274" s="12" t="s">
        <v>804</v>
      </c>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t="s">
        <v>67</v>
      </c>
      <c r="BK274" s="14">
        <v>44886</v>
      </c>
      <c r="BL274" s="12" t="s">
        <v>3352</v>
      </c>
      <c r="BM274" s="12">
        <v>3596</v>
      </c>
      <c r="BN274" s="12" t="s">
        <v>60</v>
      </c>
      <c r="BO274" s="12" t="s">
        <v>3352</v>
      </c>
    </row>
    <row r="275" spans="1:67" x14ac:dyDescent="0.25">
      <c r="A275" s="12" t="s">
        <v>3379</v>
      </c>
      <c r="B275" s="12"/>
      <c r="C275" s="12" t="s">
        <v>1510</v>
      </c>
      <c r="D275" s="12" t="s">
        <v>128</v>
      </c>
      <c r="E275" s="12" t="s">
        <v>796</v>
      </c>
      <c r="F275" s="12" t="s">
        <v>804</v>
      </c>
      <c r="G275" s="12" t="s">
        <v>796</v>
      </c>
      <c r="H275" s="12" t="s">
        <v>804</v>
      </c>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t="s">
        <v>67</v>
      </c>
      <c r="BK275" s="14">
        <v>44886</v>
      </c>
      <c r="BL275" s="12" t="s">
        <v>3352</v>
      </c>
      <c r="BM275" s="12">
        <v>3596</v>
      </c>
      <c r="BN275" s="12" t="s">
        <v>60</v>
      </c>
      <c r="BO275" s="12" t="s">
        <v>3352</v>
      </c>
    </row>
    <row r="276" spans="1:67" x14ac:dyDescent="0.25">
      <c r="A276" s="8" t="s">
        <v>2976</v>
      </c>
      <c r="C276" t="s">
        <v>1510</v>
      </c>
      <c r="D276" t="s">
        <v>128</v>
      </c>
      <c r="E276" t="s">
        <v>796</v>
      </c>
      <c r="F276" t="s">
        <v>804</v>
      </c>
      <c r="G276" s="8" t="s">
        <v>796</v>
      </c>
      <c r="H276" s="8" t="s">
        <v>804</v>
      </c>
      <c r="I276" s="8"/>
      <c r="AW276">
        <v>4</v>
      </c>
      <c r="BA276">
        <v>4.2</v>
      </c>
      <c r="BE276">
        <v>4.3</v>
      </c>
      <c r="BJ276" s="8" t="s">
        <v>67</v>
      </c>
      <c r="BK276" s="9">
        <v>44832</v>
      </c>
      <c r="BL276" s="8" t="s">
        <v>2947</v>
      </c>
      <c r="BM276" s="8">
        <v>2528</v>
      </c>
    </row>
    <row r="277" spans="1:67" x14ac:dyDescent="0.25">
      <c r="A277" s="6" t="s">
        <v>2995</v>
      </c>
      <c r="B277" s="6"/>
      <c r="C277" s="6" t="s">
        <v>1510</v>
      </c>
      <c r="D277" s="6" t="s">
        <v>128</v>
      </c>
      <c r="E277" s="6" t="s">
        <v>796</v>
      </c>
      <c r="F277" s="6" t="s">
        <v>804</v>
      </c>
      <c r="G277" s="6" t="s">
        <v>796</v>
      </c>
      <c r="H277" s="6" t="s">
        <v>804</v>
      </c>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t="s">
        <v>3000</v>
      </c>
      <c r="BJ277" s="6" t="s">
        <v>67</v>
      </c>
      <c r="BK277" s="7">
        <v>44832</v>
      </c>
      <c r="BL277" s="6" t="s">
        <v>2947</v>
      </c>
      <c r="BM277" s="6">
        <v>2528</v>
      </c>
      <c r="BN277" s="6" t="s">
        <v>60</v>
      </c>
      <c r="BO277" s="6" t="s">
        <v>2947</v>
      </c>
    </row>
    <row r="278" spans="1:67" x14ac:dyDescent="0.25">
      <c r="A278" s="6" t="s">
        <v>2993</v>
      </c>
      <c r="B278" s="6"/>
      <c r="C278" s="6" t="s">
        <v>1510</v>
      </c>
      <c r="D278" s="6" t="s">
        <v>128</v>
      </c>
      <c r="E278" s="6" t="s">
        <v>796</v>
      </c>
      <c r="F278" s="6" t="s">
        <v>804</v>
      </c>
      <c r="G278" s="6" t="s">
        <v>796</v>
      </c>
      <c r="H278" s="6" t="s">
        <v>804</v>
      </c>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t="s">
        <v>2999</v>
      </c>
      <c r="BJ278" s="6" t="s">
        <v>67</v>
      </c>
      <c r="BK278" s="7">
        <v>44832</v>
      </c>
      <c r="BL278" s="6" t="s">
        <v>2947</v>
      </c>
      <c r="BM278" s="6">
        <v>2528</v>
      </c>
      <c r="BN278" s="6"/>
      <c r="BO278" s="6"/>
    </row>
    <row r="279" spans="1:67" x14ac:dyDescent="0.25">
      <c r="A279" s="8" t="s">
        <v>2981</v>
      </c>
      <c r="C279" t="s">
        <v>1510</v>
      </c>
      <c r="D279" t="s">
        <v>128</v>
      </c>
      <c r="E279" t="s">
        <v>796</v>
      </c>
      <c r="F279" t="s">
        <v>804</v>
      </c>
      <c r="G279" s="8" t="s">
        <v>796</v>
      </c>
      <c r="H279" s="8" t="s">
        <v>804</v>
      </c>
      <c r="I279" s="8"/>
      <c r="AW279">
        <v>3.5</v>
      </c>
      <c r="BA279">
        <v>4</v>
      </c>
      <c r="BE279">
        <v>4.2</v>
      </c>
      <c r="BJ279" s="8" t="s">
        <v>67</v>
      </c>
      <c r="BK279" s="9">
        <v>44832</v>
      </c>
      <c r="BL279" s="8" t="s">
        <v>2947</v>
      </c>
      <c r="BM279" s="8">
        <v>2528</v>
      </c>
    </row>
    <row r="280" spans="1:67" x14ac:dyDescent="0.25">
      <c r="A280" s="6" t="s">
        <v>2991</v>
      </c>
      <c r="B280" s="6"/>
      <c r="C280" s="6" t="s">
        <v>1510</v>
      </c>
      <c r="D280" s="6" t="s">
        <v>128</v>
      </c>
      <c r="E280" s="6" t="s">
        <v>796</v>
      </c>
      <c r="F280" s="6" t="s">
        <v>804</v>
      </c>
      <c r="G280" s="6" t="s">
        <v>796</v>
      </c>
      <c r="H280" s="6" t="s">
        <v>804</v>
      </c>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t="s">
        <v>2997</v>
      </c>
      <c r="BJ280" s="6" t="s">
        <v>67</v>
      </c>
      <c r="BK280" s="7">
        <v>44832</v>
      </c>
      <c r="BL280" s="6" t="s">
        <v>2947</v>
      </c>
      <c r="BM280" s="6">
        <v>2528</v>
      </c>
      <c r="BN280" s="6"/>
      <c r="BO280" s="6"/>
    </row>
    <row r="281" spans="1:67" x14ac:dyDescent="0.25">
      <c r="A281" s="8" t="s">
        <v>2985</v>
      </c>
      <c r="C281" t="s">
        <v>1510</v>
      </c>
      <c r="D281" t="s">
        <v>128</v>
      </c>
      <c r="E281" t="s">
        <v>796</v>
      </c>
      <c r="F281" t="s">
        <v>804</v>
      </c>
      <c r="G281" s="8" t="s">
        <v>796</v>
      </c>
      <c r="H281" s="8" t="s">
        <v>804</v>
      </c>
      <c r="I281" s="8"/>
      <c r="BA281">
        <v>3.3</v>
      </c>
      <c r="BE281">
        <v>3.8</v>
      </c>
      <c r="BJ281" s="8" t="s">
        <v>67</v>
      </c>
      <c r="BK281" s="9">
        <v>44832</v>
      </c>
      <c r="BL281" s="8" t="s">
        <v>2947</v>
      </c>
      <c r="BM281" s="8">
        <v>2528</v>
      </c>
    </row>
    <row r="282" spans="1:67" x14ac:dyDescent="0.25">
      <c r="A282" s="8" t="s">
        <v>2986</v>
      </c>
      <c r="C282" t="s">
        <v>1510</v>
      </c>
      <c r="D282" t="s">
        <v>128</v>
      </c>
      <c r="E282" t="s">
        <v>796</v>
      </c>
      <c r="F282" t="s">
        <v>804</v>
      </c>
      <c r="G282" s="8" t="s">
        <v>796</v>
      </c>
      <c r="H282" s="8" t="s">
        <v>804</v>
      </c>
      <c r="I282" s="8"/>
      <c r="BA282">
        <v>3.7</v>
      </c>
      <c r="BE282">
        <v>4</v>
      </c>
      <c r="BJ282" s="8" t="s">
        <v>67</v>
      </c>
      <c r="BK282" s="9">
        <v>44832</v>
      </c>
      <c r="BL282" s="8" t="s">
        <v>2947</v>
      </c>
      <c r="BM282" s="8">
        <v>2528</v>
      </c>
    </row>
    <row r="283" spans="1:67" x14ac:dyDescent="0.25">
      <c r="A283" s="6" t="s">
        <v>2994</v>
      </c>
      <c r="B283" s="6"/>
      <c r="C283" s="6" t="s">
        <v>1510</v>
      </c>
      <c r="D283" s="6" t="s">
        <v>128</v>
      </c>
      <c r="E283" s="6" t="s">
        <v>796</v>
      </c>
      <c r="F283" s="6" t="s">
        <v>804</v>
      </c>
      <c r="G283" s="6" t="s">
        <v>796</v>
      </c>
      <c r="H283" s="6" t="s">
        <v>804</v>
      </c>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t="s">
        <v>2996</v>
      </c>
      <c r="BJ283" s="6" t="s">
        <v>67</v>
      </c>
      <c r="BK283" s="7">
        <v>44832</v>
      </c>
      <c r="BL283" s="6" t="s">
        <v>2947</v>
      </c>
      <c r="BM283" s="6">
        <v>2528</v>
      </c>
      <c r="BN283" s="6"/>
      <c r="BO283" s="6"/>
    </row>
    <row r="284" spans="1:67" x14ac:dyDescent="0.25">
      <c r="A284" s="8" t="s">
        <v>2983</v>
      </c>
      <c r="C284" t="s">
        <v>1510</v>
      </c>
      <c r="D284" t="s">
        <v>128</v>
      </c>
      <c r="E284" t="s">
        <v>796</v>
      </c>
      <c r="F284" t="s">
        <v>804</v>
      </c>
      <c r="G284" s="8" t="s">
        <v>796</v>
      </c>
      <c r="H284" s="8" t="s">
        <v>804</v>
      </c>
      <c r="I284" s="8"/>
      <c r="BE284">
        <v>4.0999999999999996</v>
      </c>
      <c r="BJ284" s="8" t="s">
        <v>67</v>
      </c>
      <c r="BK284" s="9">
        <v>44832</v>
      </c>
      <c r="BL284" s="8" t="s">
        <v>2947</v>
      </c>
      <c r="BM284" s="8">
        <v>2528</v>
      </c>
    </row>
    <row r="285" spans="1:67" x14ac:dyDescent="0.25">
      <c r="A285" s="8" t="s">
        <v>2978</v>
      </c>
      <c r="C285" t="s">
        <v>1510</v>
      </c>
      <c r="D285" t="s">
        <v>128</v>
      </c>
      <c r="E285" t="s">
        <v>796</v>
      </c>
      <c r="F285" t="s">
        <v>804</v>
      </c>
      <c r="G285" s="8" t="s">
        <v>796</v>
      </c>
      <c r="H285" s="8" t="s">
        <v>804</v>
      </c>
      <c r="I285" s="8"/>
      <c r="AW285">
        <v>3.7</v>
      </c>
      <c r="BA285">
        <v>4.5</v>
      </c>
      <c r="BJ285" s="8" t="s">
        <v>67</v>
      </c>
      <c r="BK285" s="9">
        <v>44832</v>
      </c>
      <c r="BL285" s="8" t="s">
        <v>2947</v>
      </c>
      <c r="BM285" s="8">
        <v>2528</v>
      </c>
    </row>
    <row r="286" spans="1:67" x14ac:dyDescent="0.25">
      <c r="A286" s="8" t="s">
        <v>2982</v>
      </c>
      <c r="C286" t="s">
        <v>1510</v>
      </c>
      <c r="D286" t="s">
        <v>128</v>
      </c>
      <c r="E286" t="s">
        <v>796</v>
      </c>
      <c r="F286" t="s">
        <v>804</v>
      </c>
      <c r="G286" s="8" t="s">
        <v>796</v>
      </c>
      <c r="H286" s="8" t="s">
        <v>804</v>
      </c>
      <c r="I286" s="8"/>
      <c r="AW286">
        <v>3.7</v>
      </c>
      <c r="BA286">
        <v>4.0999999999999996</v>
      </c>
      <c r="BJ286" s="8" t="s">
        <v>67</v>
      </c>
      <c r="BK286" s="9">
        <v>44832</v>
      </c>
      <c r="BL286" s="8" t="s">
        <v>2947</v>
      </c>
      <c r="BM286" s="8">
        <v>2528</v>
      </c>
    </row>
    <row r="287" spans="1:67" s="8" customFormat="1" x14ac:dyDescent="0.25">
      <c r="A287" s="8" t="s">
        <v>2984</v>
      </c>
      <c r="B287"/>
      <c r="C287" t="s">
        <v>1510</v>
      </c>
      <c r="D287" t="s">
        <v>128</v>
      </c>
      <c r="E287" t="s">
        <v>796</v>
      </c>
      <c r="F287" t="s">
        <v>804</v>
      </c>
      <c r="G287" s="8" t="s">
        <v>796</v>
      </c>
      <c r="H287" s="8" t="s">
        <v>804</v>
      </c>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v>3.5</v>
      </c>
      <c r="AX287"/>
      <c r="AY287"/>
      <c r="AZ287"/>
      <c r="BA287"/>
      <c r="BB287"/>
      <c r="BC287"/>
      <c r="BD287"/>
      <c r="BE287"/>
      <c r="BF287"/>
      <c r="BG287"/>
      <c r="BH287"/>
      <c r="BI287"/>
      <c r="BJ287" s="8" t="s">
        <v>67</v>
      </c>
      <c r="BK287" s="9">
        <v>44832</v>
      </c>
      <c r="BL287" s="8" t="s">
        <v>2947</v>
      </c>
      <c r="BM287" s="8">
        <v>2528</v>
      </c>
      <c r="BN287"/>
      <c r="BO287"/>
    </row>
    <row r="288" spans="1:67" s="8" customFormat="1" x14ac:dyDescent="0.25">
      <c r="A288" s="8" t="s">
        <v>2980</v>
      </c>
      <c r="B288"/>
      <c r="C288" t="s">
        <v>1510</v>
      </c>
      <c r="D288" t="s">
        <v>128</v>
      </c>
      <c r="E288" t="s">
        <v>796</v>
      </c>
      <c r="F288" t="s">
        <v>804</v>
      </c>
      <c r="G288" s="8" t="s">
        <v>796</v>
      </c>
      <c r="H288" s="8" t="s">
        <v>804</v>
      </c>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v>3.5</v>
      </c>
      <c r="AX288"/>
      <c r="AY288"/>
      <c r="AZ288"/>
      <c r="BA288">
        <v>4.3</v>
      </c>
      <c r="BB288"/>
      <c r="BC288"/>
      <c r="BD288"/>
      <c r="BE288"/>
      <c r="BF288"/>
      <c r="BG288"/>
      <c r="BH288"/>
      <c r="BI288"/>
      <c r="BJ288" s="8" t="s">
        <v>67</v>
      </c>
      <c r="BK288" s="9">
        <v>44832</v>
      </c>
      <c r="BL288" s="8" t="s">
        <v>2947</v>
      </c>
      <c r="BM288" s="8">
        <v>2528</v>
      </c>
      <c r="BN288"/>
      <c r="BO288"/>
    </row>
    <row r="289" spans="1:67" x14ac:dyDescent="0.25">
      <c r="A289" s="8" t="s">
        <v>2979</v>
      </c>
      <c r="C289" t="s">
        <v>1510</v>
      </c>
      <c r="D289" t="s">
        <v>128</v>
      </c>
      <c r="E289" t="s">
        <v>796</v>
      </c>
      <c r="F289" t="s">
        <v>804</v>
      </c>
      <c r="G289" s="8" t="s">
        <v>796</v>
      </c>
      <c r="H289" s="8" t="s">
        <v>804</v>
      </c>
      <c r="I289" s="8"/>
      <c r="AW289">
        <v>3.7</v>
      </c>
      <c r="BA289">
        <v>4</v>
      </c>
      <c r="BJ289" s="8" t="s">
        <v>67</v>
      </c>
      <c r="BK289" s="9">
        <v>44832</v>
      </c>
      <c r="BL289" s="8" t="s">
        <v>2947</v>
      </c>
      <c r="BM289" s="8">
        <v>2528</v>
      </c>
    </row>
    <row r="290" spans="1:67" x14ac:dyDescent="0.25">
      <c r="A290" s="8" t="s">
        <v>2989</v>
      </c>
      <c r="C290" t="s">
        <v>1510</v>
      </c>
      <c r="D290" t="s">
        <v>128</v>
      </c>
      <c r="E290" t="s">
        <v>796</v>
      </c>
      <c r="F290" t="s">
        <v>804</v>
      </c>
      <c r="G290" s="8" t="s">
        <v>796</v>
      </c>
      <c r="H290" s="8" t="s">
        <v>804</v>
      </c>
      <c r="I290" s="8"/>
      <c r="AS290">
        <v>2.9</v>
      </c>
      <c r="AW290">
        <v>3.3</v>
      </c>
      <c r="BA290">
        <v>3.6</v>
      </c>
      <c r="BE290">
        <v>3.6</v>
      </c>
      <c r="BJ290" s="8" t="s">
        <v>67</v>
      </c>
      <c r="BK290" s="9">
        <v>44832</v>
      </c>
      <c r="BL290" s="8" t="s">
        <v>2947</v>
      </c>
      <c r="BM290" s="8">
        <v>2528</v>
      </c>
    </row>
    <row r="291" spans="1:67" x14ac:dyDescent="0.25">
      <c r="A291" s="8" t="s">
        <v>2977</v>
      </c>
      <c r="C291" t="s">
        <v>1510</v>
      </c>
      <c r="D291" t="s">
        <v>128</v>
      </c>
      <c r="E291" t="s">
        <v>796</v>
      </c>
      <c r="F291" t="s">
        <v>804</v>
      </c>
      <c r="G291" s="8" t="s">
        <v>796</v>
      </c>
      <c r="H291" s="8" t="s">
        <v>804</v>
      </c>
      <c r="I291" s="8"/>
      <c r="BA291">
        <v>4</v>
      </c>
      <c r="BE291">
        <v>4</v>
      </c>
      <c r="BJ291" s="8" t="s">
        <v>67</v>
      </c>
      <c r="BK291" s="9">
        <v>44832</v>
      </c>
      <c r="BL291" s="8" t="s">
        <v>2947</v>
      </c>
      <c r="BM291" s="8">
        <v>2528</v>
      </c>
    </row>
    <row r="292" spans="1:67" x14ac:dyDescent="0.25">
      <c r="A292" s="6" t="s">
        <v>2990</v>
      </c>
      <c r="B292" s="6"/>
      <c r="C292" s="6" t="s">
        <v>1510</v>
      </c>
      <c r="D292" s="6" t="s">
        <v>128</v>
      </c>
      <c r="E292" s="6" t="s">
        <v>796</v>
      </c>
      <c r="F292" s="6" t="s">
        <v>804</v>
      </c>
      <c r="G292" s="6" t="s">
        <v>796</v>
      </c>
      <c r="H292" s="6" t="s">
        <v>804</v>
      </c>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t="s">
        <v>2996</v>
      </c>
      <c r="BJ292" s="6" t="s">
        <v>67</v>
      </c>
      <c r="BK292" s="7">
        <v>44832</v>
      </c>
      <c r="BL292" s="6" t="s">
        <v>2947</v>
      </c>
      <c r="BM292" s="6">
        <v>2528</v>
      </c>
      <c r="BN292" s="6"/>
      <c r="BO292" s="6"/>
    </row>
    <row r="293" spans="1:67" x14ac:dyDescent="0.25">
      <c r="A293" s="8" t="s">
        <v>2987</v>
      </c>
      <c r="C293" t="s">
        <v>1510</v>
      </c>
      <c r="D293" t="s">
        <v>128</v>
      </c>
      <c r="E293" t="s">
        <v>796</v>
      </c>
      <c r="F293" t="s">
        <v>804</v>
      </c>
      <c r="G293" s="8" t="s">
        <v>796</v>
      </c>
      <c r="H293" s="8" t="s">
        <v>804</v>
      </c>
      <c r="I293" s="8"/>
      <c r="AW293">
        <v>3.8</v>
      </c>
      <c r="BA293">
        <v>4</v>
      </c>
      <c r="BJ293" s="8" t="s">
        <v>67</v>
      </c>
      <c r="BK293" s="9">
        <v>44832</v>
      </c>
      <c r="BL293" s="8" t="s">
        <v>2947</v>
      </c>
      <c r="BM293" s="8">
        <v>2528</v>
      </c>
    </row>
    <row r="294" spans="1:67" x14ac:dyDescent="0.25">
      <c r="A294" s="8" t="s">
        <v>2988</v>
      </c>
      <c r="C294" t="s">
        <v>1510</v>
      </c>
      <c r="D294" t="s">
        <v>128</v>
      </c>
      <c r="E294" t="s">
        <v>796</v>
      </c>
      <c r="F294" t="s">
        <v>804</v>
      </c>
      <c r="G294" s="8" t="s">
        <v>796</v>
      </c>
      <c r="H294" s="8" t="s">
        <v>804</v>
      </c>
      <c r="I294" s="8"/>
      <c r="BA294">
        <v>3</v>
      </c>
      <c r="BE294">
        <v>4</v>
      </c>
      <c r="BJ294" s="8" t="s">
        <v>67</v>
      </c>
      <c r="BK294" s="9">
        <v>44832</v>
      </c>
      <c r="BL294" s="8" t="s">
        <v>2947</v>
      </c>
      <c r="BM294" s="8">
        <v>2528</v>
      </c>
    </row>
    <row r="295" spans="1:67" x14ac:dyDescent="0.25">
      <c r="A295" s="8" t="s">
        <v>2970</v>
      </c>
      <c r="C295" t="s">
        <v>1510</v>
      </c>
      <c r="D295" t="s">
        <v>128</v>
      </c>
      <c r="E295" t="s">
        <v>796</v>
      </c>
      <c r="F295" t="s">
        <v>804</v>
      </c>
      <c r="G295" s="8" t="s">
        <v>796</v>
      </c>
      <c r="H295" s="8" t="s">
        <v>804</v>
      </c>
      <c r="I295" s="8"/>
      <c r="BA295">
        <v>3.9</v>
      </c>
      <c r="BE295">
        <v>3.8</v>
      </c>
      <c r="BJ295" s="8" t="s">
        <v>67</v>
      </c>
      <c r="BK295" s="9">
        <v>44832</v>
      </c>
      <c r="BL295" s="8" t="s">
        <v>2947</v>
      </c>
      <c r="BM295" s="8">
        <v>2528</v>
      </c>
    </row>
    <row r="296" spans="1:67" x14ac:dyDescent="0.25">
      <c r="A296" s="8" t="s">
        <v>2971</v>
      </c>
      <c r="C296" t="s">
        <v>1510</v>
      </c>
      <c r="D296" t="s">
        <v>128</v>
      </c>
      <c r="E296" t="s">
        <v>796</v>
      </c>
      <c r="F296" t="s">
        <v>804</v>
      </c>
      <c r="G296" s="8" t="s">
        <v>796</v>
      </c>
      <c r="H296" s="8" t="s">
        <v>804</v>
      </c>
      <c r="I296" s="8"/>
      <c r="AO296">
        <v>2.7</v>
      </c>
      <c r="AS296">
        <v>2.8</v>
      </c>
      <c r="AW296">
        <v>3.5</v>
      </c>
      <c r="BA296">
        <v>3.9</v>
      </c>
      <c r="BE296">
        <v>3.8</v>
      </c>
      <c r="BJ296" s="8" t="s">
        <v>67</v>
      </c>
      <c r="BK296" s="9">
        <v>44832</v>
      </c>
      <c r="BL296" s="8" t="s">
        <v>2947</v>
      </c>
      <c r="BM296" s="8">
        <v>2528</v>
      </c>
    </row>
    <row r="297" spans="1:67" x14ac:dyDescent="0.25">
      <c r="A297" s="8" t="s">
        <v>2972</v>
      </c>
      <c r="C297" t="s">
        <v>1510</v>
      </c>
      <c r="D297" t="s">
        <v>128</v>
      </c>
      <c r="E297" t="s">
        <v>796</v>
      </c>
      <c r="F297" t="s">
        <v>804</v>
      </c>
      <c r="G297" s="8" t="s">
        <v>796</v>
      </c>
      <c r="H297" s="8" t="s">
        <v>804</v>
      </c>
      <c r="I297" s="8"/>
      <c r="AW297">
        <v>4.0999999999999996</v>
      </c>
      <c r="BA297">
        <v>4.3</v>
      </c>
      <c r="BE297">
        <v>4.2</v>
      </c>
      <c r="BJ297" s="8" t="s">
        <v>67</v>
      </c>
      <c r="BK297" s="9">
        <v>44832</v>
      </c>
      <c r="BL297" s="8" t="s">
        <v>2947</v>
      </c>
      <c r="BM297" s="8">
        <v>2528</v>
      </c>
    </row>
    <row r="298" spans="1:67" x14ac:dyDescent="0.25">
      <c r="A298" s="8" t="s">
        <v>2975</v>
      </c>
      <c r="C298" t="s">
        <v>1510</v>
      </c>
      <c r="D298" t="s">
        <v>128</v>
      </c>
      <c r="E298" t="s">
        <v>796</v>
      </c>
      <c r="F298" t="s">
        <v>804</v>
      </c>
      <c r="G298" s="8" t="s">
        <v>796</v>
      </c>
      <c r="H298" s="8" t="s">
        <v>804</v>
      </c>
      <c r="I298" s="8"/>
      <c r="BE298">
        <v>4.3</v>
      </c>
      <c r="BJ298" s="8" t="s">
        <v>67</v>
      </c>
      <c r="BK298" s="9">
        <v>44832</v>
      </c>
      <c r="BL298" s="8" t="s">
        <v>2947</v>
      </c>
      <c r="BM298" s="8">
        <v>2528</v>
      </c>
    </row>
    <row r="299" spans="1:67" x14ac:dyDescent="0.25">
      <c r="A299" s="6" t="s">
        <v>2992</v>
      </c>
      <c r="B299" s="6"/>
      <c r="C299" s="6" t="s">
        <v>1510</v>
      </c>
      <c r="D299" s="6" t="s">
        <v>128</v>
      </c>
      <c r="E299" s="6" t="s">
        <v>796</v>
      </c>
      <c r="F299" s="6" t="s">
        <v>804</v>
      </c>
      <c r="G299" s="6" t="s">
        <v>796</v>
      </c>
      <c r="H299" s="6" t="s">
        <v>804</v>
      </c>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t="s">
        <v>2998</v>
      </c>
      <c r="BJ299" s="6" t="s">
        <v>67</v>
      </c>
      <c r="BK299" s="7">
        <v>44832</v>
      </c>
      <c r="BL299" s="6" t="s">
        <v>2947</v>
      </c>
      <c r="BM299" s="6">
        <v>2528</v>
      </c>
      <c r="BN299" s="6"/>
      <c r="BO299" s="6"/>
    </row>
    <row r="300" spans="1:67" x14ac:dyDescent="0.25">
      <c r="A300" s="8" t="s">
        <v>2974</v>
      </c>
      <c r="C300" t="s">
        <v>1510</v>
      </c>
      <c r="D300" t="s">
        <v>128</v>
      </c>
      <c r="E300" t="s">
        <v>796</v>
      </c>
      <c r="F300" t="s">
        <v>804</v>
      </c>
      <c r="G300" s="8" t="s">
        <v>796</v>
      </c>
      <c r="H300" s="8" t="s">
        <v>804</v>
      </c>
      <c r="I300" s="8"/>
      <c r="AW300">
        <v>3.9</v>
      </c>
      <c r="BA300">
        <v>4.3</v>
      </c>
      <c r="BJ300" s="8" t="s">
        <v>67</v>
      </c>
      <c r="BK300" s="9">
        <v>44832</v>
      </c>
      <c r="BL300" s="8" t="s">
        <v>2947</v>
      </c>
      <c r="BM300" s="8">
        <v>2528</v>
      </c>
    </row>
    <row r="301" spans="1:67" x14ac:dyDescent="0.25">
      <c r="A301" s="8" t="s">
        <v>2973</v>
      </c>
      <c r="C301" t="s">
        <v>1510</v>
      </c>
      <c r="D301" t="s">
        <v>128</v>
      </c>
      <c r="E301" t="s">
        <v>796</v>
      </c>
      <c r="F301" t="s">
        <v>804</v>
      </c>
      <c r="G301" s="8" t="s">
        <v>796</v>
      </c>
      <c r="H301" s="8" t="s">
        <v>804</v>
      </c>
      <c r="I301" s="8"/>
      <c r="BA301">
        <v>3.9</v>
      </c>
      <c r="BE301">
        <v>4.0999999999999996</v>
      </c>
      <c r="BJ301" s="8" t="s">
        <v>67</v>
      </c>
      <c r="BK301" s="9">
        <v>44832</v>
      </c>
      <c r="BL301" s="8" t="s">
        <v>2947</v>
      </c>
      <c r="BM301" s="8">
        <v>2528</v>
      </c>
    </row>
    <row r="302" spans="1:67" x14ac:dyDescent="0.25">
      <c r="A302" t="s">
        <v>2650</v>
      </c>
      <c r="C302" t="s">
        <v>1510</v>
      </c>
      <c r="D302" t="s">
        <v>128</v>
      </c>
      <c r="E302" t="s">
        <v>796</v>
      </c>
      <c r="F302" t="s">
        <v>809</v>
      </c>
      <c r="G302" t="s">
        <v>796</v>
      </c>
      <c r="H302" t="s">
        <v>2932</v>
      </c>
      <c r="I302" t="b">
        <v>0</v>
      </c>
      <c r="L302" t="s">
        <v>2933</v>
      </c>
      <c r="M302">
        <f>AVERAGE(2.23,2.68)</f>
        <v>2.4550000000000001</v>
      </c>
      <c r="P302">
        <f>AVERAGE(1.95,2.77)</f>
        <v>2.36</v>
      </c>
      <c r="Q302">
        <v>3.4</v>
      </c>
      <c r="T302">
        <v>2.94</v>
      </c>
      <c r="U302">
        <v>4.21</v>
      </c>
      <c r="X302">
        <v>2.9</v>
      </c>
      <c r="Y302">
        <v>4.87</v>
      </c>
      <c r="AB302">
        <v>3.89</v>
      </c>
      <c r="AC302">
        <v>5.73</v>
      </c>
      <c r="AF302">
        <v>4.17</v>
      </c>
      <c r="AG302">
        <v>4.8499999999999996</v>
      </c>
      <c r="AJ302">
        <v>3.36</v>
      </c>
      <c r="AK302">
        <v>2.2000000000000002</v>
      </c>
      <c r="AN302">
        <v>1.75</v>
      </c>
      <c r="AO302">
        <v>2.72</v>
      </c>
      <c r="AR302">
        <v>2.1</v>
      </c>
      <c r="AS302">
        <v>3.18</v>
      </c>
      <c r="AV302">
        <v>2.4900000000000002</v>
      </c>
      <c r="AW302">
        <v>3.97</v>
      </c>
      <c r="AZ302">
        <v>3.15</v>
      </c>
      <c r="BA302">
        <v>4.41</v>
      </c>
      <c r="BD302">
        <v>3.36</v>
      </c>
      <c r="BE302">
        <v>4.7</v>
      </c>
      <c r="BH302">
        <v>3.09</v>
      </c>
      <c r="BI302" t="s">
        <v>2936</v>
      </c>
      <c r="BJ302" t="s">
        <v>67</v>
      </c>
      <c r="BK302" s="1">
        <v>44832</v>
      </c>
      <c r="BL302" t="s">
        <v>2934</v>
      </c>
      <c r="BM302" s="8" t="s">
        <v>3415</v>
      </c>
    </row>
    <row r="303" spans="1:67" x14ac:dyDescent="0.25">
      <c r="A303" t="s">
        <v>2650</v>
      </c>
      <c r="C303" t="s">
        <v>1510</v>
      </c>
      <c r="D303" t="s">
        <v>128</v>
      </c>
      <c r="E303" t="s">
        <v>796</v>
      </c>
      <c r="F303" t="s">
        <v>809</v>
      </c>
      <c r="G303" t="s">
        <v>796</v>
      </c>
      <c r="H303" t="s">
        <v>2932</v>
      </c>
      <c r="I303" t="b">
        <v>0</v>
      </c>
      <c r="L303" t="s">
        <v>2935</v>
      </c>
      <c r="Y303">
        <f>AVERAGE(4.56,5)</f>
        <v>4.7799999999999994</v>
      </c>
      <c r="AB303">
        <f>AVERAGE(3.7,3.95)</f>
        <v>3.8250000000000002</v>
      </c>
      <c r="AC303">
        <f>AVERAGE(5.39,5.59)</f>
        <v>5.49</v>
      </c>
      <c r="AF303">
        <f>AVERAGE(4.07,4.1)</f>
        <v>4.085</v>
      </c>
      <c r="AG303">
        <v>4.8</v>
      </c>
      <c r="AJ303">
        <v>3.38</v>
      </c>
      <c r="AO303">
        <f>AVERAGE(2.93,2.96)</f>
        <v>2.9450000000000003</v>
      </c>
      <c r="AR303">
        <f>AVERAGE(1.93,1.99)</f>
        <v>1.96</v>
      </c>
      <c r="AS303">
        <f>AVERAGE(3.08,3.37)</f>
        <v>3.2250000000000001</v>
      </c>
      <c r="AV303">
        <f>AVERAGE(2.3,2.36)</f>
        <v>2.33</v>
      </c>
      <c r="AW303">
        <f>AVERAGE(3.6,4.33)</f>
        <v>3.9649999999999999</v>
      </c>
      <c r="AZ303">
        <f>AVERAGE(3.1,3.2)</f>
        <v>3.1500000000000004</v>
      </c>
      <c r="BA303">
        <v>4.0999999999999996</v>
      </c>
      <c r="BD303">
        <v>3.19</v>
      </c>
      <c r="BE303">
        <f>AVERAGE(4.36,4.77)</f>
        <v>4.5649999999999995</v>
      </c>
      <c r="BH303">
        <f>AVERAGE(2.86,2.89)</f>
        <v>2.875</v>
      </c>
      <c r="BI303" t="s">
        <v>2937</v>
      </c>
      <c r="BJ303" t="s">
        <v>67</v>
      </c>
      <c r="BK303" s="1">
        <v>44832</v>
      </c>
      <c r="BL303" t="s">
        <v>2934</v>
      </c>
      <c r="BM303" s="8" t="s">
        <v>3415</v>
      </c>
    </row>
    <row r="304" spans="1:67" x14ac:dyDescent="0.25">
      <c r="A304" t="s">
        <v>2650</v>
      </c>
      <c r="C304" t="s">
        <v>1510</v>
      </c>
      <c r="D304" t="s">
        <v>128</v>
      </c>
      <c r="E304" t="s">
        <v>796</v>
      </c>
      <c r="F304" t="s">
        <v>809</v>
      </c>
      <c r="G304" t="s">
        <v>796</v>
      </c>
      <c r="H304" t="s">
        <v>2932</v>
      </c>
      <c r="I304" t="b">
        <v>0</v>
      </c>
      <c r="L304" t="s">
        <v>2938</v>
      </c>
      <c r="AC304">
        <v>5.23</v>
      </c>
      <c r="AF304">
        <v>4.0199999999999996</v>
      </c>
      <c r="BA304">
        <v>4.4000000000000004</v>
      </c>
      <c r="BD304">
        <v>3.41</v>
      </c>
      <c r="BJ304" t="s">
        <v>67</v>
      </c>
      <c r="BK304" s="1">
        <v>44832</v>
      </c>
      <c r="BL304" t="s">
        <v>2934</v>
      </c>
      <c r="BM304" s="8" t="s">
        <v>3415</v>
      </c>
    </row>
    <row r="305" spans="1:67" x14ac:dyDescent="0.25">
      <c r="A305" t="s">
        <v>2650</v>
      </c>
      <c r="C305" t="s">
        <v>1510</v>
      </c>
      <c r="D305" t="s">
        <v>128</v>
      </c>
      <c r="E305" t="s">
        <v>796</v>
      </c>
      <c r="F305" t="s">
        <v>809</v>
      </c>
      <c r="G305" t="s">
        <v>796</v>
      </c>
      <c r="H305" t="s">
        <v>2932</v>
      </c>
      <c r="L305" t="s">
        <v>2933</v>
      </c>
      <c r="M305">
        <f>AVERAGE(2.23,2.68)</f>
        <v>2.4550000000000001</v>
      </c>
      <c r="P305">
        <f>AVERAGE(1.95,2.77)</f>
        <v>2.36</v>
      </c>
      <c r="Q305">
        <v>3.4</v>
      </c>
      <c r="T305">
        <v>2.94</v>
      </c>
      <c r="U305">
        <v>4.21</v>
      </c>
      <c r="X305">
        <v>2.9</v>
      </c>
      <c r="Y305">
        <v>4.87</v>
      </c>
      <c r="AB305">
        <v>3.89</v>
      </c>
      <c r="AC305">
        <v>5.73</v>
      </c>
      <c r="AF305">
        <v>4.17</v>
      </c>
      <c r="AG305">
        <v>4.8499999999999996</v>
      </c>
      <c r="AJ305">
        <v>3.36</v>
      </c>
      <c r="AK305">
        <v>2.2000000000000002</v>
      </c>
      <c r="AN305">
        <v>1.75</v>
      </c>
      <c r="AO305">
        <v>2.72</v>
      </c>
      <c r="AR305">
        <v>2.1</v>
      </c>
      <c r="AS305">
        <v>3.18</v>
      </c>
      <c r="AV305">
        <v>2.4900000000000002</v>
      </c>
      <c r="AW305">
        <v>3.97</v>
      </c>
      <c r="AZ305">
        <v>3.15</v>
      </c>
      <c r="BA305">
        <v>4.41</v>
      </c>
      <c r="BD305">
        <v>3.36</v>
      </c>
      <c r="BE305">
        <v>4.7</v>
      </c>
      <c r="BH305">
        <v>3.09</v>
      </c>
      <c r="BI305" t="s">
        <v>2936</v>
      </c>
      <c r="BJ305" t="s">
        <v>67</v>
      </c>
      <c r="BK305" s="1">
        <v>44886</v>
      </c>
      <c r="BL305" t="s">
        <v>2934</v>
      </c>
      <c r="BM305">
        <v>1404</v>
      </c>
    </row>
    <row r="306" spans="1:67" x14ac:dyDescent="0.25">
      <c r="A306" t="s">
        <v>2650</v>
      </c>
      <c r="C306" t="s">
        <v>1510</v>
      </c>
      <c r="D306" t="s">
        <v>128</v>
      </c>
      <c r="E306" t="s">
        <v>796</v>
      </c>
      <c r="F306" t="s">
        <v>809</v>
      </c>
      <c r="G306" t="s">
        <v>796</v>
      </c>
      <c r="H306" t="s">
        <v>2932</v>
      </c>
      <c r="L306" t="s">
        <v>2935</v>
      </c>
      <c r="Y306">
        <v>4.7799999999999994</v>
      </c>
      <c r="AB306">
        <v>3.8250000000000002</v>
      </c>
      <c r="AC306">
        <v>5.49</v>
      </c>
      <c r="AF306">
        <v>4.085</v>
      </c>
      <c r="AG306">
        <v>4.8</v>
      </c>
      <c r="AJ306">
        <v>3.38</v>
      </c>
      <c r="AO306">
        <v>2.9450000000000003</v>
      </c>
      <c r="AR306">
        <v>1.96</v>
      </c>
      <c r="AS306">
        <v>3.2250000000000001</v>
      </c>
      <c r="AV306">
        <v>2.33</v>
      </c>
      <c r="AW306">
        <v>3.9649999999999999</v>
      </c>
      <c r="AZ306">
        <v>3.1500000000000004</v>
      </c>
      <c r="BA306">
        <v>4.0999999999999996</v>
      </c>
      <c r="BD306">
        <v>3.19</v>
      </c>
      <c r="BE306">
        <v>4.5649999999999995</v>
      </c>
      <c r="BH306">
        <v>2.875</v>
      </c>
      <c r="BI306" t="s">
        <v>2937</v>
      </c>
      <c r="BJ306" t="s">
        <v>67</v>
      </c>
      <c r="BK306" s="1">
        <v>44886</v>
      </c>
      <c r="BL306" t="s">
        <v>2934</v>
      </c>
      <c r="BM306">
        <v>1404</v>
      </c>
    </row>
    <row r="307" spans="1:67" x14ac:dyDescent="0.25">
      <c r="A307" t="s">
        <v>2650</v>
      </c>
      <c r="C307" t="s">
        <v>1510</v>
      </c>
      <c r="D307" t="s">
        <v>128</v>
      </c>
      <c r="E307" t="s">
        <v>796</v>
      </c>
      <c r="F307" t="s">
        <v>809</v>
      </c>
      <c r="G307" t="s">
        <v>796</v>
      </c>
      <c r="H307" t="s">
        <v>2932</v>
      </c>
      <c r="L307" t="s">
        <v>2938</v>
      </c>
      <c r="AC307">
        <v>5.23</v>
      </c>
      <c r="AF307">
        <v>4.0199999999999996</v>
      </c>
      <c r="BA307">
        <v>4.4000000000000004</v>
      </c>
      <c r="BD307">
        <v>3.41</v>
      </c>
      <c r="BJ307" t="s">
        <v>67</v>
      </c>
      <c r="BK307" s="1">
        <v>44886</v>
      </c>
      <c r="BL307" t="s">
        <v>2934</v>
      </c>
      <c r="BM307">
        <v>1404</v>
      </c>
    </row>
    <row r="308" spans="1:67" x14ac:dyDescent="0.25">
      <c r="A308" s="12" t="s">
        <v>3416</v>
      </c>
      <c r="B308" s="12"/>
      <c r="C308" s="12" t="s">
        <v>1510</v>
      </c>
      <c r="D308" s="12" t="s">
        <v>128</v>
      </c>
      <c r="E308" s="12" t="s">
        <v>796</v>
      </c>
      <c r="F308" s="12" t="s">
        <v>809</v>
      </c>
      <c r="G308" s="12" t="s">
        <v>796</v>
      </c>
      <c r="H308" s="12" t="s">
        <v>2932</v>
      </c>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t="s">
        <v>67</v>
      </c>
      <c r="BK308" s="14">
        <v>44886</v>
      </c>
      <c r="BL308" s="12" t="s">
        <v>2934</v>
      </c>
      <c r="BM308" s="12">
        <v>1404</v>
      </c>
      <c r="BN308" s="12" t="s">
        <v>60</v>
      </c>
      <c r="BO308" s="12" t="s">
        <v>2934</v>
      </c>
    </row>
    <row r="309" spans="1:67" x14ac:dyDescent="0.25">
      <c r="A309" s="12" t="s">
        <v>3417</v>
      </c>
      <c r="B309" s="12"/>
      <c r="C309" s="12" t="s">
        <v>1510</v>
      </c>
      <c r="D309" s="12" t="s">
        <v>128</v>
      </c>
      <c r="E309" s="12" t="s">
        <v>796</v>
      </c>
      <c r="F309" s="12" t="s">
        <v>809</v>
      </c>
      <c r="G309" s="12" t="s">
        <v>796</v>
      </c>
      <c r="H309" s="12" t="s">
        <v>2932</v>
      </c>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t="s">
        <v>67</v>
      </c>
      <c r="BK309" s="14">
        <v>44886</v>
      </c>
      <c r="BL309" s="12" t="s">
        <v>2934</v>
      </c>
      <c r="BM309" s="12">
        <v>1404</v>
      </c>
      <c r="BN309" s="12" t="s">
        <v>60</v>
      </c>
      <c r="BO309" s="12" t="s">
        <v>2934</v>
      </c>
    </row>
    <row r="310" spans="1:67" x14ac:dyDescent="0.25">
      <c r="A310" s="13" t="s">
        <v>1723</v>
      </c>
      <c r="B310" s="13"/>
      <c r="C310" s="13" t="s">
        <v>1510</v>
      </c>
      <c r="D310" s="13" t="s">
        <v>128</v>
      </c>
      <c r="E310" s="13" t="s">
        <v>796</v>
      </c>
      <c r="F310" s="13" t="s">
        <v>809</v>
      </c>
      <c r="G310" s="13" t="s">
        <v>796</v>
      </c>
      <c r="H310" s="13" t="s">
        <v>1641</v>
      </c>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row>
    <row r="311" spans="1:67" x14ac:dyDescent="0.25">
      <c r="A311" s="6" t="s">
        <v>3001</v>
      </c>
      <c r="B311" s="6"/>
      <c r="C311" s="6" t="s">
        <v>1510</v>
      </c>
      <c r="D311" s="6" t="s">
        <v>128</v>
      </c>
      <c r="E311" s="6" t="s">
        <v>796</v>
      </c>
      <c r="F311" s="6" t="s">
        <v>809</v>
      </c>
      <c r="G311" s="6" t="s">
        <v>796</v>
      </c>
      <c r="H311" s="6" t="s">
        <v>1641</v>
      </c>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t="s">
        <v>3002</v>
      </c>
      <c r="BJ311" s="6" t="s">
        <v>67</v>
      </c>
      <c r="BK311" s="7">
        <v>44832</v>
      </c>
      <c r="BL311" s="6" t="s">
        <v>3003</v>
      </c>
      <c r="BM311" s="6">
        <v>7017</v>
      </c>
      <c r="BN311" s="6"/>
      <c r="BO311" s="6"/>
    </row>
    <row r="312" spans="1:67" x14ac:dyDescent="0.25">
      <c r="A312" s="13" t="s">
        <v>1723</v>
      </c>
      <c r="B312" s="13"/>
      <c r="C312" s="13" t="s">
        <v>1510</v>
      </c>
      <c r="D312" s="13" t="s">
        <v>128</v>
      </c>
      <c r="E312" s="13" t="s">
        <v>796</v>
      </c>
      <c r="F312" s="13" t="s">
        <v>809</v>
      </c>
      <c r="G312" s="13" t="s">
        <v>796</v>
      </c>
      <c r="H312" s="13" t="s">
        <v>809</v>
      </c>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row>
    <row r="313" spans="1:67" x14ac:dyDescent="0.25">
      <c r="A313" s="6" t="s">
        <v>3001</v>
      </c>
      <c r="B313" s="6"/>
      <c r="C313" s="6" t="s">
        <v>1510</v>
      </c>
      <c r="D313" s="6" t="s">
        <v>128</v>
      </c>
      <c r="E313" s="6" t="s">
        <v>796</v>
      </c>
      <c r="F313" s="6" t="s">
        <v>809</v>
      </c>
      <c r="G313" s="6" t="s">
        <v>796</v>
      </c>
      <c r="H313" s="6" t="s">
        <v>809</v>
      </c>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t="s">
        <v>3002</v>
      </c>
      <c r="BJ313" s="6" t="s">
        <v>67</v>
      </c>
      <c r="BK313" s="7">
        <v>44832</v>
      </c>
      <c r="BL313" s="6" t="s">
        <v>3003</v>
      </c>
      <c r="BM313" s="6">
        <v>7017</v>
      </c>
      <c r="BN313" s="6"/>
      <c r="BO313" s="6"/>
    </row>
    <row r="314" spans="1:67" x14ac:dyDescent="0.25">
      <c r="A314" s="8" t="s">
        <v>3049</v>
      </c>
      <c r="C314" t="s">
        <v>1510</v>
      </c>
      <c r="D314" t="s">
        <v>128</v>
      </c>
      <c r="E314" t="s">
        <v>796</v>
      </c>
      <c r="F314" t="s">
        <v>809</v>
      </c>
      <c r="G314" s="8" t="s">
        <v>796</v>
      </c>
      <c r="H314" s="8" t="s">
        <v>809</v>
      </c>
      <c r="U314">
        <v>2.9</v>
      </c>
      <c r="X314">
        <v>4.0999999999999996</v>
      </c>
      <c r="Y314">
        <v>3.7</v>
      </c>
      <c r="Z314">
        <v>4.4000000000000004</v>
      </c>
      <c r="AA314">
        <v>4.2</v>
      </c>
      <c r="AB314">
        <v>4.4000000000000004</v>
      </c>
      <c r="AC314">
        <v>3.8</v>
      </c>
      <c r="AD314">
        <v>5</v>
      </c>
      <c r="AE314">
        <v>4.7</v>
      </c>
      <c r="AF314">
        <v>5</v>
      </c>
      <c r="AG314">
        <v>3.5</v>
      </c>
      <c r="AJ314">
        <v>4.5999999999999996</v>
      </c>
      <c r="AS314">
        <v>3.3</v>
      </c>
      <c r="AV314">
        <v>2.5</v>
      </c>
      <c r="AW314">
        <v>3.9</v>
      </c>
      <c r="AX314">
        <v>2.9</v>
      </c>
      <c r="AY314">
        <v>3.2</v>
      </c>
      <c r="AZ314">
        <v>3.2</v>
      </c>
      <c r="BA314">
        <v>4.2</v>
      </c>
      <c r="BB314">
        <v>3.4</v>
      </c>
      <c r="BC314">
        <v>3.4</v>
      </c>
      <c r="BD314">
        <v>3.4</v>
      </c>
      <c r="BE314">
        <v>4.7</v>
      </c>
      <c r="BH314">
        <v>3.1</v>
      </c>
      <c r="BI314" s="8" t="s">
        <v>3047</v>
      </c>
      <c r="BJ314" s="8" t="s">
        <v>67</v>
      </c>
      <c r="BK314" s="9">
        <v>44880</v>
      </c>
      <c r="BL314" s="8" t="s">
        <v>3042</v>
      </c>
      <c r="BM314" s="8">
        <v>3605</v>
      </c>
    </row>
    <row r="315" spans="1:67" x14ac:dyDescent="0.25">
      <c r="A315" s="8" t="s">
        <v>3049</v>
      </c>
      <c r="C315" t="s">
        <v>1510</v>
      </c>
      <c r="D315" t="s">
        <v>128</v>
      </c>
      <c r="E315" t="s">
        <v>796</v>
      </c>
      <c r="F315" t="s">
        <v>809</v>
      </c>
      <c r="G315" s="8" t="s">
        <v>796</v>
      </c>
      <c r="H315" s="8" t="s">
        <v>809</v>
      </c>
      <c r="I315" t="b">
        <v>0</v>
      </c>
      <c r="AW315">
        <v>3.7</v>
      </c>
      <c r="AX315">
        <v>4.4000000000000004</v>
      </c>
      <c r="AY315">
        <v>4.2</v>
      </c>
      <c r="AZ315">
        <v>4.4000000000000004</v>
      </c>
      <c r="BI315" s="8" t="s">
        <v>3048</v>
      </c>
      <c r="BJ315" s="8" t="s">
        <v>67</v>
      </c>
      <c r="BK315" s="9">
        <v>44880</v>
      </c>
      <c r="BL315" s="8" t="s">
        <v>3042</v>
      </c>
      <c r="BM315" s="8">
        <v>3605</v>
      </c>
    </row>
    <row r="316" spans="1:67" x14ac:dyDescent="0.25">
      <c r="A316" s="12" t="s">
        <v>2858</v>
      </c>
      <c r="B316" s="12"/>
      <c r="C316" s="12" t="s">
        <v>1510</v>
      </c>
      <c r="D316" s="12" t="s">
        <v>128</v>
      </c>
      <c r="E316" s="12" t="s">
        <v>796</v>
      </c>
      <c r="F316" s="12" t="s">
        <v>809</v>
      </c>
      <c r="G316" s="12" t="s">
        <v>796</v>
      </c>
      <c r="H316" s="12" t="s">
        <v>809</v>
      </c>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t="s">
        <v>2851</v>
      </c>
      <c r="BJ316" s="12" t="s">
        <v>67</v>
      </c>
      <c r="BK316" s="14">
        <v>44831</v>
      </c>
      <c r="BL316" s="12" t="s">
        <v>2850</v>
      </c>
      <c r="BM316" s="12">
        <v>6223</v>
      </c>
      <c r="BN316" s="12" t="s">
        <v>60</v>
      </c>
      <c r="BO316" s="12" t="s">
        <v>2850</v>
      </c>
    </row>
    <row r="317" spans="1:67" x14ac:dyDescent="0.25">
      <c r="A317" s="12" t="s">
        <v>2860</v>
      </c>
      <c r="B317" s="12"/>
      <c r="C317" s="12" t="s">
        <v>1510</v>
      </c>
      <c r="D317" s="12" t="s">
        <v>128</v>
      </c>
      <c r="E317" s="12" t="s">
        <v>796</v>
      </c>
      <c r="F317" s="12" t="s">
        <v>809</v>
      </c>
      <c r="G317" s="12" t="s">
        <v>796</v>
      </c>
      <c r="H317" s="12" t="s">
        <v>809</v>
      </c>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t="s">
        <v>2851</v>
      </c>
      <c r="BJ317" s="12" t="s">
        <v>67</v>
      </c>
      <c r="BK317" s="14">
        <v>44831</v>
      </c>
      <c r="BL317" s="12" t="s">
        <v>2850</v>
      </c>
      <c r="BM317" s="12">
        <v>6223</v>
      </c>
      <c r="BN317" s="12" t="s">
        <v>60</v>
      </c>
      <c r="BO317" s="12" t="s">
        <v>2850</v>
      </c>
    </row>
    <row r="318" spans="1:67" x14ac:dyDescent="0.25">
      <c r="A318" s="12" t="s">
        <v>2857</v>
      </c>
      <c r="B318" s="12"/>
      <c r="C318" s="12" t="s">
        <v>1510</v>
      </c>
      <c r="D318" s="12" t="s">
        <v>128</v>
      </c>
      <c r="E318" s="12" t="s">
        <v>796</v>
      </c>
      <c r="F318" s="12" t="s">
        <v>809</v>
      </c>
      <c r="G318" s="12" t="s">
        <v>796</v>
      </c>
      <c r="H318" s="12" t="s">
        <v>809</v>
      </c>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t="s">
        <v>2851</v>
      </c>
      <c r="BJ318" s="12" t="s">
        <v>67</v>
      </c>
      <c r="BK318" s="14">
        <v>44831</v>
      </c>
      <c r="BL318" s="12" t="s">
        <v>2850</v>
      </c>
      <c r="BM318" s="12">
        <v>6223</v>
      </c>
      <c r="BN318" s="12" t="s">
        <v>60</v>
      </c>
      <c r="BO318" s="12" t="s">
        <v>2850</v>
      </c>
    </row>
    <row r="319" spans="1:67" x14ac:dyDescent="0.25">
      <c r="A319" s="12" t="s">
        <v>2855</v>
      </c>
      <c r="B319" s="12"/>
      <c r="C319" s="12" t="s">
        <v>1510</v>
      </c>
      <c r="D319" s="12" t="s">
        <v>128</v>
      </c>
      <c r="E319" s="12" t="s">
        <v>796</v>
      </c>
      <c r="F319" s="12" t="s">
        <v>809</v>
      </c>
      <c r="G319" s="12" t="s">
        <v>796</v>
      </c>
      <c r="H319" s="12" t="s">
        <v>809</v>
      </c>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t="s">
        <v>2851</v>
      </c>
      <c r="BJ319" s="12" t="s">
        <v>67</v>
      </c>
      <c r="BK319" s="14">
        <v>44831</v>
      </c>
      <c r="BL319" s="12" t="s">
        <v>2850</v>
      </c>
      <c r="BM319" s="12">
        <v>6223</v>
      </c>
      <c r="BN319" s="12" t="s">
        <v>60</v>
      </c>
      <c r="BO319" s="12" t="s">
        <v>2850</v>
      </c>
    </row>
    <row r="320" spans="1:67" x14ac:dyDescent="0.25">
      <c r="A320" s="12" t="s">
        <v>2856</v>
      </c>
      <c r="B320" s="12"/>
      <c r="C320" s="12" t="s">
        <v>1510</v>
      </c>
      <c r="D320" s="12" t="s">
        <v>128</v>
      </c>
      <c r="E320" s="12" t="s">
        <v>796</v>
      </c>
      <c r="F320" s="12" t="s">
        <v>809</v>
      </c>
      <c r="G320" s="12" t="s">
        <v>796</v>
      </c>
      <c r="H320" s="12" t="s">
        <v>809</v>
      </c>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t="s">
        <v>2851</v>
      </c>
      <c r="BJ320" s="12" t="s">
        <v>67</v>
      </c>
      <c r="BK320" s="14">
        <v>44831</v>
      </c>
      <c r="BL320" s="12" t="s">
        <v>2850</v>
      </c>
      <c r="BM320" s="12">
        <v>6223</v>
      </c>
      <c r="BN320" s="12" t="s">
        <v>60</v>
      </c>
      <c r="BO320" s="12" t="s">
        <v>2850</v>
      </c>
    </row>
    <row r="321" spans="1:67" x14ac:dyDescent="0.25">
      <c r="A321" s="12" t="s">
        <v>2859</v>
      </c>
      <c r="B321" s="12"/>
      <c r="C321" s="12" t="s">
        <v>1510</v>
      </c>
      <c r="D321" s="12" t="s">
        <v>128</v>
      </c>
      <c r="E321" s="12" t="s">
        <v>796</v>
      </c>
      <c r="F321" s="12" t="s">
        <v>809</v>
      </c>
      <c r="G321" s="12" t="s">
        <v>796</v>
      </c>
      <c r="H321" s="12" t="s">
        <v>809</v>
      </c>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t="s">
        <v>2851</v>
      </c>
      <c r="BJ321" s="12" t="s">
        <v>67</v>
      </c>
      <c r="BK321" s="14">
        <v>44831</v>
      </c>
      <c r="BL321" s="12" t="s">
        <v>2850</v>
      </c>
      <c r="BM321" s="12">
        <v>6223</v>
      </c>
      <c r="BN321" s="12" t="s">
        <v>60</v>
      </c>
      <c r="BO321" s="12" t="s">
        <v>2850</v>
      </c>
    </row>
    <row r="322" spans="1:67" x14ac:dyDescent="0.25">
      <c r="A322" s="8" t="s">
        <v>3384</v>
      </c>
      <c r="B322" s="8"/>
      <c r="C322" s="8" t="s">
        <v>1510</v>
      </c>
      <c r="D322" s="8" t="s">
        <v>128</v>
      </c>
      <c r="E322" s="8" t="s">
        <v>796</v>
      </c>
      <c r="F322" s="8" t="s">
        <v>809</v>
      </c>
      <c r="G322" s="8" t="s">
        <v>796</v>
      </c>
      <c r="H322" s="8" t="s">
        <v>809</v>
      </c>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v>4.2</v>
      </c>
      <c r="AX322" s="8">
        <v>2.9</v>
      </c>
      <c r="AY322" s="8">
        <v>3</v>
      </c>
      <c r="AZ322" s="8">
        <v>3</v>
      </c>
      <c r="BA322" s="8"/>
      <c r="BB322" s="8"/>
      <c r="BC322" s="8"/>
      <c r="BD322" s="8"/>
      <c r="BE322" s="8"/>
      <c r="BF322" s="8"/>
      <c r="BG322" s="8"/>
      <c r="BH322" s="8"/>
      <c r="BI322" s="8"/>
      <c r="BJ322" s="8" t="s">
        <v>67</v>
      </c>
      <c r="BK322" s="9">
        <v>44886</v>
      </c>
      <c r="BL322" s="8" t="s">
        <v>3352</v>
      </c>
      <c r="BM322" s="8">
        <v>3596</v>
      </c>
      <c r="BN322" s="8" t="s">
        <v>60</v>
      </c>
      <c r="BO322" s="8" t="s">
        <v>3352</v>
      </c>
    </row>
    <row r="323" spans="1:67" x14ac:dyDescent="0.25">
      <c r="A323" s="8" t="s">
        <v>96</v>
      </c>
      <c r="B323" s="8"/>
      <c r="C323" s="8" t="s">
        <v>1510</v>
      </c>
      <c r="D323" s="8" t="s">
        <v>128</v>
      </c>
      <c r="E323" s="8" t="s">
        <v>796</v>
      </c>
      <c r="F323" s="8" t="s">
        <v>809</v>
      </c>
      <c r="G323" s="8" t="s">
        <v>796</v>
      </c>
      <c r="H323" s="8" t="s">
        <v>809</v>
      </c>
      <c r="I323" s="8"/>
      <c r="J323" s="8"/>
      <c r="K323" s="8"/>
      <c r="L323" s="8"/>
      <c r="M323" s="8"/>
      <c r="N323" s="8"/>
      <c r="O323" s="8"/>
      <c r="P323" s="8"/>
      <c r="Q323" s="8">
        <v>3.3</v>
      </c>
      <c r="R323" s="8"/>
      <c r="S323" s="8"/>
      <c r="T323" s="8">
        <v>3.4</v>
      </c>
      <c r="U323" s="8">
        <v>3.2</v>
      </c>
      <c r="V323" s="8"/>
      <c r="W323" s="8"/>
      <c r="X323" s="8">
        <v>4.4000000000000004</v>
      </c>
      <c r="Y323" s="8">
        <v>4.2</v>
      </c>
      <c r="Z323" s="8"/>
      <c r="AA323" s="8"/>
      <c r="AB323" s="8">
        <v>5</v>
      </c>
      <c r="AC323" s="8">
        <v>4.5</v>
      </c>
      <c r="AD323" s="8"/>
      <c r="AE323" s="8"/>
      <c r="AF323" s="8">
        <v>5.9</v>
      </c>
      <c r="AG323" s="8">
        <v>3.9</v>
      </c>
      <c r="AH323" s="8"/>
      <c r="AI323" s="8"/>
      <c r="AJ323" s="8">
        <v>5</v>
      </c>
      <c r="AK323" s="8"/>
      <c r="AL323" s="8"/>
      <c r="AM323" s="8"/>
      <c r="AN323" s="8"/>
      <c r="AO323" s="8">
        <v>3.1</v>
      </c>
      <c r="AP323" s="8"/>
      <c r="AQ323" s="8"/>
      <c r="AR323" s="8">
        <v>2.2000000000000002</v>
      </c>
      <c r="AS323" s="8">
        <v>3.6</v>
      </c>
      <c r="AT323" s="8"/>
      <c r="AU323" s="8"/>
      <c r="AV323" s="8">
        <v>2.6</v>
      </c>
      <c r="AW323" s="8">
        <v>4.3</v>
      </c>
      <c r="AX323" s="8"/>
      <c r="AY323" s="8"/>
      <c r="AZ323" s="8">
        <v>3.6</v>
      </c>
      <c r="BA323" s="8">
        <v>4.5</v>
      </c>
      <c r="BB323" s="8"/>
      <c r="BC323" s="8"/>
      <c r="BD323" s="8">
        <v>3.9</v>
      </c>
      <c r="BE323" s="8">
        <v>5</v>
      </c>
      <c r="BF323" s="8"/>
      <c r="BG323" s="8"/>
      <c r="BH323" s="8">
        <v>3.5</v>
      </c>
      <c r="BI323" s="8" t="s">
        <v>2851</v>
      </c>
      <c r="BJ323" s="8" t="s">
        <v>67</v>
      </c>
      <c r="BK323" s="9">
        <v>44831</v>
      </c>
      <c r="BL323" s="8" t="s">
        <v>2850</v>
      </c>
      <c r="BM323" s="8">
        <v>6223</v>
      </c>
      <c r="BN323" s="8"/>
      <c r="BO323" s="8"/>
    </row>
    <row r="324" spans="1:67" x14ac:dyDescent="0.25">
      <c r="A324" s="12" t="s">
        <v>3046</v>
      </c>
      <c r="B324" s="12"/>
      <c r="C324" s="12" t="s">
        <v>1510</v>
      </c>
      <c r="D324" s="12" t="s">
        <v>128</v>
      </c>
      <c r="E324" s="12" t="s">
        <v>796</v>
      </c>
      <c r="F324" s="12" t="s">
        <v>809</v>
      </c>
      <c r="G324" s="12" t="s">
        <v>796</v>
      </c>
      <c r="H324" s="12" t="s">
        <v>809</v>
      </c>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t="s">
        <v>3048</v>
      </c>
      <c r="BJ324" s="12" t="s">
        <v>67</v>
      </c>
      <c r="BK324" s="14">
        <v>44880</v>
      </c>
      <c r="BL324" s="12" t="s">
        <v>3042</v>
      </c>
      <c r="BM324" s="12">
        <v>3605</v>
      </c>
      <c r="BN324" s="12" t="s">
        <v>60</v>
      </c>
      <c r="BO324" s="12" t="s">
        <v>3042</v>
      </c>
    </row>
    <row r="325" spans="1:67" x14ac:dyDescent="0.25">
      <c r="A325" s="12" t="s">
        <v>2848</v>
      </c>
      <c r="B325" s="12" t="s">
        <v>326</v>
      </c>
      <c r="C325" s="12" t="s">
        <v>1510</v>
      </c>
      <c r="D325" s="12" t="s">
        <v>128</v>
      </c>
      <c r="E325" s="12" t="s">
        <v>796</v>
      </c>
      <c r="F325" s="12" t="s">
        <v>809</v>
      </c>
      <c r="G325" s="12" t="s">
        <v>796</v>
      </c>
      <c r="H325" s="12" t="s">
        <v>809</v>
      </c>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6" t="s">
        <v>67</v>
      </c>
      <c r="BK325" s="14">
        <v>44831</v>
      </c>
      <c r="BL325" s="12" t="s">
        <v>2850</v>
      </c>
      <c r="BM325" s="12">
        <v>6223</v>
      </c>
      <c r="BN325" s="12" t="s">
        <v>60</v>
      </c>
      <c r="BO325" s="12" t="s">
        <v>2850</v>
      </c>
    </row>
    <row r="326" spans="1:67" x14ac:dyDescent="0.25">
      <c r="A326" s="8" t="s">
        <v>3388</v>
      </c>
      <c r="B326" s="8"/>
      <c r="C326" s="8" t="s">
        <v>1510</v>
      </c>
      <c r="D326" s="8" t="s">
        <v>128</v>
      </c>
      <c r="E326" s="8" t="s">
        <v>796</v>
      </c>
      <c r="F326" s="8" t="s">
        <v>809</v>
      </c>
      <c r="G326" s="8" t="s">
        <v>796</v>
      </c>
      <c r="H326" s="8" t="s">
        <v>809</v>
      </c>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v>3.7</v>
      </c>
      <c r="AH326" s="8"/>
      <c r="AI326" s="8"/>
      <c r="AJ326" s="8">
        <v>5.2</v>
      </c>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t="s">
        <v>67</v>
      </c>
      <c r="BK326" s="9">
        <v>44886</v>
      </c>
      <c r="BL326" s="8" t="s">
        <v>3352</v>
      </c>
      <c r="BM326" s="8">
        <v>3596</v>
      </c>
      <c r="BN326" s="8"/>
      <c r="BO326" s="8"/>
    </row>
    <row r="327" spans="1:67" x14ac:dyDescent="0.25">
      <c r="A327" s="12" t="s">
        <v>3399</v>
      </c>
      <c r="B327" s="12"/>
      <c r="C327" s="12" t="s">
        <v>1510</v>
      </c>
      <c r="D327" s="12" t="s">
        <v>128</v>
      </c>
      <c r="E327" s="12" t="s">
        <v>796</v>
      </c>
      <c r="F327" s="12" t="s">
        <v>809</v>
      </c>
      <c r="G327" s="12" t="s">
        <v>796</v>
      </c>
      <c r="H327" s="12" t="s">
        <v>809</v>
      </c>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t="s">
        <v>67</v>
      </c>
      <c r="BK327" s="14">
        <v>44886</v>
      </c>
      <c r="BL327" s="12" t="s">
        <v>3349</v>
      </c>
      <c r="BM327" s="12">
        <v>2921</v>
      </c>
      <c r="BN327" s="12" t="s">
        <v>60</v>
      </c>
      <c r="BO327" s="12" t="s">
        <v>3349</v>
      </c>
    </row>
    <row r="328" spans="1:67" x14ac:dyDescent="0.25">
      <c r="A328" s="6"/>
      <c r="B328" s="6"/>
      <c r="C328" s="6" t="s">
        <v>1510</v>
      </c>
      <c r="D328" s="6" t="s">
        <v>128</v>
      </c>
      <c r="E328" s="6" t="s">
        <v>796</v>
      </c>
      <c r="F328" s="6" t="s">
        <v>809</v>
      </c>
      <c r="G328" s="6" t="s">
        <v>796</v>
      </c>
      <c r="H328" s="6" t="s">
        <v>809</v>
      </c>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t="s">
        <v>1466</v>
      </c>
      <c r="BJ328" s="6" t="s">
        <v>67</v>
      </c>
      <c r="BK328" s="7">
        <v>44806</v>
      </c>
      <c r="BL328" s="6" t="s">
        <v>1464</v>
      </c>
      <c r="BM328" s="6">
        <v>35427</v>
      </c>
      <c r="BN328" s="6"/>
      <c r="BO328" s="6"/>
    </row>
    <row r="329" spans="1:67" x14ac:dyDescent="0.25">
      <c r="C329" t="s">
        <v>1510</v>
      </c>
      <c r="D329" t="s">
        <v>128</v>
      </c>
      <c r="E329" t="s">
        <v>796</v>
      </c>
      <c r="F329" t="s">
        <v>809</v>
      </c>
      <c r="G329" t="s">
        <v>796</v>
      </c>
      <c r="H329" t="s">
        <v>809</v>
      </c>
      <c r="BJ329" t="s">
        <v>67</v>
      </c>
      <c r="BK329" s="1">
        <v>44797</v>
      </c>
      <c r="BL329" t="s">
        <v>75</v>
      </c>
      <c r="BM329">
        <v>36083</v>
      </c>
      <c r="BN329" t="s">
        <v>60</v>
      </c>
      <c r="BO329" t="s">
        <v>75</v>
      </c>
    </row>
    <row r="330" spans="1:67" x14ac:dyDescent="0.25">
      <c r="A330" s="13" t="s">
        <v>1723</v>
      </c>
      <c r="B330" s="13"/>
      <c r="C330" s="13" t="s">
        <v>1510</v>
      </c>
      <c r="D330" s="13" t="s">
        <v>128</v>
      </c>
      <c r="E330" s="13" t="s">
        <v>796</v>
      </c>
      <c r="F330" s="13" t="s">
        <v>809</v>
      </c>
      <c r="G330" s="13" t="s">
        <v>1642</v>
      </c>
      <c r="H330" s="13" t="s">
        <v>1643</v>
      </c>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row>
    <row r="331" spans="1:67" x14ac:dyDescent="0.25">
      <c r="A331" s="13" t="s">
        <v>1723</v>
      </c>
      <c r="B331" s="13"/>
      <c r="C331" s="13" t="s">
        <v>1510</v>
      </c>
      <c r="D331" s="13" t="s">
        <v>128</v>
      </c>
      <c r="E331" s="13" t="s">
        <v>796</v>
      </c>
      <c r="F331" s="13" t="s">
        <v>1652</v>
      </c>
      <c r="G331" s="13" t="s">
        <v>796</v>
      </c>
      <c r="H331" s="13" t="s">
        <v>1652</v>
      </c>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row>
    <row r="332" spans="1:67" x14ac:dyDescent="0.25">
      <c r="A332" t="s">
        <v>2928</v>
      </c>
      <c r="B332" t="s">
        <v>326</v>
      </c>
      <c r="C332" t="s">
        <v>1510</v>
      </c>
      <c r="D332" t="s">
        <v>128</v>
      </c>
      <c r="E332" t="s">
        <v>796</v>
      </c>
      <c r="F332" t="s">
        <v>1652</v>
      </c>
      <c r="G332" t="s">
        <v>796</v>
      </c>
      <c r="H332" t="s">
        <v>1652</v>
      </c>
      <c r="AV332">
        <v>2.15</v>
      </c>
      <c r="AW332">
        <v>2.84</v>
      </c>
      <c r="AZ332">
        <v>2.2599999999999998</v>
      </c>
      <c r="BA332">
        <v>3</v>
      </c>
      <c r="BD332">
        <v>2.52</v>
      </c>
      <c r="BJ332" t="s">
        <v>67</v>
      </c>
      <c r="BK332" s="1">
        <v>44832</v>
      </c>
      <c r="BL332" t="s">
        <v>2929</v>
      </c>
      <c r="BM332">
        <v>1662</v>
      </c>
      <c r="BN332" t="s">
        <v>60</v>
      </c>
      <c r="BO332" t="s">
        <v>2929</v>
      </c>
    </row>
    <row r="333" spans="1:67" x14ac:dyDescent="0.25">
      <c r="A333" s="13" t="s">
        <v>1723</v>
      </c>
      <c r="B333" s="13"/>
      <c r="C333" s="13" t="s">
        <v>1510</v>
      </c>
      <c r="D333" s="13" t="s">
        <v>128</v>
      </c>
      <c r="E333" s="13" t="s">
        <v>796</v>
      </c>
      <c r="F333" s="13" t="s">
        <v>810</v>
      </c>
      <c r="G333" s="13" t="s">
        <v>796</v>
      </c>
      <c r="H333" s="13" t="s">
        <v>1663</v>
      </c>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row>
    <row r="334" spans="1:67" x14ac:dyDescent="0.25">
      <c r="A334" s="13" t="s">
        <v>1723</v>
      </c>
      <c r="B334" s="13"/>
      <c r="C334" s="13" t="s">
        <v>1510</v>
      </c>
      <c r="D334" s="13" t="s">
        <v>128</v>
      </c>
      <c r="E334" s="13" t="s">
        <v>796</v>
      </c>
      <c r="F334" s="13" t="s">
        <v>810</v>
      </c>
      <c r="G334" s="13" t="s">
        <v>796</v>
      </c>
      <c r="H334" s="13" t="s">
        <v>1661</v>
      </c>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row>
    <row r="335" spans="1:67" x14ac:dyDescent="0.25">
      <c r="A335" s="13" t="s">
        <v>1723</v>
      </c>
      <c r="B335" s="13"/>
      <c r="C335" s="13" t="s">
        <v>1510</v>
      </c>
      <c r="D335" s="13" t="s">
        <v>128</v>
      </c>
      <c r="E335" s="13" t="s">
        <v>796</v>
      </c>
      <c r="F335" s="13" t="s">
        <v>810</v>
      </c>
      <c r="G335" s="13" t="s">
        <v>796</v>
      </c>
      <c r="H335" s="13" t="s">
        <v>1662</v>
      </c>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row>
    <row r="336" spans="1:67" x14ac:dyDescent="0.25">
      <c r="A336" s="13" t="s">
        <v>1723</v>
      </c>
      <c r="B336" s="13"/>
      <c r="C336" s="13" t="s">
        <v>1510</v>
      </c>
      <c r="D336" s="13" t="s">
        <v>128</v>
      </c>
      <c r="E336" s="13" t="s">
        <v>796</v>
      </c>
      <c r="F336" s="13" t="s">
        <v>810</v>
      </c>
      <c r="G336" s="13" t="s">
        <v>796</v>
      </c>
      <c r="H336" s="13" t="s">
        <v>810</v>
      </c>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row>
    <row r="337" spans="1:67" x14ac:dyDescent="0.25">
      <c r="A337" s="12" t="s">
        <v>3276</v>
      </c>
      <c r="B337" s="12"/>
      <c r="C337" s="12" t="s">
        <v>1510</v>
      </c>
      <c r="D337" s="12" t="s">
        <v>128</v>
      </c>
      <c r="E337" s="12" t="s">
        <v>796</v>
      </c>
      <c r="F337" s="12" t="s">
        <v>810</v>
      </c>
      <c r="G337" s="12" t="s">
        <v>796</v>
      </c>
      <c r="H337" s="12" t="s">
        <v>810</v>
      </c>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t="s">
        <v>67</v>
      </c>
      <c r="BK337" s="14">
        <v>44883</v>
      </c>
      <c r="BL337" s="12" t="s">
        <v>3251</v>
      </c>
      <c r="BM337" s="12">
        <v>19812</v>
      </c>
      <c r="BN337" s="12" t="s">
        <v>60</v>
      </c>
      <c r="BO337" s="46" t="s">
        <v>3251</v>
      </c>
    </row>
    <row r="338" spans="1:67" x14ac:dyDescent="0.25">
      <c r="A338" s="12" t="s">
        <v>3274</v>
      </c>
      <c r="B338" s="12" t="s">
        <v>326</v>
      </c>
      <c r="C338" s="12" t="s">
        <v>1510</v>
      </c>
      <c r="D338" s="12" t="s">
        <v>128</v>
      </c>
      <c r="E338" s="12" t="s">
        <v>796</v>
      </c>
      <c r="F338" s="12" t="s">
        <v>810</v>
      </c>
      <c r="G338" s="12" t="s">
        <v>796</v>
      </c>
      <c r="H338" s="12" t="s">
        <v>810</v>
      </c>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t="s">
        <v>67</v>
      </c>
      <c r="BK338" s="14">
        <v>44883</v>
      </c>
      <c r="BL338" s="12" t="s">
        <v>3251</v>
      </c>
      <c r="BM338" s="12">
        <v>19812</v>
      </c>
      <c r="BN338" s="12" t="s">
        <v>60</v>
      </c>
      <c r="BO338" s="46" t="s">
        <v>3251</v>
      </c>
    </row>
    <row r="339" spans="1:67" x14ac:dyDescent="0.25">
      <c r="A339" s="12" t="s">
        <v>3275</v>
      </c>
      <c r="B339" s="12" t="s">
        <v>326</v>
      </c>
      <c r="C339" s="12" t="s">
        <v>1510</v>
      </c>
      <c r="D339" s="12" t="s">
        <v>128</v>
      </c>
      <c r="E339" s="12" t="s">
        <v>796</v>
      </c>
      <c r="F339" s="12" t="s">
        <v>810</v>
      </c>
      <c r="G339" s="12" t="s">
        <v>796</v>
      </c>
      <c r="H339" s="12" t="s">
        <v>810</v>
      </c>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t="s">
        <v>67</v>
      </c>
      <c r="BK339" s="14">
        <v>44883</v>
      </c>
      <c r="BL339" s="12" t="s">
        <v>3251</v>
      </c>
      <c r="BM339" s="12">
        <v>19812</v>
      </c>
      <c r="BN339" s="12" t="s">
        <v>60</v>
      </c>
      <c r="BO339" s="46" t="s">
        <v>3251</v>
      </c>
    </row>
    <row r="340" spans="1:67" x14ac:dyDescent="0.25">
      <c r="A340" s="12" t="s">
        <v>3273</v>
      </c>
      <c r="B340" s="12" t="s">
        <v>326</v>
      </c>
      <c r="C340" s="12" t="s">
        <v>1510</v>
      </c>
      <c r="D340" s="12" t="s">
        <v>128</v>
      </c>
      <c r="E340" s="12" t="s">
        <v>796</v>
      </c>
      <c r="F340" s="12" t="s">
        <v>810</v>
      </c>
      <c r="G340" s="12" t="s">
        <v>796</v>
      </c>
      <c r="H340" s="12" t="s">
        <v>810</v>
      </c>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t="s">
        <v>67</v>
      </c>
      <c r="BK340" s="14">
        <v>44883</v>
      </c>
      <c r="BL340" s="12" t="s">
        <v>3251</v>
      </c>
      <c r="BM340" s="12">
        <v>19812</v>
      </c>
      <c r="BN340" s="12" t="s">
        <v>60</v>
      </c>
      <c r="BO340" s="46" t="s">
        <v>3251</v>
      </c>
    </row>
    <row r="341" spans="1:67" x14ac:dyDescent="0.25">
      <c r="A341" s="12" t="s">
        <v>3277</v>
      </c>
      <c r="B341" s="12" t="s">
        <v>3278</v>
      </c>
      <c r="C341" s="12" t="s">
        <v>1510</v>
      </c>
      <c r="D341" s="12" t="s">
        <v>128</v>
      </c>
      <c r="E341" s="12" t="s">
        <v>796</v>
      </c>
      <c r="F341" s="12" t="s">
        <v>810</v>
      </c>
      <c r="G341" s="12" t="s">
        <v>796</v>
      </c>
      <c r="H341" s="12" t="s">
        <v>810</v>
      </c>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t="s">
        <v>67</v>
      </c>
      <c r="BK341" s="14">
        <v>44883</v>
      </c>
      <c r="BL341" s="12" t="s">
        <v>3251</v>
      </c>
      <c r="BM341" s="12">
        <v>19812</v>
      </c>
      <c r="BN341" s="12" t="s">
        <v>60</v>
      </c>
      <c r="BO341" s="46" t="s">
        <v>3251</v>
      </c>
    </row>
    <row r="342" spans="1:67" x14ac:dyDescent="0.25">
      <c r="A342" s="12" t="s">
        <v>2847</v>
      </c>
      <c r="B342" s="12" t="s">
        <v>326</v>
      </c>
      <c r="C342" s="12" t="s">
        <v>1510</v>
      </c>
      <c r="D342" s="12" t="s">
        <v>128</v>
      </c>
      <c r="E342" s="12" t="s">
        <v>796</v>
      </c>
      <c r="F342" s="12" t="s">
        <v>810</v>
      </c>
      <c r="G342" s="12" t="s">
        <v>796</v>
      </c>
      <c r="H342" s="12" t="s">
        <v>810</v>
      </c>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t="s">
        <v>67</v>
      </c>
      <c r="BK342" s="14">
        <v>44831</v>
      </c>
      <c r="BL342" s="12" t="s">
        <v>2850</v>
      </c>
      <c r="BM342" s="12">
        <v>6223</v>
      </c>
      <c r="BN342" s="12" t="s">
        <v>60</v>
      </c>
      <c r="BO342" s="12" t="s">
        <v>2850</v>
      </c>
    </row>
    <row r="343" spans="1:67" x14ac:dyDescent="0.25">
      <c r="A343" s="12" t="s">
        <v>2908</v>
      </c>
      <c r="B343" s="12"/>
      <c r="C343" s="12" t="s">
        <v>1510</v>
      </c>
      <c r="D343" s="12" t="s">
        <v>128</v>
      </c>
      <c r="E343" s="12" t="s">
        <v>796</v>
      </c>
      <c r="F343" s="12" t="s">
        <v>810</v>
      </c>
      <c r="G343" s="12" t="s">
        <v>796</v>
      </c>
      <c r="H343" s="12" t="s">
        <v>810</v>
      </c>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t="s">
        <v>67</v>
      </c>
      <c r="BK343" s="14">
        <v>44832</v>
      </c>
      <c r="BL343" s="12" t="s">
        <v>2903</v>
      </c>
      <c r="BM343" s="12">
        <v>6224</v>
      </c>
      <c r="BN343" s="12" t="s">
        <v>60</v>
      </c>
      <c r="BO343" s="12" t="s">
        <v>2850</v>
      </c>
    </row>
    <row r="344" spans="1:67" x14ac:dyDescent="0.25">
      <c r="A344" s="12" t="s">
        <v>2905</v>
      </c>
      <c r="B344" s="12"/>
      <c r="C344" s="12" t="s">
        <v>1510</v>
      </c>
      <c r="D344" s="12" t="s">
        <v>128</v>
      </c>
      <c r="E344" s="12" t="s">
        <v>796</v>
      </c>
      <c r="F344" s="12" t="s">
        <v>810</v>
      </c>
      <c r="G344" s="12" t="s">
        <v>796</v>
      </c>
      <c r="H344" s="12" t="s">
        <v>810</v>
      </c>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t="s">
        <v>67</v>
      </c>
      <c r="BK344" s="14">
        <v>44832</v>
      </c>
      <c r="BL344" s="12" t="s">
        <v>2903</v>
      </c>
      <c r="BM344" s="12">
        <v>6224</v>
      </c>
      <c r="BN344" s="12" t="s">
        <v>60</v>
      </c>
      <c r="BO344" s="12" t="s">
        <v>2850</v>
      </c>
    </row>
    <row r="345" spans="1:67" x14ac:dyDescent="0.25">
      <c r="A345" s="12" t="s">
        <v>2906</v>
      </c>
      <c r="B345" s="12"/>
      <c r="C345" s="12" t="s">
        <v>1510</v>
      </c>
      <c r="D345" s="12" t="s">
        <v>128</v>
      </c>
      <c r="E345" s="12" t="s">
        <v>796</v>
      </c>
      <c r="F345" s="12" t="s">
        <v>810</v>
      </c>
      <c r="G345" s="12" t="s">
        <v>796</v>
      </c>
      <c r="H345" s="12" t="s">
        <v>810</v>
      </c>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t="s">
        <v>67</v>
      </c>
      <c r="BK345" s="14">
        <v>44832</v>
      </c>
      <c r="BL345" s="12" t="s">
        <v>2903</v>
      </c>
      <c r="BM345" s="12">
        <v>6224</v>
      </c>
      <c r="BN345" s="12" t="s">
        <v>60</v>
      </c>
      <c r="BO345" s="12" t="s">
        <v>2850</v>
      </c>
    </row>
    <row r="346" spans="1:67" x14ac:dyDescent="0.25">
      <c r="A346" s="12" t="s">
        <v>2906</v>
      </c>
      <c r="B346" s="12"/>
      <c r="C346" s="12" t="s">
        <v>1510</v>
      </c>
      <c r="D346" s="12" t="s">
        <v>128</v>
      </c>
      <c r="E346" s="12" t="s">
        <v>796</v>
      </c>
      <c r="F346" s="12" t="s">
        <v>810</v>
      </c>
      <c r="G346" s="12" t="s">
        <v>796</v>
      </c>
      <c r="H346" s="12" t="s">
        <v>810</v>
      </c>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t="s">
        <v>67</v>
      </c>
      <c r="BK346" s="14">
        <v>44832</v>
      </c>
      <c r="BL346" s="12" t="s">
        <v>2903</v>
      </c>
      <c r="BM346" s="12">
        <v>6224</v>
      </c>
      <c r="BN346" s="12" t="s">
        <v>60</v>
      </c>
      <c r="BO346" s="12" t="s">
        <v>2850</v>
      </c>
    </row>
    <row r="347" spans="1:67" x14ac:dyDescent="0.25">
      <c r="A347" s="12" t="s">
        <v>2907</v>
      </c>
      <c r="B347" s="12"/>
      <c r="C347" s="12" t="s">
        <v>1510</v>
      </c>
      <c r="D347" s="12" t="s">
        <v>128</v>
      </c>
      <c r="E347" s="12" t="s">
        <v>796</v>
      </c>
      <c r="F347" s="12" t="s">
        <v>810</v>
      </c>
      <c r="G347" s="12" t="s">
        <v>796</v>
      </c>
      <c r="H347" s="12" t="s">
        <v>810</v>
      </c>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t="s">
        <v>67</v>
      </c>
      <c r="BK347" s="14">
        <v>44832</v>
      </c>
      <c r="BL347" s="12" t="s">
        <v>2903</v>
      </c>
      <c r="BM347" s="12">
        <v>6224</v>
      </c>
      <c r="BN347" s="12" t="s">
        <v>60</v>
      </c>
      <c r="BO347" s="12" t="s">
        <v>2850</v>
      </c>
    </row>
    <row r="348" spans="1:67" x14ac:dyDescent="0.25">
      <c r="A348" s="12" t="s">
        <v>2904</v>
      </c>
      <c r="B348" s="12"/>
      <c r="C348" s="12" t="s">
        <v>1510</v>
      </c>
      <c r="D348" s="12" t="s">
        <v>128</v>
      </c>
      <c r="E348" s="12" t="s">
        <v>796</v>
      </c>
      <c r="F348" s="12" t="s">
        <v>810</v>
      </c>
      <c r="G348" s="12" t="s">
        <v>796</v>
      </c>
      <c r="H348" s="12" t="s">
        <v>810</v>
      </c>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t="s">
        <v>67</v>
      </c>
      <c r="BK348" s="14">
        <v>44832</v>
      </c>
      <c r="BL348" s="12" t="s">
        <v>2903</v>
      </c>
      <c r="BM348" s="12">
        <v>6224</v>
      </c>
      <c r="BN348" s="12" t="s">
        <v>60</v>
      </c>
      <c r="BO348" s="12" t="s">
        <v>2850</v>
      </c>
    </row>
    <row r="349" spans="1:67" x14ac:dyDescent="0.25">
      <c r="A349" s="12" t="s">
        <v>2917</v>
      </c>
      <c r="B349" s="12"/>
      <c r="C349" s="12" t="s">
        <v>1510</v>
      </c>
      <c r="D349" s="12" t="s">
        <v>128</v>
      </c>
      <c r="E349" s="12" t="s">
        <v>796</v>
      </c>
      <c r="F349" s="12" t="s">
        <v>810</v>
      </c>
      <c r="G349" s="12" t="s">
        <v>796</v>
      </c>
      <c r="H349" s="12" t="s">
        <v>810</v>
      </c>
      <c r="I349" s="12"/>
      <c r="J349" s="12"/>
      <c r="K349" s="12"/>
      <c r="L349" s="12" t="s">
        <v>539</v>
      </c>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t="s">
        <v>67</v>
      </c>
      <c r="BK349" s="14">
        <v>44832</v>
      </c>
      <c r="BL349" s="12" t="s">
        <v>2903</v>
      </c>
      <c r="BM349" s="12">
        <v>6224</v>
      </c>
      <c r="BN349" s="12" t="s">
        <v>60</v>
      </c>
      <c r="BO349" s="12" t="s">
        <v>2850</v>
      </c>
    </row>
    <row r="350" spans="1:67" s="12" customFormat="1" x14ac:dyDescent="0.25">
      <c r="A350" s="8" t="s">
        <v>96</v>
      </c>
      <c r="B350" s="8"/>
      <c r="C350" s="8" t="s">
        <v>1510</v>
      </c>
      <c r="D350" s="8" t="s">
        <v>128</v>
      </c>
      <c r="E350" s="8" t="s">
        <v>796</v>
      </c>
      <c r="F350" s="8" t="s">
        <v>810</v>
      </c>
      <c r="G350" s="8" t="s">
        <v>796</v>
      </c>
      <c r="H350" s="8" t="s">
        <v>810</v>
      </c>
      <c r="I350" s="8"/>
      <c r="J350" s="8"/>
      <c r="K350" s="8"/>
      <c r="L350" s="8"/>
      <c r="M350" s="8"/>
      <c r="N350" s="8"/>
      <c r="O350" s="8"/>
      <c r="P350" s="8"/>
      <c r="Q350" s="8">
        <v>4.0999999999999996</v>
      </c>
      <c r="R350" s="8"/>
      <c r="S350" s="8"/>
      <c r="T350" s="8">
        <v>4.0999999999999996</v>
      </c>
      <c r="U350" s="8">
        <v>4.0999999999999996</v>
      </c>
      <c r="V350" s="8"/>
      <c r="W350" s="8"/>
      <c r="X350" s="8">
        <v>5.2</v>
      </c>
      <c r="Y350" s="8">
        <v>4.9000000000000004</v>
      </c>
      <c r="Z350" s="8"/>
      <c r="AA350" s="8"/>
      <c r="AB350" s="8">
        <v>6.1</v>
      </c>
      <c r="AC350" s="8">
        <v>5.2</v>
      </c>
      <c r="AD350" s="8"/>
      <c r="AE350" s="8"/>
      <c r="AF350" s="8">
        <v>7.1</v>
      </c>
      <c r="AG350" s="8">
        <v>4.2</v>
      </c>
      <c r="AH350" s="8"/>
      <c r="AI350" s="8"/>
      <c r="AJ350" s="8">
        <v>5.8</v>
      </c>
      <c r="AK350" s="8"/>
      <c r="AL350" s="8"/>
      <c r="AM350" s="8"/>
      <c r="AN350" s="8"/>
      <c r="AO350" s="8">
        <v>4.2</v>
      </c>
      <c r="AP350" s="8"/>
      <c r="AQ350" s="8"/>
      <c r="AR350" s="8">
        <v>2.6</v>
      </c>
      <c r="AS350" s="8">
        <v>4.5</v>
      </c>
      <c r="AT350" s="8"/>
      <c r="AU350" s="8"/>
      <c r="AV350" s="8">
        <v>3.2</v>
      </c>
      <c r="AW350" s="8">
        <v>5.0999999999999996</v>
      </c>
      <c r="AX350" s="8"/>
      <c r="AY350" s="8"/>
      <c r="AZ350" s="8">
        <v>4.0999999999999996</v>
      </c>
      <c r="BA350" s="8">
        <v>5.4</v>
      </c>
      <c r="BB350" s="8"/>
      <c r="BC350" s="8"/>
      <c r="BD350" s="8">
        <v>4.5999999999999996</v>
      </c>
      <c r="BE350" s="8">
        <v>5.8</v>
      </c>
      <c r="BF350" s="8"/>
      <c r="BG350" s="8"/>
      <c r="BH350" s="8">
        <v>4</v>
      </c>
      <c r="BI350" s="8" t="s">
        <v>2910</v>
      </c>
      <c r="BJ350" s="8" t="s">
        <v>67</v>
      </c>
      <c r="BK350" s="9">
        <v>44832</v>
      </c>
      <c r="BL350" s="8" t="s">
        <v>2903</v>
      </c>
      <c r="BM350" s="8">
        <v>6224</v>
      </c>
      <c r="BN350" s="8"/>
      <c r="BO350" s="8"/>
    </row>
    <row r="351" spans="1:67" x14ac:dyDescent="0.25">
      <c r="C351" t="s">
        <v>1510</v>
      </c>
      <c r="D351" t="s">
        <v>128</v>
      </c>
      <c r="E351" t="s">
        <v>796</v>
      </c>
      <c r="F351" t="s">
        <v>810</v>
      </c>
      <c r="G351" t="s">
        <v>796</v>
      </c>
      <c r="H351" t="s">
        <v>810</v>
      </c>
      <c r="BA351">
        <v>5.5</v>
      </c>
      <c r="BD351">
        <v>4.2</v>
      </c>
      <c r="BE351">
        <v>6.2</v>
      </c>
      <c r="BH351">
        <v>4.5</v>
      </c>
      <c r="BJ351" t="s">
        <v>67</v>
      </c>
      <c r="BK351" s="1">
        <v>44797</v>
      </c>
      <c r="BL351" t="s">
        <v>75</v>
      </c>
      <c r="BM351">
        <v>36083</v>
      </c>
      <c r="BN351" t="s">
        <v>60</v>
      </c>
      <c r="BO351" t="s">
        <v>75</v>
      </c>
    </row>
    <row r="352" spans="1:67" x14ac:dyDescent="0.25">
      <c r="A352" s="13" t="s">
        <v>1723</v>
      </c>
      <c r="B352" s="13"/>
      <c r="C352" s="13" t="s">
        <v>1510</v>
      </c>
      <c r="D352" s="13" t="s">
        <v>128</v>
      </c>
      <c r="E352" s="13" t="s">
        <v>796</v>
      </c>
      <c r="F352" s="13" t="s">
        <v>811</v>
      </c>
      <c r="G352" s="13" t="s">
        <v>796</v>
      </c>
      <c r="H352" s="13" t="s">
        <v>811</v>
      </c>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row>
    <row r="353" spans="1:67" ht="15.75" x14ac:dyDescent="0.25">
      <c r="C353" t="s">
        <v>1510</v>
      </c>
      <c r="D353" t="s">
        <v>128</v>
      </c>
      <c r="E353" t="s">
        <v>796</v>
      </c>
      <c r="F353" t="s">
        <v>811</v>
      </c>
      <c r="G353" t="s">
        <v>796</v>
      </c>
      <c r="H353" t="s">
        <v>811</v>
      </c>
      <c r="BE353">
        <v>2</v>
      </c>
      <c r="BH353">
        <v>1.5</v>
      </c>
      <c r="BI353" t="s">
        <v>812</v>
      </c>
      <c r="BJ353" t="s">
        <v>67</v>
      </c>
      <c r="BL353" t="s">
        <v>813</v>
      </c>
      <c r="BM353" s="37">
        <v>53110</v>
      </c>
    </row>
    <row r="354" spans="1:67" x14ac:dyDescent="0.25">
      <c r="A354" s="13" t="s">
        <v>1723</v>
      </c>
      <c r="B354" s="13"/>
      <c r="C354" s="13" t="s">
        <v>1510</v>
      </c>
      <c r="D354" s="13" t="s">
        <v>128</v>
      </c>
      <c r="E354" s="13" t="s">
        <v>796</v>
      </c>
      <c r="F354" s="13" t="s">
        <v>1653</v>
      </c>
      <c r="G354" s="13" t="s">
        <v>796</v>
      </c>
      <c r="H354" s="13" t="s">
        <v>1653</v>
      </c>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row>
    <row r="355" spans="1:67" x14ac:dyDescent="0.25">
      <c r="A355" t="s">
        <v>2931</v>
      </c>
      <c r="B355" t="s">
        <v>326</v>
      </c>
      <c r="C355" t="s">
        <v>1510</v>
      </c>
      <c r="D355" t="s">
        <v>128</v>
      </c>
      <c r="E355" t="s">
        <v>796</v>
      </c>
      <c r="F355" t="s">
        <v>1653</v>
      </c>
      <c r="G355" t="s">
        <v>796</v>
      </c>
      <c r="H355" t="s">
        <v>1653</v>
      </c>
      <c r="AS355">
        <v>4.2</v>
      </c>
      <c r="AV355">
        <v>3.3</v>
      </c>
      <c r="AZ355">
        <v>3.8</v>
      </c>
      <c r="BA355">
        <v>5.5</v>
      </c>
      <c r="BD355">
        <v>4.3</v>
      </c>
      <c r="BJ355" t="s">
        <v>67</v>
      </c>
      <c r="BK355" s="1">
        <v>44832</v>
      </c>
      <c r="BL355" t="s">
        <v>2930</v>
      </c>
      <c r="BM355">
        <v>2173</v>
      </c>
      <c r="BN355" t="s">
        <v>60</v>
      </c>
      <c r="BO355" t="s">
        <v>2930</v>
      </c>
    </row>
    <row r="356" spans="1:67" x14ac:dyDescent="0.25">
      <c r="A356" t="s">
        <v>96</v>
      </c>
      <c r="C356" t="s">
        <v>1510</v>
      </c>
      <c r="D356" t="s">
        <v>128</v>
      </c>
      <c r="E356" t="s">
        <v>796</v>
      </c>
      <c r="F356" t="s">
        <v>1653</v>
      </c>
      <c r="G356" t="s">
        <v>796</v>
      </c>
      <c r="H356" t="s">
        <v>1653</v>
      </c>
      <c r="U356">
        <v>3.4</v>
      </c>
      <c r="X356">
        <v>5.6</v>
      </c>
      <c r="Y356">
        <v>5.0659999999999998</v>
      </c>
      <c r="AB356">
        <v>6.4660000000000002</v>
      </c>
      <c r="AC356">
        <v>5.0659999999999998</v>
      </c>
      <c r="AF356">
        <v>7.3330000000000002</v>
      </c>
      <c r="AG356">
        <v>4.0250000000000004</v>
      </c>
      <c r="AJ356">
        <v>6.3250000000000002</v>
      </c>
      <c r="BJ356" t="s">
        <v>67</v>
      </c>
      <c r="BK356" s="1">
        <v>44832</v>
      </c>
      <c r="BL356" t="s">
        <v>2930</v>
      </c>
      <c r="BM356">
        <v>2173</v>
      </c>
    </row>
    <row r="357" spans="1:67" x14ac:dyDescent="0.25">
      <c r="A357" s="13" t="s">
        <v>1723</v>
      </c>
      <c r="B357" s="13"/>
      <c r="C357" s="13" t="s">
        <v>1510</v>
      </c>
      <c r="D357" s="13" t="s">
        <v>128</v>
      </c>
      <c r="E357" s="13" t="s">
        <v>796</v>
      </c>
      <c r="F357" s="13" t="s">
        <v>814</v>
      </c>
      <c r="G357" s="13" t="s">
        <v>796</v>
      </c>
      <c r="H357" s="13" t="s">
        <v>814</v>
      </c>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row>
    <row r="358" spans="1:67" x14ac:dyDescent="0.25">
      <c r="A358" s="12" t="s">
        <v>2880</v>
      </c>
      <c r="B358" s="12"/>
      <c r="C358" s="12" t="s">
        <v>1510</v>
      </c>
      <c r="D358" s="12" t="s">
        <v>128</v>
      </c>
      <c r="E358" s="12" t="s">
        <v>796</v>
      </c>
      <c r="F358" s="12" t="s">
        <v>814</v>
      </c>
      <c r="G358" s="12" t="s">
        <v>796</v>
      </c>
      <c r="H358" s="12" t="s">
        <v>814</v>
      </c>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t="s">
        <v>2854</v>
      </c>
      <c r="BJ358" s="12" t="s">
        <v>67</v>
      </c>
      <c r="BK358" s="14">
        <v>44831</v>
      </c>
      <c r="BL358" s="12" t="s">
        <v>2850</v>
      </c>
      <c r="BM358" s="12">
        <v>6223</v>
      </c>
      <c r="BN358" s="12" t="s">
        <v>60</v>
      </c>
      <c r="BO358" s="12" t="s">
        <v>2850</v>
      </c>
    </row>
    <row r="359" spans="1:67" x14ac:dyDescent="0.25">
      <c r="A359" s="12" t="s">
        <v>2878</v>
      </c>
      <c r="B359" s="12"/>
      <c r="C359" s="12" t="s">
        <v>1510</v>
      </c>
      <c r="D359" s="12" t="s">
        <v>128</v>
      </c>
      <c r="E359" s="12" t="s">
        <v>796</v>
      </c>
      <c r="F359" s="12" t="s">
        <v>814</v>
      </c>
      <c r="G359" s="12" t="s">
        <v>796</v>
      </c>
      <c r="H359" s="12" t="s">
        <v>814</v>
      </c>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t="s">
        <v>2854</v>
      </c>
      <c r="BJ359" s="12" t="s">
        <v>67</v>
      </c>
      <c r="BK359" s="14">
        <v>44831</v>
      </c>
      <c r="BL359" s="12" t="s">
        <v>2850</v>
      </c>
      <c r="BM359" s="12">
        <v>6223</v>
      </c>
      <c r="BN359" s="12" t="s">
        <v>60</v>
      </c>
      <c r="BO359" s="12" t="s">
        <v>2850</v>
      </c>
    </row>
    <row r="360" spans="1:67" x14ac:dyDescent="0.25">
      <c r="A360" s="12" t="s">
        <v>2876</v>
      </c>
      <c r="B360" s="12"/>
      <c r="C360" s="12" t="s">
        <v>1510</v>
      </c>
      <c r="D360" s="12" t="s">
        <v>128</v>
      </c>
      <c r="E360" s="12" t="s">
        <v>796</v>
      </c>
      <c r="F360" s="12" t="s">
        <v>814</v>
      </c>
      <c r="G360" s="12" t="s">
        <v>796</v>
      </c>
      <c r="H360" s="12" t="s">
        <v>814</v>
      </c>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t="s">
        <v>2854</v>
      </c>
      <c r="BJ360" s="12" t="s">
        <v>67</v>
      </c>
      <c r="BK360" s="14">
        <v>44831</v>
      </c>
      <c r="BL360" s="12" t="s">
        <v>2850</v>
      </c>
      <c r="BM360" s="12">
        <v>6223</v>
      </c>
      <c r="BN360" s="12" t="s">
        <v>60</v>
      </c>
      <c r="BO360" s="12" t="s">
        <v>2850</v>
      </c>
    </row>
    <row r="361" spans="1:67" x14ac:dyDescent="0.25">
      <c r="A361" s="12" t="s">
        <v>2879</v>
      </c>
      <c r="B361" s="12"/>
      <c r="C361" s="12" t="s">
        <v>1510</v>
      </c>
      <c r="D361" s="12" t="s">
        <v>128</v>
      </c>
      <c r="E361" s="12" t="s">
        <v>796</v>
      </c>
      <c r="F361" s="12" t="s">
        <v>814</v>
      </c>
      <c r="G361" s="12" t="s">
        <v>796</v>
      </c>
      <c r="H361" s="12" t="s">
        <v>814</v>
      </c>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t="s">
        <v>2854</v>
      </c>
      <c r="BJ361" s="12" t="s">
        <v>67</v>
      </c>
      <c r="BK361" s="14">
        <v>44831</v>
      </c>
      <c r="BL361" s="12" t="s">
        <v>2850</v>
      </c>
      <c r="BM361" s="12">
        <v>6223</v>
      </c>
      <c r="BN361" s="12" t="s">
        <v>60</v>
      </c>
      <c r="BO361" s="12" t="s">
        <v>2850</v>
      </c>
    </row>
    <row r="362" spans="1:67" x14ac:dyDescent="0.25">
      <c r="A362" s="12" t="s">
        <v>2881</v>
      </c>
      <c r="B362" s="12"/>
      <c r="C362" s="12" t="s">
        <v>1510</v>
      </c>
      <c r="D362" s="12" t="s">
        <v>128</v>
      </c>
      <c r="E362" s="12" t="s">
        <v>796</v>
      </c>
      <c r="F362" s="12" t="s">
        <v>814</v>
      </c>
      <c r="G362" s="12" t="s">
        <v>796</v>
      </c>
      <c r="H362" s="12" t="s">
        <v>814</v>
      </c>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t="s">
        <v>2854</v>
      </c>
      <c r="BJ362" s="12" t="s">
        <v>67</v>
      </c>
      <c r="BK362" s="14">
        <v>44831</v>
      </c>
      <c r="BL362" s="12" t="s">
        <v>2850</v>
      </c>
      <c r="BM362" s="12">
        <v>6223</v>
      </c>
      <c r="BN362" s="12" t="s">
        <v>60</v>
      </c>
      <c r="BO362" s="12" t="s">
        <v>2850</v>
      </c>
    </row>
    <row r="363" spans="1:67" x14ac:dyDescent="0.25">
      <c r="A363" s="12" t="s">
        <v>2877</v>
      </c>
      <c r="B363" s="12"/>
      <c r="C363" s="12" t="s">
        <v>1510</v>
      </c>
      <c r="D363" s="12" t="s">
        <v>128</v>
      </c>
      <c r="E363" s="12" t="s">
        <v>796</v>
      </c>
      <c r="F363" s="12" t="s">
        <v>814</v>
      </c>
      <c r="G363" s="12" t="s">
        <v>796</v>
      </c>
      <c r="H363" s="12" t="s">
        <v>814</v>
      </c>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t="s">
        <v>2854</v>
      </c>
      <c r="BJ363" s="12" t="s">
        <v>67</v>
      </c>
      <c r="BK363" s="14">
        <v>44831</v>
      </c>
      <c r="BL363" s="12" t="s">
        <v>2850</v>
      </c>
      <c r="BM363" s="12">
        <v>6223</v>
      </c>
      <c r="BN363" s="12" t="s">
        <v>60</v>
      </c>
      <c r="BO363" s="12" t="s">
        <v>2850</v>
      </c>
    </row>
    <row r="364" spans="1:67" x14ac:dyDescent="0.25">
      <c r="A364" t="s">
        <v>96</v>
      </c>
      <c r="C364" t="s">
        <v>1510</v>
      </c>
      <c r="D364" t="s">
        <v>128</v>
      </c>
      <c r="E364" t="s">
        <v>796</v>
      </c>
      <c r="F364" t="s">
        <v>814</v>
      </c>
      <c r="G364" t="s">
        <v>796</v>
      </c>
      <c r="H364" t="s">
        <v>814</v>
      </c>
      <c r="Y364">
        <v>3.28</v>
      </c>
      <c r="AB364" s="30">
        <v>4.33</v>
      </c>
      <c r="AW364">
        <v>3.47</v>
      </c>
      <c r="AZ364">
        <v>2.86</v>
      </c>
      <c r="BJ364" t="s">
        <v>67</v>
      </c>
      <c r="BK364" s="1">
        <v>44832</v>
      </c>
      <c r="BL364" t="s">
        <v>2929</v>
      </c>
      <c r="BM364">
        <v>1662</v>
      </c>
    </row>
    <row r="365" spans="1:67" x14ac:dyDescent="0.25">
      <c r="A365" s="8" t="s">
        <v>96</v>
      </c>
      <c r="C365" t="s">
        <v>1510</v>
      </c>
      <c r="D365" t="s">
        <v>128</v>
      </c>
      <c r="E365" t="s">
        <v>796</v>
      </c>
      <c r="F365" t="s">
        <v>814</v>
      </c>
      <c r="G365" s="8" t="s">
        <v>796</v>
      </c>
      <c r="H365" s="8" t="s">
        <v>814</v>
      </c>
      <c r="I365" s="8"/>
      <c r="Q365" s="8">
        <v>3.1</v>
      </c>
      <c r="T365" s="8">
        <v>3.1</v>
      </c>
      <c r="U365" s="8">
        <v>3</v>
      </c>
      <c r="X365" s="8">
        <v>4.2</v>
      </c>
      <c r="Y365" s="8">
        <v>3.6</v>
      </c>
      <c r="AB365" s="8">
        <v>4.5999999999999996</v>
      </c>
      <c r="AC365" s="8">
        <v>3.9</v>
      </c>
      <c r="AF365" s="8">
        <v>5.5</v>
      </c>
      <c r="AG365" s="8">
        <v>2.9</v>
      </c>
      <c r="AJ365" s="8">
        <v>4.0999999999999996</v>
      </c>
      <c r="AO365" s="8">
        <v>3.1</v>
      </c>
      <c r="AR365" s="8">
        <v>2.1</v>
      </c>
      <c r="AS365" s="8">
        <v>3.5</v>
      </c>
      <c r="AV365" s="8">
        <v>2.6</v>
      </c>
      <c r="AW365" s="8">
        <v>3.7</v>
      </c>
      <c r="AZ365" s="8">
        <v>3.1</v>
      </c>
      <c r="BA365" s="8">
        <v>4.0999999999999996</v>
      </c>
      <c r="BD365" s="8">
        <v>3.6</v>
      </c>
      <c r="BE365" s="8">
        <v>4.2</v>
      </c>
      <c r="BH365" s="8">
        <v>3.1</v>
      </c>
      <c r="BI365" s="8" t="s">
        <v>2854</v>
      </c>
      <c r="BJ365" s="8" t="s">
        <v>67</v>
      </c>
      <c r="BK365" s="9">
        <v>44831</v>
      </c>
      <c r="BL365" s="8" t="s">
        <v>2850</v>
      </c>
      <c r="BM365" s="8">
        <v>6223</v>
      </c>
    </row>
    <row r="366" spans="1:67" x14ac:dyDescent="0.25">
      <c r="A366" t="s">
        <v>3361</v>
      </c>
      <c r="C366" t="s">
        <v>1510</v>
      </c>
      <c r="D366" t="s">
        <v>128</v>
      </c>
      <c r="E366" t="s">
        <v>796</v>
      </c>
      <c r="F366" t="s">
        <v>271</v>
      </c>
      <c r="G366" s="8" t="s">
        <v>796</v>
      </c>
      <c r="H366" s="8" t="s">
        <v>271</v>
      </c>
      <c r="I366" t="b">
        <v>0</v>
      </c>
      <c r="L366" t="s">
        <v>3367</v>
      </c>
      <c r="AX366">
        <v>2.97</v>
      </c>
      <c r="BB366">
        <v>3.37</v>
      </c>
      <c r="BF366">
        <v>3.05</v>
      </c>
      <c r="BI366" t="s">
        <v>3373</v>
      </c>
      <c r="BJ366" s="8" t="s">
        <v>67</v>
      </c>
      <c r="BK366" s="1">
        <v>44886</v>
      </c>
      <c r="BL366" s="8" t="s">
        <v>3349</v>
      </c>
      <c r="BM366" s="8">
        <v>2921</v>
      </c>
    </row>
    <row r="367" spans="1:67" x14ac:dyDescent="0.25">
      <c r="A367" t="s">
        <v>3361</v>
      </c>
      <c r="C367" t="s">
        <v>1510</v>
      </c>
      <c r="D367" t="s">
        <v>128</v>
      </c>
      <c r="E367" t="s">
        <v>796</v>
      </c>
      <c r="F367" t="s">
        <v>271</v>
      </c>
      <c r="G367" s="8" t="s">
        <v>796</v>
      </c>
      <c r="H367" s="8" t="s">
        <v>271</v>
      </c>
      <c r="I367" t="b">
        <v>0</v>
      </c>
      <c r="L367" t="s">
        <v>3368</v>
      </c>
      <c r="AX367">
        <v>2.9</v>
      </c>
      <c r="BB367">
        <v>3.34</v>
      </c>
      <c r="BF367">
        <v>3.01</v>
      </c>
      <c r="BI367" t="s">
        <v>3373</v>
      </c>
      <c r="BJ367" s="8" t="s">
        <v>67</v>
      </c>
      <c r="BK367" s="1">
        <v>44886</v>
      </c>
      <c r="BL367" s="8" t="s">
        <v>3349</v>
      </c>
      <c r="BM367" s="8">
        <v>2921</v>
      </c>
    </row>
    <row r="368" spans="1:67" x14ac:dyDescent="0.25">
      <c r="A368" t="s">
        <v>3361</v>
      </c>
      <c r="C368" t="s">
        <v>1510</v>
      </c>
      <c r="D368" t="s">
        <v>128</v>
      </c>
      <c r="E368" t="s">
        <v>796</v>
      </c>
      <c r="F368" t="s">
        <v>271</v>
      </c>
      <c r="G368" s="8" t="s">
        <v>796</v>
      </c>
      <c r="H368" s="8" t="s">
        <v>271</v>
      </c>
      <c r="I368" t="b">
        <v>0</v>
      </c>
      <c r="L368" t="s">
        <v>3369</v>
      </c>
      <c r="AX368">
        <v>2.86</v>
      </c>
      <c r="BB368">
        <v>3.27</v>
      </c>
      <c r="BF368">
        <v>3.08</v>
      </c>
      <c r="BI368" t="s">
        <v>3373</v>
      </c>
      <c r="BJ368" s="8" t="s">
        <v>67</v>
      </c>
      <c r="BK368" s="1">
        <v>44886</v>
      </c>
      <c r="BL368" s="8" t="s">
        <v>3349</v>
      </c>
      <c r="BM368" s="8">
        <v>2921</v>
      </c>
    </row>
    <row r="369" spans="1:67" x14ac:dyDescent="0.25">
      <c r="A369" t="s">
        <v>3361</v>
      </c>
      <c r="C369" t="s">
        <v>1510</v>
      </c>
      <c r="D369" t="s">
        <v>128</v>
      </c>
      <c r="E369" t="s">
        <v>796</v>
      </c>
      <c r="F369" t="s">
        <v>271</v>
      </c>
      <c r="G369" s="8" t="s">
        <v>796</v>
      </c>
      <c r="H369" s="8" t="s">
        <v>271</v>
      </c>
      <c r="I369" t="b">
        <v>0</v>
      </c>
      <c r="L369" t="s">
        <v>3370</v>
      </c>
      <c r="AX369">
        <v>2.4500000000000002</v>
      </c>
      <c r="BB369">
        <v>3.22</v>
      </c>
      <c r="BF369">
        <v>2.93</v>
      </c>
      <c r="BI369" t="s">
        <v>3373</v>
      </c>
      <c r="BJ369" s="8" t="s">
        <v>67</v>
      </c>
      <c r="BK369" s="1">
        <v>44886</v>
      </c>
      <c r="BL369" s="8" t="s">
        <v>3349</v>
      </c>
      <c r="BM369" s="8">
        <v>2921</v>
      </c>
    </row>
    <row r="370" spans="1:67" x14ac:dyDescent="0.25">
      <c r="A370" t="s">
        <v>3361</v>
      </c>
      <c r="C370" t="s">
        <v>1510</v>
      </c>
      <c r="D370" t="s">
        <v>128</v>
      </c>
      <c r="E370" t="s">
        <v>796</v>
      </c>
      <c r="F370" t="s">
        <v>271</v>
      </c>
      <c r="G370" s="8" t="s">
        <v>796</v>
      </c>
      <c r="H370" s="8" t="s">
        <v>271</v>
      </c>
      <c r="I370" t="b">
        <v>0</v>
      </c>
      <c r="L370" t="s">
        <v>3371</v>
      </c>
      <c r="AX370">
        <v>2.44</v>
      </c>
      <c r="BB370">
        <v>2.8</v>
      </c>
      <c r="BF370">
        <v>2.59</v>
      </c>
      <c r="BI370" t="s">
        <v>3373</v>
      </c>
      <c r="BJ370" s="8" t="s">
        <v>67</v>
      </c>
      <c r="BK370" s="1">
        <v>44886</v>
      </c>
      <c r="BL370" s="8" t="s">
        <v>3349</v>
      </c>
      <c r="BM370" s="8">
        <v>2921</v>
      </c>
    </row>
    <row r="371" spans="1:67" x14ac:dyDescent="0.25">
      <c r="A371" t="s">
        <v>3361</v>
      </c>
      <c r="C371" t="s">
        <v>1510</v>
      </c>
      <c r="D371" t="s">
        <v>128</v>
      </c>
      <c r="E371" t="s">
        <v>796</v>
      </c>
      <c r="F371" t="s">
        <v>271</v>
      </c>
      <c r="G371" s="8" t="s">
        <v>796</v>
      </c>
      <c r="H371" s="8" t="s">
        <v>271</v>
      </c>
      <c r="I371" t="b">
        <v>0</v>
      </c>
      <c r="L371" t="s">
        <v>3372</v>
      </c>
      <c r="AX371">
        <v>3.01</v>
      </c>
      <c r="BB371">
        <v>3.51</v>
      </c>
      <c r="BF371">
        <v>3.22</v>
      </c>
      <c r="BI371" t="s">
        <v>3374</v>
      </c>
      <c r="BJ371" s="8" t="s">
        <v>67</v>
      </c>
      <c r="BK371" s="1">
        <v>44886</v>
      </c>
      <c r="BL371" s="8" t="s">
        <v>3349</v>
      </c>
      <c r="BM371" s="8">
        <v>2921</v>
      </c>
    </row>
    <row r="372" spans="1:67" x14ac:dyDescent="0.25">
      <c r="A372" t="s">
        <v>3361</v>
      </c>
      <c r="C372" t="s">
        <v>1510</v>
      </c>
      <c r="D372" t="s">
        <v>128</v>
      </c>
      <c r="E372" t="s">
        <v>796</v>
      </c>
      <c r="F372" t="s">
        <v>271</v>
      </c>
      <c r="G372" s="8" t="s">
        <v>796</v>
      </c>
      <c r="H372" s="8" t="s">
        <v>271</v>
      </c>
      <c r="I372" t="b">
        <v>0</v>
      </c>
      <c r="L372" t="s">
        <v>3372</v>
      </c>
      <c r="AX372">
        <v>3.01</v>
      </c>
      <c r="BB372">
        <v>3.57</v>
      </c>
      <c r="BF372">
        <v>3.01</v>
      </c>
      <c r="BI372" t="s">
        <v>3375</v>
      </c>
      <c r="BJ372" s="8" t="s">
        <v>67</v>
      </c>
      <c r="BK372" s="1">
        <v>44886</v>
      </c>
      <c r="BL372" s="8" t="s">
        <v>3349</v>
      </c>
      <c r="BM372" s="8">
        <v>2921</v>
      </c>
    </row>
    <row r="373" spans="1:67" x14ac:dyDescent="0.25">
      <c r="A373" t="s">
        <v>3361</v>
      </c>
      <c r="C373" t="s">
        <v>1510</v>
      </c>
      <c r="D373" t="s">
        <v>128</v>
      </c>
      <c r="E373" t="s">
        <v>796</v>
      </c>
      <c r="F373" t="s">
        <v>271</v>
      </c>
      <c r="G373" s="8" t="s">
        <v>796</v>
      </c>
      <c r="H373" s="8" t="s">
        <v>271</v>
      </c>
      <c r="I373" t="b">
        <v>0</v>
      </c>
      <c r="L373" t="s">
        <v>3367</v>
      </c>
      <c r="AX373">
        <v>4.12</v>
      </c>
      <c r="BB373">
        <v>4.68</v>
      </c>
      <c r="BF373">
        <v>4.0999999999999996</v>
      </c>
      <c r="BI373" t="s">
        <v>3376</v>
      </c>
      <c r="BJ373" s="8" t="s">
        <v>67</v>
      </c>
      <c r="BK373" s="1">
        <v>44886</v>
      </c>
      <c r="BL373" s="8" t="s">
        <v>3349</v>
      </c>
      <c r="BM373" s="8">
        <v>2921</v>
      </c>
    </row>
    <row r="374" spans="1:67" x14ac:dyDescent="0.25">
      <c r="A374" t="s">
        <v>3361</v>
      </c>
      <c r="C374" t="s">
        <v>1510</v>
      </c>
      <c r="D374" t="s">
        <v>128</v>
      </c>
      <c r="E374" t="s">
        <v>796</v>
      </c>
      <c r="F374" t="s">
        <v>271</v>
      </c>
      <c r="G374" s="8" t="s">
        <v>796</v>
      </c>
      <c r="H374" s="8" t="s">
        <v>271</v>
      </c>
      <c r="I374" t="b">
        <v>0</v>
      </c>
      <c r="L374" t="s">
        <v>3368</v>
      </c>
      <c r="AX374">
        <v>3.66</v>
      </c>
      <c r="BB374">
        <v>4.2</v>
      </c>
      <c r="BF374">
        <v>3.81</v>
      </c>
      <c r="BI374" t="s">
        <v>3376</v>
      </c>
      <c r="BJ374" s="8" t="s">
        <v>67</v>
      </c>
      <c r="BK374" s="1">
        <v>44886</v>
      </c>
      <c r="BL374" s="8" t="s">
        <v>3349</v>
      </c>
      <c r="BM374" s="8">
        <v>2921</v>
      </c>
    </row>
    <row r="375" spans="1:67" x14ac:dyDescent="0.25">
      <c r="A375" t="s">
        <v>3361</v>
      </c>
      <c r="C375" t="s">
        <v>1510</v>
      </c>
      <c r="D375" t="s">
        <v>128</v>
      </c>
      <c r="E375" t="s">
        <v>796</v>
      </c>
      <c r="F375" t="s">
        <v>271</v>
      </c>
      <c r="G375" s="8" t="s">
        <v>796</v>
      </c>
      <c r="H375" s="8" t="s">
        <v>271</v>
      </c>
      <c r="I375" t="b">
        <v>0</v>
      </c>
      <c r="L375" t="s">
        <v>3369</v>
      </c>
      <c r="AX375">
        <v>4.33</v>
      </c>
      <c r="BB375">
        <v>5.17</v>
      </c>
      <c r="BF375">
        <v>4.63</v>
      </c>
      <c r="BI375" t="s">
        <v>3376</v>
      </c>
      <c r="BJ375" s="8" t="s">
        <v>67</v>
      </c>
      <c r="BK375" s="1">
        <v>44886</v>
      </c>
      <c r="BL375" s="8" t="s">
        <v>3349</v>
      </c>
      <c r="BM375" s="8">
        <v>2921</v>
      </c>
    </row>
    <row r="376" spans="1:67" x14ac:dyDescent="0.25">
      <c r="A376" t="s">
        <v>3361</v>
      </c>
      <c r="C376" t="s">
        <v>1510</v>
      </c>
      <c r="D376" t="s">
        <v>128</v>
      </c>
      <c r="E376" t="s">
        <v>796</v>
      </c>
      <c r="F376" t="s">
        <v>271</v>
      </c>
      <c r="G376" s="8" t="s">
        <v>796</v>
      </c>
      <c r="H376" s="8" t="s">
        <v>271</v>
      </c>
      <c r="I376" t="b">
        <v>0</v>
      </c>
      <c r="L376" t="s">
        <v>3370</v>
      </c>
      <c r="AX376">
        <v>4.1900000000000004</v>
      </c>
      <c r="BB376">
        <v>4.8499999999999996</v>
      </c>
      <c r="BF376">
        <v>4.42</v>
      </c>
      <c r="BI376" t="s">
        <v>3376</v>
      </c>
      <c r="BJ376" s="8" t="s">
        <v>67</v>
      </c>
      <c r="BK376" s="1">
        <v>44886</v>
      </c>
      <c r="BL376" s="8" t="s">
        <v>3349</v>
      </c>
      <c r="BM376" s="8">
        <v>2921</v>
      </c>
    </row>
    <row r="377" spans="1:67" x14ac:dyDescent="0.25">
      <c r="A377" t="s">
        <v>2650</v>
      </c>
      <c r="C377" t="s">
        <v>1510</v>
      </c>
      <c r="D377" t="s">
        <v>128</v>
      </c>
      <c r="E377" t="s">
        <v>796</v>
      </c>
      <c r="F377" t="s">
        <v>1659</v>
      </c>
      <c r="G377" t="s">
        <v>796</v>
      </c>
      <c r="H377" t="s">
        <v>2941</v>
      </c>
      <c r="I377" t="b">
        <v>0</v>
      </c>
      <c r="L377" t="s">
        <v>2942</v>
      </c>
      <c r="AW377">
        <f>AVERAGE(3.57,3.84)</f>
        <v>3.7050000000000001</v>
      </c>
      <c r="AZ377">
        <f>AVERAGE(2.67,2.74)</f>
        <v>2.7050000000000001</v>
      </c>
      <c r="BA377">
        <v>3.94</v>
      </c>
      <c r="BD377">
        <v>2.89</v>
      </c>
      <c r="BE377">
        <v>4.04</v>
      </c>
      <c r="BH377">
        <v>2.94</v>
      </c>
      <c r="BJ377" t="s">
        <v>67</v>
      </c>
      <c r="BK377" s="1">
        <v>44832</v>
      </c>
      <c r="BL377" t="s">
        <v>2934</v>
      </c>
      <c r="BM377" s="8" t="s">
        <v>3415</v>
      </c>
    </row>
    <row r="378" spans="1:67" x14ac:dyDescent="0.25">
      <c r="A378" t="s">
        <v>2650</v>
      </c>
      <c r="C378" t="s">
        <v>1510</v>
      </c>
      <c r="D378" t="s">
        <v>128</v>
      </c>
      <c r="E378" t="s">
        <v>796</v>
      </c>
      <c r="F378" t="s">
        <v>1659</v>
      </c>
      <c r="G378" t="s">
        <v>796</v>
      </c>
      <c r="H378" t="s">
        <v>2941</v>
      </c>
      <c r="L378" t="s">
        <v>2942</v>
      </c>
      <c r="AW378">
        <v>3.7050000000000001</v>
      </c>
      <c r="AZ378">
        <v>2.7050000000000001</v>
      </c>
      <c r="BA378">
        <v>3.94</v>
      </c>
      <c r="BD378">
        <v>2.89</v>
      </c>
      <c r="BE378">
        <v>4.04</v>
      </c>
      <c r="BH378">
        <v>2.94</v>
      </c>
      <c r="BJ378" t="s">
        <v>67</v>
      </c>
      <c r="BK378" s="1">
        <v>44886</v>
      </c>
      <c r="BL378" t="s">
        <v>2934</v>
      </c>
      <c r="BM378">
        <v>1404</v>
      </c>
    </row>
    <row r="379" spans="1:67" x14ac:dyDescent="0.25">
      <c r="A379" s="13" t="s">
        <v>1723</v>
      </c>
      <c r="B379" s="13"/>
      <c r="C379" s="13" t="s">
        <v>1510</v>
      </c>
      <c r="D379" s="13" t="s">
        <v>128</v>
      </c>
      <c r="E379" s="13" t="s">
        <v>796</v>
      </c>
      <c r="F379" s="13" t="s">
        <v>1659</v>
      </c>
      <c r="G379" s="13" t="s">
        <v>796</v>
      </c>
      <c r="H379" s="13" t="s">
        <v>1659</v>
      </c>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row>
    <row r="380" spans="1:67" x14ac:dyDescent="0.25">
      <c r="A380" t="s">
        <v>2650</v>
      </c>
      <c r="C380" t="s">
        <v>1510</v>
      </c>
      <c r="D380" t="s">
        <v>128</v>
      </c>
      <c r="E380" t="s">
        <v>796</v>
      </c>
      <c r="F380" t="s">
        <v>1659</v>
      </c>
      <c r="G380" t="s">
        <v>796</v>
      </c>
      <c r="H380" t="s">
        <v>1659</v>
      </c>
      <c r="I380" t="b">
        <v>0</v>
      </c>
      <c r="L380" t="s">
        <v>2939</v>
      </c>
      <c r="Y380">
        <f>AVERAGE(5.22,5.92)</f>
        <v>5.57</v>
      </c>
      <c r="AB380">
        <f>AVERAGE(3.93,4.01)</f>
        <v>3.9699999999999998</v>
      </c>
      <c r="AW380">
        <f>AVERAGE(3.87,3.91)</f>
        <v>3.89</v>
      </c>
      <c r="AZ380">
        <f>AVERAGE(2.93,2.94)</f>
        <v>2.9350000000000001</v>
      </c>
      <c r="BA380">
        <f>AVERAGE(4.37,4.8)</f>
        <v>4.585</v>
      </c>
      <c r="BD380">
        <f>AVERAGE(2.84,2.85)</f>
        <v>2.8449999999999998</v>
      </c>
      <c r="BE380">
        <f>AVERAGE(4.19, 4.38)</f>
        <v>4.2850000000000001</v>
      </c>
      <c r="BH380">
        <f>AVERAGE(2.46,2.5)</f>
        <v>2.48</v>
      </c>
      <c r="BI380" t="s">
        <v>2940</v>
      </c>
      <c r="BJ380" t="s">
        <v>67</v>
      </c>
      <c r="BK380" s="1">
        <v>44832</v>
      </c>
      <c r="BL380" t="s">
        <v>2934</v>
      </c>
      <c r="BM380" s="8" t="s">
        <v>3415</v>
      </c>
    </row>
    <row r="381" spans="1:67" x14ac:dyDescent="0.25">
      <c r="A381" t="s">
        <v>2650</v>
      </c>
      <c r="C381" t="s">
        <v>1510</v>
      </c>
      <c r="D381" t="s">
        <v>128</v>
      </c>
      <c r="E381" t="s">
        <v>796</v>
      </c>
      <c r="F381" t="s">
        <v>1659</v>
      </c>
      <c r="G381" t="s">
        <v>796</v>
      </c>
      <c r="H381" t="s">
        <v>1659</v>
      </c>
      <c r="L381" t="s">
        <v>2939</v>
      </c>
      <c r="AW381">
        <v>3.89</v>
      </c>
      <c r="AZ381">
        <v>2.9350000000000001</v>
      </c>
      <c r="BA381">
        <v>4.585</v>
      </c>
      <c r="BD381">
        <v>2.8449999999999998</v>
      </c>
      <c r="BE381">
        <v>4.2850000000000001</v>
      </c>
      <c r="BH381">
        <v>2.48</v>
      </c>
      <c r="BI381" t="s">
        <v>3419</v>
      </c>
      <c r="BJ381" t="s">
        <v>67</v>
      </c>
      <c r="BK381" s="1">
        <v>44886</v>
      </c>
      <c r="BL381" t="s">
        <v>2934</v>
      </c>
      <c r="BM381">
        <v>1404</v>
      </c>
    </row>
    <row r="382" spans="1:67" x14ac:dyDescent="0.25">
      <c r="A382" t="s">
        <v>2650</v>
      </c>
      <c r="C382" t="s">
        <v>1510</v>
      </c>
      <c r="D382" t="s">
        <v>128</v>
      </c>
      <c r="E382" t="s">
        <v>796</v>
      </c>
      <c r="F382" t="s">
        <v>1659</v>
      </c>
      <c r="G382" t="s">
        <v>796</v>
      </c>
      <c r="H382" t="s">
        <v>1659</v>
      </c>
      <c r="Y382">
        <v>5.57</v>
      </c>
      <c r="AB382">
        <v>3.9699999999999998</v>
      </c>
      <c r="BI382" t="s">
        <v>3418</v>
      </c>
      <c r="BJ382" t="s">
        <v>67</v>
      </c>
      <c r="BK382" s="1">
        <v>44886</v>
      </c>
      <c r="BL382" t="s">
        <v>2934</v>
      </c>
      <c r="BM382">
        <v>1404</v>
      </c>
    </row>
    <row r="383" spans="1:67" x14ac:dyDescent="0.25">
      <c r="A383" s="12" t="s">
        <v>3420</v>
      </c>
      <c r="B383" s="12" t="s">
        <v>326</v>
      </c>
      <c r="C383" s="12" t="s">
        <v>1510</v>
      </c>
      <c r="D383" s="12" t="s">
        <v>128</v>
      </c>
      <c r="E383" s="12" t="s">
        <v>796</v>
      </c>
      <c r="F383" s="12" t="s">
        <v>1659</v>
      </c>
      <c r="G383" s="12" t="s">
        <v>796</v>
      </c>
      <c r="H383" s="12" t="s">
        <v>1659</v>
      </c>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t="s">
        <v>67</v>
      </c>
      <c r="BK383" s="14">
        <v>44886</v>
      </c>
      <c r="BL383" s="12" t="s">
        <v>2934</v>
      </c>
      <c r="BM383" s="12">
        <v>1404</v>
      </c>
      <c r="BN383" s="12" t="s">
        <v>60</v>
      </c>
      <c r="BO383" s="12" t="s">
        <v>2934</v>
      </c>
    </row>
    <row r="384" spans="1:67" x14ac:dyDescent="0.25">
      <c r="A384" s="12" t="s">
        <v>3422</v>
      </c>
      <c r="B384" s="12"/>
      <c r="C384" s="12" t="s">
        <v>1510</v>
      </c>
      <c r="D384" s="12" t="s">
        <v>128</v>
      </c>
      <c r="E384" s="12" t="s">
        <v>796</v>
      </c>
      <c r="F384" s="12" t="s">
        <v>1659</v>
      </c>
      <c r="G384" s="12" t="s">
        <v>796</v>
      </c>
      <c r="H384" s="12" t="s">
        <v>1659</v>
      </c>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t="s">
        <v>67</v>
      </c>
      <c r="BK384" s="14">
        <v>44886</v>
      </c>
      <c r="BL384" s="12" t="s">
        <v>2934</v>
      </c>
      <c r="BM384" s="12">
        <v>1404</v>
      </c>
      <c r="BN384" s="12" t="s">
        <v>60</v>
      </c>
      <c r="BO384" s="12" t="s">
        <v>2934</v>
      </c>
    </row>
    <row r="385" spans="1:67" x14ac:dyDescent="0.25">
      <c r="A385" s="12" t="s">
        <v>3421</v>
      </c>
      <c r="B385" s="12"/>
      <c r="C385" s="12" t="s">
        <v>1510</v>
      </c>
      <c r="D385" s="12" t="s">
        <v>128</v>
      </c>
      <c r="E385" s="12" t="s">
        <v>796</v>
      </c>
      <c r="F385" s="12" t="s">
        <v>1659</v>
      </c>
      <c r="G385" s="12" t="s">
        <v>796</v>
      </c>
      <c r="H385" s="12" t="s">
        <v>1659</v>
      </c>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t="s">
        <v>67</v>
      </c>
      <c r="BK385" s="14">
        <v>44886</v>
      </c>
      <c r="BL385" s="12" t="s">
        <v>2934</v>
      </c>
      <c r="BM385" s="12">
        <v>1404</v>
      </c>
      <c r="BN385" s="12" t="s">
        <v>60</v>
      </c>
      <c r="BO385" s="12" t="s">
        <v>2934</v>
      </c>
    </row>
    <row r="386" spans="1:67" x14ac:dyDescent="0.25">
      <c r="A386" s="12" t="s">
        <v>3423</v>
      </c>
      <c r="B386" s="12"/>
      <c r="C386" s="12" t="s">
        <v>1510</v>
      </c>
      <c r="D386" s="12" t="s">
        <v>128</v>
      </c>
      <c r="E386" s="12" t="s">
        <v>796</v>
      </c>
      <c r="F386" s="12" t="s">
        <v>1659</v>
      </c>
      <c r="G386" s="12" t="s">
        <v>796</v>
      </c>
      <c r="H386" s="12" t="s">
        <v>1659</v>
      </c>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t="s">
        <v>67</v>
      </c>
      <c r="BK386" s="14">
        <v>44886</v>
      </c>
      <c r="BL386" s="12" t="s">
        <v>2934</v>
      </c>
      <c r="BM386" s="12">
        <v>1404</v>
      </c>
      <c r="BN386" s="12" t="s">
        <v>60</v>
      </c>
      <c r="BO386" s="12" t="s">
        <v>2934</v>
      </c>
    </row>
    <row r="387" spans="1:67" x14ac:dyDescent="0.25">
      <c r="A387" s="8" t="s">
        <v>3045</v>
      </c>
      <c r="B387" s="8"/>
      <c r="C387" s="8" t="s">
        <v>1510</v>
      </c>
      <c r="D387" s="8" t="s">
        <v>128</v>
      </c>
      <c r="E387" s="8" t="s">
        <v>796</v>
      </c>
      <c r="F387" s="8" t="s">
        <v>1649</v>
      </c>
      <c r="G387" s="8" t="s">
        <v>796</v>
      </c>
      <c r="H387" s="8" t="s">
        <v>3041</v>
      </c>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v>3.2</v>
      </c>
      <c r="AH387" s="8">
        <v>4.5999999999999996</v>
      </c>
      <c r="AI387" s="8">
        <v>4.2</v>
      </c>
      <c r="AJ387" s="8">
        <v>4.5999999999999996</v>
      </c>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t="s">
        <v>3047</v>
      </c>
      <c r="BJ387" s="8" t="s">
        <v>67</v>
      </c>
      <c r="BK387" s="9">
        <v>44880</v>
      </c>
      <c r="BL387" s="8" t="s">
        <v>3042</v>
      </c>
      <c r="BM387" s="8">
        <v>3605</v>
      </c>
      <c r="BN387" s="8" t="s">
        <v>60</v>
      </c>
      <c r="BO387" s="8" t="s">
        <v>3042</v>
      </c>
    </row>
    <row r="388" spans="1:67" x14ac:dyDescent="0.25">
      <c r="A388" s="13" t="s">
        <v>1723</v>
      </c>
      <c r="B388" s="13"/>
      <c r="C388" s="13" t="s">
        <v>1510</v>
      </c>
      <c r="D388" s="13" t="s">
        <v>128</v>
      </c>
      <c r="E388" s="13" t="s">
        <v>796</v>
      </c>
      <c r="F388" s="13" t="s">
        <v>1649</v>
      </c>
      <c r="G388" s="13" t="s">
        <v>796</v>
      </c>
      <c r="H388" s="13" t="s">
        <v>1649</v>
      </c>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row>
    <row r="389" spans="1:67" x14ac:dyDescent="0.25">
      <c r="A389" t="s">
        <v>96</v>
      </c>
      <c r="C389" t="s">
        <v>1510</v>
      </c>
      <c r="D389" t="s">
        <v>128</v>
      </c>
      <c r="E389" t="s">
        <v>796</v>
      </c>
      <c r="F389" t="s">
        <v>1649</v>
      </c>
      <c r="G389" t="s">
        <v>796</v>
      </c>
      <c r="H389" t="s">
        <v>1649</v>
      </c>
      <c r="U389">
        <v>3.0659999999999998</v>
      </c>
      <c r="X389">
        <v>5.0999999999999996</v>
      </c>
      <c r="Y389">
        <v>4.3680000000000003</v>
      </c>
      <c r="AB389">
        <v>5.3630000000000004</v>
      </c>
      <c r="AC389">
        <v>538</v>
      </c>
      <c r="AF389">
        <v>6.2130000000000001</v>
      </c>
      <c r="AG389">
        <v>3.6560000000000001</v>
      </c>
      <c r="AJ389">
        <v>5.1909999999999998</v>
      </c>
      <c r="AS389">
        <v>3.5</v>
      </c>
      <c r="AV389">
        <v>2.8170000000000002</v>
      </c>
      <c r="AW389">
        <v>4.5</v>
      </c>
      <c r="AZ389">
        <v>3.3180000000000001</v>
      </c>
      <c r="BA389">
        <v>5.04</v>
      </c>
      <c r="BD389">
        <v>3.633</v>
      </c>
      <c r="BE389">
        <v>5.5</v>
      </c>
      <c r="BH389">
        <v>3.4</v>
      </c>
      <c r="BJ389" t="s">
        <v>67</v>
      </c>
      <c r="BK389" s="1">
        <v>44832</v>
      </c>
      <c r="BL389" t="s">
        <v>2930</v>
      </c>
      <c r="BM389">
        <v>2173</v>
      </c>
    </row>
    <row r="390" spans="1:67" x14ac:dyDescent="0.25">
      <c r="A390" s="8" t="s">
        <v>3050</v>
      </c>
      <c r="B390" s="8"/>
      <c r="C390" s="8" t="s">
        <v>1510</v>
      </c>
      <c r="D390" s="8" t="s">
        <v>128</v>
      </c>
      <c r="E390" s="8" t="s">
        <v>796</v>
      </c>
      <c r="F390" s="8" t="s">
        <v>1649</v>
      </c>
      <c r="G390" s="8" t="s">
        <v>796</v>
      </c>
      <c r="H390" s="8" t="s">
        <v>1649</v>
      </c>
      <c r="I390" s="8" t="b">
        <v>0</v>
      </c>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v>3.3</v>
      </c>
      <c r="AX390" s="8">
        <v>2.7</v>
      </c>
      <c r="AY390" s="8">
        <v>2.6</v>
      </c>
      <c r="AZ390" s="8">
        <v>2.7</v>
      </c>
      <c r="BA390" s="8"/>
      <c r="BB390" s="8"/>
      <c r="BC390" s="8"/>
      <c r="BD390" s="8"/>
      <c r="BE390" s="8"/>
      <c r="BF390" s="8"/>
      <c r="BG390" s="8"/>
      <c r="BH390" s="8"/>
      <c r="BI390" s="8" t="s">
        <v>3048</v>
      </c>
      <c r="BJ390" s="8" t="s">
        <v>67</v>
      </c>
      <c r="BK390" s="9">
        <v>44880</v>
      </c>
      <c r="BL390" s="8" t="s">
        <v>3042</v>
      </c>
      <c r="BM390" s="8">
        <v>3605</v>
      </c>
      <c r="BN390" s="8"/>
      <c r="BO390" s="8"/>
    </row>
    <row r="391" spans="1:67" x14ac:dyDescent="0.25">
      <c r="A391" s="8" t="s">
        <v>3043</v>
      </c>
      <c r="B391" s="8"/>
      <c r="C391" s="8" t="s">
        <v>1510</v>
      </c>
      <c r="D391" s="8" t="s">
        <v>128</v>
      </c>
      <c r="E391" s="8" t="s">
        <v>796</v>
      </c>
      <c r="F391" s="8" t="s">
        <v>1649</v>
      </c>
      <c r="G391" s="8" t="s">
        <v>796</v>
      </c>
      <c r="H391" s="8" t="s">
        <v>1649</v>
      </c>
      <c r="I391" s="8"/>
      <c r="J391" s="8"/>
      <c r="K391" s="8"/>
      <c r="L391" s="8"/>
      <c r="M391" s="8"/>
      <c r="N391" s="8"/>
      <c r="O391" s="8"/>
      <c r="P391" s="8"/>
      <c r="Q391" s="8"/>
      <c r="R391" s="8"/>
      <c r="S391" s="8"/>
      <c r="T391" s="8"/>
      <c r="U391" s="8"/>
      <c r="V391" s="8"/>
      <c r="W391" s="8"/>
      <c r="X391" s="8"/>
      <c r="Y391" s="8">
        <v>3.8</v>
      </c>
      <c r="Z391" s="8">
        <v>4.5</v>
      </c>
      <c r="AA391" s="8">
        <v>4.0999999999999996</v>
      </c>
      <c r="AB391" s="8">
        <v>4.5</v>
      </c>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t="s">
        <v>3047</v>
      </c>
      <c r="BJ391" s="8" t="s">
        <v>67</v>
      </c>
      <c r="BK391" s="9">
        <v>44880</v>
      </c>
      <c r="BL391" s="8" t="s">
        <v>3042</v>
      </c>
      <c r="BM391" s="8">
        <v>3605</v>
      </c>
      <c r="BN391" s="8" t="s">
        <v>60</v>
      </c>
      <c r="BO391" s="8" t="s">
        <v>3042</v>
      </c>
    </row>
    <row r="392" spans="1:67" x14ac:dyDescent="0.25">
      <c r="A392" s="8" t="s">
        <v>3044</v>
      </c>
      <c r="B392" s="8"/>
      <c r="C392" s="8" t="s">
        <v>1510</v>
      </c>
      <c r="D392" s="8" t="s">
        <v>128</v>
      </c>
      <c r="E392" s="8" t="s">
        <v>796</v>
      </c>
      <c r="F392" s="8" t="s">
        <v>1649</v>
      </c>
      <c r="G392" s="8" t="s">
        <v>796</v>
      </c>
      <c r="H392" s="8" t="s">
        <v>1649</v>
      </c>
      <c r="I392" s="8"/>
      <c r="J392" s="8"/>
      <c r="K392" s="8"/>
      <c r="L392" s="8"/>
      <c r="M392" s="8"/>
      <c r="N392" s="8"/>
      <c r="O392" s="8"/>
      <c r="P392" s="8"/>
      <c r="Q392" s="8"/>
      <c r="R392" s="8"/>
      <c r="S392" s="8"/>
      <c r="T392" s="8"/>
      <c r="U392" s="8"/>
      <c r="V392" s="8"/>
      <c r="W392" s="8"/>
      <c r="X392" s="8"/>
      <c r="Y392" s="8"/>
      <c r="Z392" s="8"/>
      <c r="AA392" s="8"/>
      <c r="AB392" s="8"/>
      <c r="AC392" s="8">
        <v>4.4000000000000004</v>
      </c>
      <c r="AD392" s="8">
        <v>6.6</v>
      </c>
      <c r="AE392" s="8">
        <v>5.4</v>
      </c>
      <c r="AF392" s="8">
        <v>6.6</v>
      </c>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t="s">
        <v>3047</v>
      </c>
      <c r="BJ392" s="8" t="s">
        <v>67</v>
      </c>
      <c r="BK392" s="9">
        <v>44880</v>
      </c>
      <c r="BL392" s="8" t="s">
        <v>3042</v>
      </c>
      <c r="BM392" s="8">
        <v>3605</v>
      </c>
      <c r="BN392" s="8" t="s">
        <v>60</v>
      </c>
      <c r="BO392" s="8" t="s">
        <v>3042</v>
      </c>
    </row>
    <row r="393" spans="1:67" x14ac:dyDescent="0.25">
      <c r="A393" s="2"/>
      <c r="B393" s="2"/>
      <c r="C393" s="2" t="s">
        <v>1510</v>
      </c>
      <c r="D393" s="2" t="s">
        <v>128</v>
      </c>
      <c r="E393" s="2" t="s">
        <v>796</v>
      </c>
      <c r="F393" s="2" t="s">
        <v>923</v>
      </c>
      <c r="G393" s="2" t="s">
        <v>796</v>
      </c>
      <c r="H393" s="2" t="s">
        <v>923</v>
      </c>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t="s">
        <v>1467</v>
      </c>
      <c r="BJ393" s="2" t="s">
        <v>67</v>
      </c>
      <c r="BK393" s="3">
        <v>44806</v>
      </c>
      <c r="BL393" s="2" t="s">
        <v>1464</v>
      </c>
      <c r="BM393" s="2">
        <v>35427</v>
      </c>
      <c r="BN393" s="2"/>
      <c r="BO393" s="2"/>
    </row>
    <row r="394" spans="1:67" x14ac:dyDescent="0.25">
      <c r="C394" t="s">
        <v>1510</v>
      </c>
      <c r="D394" t="s">
        <v>128</v>
      </c>
      <c r="E394" t="s">
        <v>796</v>
      </c>
      <c r="F394" t="s">
        <v>923</v>
      </c>
      <c r="G394" t="s">
        <v>796</v>
      </c>
      <c r="H394" t="s">
        <v>923</v>
      </c>
      <c r="AC394">
        <v>3.6</v>
      </c>
      <c r="AF394">
        <v>5</v>
      </c>
      <c r="AS394">
        <v>2.7</v>
      </c>
      <c r="AV394">
        <v>2.4</v>
      </c>
      <c r="BA394">
        <v>3.9</v>
      </c>
      <c r="BD394">
        <v>3</v>
      </c>
      <c r="BE394">
        <v>4</v>
      </c>
      <c r="BH394">
        <v>3</v>
      </c>
      <c r="BJ394" t="s">
        <v>67</v>
      </c>
      <c r="BK394" s="1">
        <v>44797</v>
      </c>
      <c r="BL394" t="s">
        <v>75</v>
      </c>
      <c r="BM394">
        <v>36083</v>
      </c>
      <c r="BN394" t="s">
        <v>60</v>
      </c>
      <c r="BO394" t="s">
        <v>75</v>
      </c>
    </row>
    <row r="395" spans="1:67" x14ac:dyDescent="0.25">
      <c r="A395" s="13" t="s">
        <v>1723</v>
      </c>
      <c r="B395" s="13"/>
      <c r="C395" s="13" t="s">
        <v>1510</v>
      </c>
      <c r="D395" s="13" t="s">
        <v>128</v>
      </c>
      <c r="E395" s="13" t="s">
        <v>796</v>
      </c>
      <c r="F395" s="13" t="s">
        <v>1657</v>
      </c>
      <c r="G395" s="13" t="s">
        <v>796</v>
      </c>
      <c r="H395" s="13" t="s">
        <v>1657</v>
      </c>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row>
    <row r="396" spans="1:67" x14ac:dyDescent="0.25">
      <c r="A396" s="8" t="s">
        <v>96</v>
      </c>
      <c r="B396" s="8"/>
      <c r="C396" s="8" t="s">
        <v>1510</v>
      </c>
      <c r="D396" s="8" t="s">
        <v>128</v>
      </c>
      <c r="E396" s="8" t="s">
        <v>796</v>
      </c>
      <c r="F396" s="8" t="s">
        <v>1657</v>
      </c>
      <c r="G396" s="8" t="s">
        <v>796</v>
      </c>
      <c r="H396" s="8" t="s">
        <v>1657</v>
      </c>
      <c r="I396" s="8"/>
      <c r="J396" s="8"/>
      <c r="K396" s="8"/>
      <c r="L396" s="8"/>
      <c r="M396" s="8"/>
      <c r="N396" s="8"/>
      <c r="O396" s="8"/>
      <c r="P396" s="8"/>
      <c r="Q396" s="8"/>
      <c r="R396" s="8"/>
      <c r="S396" s="8"/>
      <c r="T396" s="8"/>
      <c r="U396" s="8">
        <v>4.5999999999999996</v>
      </c>
      <c r="V396" s="8"/>
      <c r="W396" s="8"/>
      <c r="X396" s="8">
        <v>6.3</v>
      </c>
      <c r="Y396" s="8">
        <v>5.6</v>
      </c>
      <c r="Z396" s="8"/>
      <c r="AA396" s="8"/>
      <c r="AB396" s="8">
        <v>7.6</v>
      </c>
      <c r="AC396" s="8">
        <v>6.7</v>
      </c>
      <c r="AD396" s="8"/>
      <c r="AE396" s="8"/>
      <c r="AF396" s="8">
        <v>8.5</v>
      </c>
      <c r="AG396" s="8">
        <v>5.6</v>
      </c>
      <c r="AH396" s="8"/>
      <c r="AI396" s="8"/>
      <c r="AJ396" s="8">
        <v>7.5</v>
      </c>
      <c r="AK396" s="8"/>
      <c r="AL396" s="8"/>
      <c r="AM396" s="8"/>
      <c r="AN396" s="8"/>
      <c r="AO396" s="8">
        <v>4.3</v>
      </c>
      <c r="AP396" s="8"/>
      <c r="AQ396" s="8"/>
      <c r="AR396" s="8">
        <v>2.8</v>
      </c>
      <c r="AS396" s="8">
        <v>5.0999999999999996</v>
      </c>
      <c r="AT396" s="8"/>
      <c r="AU396" s="8"/>
      <c r="AV396" s="8">
        <v>3.8</v>
      </c>
      <c r="AW396" s="8">
        <v>6.2</v>
      </c>
      <c r="AX396" s="8"/>
      <c r="AY396" s="8"/>
      <c r="AZ396" s="8">
        <v>4.8</v>
      </c>
      <c r="BA396" s="8">
        <v>6.5</v>
      </c>
      <c r="BB396" s="8"/>
      <c r="BC396" s="8"/>
      <c r="BD396" s="8">
        <v>5.5</v>
      </c>
      <c r="BE396" s="8">
        <v>7.5</v>
      </c>
      <c r="BF396" s="8"/>
      <c r="BG396" s="8"/>
      <c r="BH396" s="8">
        <v>5</v>
      </c>
      <c r="BI396" s="8" t="s">
        <v>2909</v>
      </c>
      <c r="BJ396" s="8" t="s">
        <v>67</v>
      </c>
      <c r="BK396" s="9">
        <v>44832</v>
      </c>
      <c r="BL396" s="8" t="s">
        <v>2903</v>
      </c>
      <c r="BM396" s="8">
        <v>6224</v>
      </c>
      <c r="BN396" s="8"/>
      <c r="BO396" s="8"/>
    </row>
    <row r="397" spans="1:67" x14ac:dyDescent="0.25">
      <c r="A397" s="12" t="s">
        <v>3398</v>
      </c>
      <c r="B397" s="12"/>
      <c r="C397" s="12" t="s">
        <v>1510</v>
      </c>
      <c r="D397" s="12" t="s">
        <v>128</v>
      </c>
      <c r="E397" s="12" t="s">
        <v>796</v>
      </c>
      <c r="F397" s="12" t="s">
        <v>1657</v>
      </c>
      <c r="G397" s="12" t="s">
        <v>796</v>
      </c>
      <c r="H397" s="12" t="s">
        <v>1657</v>
      </c>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t="s">
        <v>67</v>
      </c>
      <c r="BK397" s="14">
        <v>44886</v>
      </c>
      <c r="BL397" s="12" t="s">
        <v>3349</v>
      </c>
      <c r="BM397" s="12">
        <v>2921</v>
      </c>
      <c r="BN397" s="12" t="s">
        <v>60</v>
      </c>
      <c r="BO397" s="12" t="s">
        <v>3349</v>
      </c>
    </row>
    <row r="398" spans="1:67" x14ac:dyDescent="0.25">
      <c r="A398" s="23" t="s">
        <v>1723</v>
      </c>
      <c r="B398" s="23"/>
      <c r="C398" s="23" t="s">
        <v>1510</v>
      </c>
      <c r="D398" s="23" t="s">
        <v>128</v>
      </c>
      <c r="E398" s="23" t="s">
        <v>796</v>
      </c>
      <c r="F398" s="23" t="s">
        <v>1651</v>
      </c>
      <c r="G398" s="23" t="s">
        <v>796</v>
      </c>
      <c r="H398" s="23" t="s">
        <v>1651</v>
      </c>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c r="BK398" s="23"/>
      <c r="BL398" s="23"/>
      <c r="BM398" s="23"/>
      <c r="BN398" s="23"/>
      <c r="BO398" s="23"/>
    </row>
    <row r="399" spans="1:67" x14ac:dyDescent="0.25">
      <c r="A399" s="13" t="s">
        <v>1723</v>
      </c>
      <c r="B399" s="13"/>
      <c r="C399" s="13" t="s">
        <v>1510</v>
      </c>
      <c r="D399" s="13" t="s">
        <v>128</v>
      </c>
      <c r="E399" s="13" t="s">
        <v>796</v>
      </c>
      <c r="F399" s="13" t="s">
        <v>815</v>
      </c>
      <c r="G399" s="13" t="s">
        <v>796</v>
      </c>
      <c r="H399" s="13" t="s">
        <v>815</v>
      </c>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row>
    <row r="400" spans="1:67" x14ac:dyDescent="0.25">
      <c r="A400" s="12" t="s">
        <v>2867</v>
      </c>
      <c r="B400" s="12"/>
      <c r="C400" s="12" t="s">
        <v>1510</v>
      </c>
      <c r="D400" s="12" t="s">
        <v>128</v>
      </c>
      <c r="E400" s="12" t="s">
        <v>796</v>
      </c>
      <c r="F400" s="12" t="s">
        <v>815</v>
      </c>
      <c r="G400" s="12" t="s">
        <v>796</v>
      </c>
      <c r="H400" s="12" t="s">
        <v>815</v>
      </c>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t="s">
        <v>2852</v>
      </c>
      <c r="BJ400" s="12" t="s">
        <v>67</v>
      </c>
      <c r="BK400" s="14">
        <v>44831</v>
      </c>
      <c r="BL400" s="12" t="s">
        <v>2850</v>
      </c>
      <c r="BM400" s="12">
        <v>6223</v>
      </c>
      <c r="BN400" s="12" t="s">
        <v>60</v>
      </c>
      <c r="BO400" s="12" t="s">
        <v>2850</v>
      </c>
    </row>
    <row r="401" spans="1:67" x14ac:dyDescent="0.25">
      <c r="A401" s="12" t="s">
        <v>2863</v>
      </c>
      <c r="B401" s="12"/>
      <c r="C401" s="12" t="s">
        <v>1510</v>
      </c>
      <c r="D401" s="12" t="s">
        <v>128</v>
      </c>
      <c r="E401" s="12" t="s">
        <v>796</v>
      </c>
      <c r="F401" s="12" t="s">
        <v>815</v>
      </c>
      <c r="G401" s="12" t="s">
        <v>796</v>
      </c>
      <c r="H401" s="12" t="s">
        <v>815</v>
      </c>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t="s">
        <v>2852</v>
      </c>
      <c r="BJ401" s="12" t="s">
        <v>67</v>
      </c>
      <c r="BK401" s="14">
        <v>44831</v>
      </c>
      <c r="BL401" s="12" t="s">
        <v>2850</v>
      </c>
      <c r="BM401" s="12">
        <v>6223</v>
      </c>
      <c r="BN401" s="12" t="s">
        <v>60</v>
      </c>
      <c r="BO401" s="12" t="s">
        <v>2850</v>
      </c>
    </row>
    <row r="402" spans="1:67" x14ac:dyDescent="0.25">
      <c r="A402" s="12" t="s">
        <v>2865</v>
      </c>
      <c r="B402" s="12"/>
      <c r="C402" s="12" t="s">
        <v>1510</v>
      </c>
      <c r="D402" s="12" t="s">
        <v>128</v>
      </c>
      <c r="E402" s="12" t="s">
        <v>796</v>
      </c>
      <c r="F402" s="12" t="s">
        <v>815</v>
      </c>
      <c r="G402" s="12" t="s">
        <v>796</v>
      </c>
      <c r="H402" s="12" t="s">
        <v>815</v>
      </c>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t="s">
        <v>2852</v>
      </c>
      <c r="BJ402" s="12" t="s">
        <v>67</v>
      </c>
      <c r="BK402" s="14">
        <v>44831</v>
      </c>
      <c r="BL402" s="12" t="s">
        <v>2850</v>
      </c>
      <c r="BM402" s="12">
        <v>6223</v>
      </c>
      <c r="BN402" s="12" t="s">
        <v>60</v>
      </c>
      <c r="BO402" s="12" t="s">
        <v>2850</v>
      </c>
    </row>
    <row r="403" spans="1:67" s="2" customFormat="1" x14ac:dyDescent="0.25">
      <c r="A403" s="12" t="s">
        <v>2868</v>
      </c>
      <c r="B403" s="12"/>
      <c r="C403" s="12" t="s">
        <v>1510</v>
      </c>
      <c r="D403" s="12" t="s">
        <v>128</v>
      </c>
      <c r="E403" s="12" t="s">
        <v>796</v>
      </c>
      <c r="F403" s="12" t="s">
        <v>815</v>
      </c>
      <c r="G403" s="12" t="s">
        <v>796</v>
      </c>
      <c r="H403" s="12" t="s">
        <v>815</v>
      </c>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t="s">
        <v>2852</v>
      </c>
      <c r="BJ403" s="12" t="s">
        <v>67</v>
      </c>
      <c r="BK403" s="14">
        <v>44831</v>
      </c>
      <c r="BL403" s="12" t="s">
        <v>2850</v>
      </c>
      <c r="BM403" s="12">
        <v>6223</v>
      </c>
      <c r="BN403" s="12" t="s">
        <v>60</v>
      </c>
      <c r="BO403" s="12" t="s">
        <v>2850</v>
      </c>
    </row>
    <row r="404" spans="1:67" x14ac:dyDescent="0.25">
      <c r="A404" s="12" t="s">
        <v>2866</v>
      </c>
      <c r="B404" s="12"/>
      <c r="C404" s="12" t="s">
        <v>1510</v>
      </c>
      <c r="D404" s="12" t="s">
        <v>128</v>
      </c>
      <c r="E404" s="12" t="s">
        <v>796</v>
      </c>
      <c r="F404" s="12" t="s">
        <v>815</v>
      </c>
      <c r="G404" s="12" t="s">
        <v>796</v>
      </c>
      <c r="H404" s="12" t="s">
        <v>815</v>
      </c>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t="s">
        <v>2852</v>
      </c>
      <c r="BJ404" s="12" t="s">
        <v>67</v>
      </c>
      <c r="BK404" s="14">
        <v>44831</v>
      </c>
      <c r="BL404" s="12" t="s">
        <v>2850</v>
      </c>
      <c r="BM404" s="12">
        <v>6223</v>
      </c>
      <c r="BN404" s="12" t="s">
        <v>60</v>
      </c>
      <c r="BO404" s="12" t="s">
        <v>2850</v>
      </c>
    </row>
    <row r="405" spans="1:67" x14ac:dyDescent="0.25">
      <c r="A405" s="12" t="s">
        <v>2869</v>
      </c>
      <c r="B405" s="12"/>
      <c r="C405" s="12" t="s">
        <v>1510</v>
      </c>
      <c r="D405" s="12" t="s">
        <v>128</v>
      </c>
      <c r="E405" s="12" t="s">
        <v>796</v>
      </c>
      <c r="F405" s="12" t="s">
        <v>815</v>
      </c>
      <c r="G405" s="12" t="s">
        <v>796</v>
      </c>
      <c r="H405" s="12" t="s">
        <v>815</v>
      </c>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t="s">
        <v>2852</v>
      </c>
      <c r="BJ405" s="12" t="s">
        <v>67</v>
      </c>
      <c r="BK405" s="14">
        <v>44831</v>
      </c>
      <c r="BL405" s="12" t="s">
        <v>2850</v>
      </c>
      <c r="BM405" s="12">
        <v>6223</v>
      </c>
      <c r="BN405" s="12" t="s">
        <v>60</v>
      </c>
      <c r="BO405" s="12" t="s">
        <v>2850</v>
      </c>
    </row>
    <row r="406" spans="1:67" x14ac:dyDescent="0.25">
      <c r="A406" s="12" t="s">
        <v>2864</v>
      </c>
      <c r="B406" s="12"/>
      <c r="C406" s="12" t="s">
        <v>1510</v>
      </c>
      <c r="D406" s="12" t="s">
        <v>128</v>
      </c>
      <c r="E406" s="12" t="s">
        <v>796</v>
      </c>
      <c r="F406" s="12" t="s">
        <v>815</v>
      </c>
      <c r="G406" s="12" t="s">
        <v>796</v>
      </c>
      <c r="H406" s="12" t="s">
        <v>815</v>
      </c>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t="s">
        <v>2852</v>
      </c>
      <c r="BJ406" s="12" t="s">
        <v>67</v>
      </c>
      <c r="BK406" s="14">
        <v>44831</v>
      </c>
      <c r="BL406" s="12" t="s">
        <v>2850</v>
      </c>
      <c r="BM406" s="12">
        <v>6223</v>
      </c>
      <c r="BN406" s="12" t="s">
        <v>60</v>
      </c>
      <c r="BO406" s="12" t="s">
        <v>2850</v>
      </c>
    </row>
    <row r="407" spans="1:67" x14ac:dyDescent="0.25">
      <c r="A407" s="12" t="s">
        <v>2861</v>
      </c>
      <c r="B407" s="12"/>
      <c r="C407" s="12" t="s">
        <v>1510</v>
      </c>
      <c r="D407" s="12" t="s">
        <v>128</v>
      </c>
      <c r="E407" s="12" t="s">
        <v>796</v>
      </c>
      <c r="F407" s="12" t="s">
        <v>815</v>
      </c>
      <c r="G407" s="12" t="s">
        <v>796</v>
      </c>
      <c r="H407" s="12" t="s">
        <v>815</v>
      </c>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t="s">
        <v>2852</v>
      </c>
      <c r="BJ407" s="12" t="s">
        <v>67</v>
      </c>
      <c r="BK407" s="14">
        <v>44831</v>
      </c>
      <c r="BL407" s="12" t="s">
        <v>2850</v>
      </c>
      <c r="BM407" s="12">
        <v>6223</v>
      </c>
      <c r="BN407" s="12" t="s">
        <v>60</v>
      </c>
      <c r="BO407" s="12" t="s">
        <v>2850</v>
      </c>
    </row>
    <row r="408" spans="1:67" x14ac:dyDescent="0.25">
      <c r="A408" s="12" t="s">
        <v>2862</v>
      </c>
      <c r="B408" s="12"/>
      <c r="C408" s="12" t="s">
        <v>1510</v>
      </c>
      <c r="D408" s="12" t="s">
        <v>128</v>
      </c>
      <c r="E408" s="12" t="s">
        <v>796</v>
      </c>
      <c r="F408" s="12" t="s">
        <v>815</v>
      </c>
      <c r="G408" s="12" t="s">
        <v>796</v>
      </c>
      <c r="H408" s="12" t="s">
        <v>815</v>
      </c>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t="s">
        <v>2852</v>
      </c>
      <c r="BJ408" s="12" t="s">
        <v>67</v>
      </c>
      <c r="BK408" s="14">
        <v>44831</v>
      </c>
      <c r="BL408" s="12" t="s">
        <v>2850</v>
      </c>
      <c r="BM408" s="12">
        <v>6223</v>
      </c>
      <c r="BN408" s="12" t="s">
        <v>60</v>
      </c>
      <c r="BO408" s="12" t="s">
        <v>2850</v>
      </c>
    </row>
    <row r="409" spans="1:67" x14ac:dyDescent="0.25">
      <c r="A409" s="8" t="s">
        <v>3361</v>
      </c>
      <c r="B409" s="8"/>
      <c r="C409" s="8" t="s">
        <v>1510</v>
      </c>
      <c r="D409" s="8" t="s">
        <v>128</v>
      </c>
      <c r="E409" s="8" t="s">
        <v>796</v>
      </c>
      <c r="F409" s="8" t="s">
        <v>815</v>
      </c>
      <c r="G409" s="8" t="s">
        <v>796</v>
      </c>
      <c r="H409" s="8" t="s">
        <v>815</v>
      </c>
      <c r="I409" s="8"/>
      <c r="J409" s="8"/>
      <c r="K409" s="8"/>
      <c r="L409" s="8"/>
      <c r="M409" s="8"/>
      <c r="N409" s="8"/>
      <c r="O409" s="8"/>
      <c r="P409" s="8"/>
      <c r="Q409" s="8"/>
      <c r="R409" s="8"/>
      <c r="S409" s="8"/>
      <c r="T409" s="8"/>
      <c r="U409" s="8"/>
      <c r="V409" s="8"/>
      <c r="W409" s="8"/>
      <c r="X409" s="8"/>
      <c r="Y409" s="8">
        <v>2.6</v>
      </c>
      <c r="Z409" s="8"/>
      <c r="AA409" s="8"/>
      <c r="AB409" s="8">
        <v>3.1</v>
      </c>
      <c r="AC409" s="8"/>
      <c r="AD409" s="8"/>
      <c r="AE409" s="8"/>
      <c r="AF409" s="8"/>
      <c r="AG409" s="8"/>
      <c r="AH409" s="8"/>
      <c r="AI409" s="8"/>
      <c r="AJ409" s="8"/>
      <c r="AK409" s="8"/>
      <c r="AL409" s="8"/>
      <c r="AM409" s="8"/>
      <c r="AN409" s="8"/>
      <c r="AO409" s="8">
        <v>2.6</v>
      </c>
      <c r="AP409" s="8">
        <v>1.7</v>
      </c>
      <c r="AQ409" s="8">
        <v>1.8</v>
      </c>
      <c r="AR409" s="8">
        <v>1.8</v>
      </c>
      <c r="AS409" s="8">
        <v>3.2</v>
      </c>
      <c r="AT409" s="8">
        <v>2.2999999999999998</v>
      </c>
      <c r="AU409" s="8">
        <v>2.4</v>
      </c>
      <c r="AV409" s="8">
        <v>2.4</v>
      </c>
      <c r="AW409" s="8"/>
      <c r="AX409" s="8"/>
      <c r="AY409" s="8"/>
      <c r="AZ409" s="8"/>
      <c r="BA409" s="8">
        <v>3.7</v>
      </c>
      <c r="BB409" s="8">
        <v>3</v>
      </c>
      <c r="BC409" s="8">
        <v>2.9</v>
      </c>
      <c r="BD409" s="8">
        <v>3</v>
      </c>
      <c r="BE409" s="8"/>
      <c r="BF409" s="8"/>
      <c r="BG409" s="8"/>
      <c r="BH409" s="8"/>
      <c r="BI409" s="8"/>
      <c r="BJ409" s="8" t="s">
        <v>67</v>
      </c>
      <c r="BK409" s="9">
        <v>44886</v>
      </c>
      <c r="BL409" s="8" t="s">
        <v>3352</v>
      </c>
      <c r="BM409" s="8">
        <v>3596</v>
      </c>
      <c r="BN409" s="8"/>
      <c r="BO409" s="8"/>
    </row>
    <row r="410" spans="1:67" x14ac:dyDescent="0.25">
      <c r="A410" s="12" t="s">
        <v>3380</v>
      </c>
      <c r="B410" s="12"/>
      <c r="C410" s="12" t="s">
        <v>1510</v>
      </c>
      <c r="D410" s="12" t="s">
        <v>128</v>
      </c>
      <c r="E410" s="12" t="s">
        <v>796</v>
      </c>
      <c r="F410" s="12" t="s">
        <v>815</v>
      </c>
      <c r="G410" s="12" t="s">
        <v>796</v>
      </c>
      <c r="H410" s="12" t="s">
        <v>815</v>
      </c>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t="s">
        <v>67</v>
      </c>
      <c r="BK410" s="14">
        <v>44886</v>
      </c>
      <c r="BL410" s="12" t="s">
        <v>3352</v>
      </c>
      <c r="BM410" s="12">
        <v>3596</v>
      </c>
      <c r="BN410" s="12" t="s">
        <v>60</v>
      </c>
      <c r="BO410" s="12" t="s">
        <v>3352</v>
      </c>
    </row>
    <row r="411" spans="1:67" x14ac:dyDescent="0.25">
      <c r="A411" s="8" t="s">
        <v>96</v>
      </c>
      <c r="B411" s="8"/>
      <c r="C411" s="8" t="s">
        <v>1510</v>
      </c>
      <c r="D411" s="8" t="s">
        <v>128</v>
      </c>
      <c r="E411" s="8" t="s">
        <v>796</v>
      </c>
      <c r="F411" s="8" t="s">
        <v>815</v>
      </c>
      <c r="G411" s="8" t="s">
        <v>796</v>
      </c>
      <c r="H411" s="8" t="s">
        <v>815</v>
      </c>
      <c r="I411" s="8"/>
      <c r="J411" s="8"/>
      <c r="K411" s="8"/>
      <c r="L411" s="8"/>
      <c r="M411" s="8"/>
      <c r="N411" s="8"/>
      <c r="O411" s="8"/>
      <c r="P411" s="8"/>
      <c r="Q411" s="8">
        <v>3.1</v>
      </c>
      <c r="R411" s="8"/>
      <c r="S411" s="8"/>
      <c r="T411" s="8">
        <v>3.2</v>
      </c>
      <c r="U411" s="8">
        <v>2.9</v>
      </c>
      <c r="V411" s="8"/>
      <c r="W411" s="8"/>
      <c r="X411" s="8">
        <v>4.0999999999999996</v>
      </c>
      <c r="Y411" s="8">
        <v>3.8</v>
      </c>
      <c r="Z411" s="8"/>
      <c r="AA411" s="8"/>
      <c r="AB411" s="8">
        <v>4.5999999999999996</v>
      </c>
      <c r="AC411" s="8">
        <v>4.0999999999999996</v>
      </c>
      <c r="AD411" s="8"/>
      <c r="AE411" s="8"/>
      <c r="AF411" s="8">
        <v>5.5</v>
      </c>
      <c r="AG411" s="8">
        <v>3.4</v>
      </c>
      <c r="AH411" s="8"/>
      <c r="AI411" s="8"/>
      <c r="AJ411" s="8">
        <v>4.5999999999999996</v>
      </c>
      <c r="AK411" s="8"/>
      <c r="AL411" s="8"/>
      <c r="AM411" s="8"/>
      <c r="AN411" s="8"/>
      <c r="AO411" s="8">
        <v>3</v>
      </c>
      <c r="AP411" s="8"/>
      <c r="AQ411" s="8"/>
      <c r="AR411" s="8">
        <v>2.1</v>
      </c>
      <c r="AS411" s="8">
        <v>3.5</v>
      </c>
      <c r="AT411" s="8"/>
      <c r="AU411" s="8"/>
      <c r="AV411" s="8">
        <v>2.5</v>
      </c>
      <c r="AW411" s="8">
        <v>3.9</v>
      </c>
      <c r="AX411" s="8"/>
      <c r="AY411" s="8"/>
      <c r="AZ411" s="8">
        <v>3.1</v>
      </c>
      <c r="BA411" s="8">
        <v>4.2</v>
      </c>
      <c r="BB411" s="8"/>
      <c r="BC411" s="8"/>
      <c r="BD411" s="8">
        <v>3.5</v>
      </c>
      <c r="BE411" s="8">
        <v>4.5999999999999996</v>
      </c>
      <c r="BF411" s="8"/>
      <c r="BG411" s="8"/>
      <c r="BH411" s="8">
        <v>3.1</v>
      </c>
      <c r="BI411" s="8" t="s">
        <v>2852</v>
      </c>
      <c r="BJ411" s="8" t="s">
        <v>67</v>
      </c>
      <c r="BK411" s="9">
        <v>44831</v>
      </c>
      <c r="BL411" s="8" t="s">
        <v>2850</v>
      </c>
      <c r="BM411" s="8">
        <v>6223</v>
      </c>
      <c r="BN411" s="8"/>
      <c r="BO411" s="8"/>
    </row>
    <row r="412" spans="1:67" x14ac:dyDescent="0.25">
      <c r="A412" t="s">
        <v>816</v>
      </c>
      <c r="C412" t="s">
        <v>1510</v>
      </c>
      <c r="D412" t="s">
        <v>128</v>
      </c>
      <c r="E412" t="s">
        <v>796</v>
      </c>
      <c r="F412" t="s">
        <v>815</v>
      </c>
      <c r="G412" t="s">
        <v>796</v>
      </c>
      <c r="H412" t="s">
        <v>815</v>
      </c>
      <c r="AS412">
        <v>3.9</v>
      </c>
      <c r="AV412">
        <v>2.5</v>
      </c>
      <c r="BJ412" t="s">
        <v>67</v>
      </c>
      <c r="BL412" t="s">
        <v>802</v>
      </c>
      <c r="BM412">
        <v>3806</v>
      </c>
    </row>
    <row r="413" spans="1:67" x14ac:dyDescent="0.25">
      <c r="A413" t="s">
        <v>817</v>
      </c>
      <c r="C413" t="s">
        <v>1510</v>
      </c>
      <c r="D413" t="s">
        <v>128</v>
      </c>
      <c r="E413" t="s">
        <v>796</v>
      </c>
      <c r="F413" t="s">
        <v>815</v>
      </c>
      <c r="G413" t="s">
        <v>796</v>
      </c>
      <c r="H413" t="s">
        <v>815</v>
      </c>
      <c r="AW413">
        <v>3.4</v>
      </c>
      <c r="AZ413">
        <v>2.7</v>
      </c>
      <c r="BJ413" t="s">
        <v>67</v>
      </c>
      <c r="BL413" t="s">
        <v>802</v>
      </c>
      <c r="BM413">
        <v>3806</v>
      </c>
    </row>
    <row r="414" spans="1:67" x14ac:dyDescent="0.25">
      <c r="A414" t="s">
        <v>818</v>
      </c>
      <c r="C414" t="s">
        <v>1510</v>
      </c>
      <c r="D414" t="s">
        <v>128</v>
      </c>
      <c r="E414" t="s">
        <v>796</v>
      </c>
      <c r="F414" t="s">
        <v>815</v>
      </c>
      <c r="G414" t="s">
        <v>796</v>
      </c>
      <c r="H414" t="s">
        <v>815</v>
      </c>
      <c r="Y414">
        <v>3.2</v>
      </c>
      <c r="AB414">
        <v>4.3</v>
      </c>
      <c r="BJ414" t="s">
        <v>67</v>
      </c>
      <c r="BL414" t="s">
        <v>802</v>
      </c>
      <c r="BM414">
        <v>3806</v>
      </c>
    </row>
    <row r="415" spans="1:67" x14ac:dyDescent="0.25">
      <c r="A415" t="s">
        <v>819</v>
      </c>
      <c r="C415" t="s">
        <v>1510</v>
      </c>
      <c r="D415" t="s">
        <v>128</v>
      </c>
      <c r="E415" t="s">
        <v>796</v>
      </c>
      <c r="F415" t="s">
        <v>815</v>
      </c>
      <c r="G415" t="s">
        <v>796</v>
      </c>
      <c r="H415" t="s">
        <v>815</v>
      </c>
      <c r="AW415">
        <v>3.1</v>
      </c>
      <c r="AZ415">
        <v>2.2999999999999998</v>
      </c>
      <c r="BJ415" t="s">
        <v>67</v>
      </c>
      <c r="BL415" t="s">
        <v>802</v>
      </c>
      <c r="BM415">
        <v>3806</v>
      </c>
    </row>
    <row r="416" spans="1:67" x14ac:dyDescent="0.25">
      <c r="A416" t="s">
        <v>820</v>
      </c>
      <c r="C416" t="s">
        <v>1510</v>
      </c>
      <c r="D416" t="s">
        <v>128</v>
      </c>
      <c r="E416" t="s">
        <v>796</v>
      </c>
      <c r="F416" t="s">
        <v>815</v>
      </c>
      <c r="G416" t="s">
        <v>796</v>
      </c>
      <c r="H416" t="s">
        <v>815</v>
      </c>
      <c r="AG416">
        <v>2.4</v>
      </c>
      <c r="AJ416">
        <v>3.8</v>
      </c>
      <c r="BJ416" t="s">
        <v>67</v>
      </c>
      <c r="BL416" t="s">
        <v>802</v>
      </c>
      <c r="BM416">
        <v>3806</v>
      </c>
    </row>
    <row r="417" spans="1:67" x14ac:dyDescent="0.25">
      <c r="A417" s="12" t="s">
        <v>3395</v>
      </c>
      <c r="B417" s="12"/>
      <c r="C417" s="12" t="s">
        <v>1510</v>
      </c>
      <c r="D417" s="12" t="s">
        <v>128</v>
      </c>
      <c r="E417" s="12" t="s">
        <v>796</v>
      </c>
      <c r="F417" s="12" t="s">
        <v>815</v>
      </c>
      <c r="G417" s="12" t="s">
        <v>796</v>
      </c>
      <c r="H417" s="12" t="s">
        <v>815</v>
      </c>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t="s">
        <v>3396</v>
      </c>
      <c r="BJ417" s="12" t="s">
        <v>67</v>
      </c>
      <c r="BK417" s="14">
        <v>44886</v>
      </c>
      <c r="BL417" s="12" t="s">
        <v>3349</v>
      </c>
      <c r="BM417" s="12">
        <v>2921</v>
      </c>
      <c r="BN417" s="12" t="s">
        <v>60</v>
      </c>
      <c r="BO417" s="12" t="s">
        <v>3349</v>
      </c>
    </row>
    <row r="418" spans="1:67" x14ac:dyDescent="0.25">
      <c r="A418" s="13" t="s">
        <v>1723</v>
      </c>
      <c r="B418" s="13"/>
      <c r="C418" s="13" t="s">
        <v>1510</v>
      </c>
      <c r="D418" s="13" t="s">
        <v>128</v>
      </c>
      <c r="E418" s="13" t="s">
        <v>796</v>
      </c>
      <c r="F418" s="13"/>
      <c r="G418" s="13" t="s">
        <v>796</v>
      </c>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row>
    <row r="419" spans="1:67" x14ac:dyDescent="0.25">
      <c r="A419" s="13" t="s">
        <v>1723</v>
      </c>
      <c r="B419" s="13"/>
      <c r="C419" s="13" t="s">
        <v>1510</v>
      </c>
      <c r="D419" s="13" t="s">
        <v>128</v>
      </c>
      <c r="E419" s="13" t="s">
        <v>796</v>
      </c>
      <c r="F419" s="13"/>
      <c r="G419" s="13" t="s">
        <v>1646</v>
      </c>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row>
    <row r="420" spans="1:67" x14ac:dyDescent="0.25">
      <c r="A420" s="13" t="s">
        <v>1723</v>
      </c>
      <c r="B420" s="13"/>
      <c r="C420" s="13" t="s">
        <v>1510</v>
      </c>
      <c r="D420" s="13" t="s">
        <v>128</v>
      </c>
      <c r="E420" s="13" t="s">
        <v>796</v>
      </c>
      <c r="F420" s="13"/>
      <c r="G420" s="13" t="s">
        <v>1642</v>
      </c>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row>
    <row r="421" spans="1:67" x14ac:dyDescent="0.25">
      <c r="A421" s="23" t="s">
        <v>1723</v>
      </c>
      <c r="B421" s="23"/>
      <c r="C421" s="23" t="s">
        <v>1510</v>
      </c>
      <c r="D421" s="23" t="s">
        <v>128</v>
      </c>
      <c r="E421" s="23" t="s">
        <v>1597</v>
      </c>
      <c r="F421" s="23"/>
      <c r="G421" s="23" t="s">
        <v>1597</v>
      </c>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3"/>
      <c r="BM421" s="23"/>
      <c r="BN421" s="23"/>
      <c r="BO421" s="23"/>
    </row>
    <row r="422" spans="1:67" x14ac:dyDescent="0.25">
      <c r="A422" s="23" t="s">
        <v>1723</v>
      </c>
      <c r="B422" s="23"/>
      <c r="C422" s="23" t="s">
        <v>1510</v>
      </c>
      <c r="D422" s="23" t="s">
        <v>128</v>
      </c>
      <c r="E422" s="23" t="s">
        <v>1597</v>
      </c>
      <c r="F422" s="23"/>
      <c r="G422" s="23" t="s">
        <v>1606</v>
      </c>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3"/>
      <c r="BM422" s="23"/>
      <c r="BN422" s="23"/>
      <c r="BO422" s="23"/>
    </row>
    <row r="423" spans="1:67" x14ac:dyDescent="0.25">
      <c r="A423" s="23" t="s">
        <v>1723</v>
      </c>
      <c r="B423" s="23"/>
      <c r="C423" s="23" t="s">
        <v>1510</v>
      </c>
      <c r="D423" s="23" t="s">
        <v>128</v>
      </c>
      <c r="E423" s="23" t="s">
        <v>1624</v>
      </c>
      <c r="F423" s="23" t="s">
        <v>1625</v>
      </c>
      <c r="G423" s="23" t="s">
        <v>1624</v>
      </c>
      <c r="H423" s="23" t="s">
        <v>1625</v>
      </c>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3"/>
      <c r="BM423" s="23"/>
      <c r="BN423" s="23"/>
      <c r="BO423" s="23"/>
    </row>
    <row r="424" spans="1:67" x14ac:dyDescent="0.25">
      <c r="A424" s="23" t="s">
        <v>1723</v>
      </c>
      <c r="B424" s="23"/>
      <c r="C424" s="23" t="s">
        <v>1510</v>
      </c>
      <c r="D424" s="23" t="s">
        <v>128</v>
      </c>
      <c r="E424" s="23" t="s">
        <v>1624</v>
      </c>
      <c r="F424" s="23" t="s">
        <v>1627</v>
      </c>
      <c r="G424" s="23" t="s">
        <v>1624</v>
      </c>
      <c r="H424" s="23" t="s">
        <v>1627</v>
      </c>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3"/>
      <c r="BM424" s="23"/>
      <c r="BN424" s="23"/>
      <c r="BO424" s="23"/>
    </row>
    <row r="425" spans="1:67" x14ac:dyDescent="0.25">
      <c r="A425" s="23" t="s">
        <v>1723</v>
      </c>
      <c r="B425" s="23"/>
      <c r="C425" s="23" t="s">
        <v>1510</v>
      </c>
      <c r="D425" s="23" t="s">
        <v>128</v>
      </c>
      <c r="E425" s="23" t="s">
        <v>1624</v>
      </c>
      <c r="F425" s="23" t="s">
        <v>1626</v>
      </c>
      <c r="G425" s="23" t="s">
        <v>1624</v>
      </c>
      <c r="H425" s="23" t="s">
        <v>1626</v>
      </c>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3"/>
      <c r="BM425" s="23"/>
      <c r="BN425" s="23"/>
      <c r="BO425" s="23"/>
    </row>
    <row r="426" spans="1:67" x14ac:dyDescent="0.25">
      <c r="A426" s="23" t="s">
        <v>1723</v>
      </c>
      <c r="B426" s="23"/>
      <c r="C426" s="23" t="s">
        <v>1510</v>
      </c>
      <c r="D426" s="23" t="s">
        <v>128</v>
      </c>
      <c r="E426" s="23" t="s">
        <v>1624</v>
      </c>
      <c r="F426" s="23"/>
      <c r="G426" s="23" t="s">
        <v>1624</v>
      </c>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3"/>
      <c r="BM426" s="23"/>
      <c r="BN426" s="23"/>
      <c r="BO426" s="23"/>
    </row>
    <row r="427" spans="1:67" x14ac:dyDescent="0.25">
      <c r="A427" t="s">
        <v>823</v>
      </c>
      <c r="C427" t="s">
        <v>1510</v>
      </c>
      <c r="D427" t="s">
        <v>128</v>
      </c>
      <c r="E427" t="s">
        <v>624</v>
      </c>
      <c r="F427" t="s">
        <v>822</v>
      </c>
      <c r="G427" t="s">
        <v>624</v>
      </c>
      <c r="H427" t="s">
        <v>824</v>
      </c>
      <c r="AS427">
        <v>3.45</v>
      </c>
      <c r="AV427">
        <v>2.38</v>
      </c>
      <c r="BA427">
        <v>4.1900000000000004</v>
      </c>
      <c r="BB427">
        <v>3.76</v>
      </c>
      <c r="BC427">
        <v>3.67</v>
      </c>
      <c r="BD427">
        <v>3.76</v>
      </c>
      <c r="BE427">
        <v>4.3499999999999996</v>
      </c>
      <c r="BF427">
        <v>3.39</v>
      </c>
      <c r="BG427">
        <v>2.84</v>
      </c>
      <c r="BH427">
        <v>3.39</v>
      </c>
      <c r="BJ427" t="s">
        <v>67</v>
      </c>
      <c r="BL427" t="s">
        <v>81</v>
      </c>
      <c r="BM427">
        <v>42805</v>
      </c>
      <c r="BN427" t="s">
        <v>69</v>
      </c>
      <c r="BO427" t="s">
        <v>81</v>
      </c>
    </row>
    <row r="428" spans="1:67" x14ac:dyDescent="0.25">
      <c r="A428" s="13" t="s">
        <v>1723</v>
      </c>
      <c r="B428" s="13"/>
      <c r="C428" s="13" t="s">
        <v>1510</v>
      </c>
      <c r="D428" s="13" t="s">
        <v>128</v>
      </c>
      <c r="E428" s="13" t="s">
        <v>624</v>
      </c>
      <c r="F428" s="13" t="s">
        <v>822</v>
      </c>
      <c r="G428" s="13" t="s">
        <v>624</v>
      </c>
      <c r="H428" s="13" t="s">
        <v>822</v>
      </c>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row>
    <row r="429" spans="1:67" x14ac:dyDescent="0.25">
      <c r="A429" t="s">
        <v>821</v>
      </c>
      <c r="C429" t="s">
        <v>1510</v>
      </c>
      <c r="D429" t="s">
        <v>128</v>
      </c>
      <c r="E429" t="s">
        <v>624</v>
      </c>
      <c r="F429" t="s">
        <v>822</v>
      </c>
      <c r="G429" t="s">
        <v>624</v>
      </c>
      <c r="H429" t="s">
        <v>822</v>
      </c>
      <c r="AW429">
        <v>4.17</v>
      </c>
      <c r="AX429">
        <v>2.87</v>
      </c>
      <c r="AY429">
        <v>3.06</v>
      </c>
      <c r="AZ429">
        <v>3.06</v>
      </c>
      <c r="BA429">
        <v>4.17</v>
      </c>
      <c r="BB429">
        <v>3.61</v>
      </c>
      <c r="BC429">
        <v>3.54</v>
      </c>
      <c r="BD429">
        <v>3.61</v>
      </c>
      <c r="BI429" t="s">
        <v>292</v>
      </c>
      <c r="BJ429" t="s">
        <v>67</v>
      </c>
      <c r="BL429" t="s">
        <v>293</v>
      </c>
      <c r="BM429">
        <v>7306</v>
      </c>
    </row>
    <row r="430" spans="1:67" x14ac:dyDescent="0.25">
      <c r="A430" s="8" t="s">
        <v>2439</v>
      </c>
      <c r="C430" t="s">
        <v>1510</v>
      </c>
      <c r="D430" t="s">
        <v>128</v>
      </c>
      <c r="E430" t="s">
        <v>624</v>
      </c>
      <c r="F430" t="s">
        <v>822</v>
      </c>
      <c r="G430" s="8" t="s">
        <v>624</v>
      </c>
      <c r="H430" s="8" t="s">
        <v>822</v>
      </c>
      <c r="I430" s="8"/>
      <c r="AC430">
        <v>4.45</v>
      </c>
      <c r="AF430">
        <v>6.25</v>
      </c>
      <c r="BI430" t="s">
        <v>2438</v>
      </c>
      <c r="BJ430" t="s">
        <v>67</v>
      </c>
      <c r="BK430" s="1">
        <v>44824</v>
      </c>
      <c r="BL430" t="s">
        <v>2356</v>
      </c>
      <c r="BM430">
        <v>2930</v>
      </c>
    </row>
    <row r="431" spans="1:67" x14ac:dyDescent="0.25">
      <c r="A431" s="8" t="s">
        <v>2440</v>
      </c>
      <c r="C431" t="s">
        <v>1510</v>
      </c>
      <c r="D431" t="s">
        <v>128</v>
      </c>
      <c r="E431" t="s">
        <v>624</v>
      </c>
      <c r="F431" t="s">
        <v>822</v>
      </c>
      <c r="G431" s="8" t="s">
        <v>624</v>
      </c>
      <c r="H431" s="8" t="s">
        <v>822</v>
      </c>
      <c r="I431" s="8"/>
      <c r="AG431">
        <v>3.75</v>
      </c>
      <c r="AJ431">
        <v>5.0999999999999996</v>
      </c>
      <c r="BI431" t="s">
        <v>2441</v>
      </c>
      <c r="BJ431" s="8" t="s">
        <v>67</v>
      </c>
      <c r="BK431" s="9">
        <v>44824</v>
      </c>
      <c r="BL431" s="8" t="s">
        <v>2356</v>
      </c>
      <c r="BM431">
        <v>2930</v>
      </c>
      <c r="BN431" t="s">
        <v>60</v>
      </c>
      <c r="BO431" t="s">
        <v>2356</v>
      </c>
    </row>
    <row r="432" spans="1:67" x14ac:dyDescent="0.25">
      <c r="A432" t="s">
        <v>96</v>
      </c>
      <c r="C432" t="s">
        <v>1510</v>
      </c>
      <c r="D432" t="s">
        <v>128</v>
      </c>
      <c r="E432" t="s">
        <v>624</v>
      </c>
      <c r="F432" t="s">
        <v>822</v>
      </c>
      <c r="G432" t="s">
        <v>624</v>
      </c>
      <c r="H432" t="s">
        <v>822</v>
      </c>
      <c r="AO432">
        <v>3.37</v>
      </c>
      <c r="AR432">
        <v>2</v>
      </c>
      <c r="AS432">
        <v>3.68</v>
      </c>
      <c r="AV432">
        <v>2.54</v>
      </c>
      <c r="AW432">
        <v>4.07</v>
      </c>
      <c r="AZ432">
        <v>3.3</v>
      </c>
      <c r="BA432">
        <v>4.67</v>
      </c>
      <c r="BD432">
        <v>4.04</v>
      </c>
      <c r="BE432">
        <v>5.13</v>
      </c>
      <c r="BH432">
        <v>3.55</v>
      </c>
      <c r="BJ432" t="s">
        <v>67</v>
      </c>
      <c r="BL432" t="s">
        <v>97</v>
      </c>
      <c r="BM432">
        <v>3144</v>
      </c>
      <c r="BN432" t="s">
        <v>69</v>
      </c>
      <c r="BO432" t="s">
        <v>97</v>
      </c>
    </row>
    <row r="433" spans="1:67" x14ac:dyDescent="0.25">
      <c r="A433" t="s">
        <v>825</v>
      </c>
      <c r="C433" t="s">
        <v>1510</v>
      </c>
      <c r="D433" t="s">
        <v>128</v>
      </c>
      <c r="E433" t="s">
        <v>624</v>
      </c>
      <c r="F433" t="s">
        <v>822</v>
      </c>
      <c r="G433" t="s">
        <v>624</v>
      </c>
      <c r="H433" t="s">
        <v>822</v>
      </c>
      <c r="BA433">
        <v>4.7</v>
      </c>
      <c r="BD433">
        <v>3.9</v>
      </c>
      <c r="BJ433" t="s">
        <v>67</v>
      </c>
      <c r="BL433" t="s">
        <v>97</v>
      </c>
      <c r="BM433">
        <v>3144</v>
      </c>
    </row>
    <row r="434" spans="1:67" x14ac:dyDescent="0.25">
      <c r="A434" t="s">
        <v>826</v>
      </c>
      <c r="B434" t="s">
        <v>157</v>
      </c>
      <c r="C434" t="s">
        <v>1510</v>
      </c>
      <c r="D434" t="s">
        <v>128</v>
      </c>
      <c r="E434" t="s">
        <v>624</v>
      </c>
      <c r="F434" t="s">
        <v>822</v>
      </c>
      <c r="G434" t="s">
        <v>624</v>
      </c>
      <c r="H434" t="s">
        <v>822</v>
      </c>
      <c r="AK434">
        <v>2.9</v>
      </c>
      <c r="AN434">
        <v>1.7</v>
      </c>
      <c r="AO434">
        <v>3.3</v>
      </c>
      <c r="AR434">
        <v>1.9</v>
      </c>
      <c r="AS434">
        <v>3.5</v>
      </c>
      <c r="AV434">
        <v>2.6</v>
      </c>
      <c r="AW434">
        <v>3.9</v>
      </c>
      <c r="AZ434">
        <v>3.4</v>
      </c>
      <c r="BA434">
        <v>4.3</v>
      </c>
      <c r="BD434">
        <v>3.9</v>
      </c>
      <c r="BH434">
        <v>3.4</v>
      </c>
      <c r="BJ434" t="s">
        <v>58</v>
      </c>
      <c r="BL434" t="s">
        <v>376</v>
      </c>
      <c r="BM434">
        <v>3140</v>
      </c>
    </row>
    <row r="435" spans="1:67" x14ac:dyDescent="0.25">
      <c r="A435" t="s">
        <v>827</v>
      </c>
      <c r="C435" t="s">
        <v>1510</v>
      </c>
      <c r="D435" t="s">
        <v>128</v>
      </c>
      <c r="E435" t="s">
        <v>624</v>
      </c>
      <c r="F435" t="s">
        <v>822</v>
      </c>
      <c r="G435" t="s">
        <v>624</v>
      </c>
      <c r="H435" t="s">
        <v>822</v>
      </c>
      <c r="Q435">
        <v>3.4</v>
      </c>
      <c r="T435">
        <v>2.8</v>
      </c>
      <c r="U435">
        <v>3.3</v>
      </c>
      <c r="X435">
        <v>4.4000000000000004</v>
      </c>
      <c r="Y435">
        <v>3.9</v>
      </c>
      <c r="AB435">
        <v>5</v>
      </c>
      <c r="AC435">
        <v>4.5999999999999996</v>
      </c>
      <c r="AF435">
        <v>6.2</v>
      </c>
      <c r="AG435">
        <v>3.6</v>
      </c>
      <c r="AJ435">
        <v>5.3</v>
      </c>
      <c r="BJ435" t="s">
        <v>67</v>
      </c>
      <c r="BL435" t="s">
        <v>97</v>
      </c>
      <c r="BM435">
        <v>3144</v>
      </c>
      <c r="BN435" t="s">
        <v>69</v>
      </c>
      <c r="BO435" t="s">
        <v>97</v>
      </c>
    </row>
    <row r="436" spans="1:67" x14ac:dyDescent="0.25">
      <c r="A436" t="s">
        <v>828</v>
      </c>
      <c r="C436" t="s">
        <v>1510</v>
      </c>
      <c r="D436" t="s">
        <v>128</v>
      </c>
      <c r="E436" t="s">
        <v>624</v>
      </c>
      <c r="F436" t="s">
        <v>822</v>
      </c>
      <c r="G436" t="s">
        <v>624</v>
      </c>
      <c r="H436" t="s">
        <v>822</v>
      </c>
      <c r="AC436">
        <v>4.8</v>
      </c>
      <c r="AF436">
        <v>6.5</v>
      </c>
      <c r="AG436">
        <v>3.4</v>
      </c>
      <c r="AJ436">
        <v>5.6</v>
      </c>
      <c r="BJ436" t="s">
        <v>67</v>
      </c>
      <c r="BL436" t="s">
        <v>97</v>
      </c>
      <c r="BM436">
        <v>3144</v>
      </c>
    </row>
    <row r="437" spans="1:67" x14ac:dyDescent="0.25">
      <c r="A437" t="s">
        <v>829</v>
      </c>
      <c r="C437" t="s">
        <v>1510</v>
      </c>
      <c r="D437" t="s">
        <v>128</v>
      </c>
      <c r="E437" t="s">
        <v>624</v>
      </c>
      <c r="F437" t="s">
        <v>822</v>
      </c>
      <c r="G437" t="s">
        <v>624</v>
      </c>
      <c r="H437" t="s">
        <v>822</v>
      </c>
      <c r="AC437">
        <v>4</v>
      </c>
      <c r="AF437">
        <v>5.6</v>
      </c>
      <c r="AG437">
        <v>3.1</v>
      </c>
      <c r="AJ437">
        <v>5.0999999999999996</v>
      </c>
      <c r="BJ437" t="s">
        <v>67</v>
      </c>
      <c r="BL437" t="s">
        <v>97</v>
      </c>
      <c r="BM437">
        <v>3144</v>
      </c>
    </row>
    <row r="438" spans="1:67" x14ac:dyDescent="0.25">
      <c r="A438" s="8" t="s">
        <v>2443</v>
      </c>
      <c r="B438" t="s">
        <v>326</v>
      </c>
      <c r="C438" t="s">
        <v>1510</v>
      </c>
      <c r="D438" t="s">
        <v>128</v>
      </c>
      <c r="E438" t="s">
        <v>624</v>
      </c>
      <c r="F438" t="s">
        <v>2442</v>
      </c>
      <c r="G438" s="8" t="s">
        <v>624</v>
      </c>
      <c r="H438" s="8" t="s">
        <v>2442</v>
      </c>
      <c r="I438" s="8"/>
      <c r="AC438">
        <v>4.5</v>
      </c>
      <c r="AF438">
        <v>6.3</v>
      </c>
      <c r="AG438">
        <v>2.9</v>
      </c>
      <c r="AJ438">
        <v>5</v>
      </c>
      <c r="BJ438" t="s">
        <v>67</v>
      </c>
      <c r="BK438" s="1">
        <v>44824</v>
      </c>
      <c r="BL438" t="s">
        <v>2356</v>
      </c>
      <c r="BM438">
        <v>2930</v>
      </c>
      <c r="BN438" t="s">
        <v>60</v>
      </c>
      <c r="BO438" t="s">
        <v>2356</v>
      </c>
    </row>
    <row r="439" spans="1:67" x14ac:dyDescent="0.25">
      <c r="A439" s="13" t="s">
        <v>1723</v>
      </c>
      <c r="B439" s="13"/>
      <c r="C439" s="13" t="s">
        <v>1510</v>
      </c>
      <c r="D439" s="13" t="s">
        <v>128</v>
      </c>
      <c r="E439" s="13" t="s">
        <v>624</v>
      </c>
      <c r="F439" s="13" t="s">
        <v>1623</v>
      </c>
      <c r="G439" s="13" t="s">
        <v>624</v>
      </c>
      <c r="H439" s="13" t="s">
        <v>1623</v>
      </c>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row>
    <row r="440" spans="1:67" x14ac:dyDescent="0.25">
      <c r="A440" s="13" t="s">
        <v>1723</v>
      </c>
      <c r="B440" s="13"/>
      <c r="C440" s="13" t="s">
        <v>1510</v>
      </c>
      <c r="D440" s="13" t="s">
        <v>128</v>
      </c>
      <c r="E440" s="13" t="s">
        <v>624</v>
      </c>
      <c r="F440" s="13" t="s">
        <v>830</v>
      </c>
      <c r="G440" s="13" t="s">
        <v>624</v>
      </c>
      <c r="H440" s="13" t="s">
        <v>830</v>
      </c>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row>
    <row r="441" spans="1:67" x14ac:dyDescent="0.25">
      <c r="A441" t="s">
        <v>831</v>
      </c>
      <c r="B441" t="s">
        <v>326</v>
      </c>
      <c r="C441" t="s">
        <v>1510</v>
      </c>
      <c r="D441" t="s">
        <v>128</v>
      </c>
      <c r="E441" t="s">
        <v>624</v>
      </c>
      <c r="F441" t="s">
        <v>830</v>
      </c>
      <c r="G441" t="s">
        <v>624</v>
      </c>
      <c r="H441" t="s">
        <v>830</v>
      </c>
      <c r="BA441">
        <v>5.3</v>
      </c>
      <c r="BB441">
        <v>4</v>
      </c>
      <c r="BC441">
        <v>3.7</v>
      </c>
      <c r="BD441">
        <v>4</v>
      </c>
      <c r="BJ441" t="s">
        <v>58</v>
      </c>
      <c r="BK441" s="1">
        <v>44819</v>
      </c>
      <c r="BL441" t="s">
        <v>59</v>
      </c>
      <c r="BM441">
        <v>3485</v>
      </c>
      <c r="BN441" t="s">
        <v>60</v>
      </c>
      <c r="BO441" t="s">
        <v>59</v>
      </c>
    </row>
    <row r="442" spans="1:67" x14ac:dyDescent="0.25">
      <c r="A442" s="13" t="s">
        <v>1723</v>
      </c>
      <c r="B442" s="13"/>
      <c r="C442" s="13" t="s">
        <v>1510</v>
      </c>
      <c r="D442" s="13" t="s">
        <v>128</v>
      </c>
      <c r="E442" s="13" t="s">
        <v>624</v>
      </c>
      <c r="F442" s="13"/>
      <c r="G442" s="13" t="s">
        <v>624</v>
      </c>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row>
    <row r="443" spans="1:67" x14ac:dyDescent="0.25">
      <c r="A443" s="23" t="s">
        <v>1723</v>
      </c>
      <c r="B443" s="23"/>
      <c r="C443" s="23" t="s">
        <v>1510</v>
      </c>
      <c r="D443" s="23" t="s">
        <v>128</v>
      </c>
      <c r="E443" s="23" t="s">
        <v>1613</v>
      </c>
      <c r="F443" s="23" t="s">
        <v>1113</v>
      </c>
      <c r="G443" s="23" t="s">
        <v>1613</v>
      </c>
      <c r="H443" s="23" t="s">
        <v>1113</v>
      </c>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row>
    <row r="444" spans="1:67" x14ac:dyDescent="0.25">
      <c r="A444" s="23" t="s">
        <v>1723</v>
      </c>
      <c r="B444" s="23"/>
      <c r="C444" s="23" t="s">
        <v>1510</v>
      </c>
      <c r="D444" s="23" t="s">
        <v>128</v>
      </c>
      <c r="E444" s="23" t="s">
        <v>1613</v>
      </c>
      <c r="F444" s="23"/>
      <c r="G444" s="23" t="s">
        <v>1613</v>
      </c>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3"/>
      <c r="BM444" s="23"/>
      <c r="BN444" s="23"/>
      <c r="BO444" s="23"/>
    </row>
    <row r="445" spans="1:67" x14ac:dyDescent="0.25">
      <c r="A445" s="8" t="s">
        <v>2448</v>
      </c>
      <c r="C445" t="s">
        <v>1510</v>
      </c>
      <c r="D445" t="s">
        <v>128</v>
      </c>
      <c r="E445" t="s">
        <v>1593</v>
      </c>
      <c r="F445" t="s">
        <v>2452</v>
      </c>
      <c r="G445" s="8" t="s">
        <v>2444</v>
      </c>
      <c r="H445" s="8" t="s">
        <v>271</v>
      </c>
      <c r="I445" s="8"/>
      <c r="BA445">
        <v>4.2</v>
      </c>
      <c r="BB445">
        <v>3.4</v>
      </c>
      <c r="BC445">
        <v>3.4</v>
      </c>
      <c r="BD445">
        <v>3.4</v>
      </c>
      <c r="BJ445" s="8" t="s">
        <v>67</v>
      </c>
      <c r="BK445" s="9">
        <v>44824</v>
      </c>
      <c r="BL445" s="8" t="s">
        <v>2356</v>
      </c>
      <c r="BM445">
        <v>2930</v>
      </c>
    </row>
    <row r="446" spans="1:67" x14ac:dyDescent="0.25">
      <c r="A446" s="8" t="s">
        <v>2449</v>
      </c>
      <c r="C446" t="s">
        <v>1510</v>
      </c>
      <c r="D446" t="s">
        <v>128</v>
      </c>
      <c r="E446" t="s">
        <v>1593</v>
      </c>
      <c r="F446" t="s">
        <v>2452</v>
      </c>
      <c r="G446" s="8" t="s">
        <v>2444</v>
      </c>
      <c r="H446" s="8" t="s">
        <v>271</v>
      </c>
      <c r="I446" s="8"/>
      <c r="BA446">
        <v>5</v>
      </c>
      <c r="BB446">
        <v>4.4000000000000004</v>
      </c>
      <c r="BC446">
        <v>4.2</v>
      </c>
      <c r="BD446">
        <v>4.4000000000000004</v>
      </c>
      <c r="BJ446" t="s">
        <v>67</v>
      </c>
      <c r="BK446" s="1">
        <v>44824</v>
      </c>
      <c r="BL446" t="s">
        <v>2356</v>
      </c>
      <c r="BM446">
        <v>2930</v>
      </c>
    </row>
    <row r="447" spans="1:67" x14ac:dyDescent="0.25">
      <c r="A447" s="8" t="s">
        <v>2450</v>
      </c>
      <c r="C447" t="s">
        <v>1510</v>
      </c>
      <c r="D447" t="s">
        <v>128</v>
      </c>
      <c r="E447" t="s">
        <v>1593</v>
      </c>
      <c r="F447" t="s">
        <v>2452</v>
      </c>
      <c r="G447" s="8" t="s">
        <v>2444</v>
      </c>
      <c r="H447" s="8" t="s">
        <v>271</v>
      </c>
      <c r="I447" s="8"/>
      <c r="BA447">
        <v>5</v>
      </c>
      <c r="BB447">
        <v>4.3</v>
      </c>
      <c r="BC447">
        <v>3.9</v>
      </c>
      <c r="BD447">
        <v>4.3</v>
      </c>
      <c r="BJ447" t="s">
        <v>67</v>
      </c>
      <c r="BK447" s="1">
        <v>44824</v>
      </c>
      <c r="BL447" t="s">
        <v>2356</v>
      </c>
      <c r="BM447">
        <v>2930</v>
      </c>
    </row>
    <row r="448" spans="1:67" x14ac:dyDescent="0.25">
      <c r="A448" s="8" t="s">
        <v>2446</v>
      </c>
      <c r="C448" t="s">
        <v>1510</v>
      </c>
      <c r="D448" t="s">
        <v>128</v>
      </c>
      <c r="E448" t="s">
        <v>1593</v>
      </c>
      <c r="F448" t="s">
        <v>2452</v>
      </c>
      <c r="G448" s="8" t="s">
        <v>2444</v>
      </c>
      <c r="H448" s="8" t="s">
        <v>271</v>
      </c>
      <c r="I448" s="8"/>
      <c r="BA448">
        <v>5.4</v>
      </c>
      <c r="BB448">
        <v>4.7</v>
      </c>
      <c r="BC448">
        <v>4.25</v>
      </c>
      <c r="BD448">
        <v>4.7</v>
      </c>
      <c r="BJ448" t="s">
        <v>67</v>
      </c>
      <c r="BK448" s="1">
        <v>44824</v>
      </c>
      <c r="BL448" t="s">
        <v>2356</v>
      </c>
      <c r="BM448">
        <v>2930</v>
      </c>
    </row>
    <row r="449" spans="1:67" x14ac:dyDescent="0.25">
      <c r="A449" s="8" t="s">
        <v>2447</v>
      </c>
      <c r="C449" t="s">
        <v>1510</v>
      </c>
      <c r="D449" t="s">
        <v>128</v>
      </c>
      <c r="E449" t="s">
        <v>1593</v>
      </c>
      <c r="F449" t="s">
        <v>2452</v>
      </c>
      <c r="G449" s="8" t="s">
        <v>2444</v>
      </c>
      <c r="H449" s="8" t="s">
        <v>271</v>
      </c>
      <c r="I449" s="8"/>
      <c r="BE449">
        <v>4.55</v>
      </c>
      <c r="BF449">
        <v>3.4</v>
      </c>
      <c r="BG449">
        <v>2.95</v>
      </c>
      <c r="BH449">
        <v>3.4</v>
      </c>
      <c r="BJ449" t="s">
        <v>67</v>
      </c>
      <c r="BK449" s="1">
        <v>44824</v>
      </c>
      <c r="BL449" t="s">
        <v>2356</v>
      </c>
      <c r="BM449">
        <v>2930</v>
      </c>
    </row>
    <row r="450" spans="1:67" x14ac:dyDescent="0.25">
      <c r="A450" s="8" t="s">
        <v>2445</v>
      </c>
      <c r="C450" t="s">
        <v>1510</v>
      </c>
      <c r="D450" t="s">
        <v>128</v>
      </c>
      <c r="E450" t="s">
        <v>1593</v>
      </c>
      <c r="F450" t="s">
        <v>2452</v>
      </c>
      <c r="G450" s="8" t="s">
        <v>2444</v>
      </c>
      <c r="H450" s="8" t="s">
        <v>271</v>
      </c>
      <c r="I450" s="8"/>
      <c r="BE450">
        <v>3.8</v>
      </c>
      <c r="BF450">
        <v>2.85</v>
      </c>
      <c r="BG450">
        <v>2.15</v>
      </c>
      <c r="BH450">
        <v>2.85</v>
      </c>
      <c r="BJ450" t="s">
        <v>67</v>
      </c>
      <c r="BK450" s="1">
        <v>44824</v>
      </c>
      <c r="BL450" t="s">
        <v>2356</v>
      </c>
      <c r="BM450">
        <v>2930</v>
      </c>
    </row>
    <row r="451" spans="1:67" x14ac:dyDescent="0.25">
      <c r="A451" s="8" t="s">
        <v>2054</v>
      </c>
      <c r="C451" t="s">
        <v>1510</v>
      </c>
      <c r="D451" t="s">
        <v>128</v>
      </c>
      <c r="E451" t="s">
        <v>1593</v>
      </c>
      <c r="F451" t="s">
        <v>2148</v>
      </c>
      <c r="G451" s="8" t="s">
        <v>2053</v>
      </c>
      <c r="H451" s="8" t="s">
        <v>271</v>
      </c>
      <c r="I451" s="8"/>
      <c r="BA451">
        <v>4.5</v>
      </c>
      <c r="BB451">
        <v>3.5</v>
      </c>
      <c r="BC451">
        <v>3.5</v>
      </c>
      <c r="BD451">
        <v>3.5</v>
      </c>
      <c r="BJ451" s="8" t="s">
        <v>67</v>
      </c>
      <c r="BK451" s="1">
        <v>44816</v>
      </c>
      <c r="BL451" t="s">
        <v>1933</v>
      </c>
      <c r="BM451">
        <v>2585</v>
      </c>
    </row>
    <row r="452" spans="1:67" x14ac:dyDescent="0.25">
      <c r="A452" s="8" t="s">
        <v>2055</v>
      </c>
      <c r="C452" t="s">
        <v>1510</v>
      </c>
      <c r="D452" t="s">
        <v>128</v>
      </c>
      <c r="E452" t="s">
        <v>1593</v>
      </c>
      <c r="F452" t="s">
        <v>2148</v>
      </c>
      <c r="G452" s="8" t="s">
        <v>2053</v>
      </c>
      <c r="H452" s="8" t="s">
        <v>271</v>
      </c>
      <c r="I452" s="8"/>
      <c r="BA452">
        <v>4.5999999999999996</v>
      </c>
      <c r="BB452">
        <v>3.5</v>
      </c>
      <c r="BC452">
        <v>3.5</v>
      </c>
      <c r="BD452">
        <v>3.5</v>
      </c>
      <c r="BJ452" s="8" t="s">
        <v>67</v>
      </c>
      <c r="BK452" s="1">
        <v>44816</v>
      </c>
      <c r="BL452" t="s">
        <v>1933</v>
      </c>
      <c r="BM452">
        <v>2585</v>
      </c>
    </row>
    <row r="453" spans="1:67" x14ac:dyDescent="0.25">
      <c r="A453" s="8" t="s">
        <v>2056</v>
      </c>
      <c r="C453" t="s">
        <v>1510</v>
      </c>
      <c r="D453" t="s">
        <v>128</v>
      </c>
      <c r="E453" t="s">
        <v>1593</v>
      </c>
      <c r="F453" t="s">
        <v>2148</v>
      </c>
      <c r="G453" s="8" t="s">
        <v>2053</v>
      </c>
      <c r="H453" s="8" t="s">
        <v>271</v>
      </c>
      <c r="I453" s="8"/>
      <c r="BA453">
        <v>3.7</v>
      </c>
      <c r="BJ453" s="8" t="s">
        <v>67</v>
      </c>
      <c r="BK453" s="1">
        <v>44816</v>
      </c>
      <c r="BL453" t="s">
        <v>1933</v>
      </c>
      <c r="BM453">
        <v>2585</v>
      </c>
    </row>
    <row r="454" spans="1:67" x14ac:dyDescent="0.25">
      <c r="A454" s="13" t="s">
        <v>1723</v>
      </c>
      <c r="B454" s="13"/>
      <c r="C454" s="13" t="s">
        <v>1510</v>
      </c>
      <c r="D454" s="13" t="s">
        <v>128</v>
      </c>
      <c r="E454" s="13" t="s">
        <v>1594</v>
      </c>
      <c r="F454" s="13"/>
      <c r="G454" s="13" t="s">
        <v>1594</v>
      </c>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row>
    <row r="455" spans="1:67" x14ac:dyDescent="0.25">
      <c r="A455" s="13" t="s">
        <v>1723</v>
      </c>
      <c r="B455" s="13"/>
      <c r="C455" s="13" t="s">
        <v>1510</v>
      </c>
      <c r="D455" s="13" t="s">
        <v>128</v>
      </c>
      <c r="E455" s="13" t="s">
        <v>129</v>
      </c>
      <c r="F455" s="13" t="s">
        <v>371</v>
      </c>
      <c r="G455" s="13" t="s">
        <v>129</v>
      </c>
      <c r="H455" s="13" t="s">
        <v>371</v>
      </c>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row>
    <row r="456" spans="1:67" x14ac:dyDescent="0.25">
      <c r="C456" t="s">
        <v>1510</v>
      </c>
      <c r="D456" t="s">
        <v>128</v>
      </c>
      <c r="E456" t="s">
        <v>129</v>
      </c>
      <c r="F456" t="s">
        <v>371</v>
      </c>
      <c r="G456" t="s">
        <v>129</v>
      </c>
      <c r="H456" t="s">
        <v>371</v>
      </c>
      <c r="AS456">
        <v>5.7</v>
      </c>
      <c r="AW456">
        <v>5.3</v>
      </c>
      <c r="BE456">
        <v>5.5</v>
      </c>
      <c r="BJ456" t="s">
        <v>67</v>
      </c>
      <c r="BK456" s="1">
        <v>44797</v>
      </c>
      <c r="BL456" t="s">
        <v>75</v>
      </c>
      <c r="BM456">
        <v>36083</v>
      </c>
      <c r="BN456" t="s">
        <v>60</v>
      </c>
      <c r="BO456" t="s">
        <v>75</v>
      </c>
    </row>
    <row r="457" spans="1:67" x14ac:dyDescent="0.25">
      <c r="A457" s="13" t="s">
        <v>1723</v>
      </c>
      <c r="B457" s="13"/>
      <c r="C457" s="13" t="s">
        <v>1510</v>
      </c>
      <c r="D457" s="13" t="s">
        <v>128</v>
      </c>
      <c r="E457" s="13" t="s">
        <v>129</v>
      </c>
      <c r="F457" s="13" t="s">
        <v>965</v>
      </c>
      <c r="G457" s="13" t="s">
        <v>129</v>
      </c>
      <c r="H457" s="13" t="s">
        <v>965</v>
      </c>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row>
    <row r="458" spans="1:67" x14ac:dyDescent="0.25">
      <c r="C458" t="s">
        <v>1510</v>
      </c>
      <c r="D458" t="s">
        <v>128</v>
      </c>
      <c r="E458" t="s">
        <v>129</v>
      </c>
      <c r="F458" t="s">
        <v>965</v>
      </c>
      <c r="G458" t="s">
        <v>129</v>
      </c>
      <c r="H458" t="s">
        <v>965</v>
      </c>
      <c r="AO458">
        <v>8</v>
      </c>
      <c r="AR458">
        <v>3.8</v>
      </c>
      <c r="BA458">
        <v>6</v>
      </c>
      <c r="BD458">
        <v>6</v>
      </c>
      <c r="BJ458" t="s">
        <v>67</v>
      </c>
      <c r="BK458" s="1">
        <v>44797</v>
      </c>
      <c r="BL458" t="s">
        <v>75</v>
      </c>
      <c r="BM458">
        <v>36083</v>
      </c>
      <c r="BN458" t="s">
        <v>60</v>
      </c>
      <c r="BO458" t="s">
        <v>75</v>
      </c>
    </row>
    <row r="459" spans="1:67" x14ac:dyDescent="0.25">
      <c r="A459" s="13" t="s">
        <v>1723</v>
      </c>
      <c r="B459" s="13"/>
      <c r="C459" s="13" t="s">
        <v>1510</v>
      </c>
      <c r="D459" s="13" t="s">
        <v>128</v>
      </c>
      <c r="E459" s="13" t="s">
        <v>129</v>
      </c>
      <c r="F459" s="13" t="s">
        <v>970</v>
      </c>
      <c r="G459" s="13" t="s">
        <v>129</v>
      </c>
      <c r="H459" s="13" t="s">
        <v>1633</v>
      </c>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row>
    <row r="460" spans="1:67" x14ac:dyDescent="0.25">
      <c r="A460" s="13" t="s">
        <v>1723</v>
      </c>
      <c r="B460" s="13"/>
      <c r="C460" s="13" t="s">
        <v>1510</v>
      </c>
      <c r="D460" s="13" t="s">
        <v>128</v>
      </c>
      <c r="E460" s="13" t="s">
        <v>129</v>
      </c>
      <c r="F460" s="13" t="s">
        <v>970</v>
      </c>
      <c r="G460" s="13" t="s">
        <v>129</v>
      </c>
      <c r="H460" s="13" t="s">
        <v>970</v>
      </c>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row>
    <row r="461" spans="1:67" x14ac:dyDescent="0.25">
      <c r="A461" t="s">
        <v>969</v>
      </c>
      <c r="C461" t="s">
        <v>1510</v>
      </c>
      <c r="D461" t="s">
        <v>128</v>
      </c>
      <c r="E461" t="s">
        <v>129</v>
      </c>
      <c r="F461" t="s">
        <v>970</v>
      </c>
      <c r="G461" t="s">
        <v>129</v>
      </c>
      <c r="H461" t="s">
        <v>970</v>
      </c>
      <c r="M461">
        <v>5.8</v>
      </c>
      <c r="P461">
        <v>4.2</v>
      </c>
      <c r="Q461">
        <v>6.8</v>
      </c>
      <c r="T461">
        <v>6.8</v>
      </c>
      <c r="U461">
        <v>6.2</v>
      </c>
      <c r="X461">
        <v>8.4</v>
      </c>
      <c r="Y461">
        <v>6.5</v>
      </c>
      <c r="AB461">
        <v>7.8</v>
      </c>
      <c r="AC461">
        <v>6</v>
      </c>
      <c r="AF461">
        <v>9.5</v>
      </c>
      <c r="AG461">
        <v>3.5</v>
      </c>
      <c r="AJ461">
        <v>5.3</v>
      </c>
      <c r="AO461">
        <v>7.5</v>
      </c>
      <c r="AR461">
        <v>5.2</v>
      </c>
      <c r="AS461">
        <v>7.2</v>
      </c>
      <c r="AV461">
        <v>5.8</v>
      </c>
      <c r="AW461">
        <v>6.5</v>
      </c>
      <c r="AZ461">
        <v>6.2</v>
      </c>
      <c r="BA461">
        <v>6.7</v>
      </c>
      <c r="BD461">
        <v>6.5</v>
      </c>
      <c r="BE461">
        <v>6.1</v>
      </c>
      <c r="BH461">
        <v>4.5999999999999996</v>
      </c>
      <c r="BJ461" t="s">
        <v>67</v>
      </c>
      <c r="BL461" t="s">
        <v>204</v>
      </c>
      <c r="BM461">
        <v>7016</v>
      </c>
    </row>
    <row r="462" spans="1:67" x14ac:dyDescent="0.25">
      <c r="A462" t="s">
        <v>971</v>
      </c>
      <c r="C462" t="s">
        <v>1510</v>
      </c>
      <c r="D462" t="s">
        <v>128</v>
      </c>
      <c r="E462" t="s">
        <v>129</v>
      </c>
      <c r="F462" t="s">
        <v>970</v>
      </c>
      <c r="G462" t="s">
        <v>129</v>
      </c>
      <c r="H462" t="s">
        <v>970</v>
      </c>
      <c r="Q462">
        <v>6.1</v>
      </c>
      <c r="T462">
        <v>7</v>
      </c>
      <c r="U462">
        <v>6.8</v>
      </c>
      <c r="X462">
        <v>7.9</v>
      </c>
      <c r="Y462">
        <v>5.7</v>
      </c>
      <c r="AB462">
        <v>8.3000000000000007</v>
      </c>
      <c r="AC462">
        <v>5.7</v>
      </c>
      <c r="AF462">
        <v>9.5</v>
      </c>
      <c r="AG462">
        <v>3.5</v>
      </c>
      <c r="AJ462">
        <v>5.3</v>
      </c>
      <c r="AO462">
        <v>7.2</v>
      </c>
      <c r="AR462">
        <v>4.9000000000000004</v>
      </c>
      <c r="AS462">
        <v>6.4</v>
      </c>
      <c r="AV462">
        <v>5.0999999999999996</v>
      </c>
      <c r="AW462">
        <v>6.3</v>
      </c>
      <c r="AZ462">
        <v>5.8</v>
      </c>
      <c r="BA462">
        <v>6.7</v>
      </c>
      <c r="BD462">
        <v>6.4</v>
      </c>
      <c r="BJ462" t="s">
        <v>67</v>
      </c>
      <c r="BL462" t="s">
        <v>204</v>
      </c>
      <c r="BM462">
        <v>7016</v>
      </c>
    </row>
    <row r="463" spans="1:67" x14ac:dyDescent="0.25">
      <c r="A463" t="s">
        <v>972</v>
      </c>
      <c r="B463" t="s">
        <v>326</v>
      </c>
      <c r="C463" t="s">
        <v>1510</v>
      </c>
      <c r="D463" t="s">
        <v>128</v>
      </c>
      <c r="E463" t="s">
        <v>129</v>
      </c>
      <c r="F463" t="s">
        <v>970</v>
      </c>
      <c r="G463" t="s">
        <v>129</v>
      </c>
      <c r="H463" t="s">
        <v>970</v>
      </c>
      <c r="U463">
        <v>5.8</v>
      </c>
      <c r="X463">
        <v>7.4</v>
      </c>
      <c r="Y463">
        <v>5.8</v>
      </c>
      <c r="AB463">
        <v>7.3</v>
      </c>
      <c r="AC463">
        <v>5.6</v>
      </c>
      <c r="AF463">
        <v>9.3000000000000007</v>
      </c>
      <c r="AS463">
        <v>6.7</v>
      </c>
      <c r="AV463">
        <v>5.5</v>
      </c>
      <c r="AW463">
        <v>6.1</v>
      </c>
      <c r="AZ463">
        <v>5.6</v>
      </c>
      <c r="BA463">
        <v>6.3</v>
      </c>
      <c r="BD463">
        <v>6.1</v>
      </c>
      <c r="BE463">
        <v>5.7</v>
      </c>
      <c r="BH463">
        <v>4.2</v>
      </c>
      <c r="BJ463" t="s">
        <v>67</v>
      </c>
      <c r="BL463" t="s">
        <v>204</v>
      </c>
      <c r="BM463">
        <v>7016</v>
      </c>
    </row>
    <row r="464" spans="1:67" x14ac:dyDescent="0.25">
      <c r="A464" t="s">
        <v>973</v>
      </c>
      <c r="C464" t="s">
        <v>1510</v>
      </c>
      <c r="D464" t="s">
        <v>128</v>
      </c>
      <c r="E464" t="s">
        <v>129</v>
      </c>
      <c r="F464" t="s">
        <v>970</v>
      </c>
      <c r="G464" t="s">
        <v>129</v>
      </c>
      <c r="H464" t="s">
        <v>970</v>
      </c>
      <c r="Y464">
        <v>5.9</v>
      </c>
      <c r="AB464">
        <v>8.6</v>
      </c>
      <c r="AC464">
        <v>6.1</v>
      </c>
      <c r="AF464">
        <v>10.199999999999999</v>
      </c>
      <c r="AG464">
        <v>4.2</v>
      </c>
      <c r="AJ464">
        <v>6.2</v>
      </c>
      <c r="AK464">
        <v>6.4</v>
      </c>
      <c r="AN464">
        <v>3.8</v>
      </c>
      <c r="AO464">
        <v>7.8</v>
      </c>
      <c r="AR464">
        <v>5.3</v>
      </c>
      <c r="AS464">
        <v>7.7</v>
      </c>
      <c r="AV464">
        <v>6.8</v>
      </c>
      <c r="AW464">
        <v>6.9</v>
      </c>
      <c r="AZ464">
        <v>6</v>
      </c>
      <c r="BA464">
        <v>6.9</v>
      </c>
      <c r="BD464">
        <v>6.7</v>
      </c>
      <c r="BE464">
        <v>6.7</v>
      </c>
      <c r="BH464">
        <v>4.7</v>
      </c>
      <c r="BJ464" t="s">
        <v>67</v>
      </c>
      <c r="BL464" t="s">
        <v>204</v>
      </c>
      <c r="BM464">
        <v>7016</v>
      </c>
    </row>
    <row r="465" spans="1:67" x14ac:dyDescent="0.25">
      <c r="A465" t="s">
        <v>974</v>
      </c>
      <c r="C465" t="s">
        <v>1510</v>
      </c>
      <c r="D465" t="s">
        <v>128</v>
      </c>
      <c r="E465" t="s">
        <v>129</v>
      </c>
      <c r="F465" t="s">
        <v>970</v>
      </c>
      <c r="G465" t="s">
        <v>129</v>
      </c>
      <c r="H465" t="s">
        <v>970</v>
      </c>
      <c r="M465">
        <v>4.8</v>
      </c>
      <c r="P465">
        <v>3.3</v>
      </c>
      <c r="Q465">
        <v>5.5</v>
      </c>
      <c r="T465">
        <v>6</v>
      </c>
      <c r="U465">
        <v>5.4</v>
      </c>
      <c r="X465">
        <v>6.8</v>
      </c>
      <c r="Y465">
        <v>5.7</v>
      </c>
      <c r="AB465">
        <v>6.6</v>
      </c>
      <c r="AC465">
        <v>5.2</v>
      </c>
      <c r="AF465">
        <v>7.8</v>
      </c>
      <c r="AG465">
        <v>3.3</v>
      </c>
      <c r="AJ465">
        <v>5.4</v>
      </c>
      <c r="BJ465" t="s">
        <v>67</v>
      </c>
      <c r="BL465" t="s">
        <v>204</v>
      </c>
      <c r="BM465">
        <v>7016</v>
      </c>
    </row>
    <row r="466" spans="1:67" x14ac:dyDescent="0.25">
      <c r="A466" t="s">
        <v>975</v>
      </c>
      <c r="C466" t="s">
        <v>1510</v>
      </c>
      <c r="D466" t="s">
        <v>128</v>
      </c>
      <c r="E466" t="s">
        <v>129</v>
      </c>
      <c r="F466" t="s">
        <v>970</v>
      </c>
      <c r="G466" t="s">
        <v>129</v>
      </c>
      <c r="H466" t="s">
        <v>970</v>
      </c>
      <c r="M466">
        <v>5.4</v>
      </c>
      <c r="P466">
        <v>4</v>
      </c>
      <c r="Q466">
        <v>6.3</v>
      </c>
      <c r="T466">
        <v>7</v>
      </c>
      <c r="U466">
        <v>6.3</v>
      </c>
      <c r="X466">
        <v>8.1</v>
      </c>
      <c r="Y466">
        <v>5.5</v>
      </c>
      <c r="AB466">
        <v>7.2</v>
      </c>
      <c r="AC466">
        <v>6.1</v>
      </c>
      <c r="AF466">
        <v>9.6999999999999993</v>
      </c>
      <c r="AG466">
        <v>3.7</v>
      </c>
      <c r="AJ466">
        <v>5.9</v>
      </c>
      <c r="AK466">
        <v>5.9</v>
      </c>
      <c r="AN466">
        <v>3.6</v>
      </c>
      <c r="AO466">
        <v>7</v>
      </c>
      <c r="AR466">
        <v>5.3</v>
      </c>
      <c r="AS466">
        <v>6.8</v>
      </c>
      <c r="AV466">
        <v>5.8</v>
      </c>
      <c r="AW466">
        <v>6.3</v>
      </c>
      <c r="AZ466">
        <v>5.5</v>
      </c>
      <c r="BA466">
        <v>6.8</v>
      </c>
      <c r="BD466">
        <v>7.2</v>
      </c>
      <c r="BE466">
        <v>6.2</v>
      </c>
      <c r="BH466">
        <v>4.4000000000000004</v>
      </c>
      <c r="BJ466" t="s">
        <v>67</v>
      </c>
      <c r="BL466" t="s">
        <v>204</v>
      </c>
      <c r="BM466">
        <v>7016</v>
      </c>
      <c r="BN466" t="s">
        <v>69</v>
      </c>
      <c r="BO466" t="s">
        <v>204</v>
      </c>
    </row>
    <row r="467" spans="1:67" x14ac:dyDescent="0.25">
      <c r="A467" t="s">
        <v>976</v>
      </c>
      <c r="C467" t="s">
        <v>1510</v>
      </c>
      <c r="D467" t="s">
        <v>128</v>
      </c>
      <c r="E467" t="s">
        <v>129</v>
      </c>
      <c r="F467" t="s">
        <v>970</v>
      </c>
      <c r="G467" t="s">
        <v>129</v>
      </c>
      <c r="H467" t="s">
        <v>970</v>
      </c>
      <c r="Q467">
        <v>6</v>
      </c>
      <c r="T467">
        <v>7.1</v>
      </c>
      <c r="U467">
        <v>6.1</v>
      </c>
      <c r="X467">
        <v>7.5</v>
      </c>
      <c r="Y467">
        <v>5.7</v>
      </c>
      <c r="AB467">
        <v>7.1</v>
      </c>
      <c r="AC467">
        <v>5.9</v>
      </c>
      <c r="AF467">
        <v>9</v>
      </c>
      <c r="AG467">
        <v>4.0999999999999996</v>
      </c>
      <c r="AJ467">
        <v>5.5</v>
      </c>
      <c r="AK467">
        <v>5.9</v>
      </c>
      <c r="AN467">
        <v>3.6</v>
      </c>
      <c r="AO467">
        <v>7</v>
      </c>
      <c r="AR467">
        <v>4.8</v>
      </c>
      <c r="AS467">
        <v>7.5</v>
      </c>
      <c r="AV467">
        <v>5.4</v>
      </c>
      <c r="AW467">
        <v>6.2</v>
      </c>
      <c r="AZ467">
        <v>5.4</v>
      </c>
      <c r="BA467">
        <v>6.1</v>
      </c>
      <c r="BD467">
        <v>5.9</v>
      </c>
      <c r="BE467">
        <v>6.6</v>
      </c>
      <c r="BH467">
        <v>4.8</v>
      </c>
      <c r="BJ467" t="s">
        <v>67</v>
      </c>
      <c r="BL467" t="s">
        <v>204</v>
      </c>
      <c r="BM467">
        <v>7016</v>
      </c>
    </row>
    <row r="468" spans="1:67" x14ac:dyDescent="0.25">
      <c r="C468" t="s">
        <v>1510</v>
      </c>
      <c r="D468" t="s">
        <v>128</v>
      </c>
      <c r="E468" t="s">
        <v>129</v>
      </c>
      <c r="F468" t="s">
        <v>970</v>
      </c>
      <c r="G468" t="s">
        <v>129</v>
      </c>
      <c r="H468" t="s">
        <v>970</v>
      </c>
      <c r="U468">
        <v>5.5</v>
      </c>
      <c r="X468">
        <v>6.5</v>
      </c>
      <c r="Y468">
        <v>6</v>
      </c>
      <c r="AB468">
        <v>7</v>
      </c>
      <c r="AC468">
        <v>6</v>
      </c>
      <c r="AF468">
        <v>9.5</v>
      </c>
      <c r="AS468">
        <v>7</v>
      </c>
      <c r="AV468">
        <v>5.5</v>
      </c>
      <c r="AW468">
        <v>6</v>
      </c>
      <c r="AZ468">
        <v>6</v>
      </c>
      <c r="BE468">
        <v>5.5</v>
      </c>
      <c r="BH468">
        <v>4.3</v>
      </c>
      <c r="BI468" t="s">
        <v>977</v>
      </c>
      <c r="BJ468" t="s">
        <v>67</v>
      </c>
      <c r="BK468" s="1">
        <v>44797</v>
      </c>
      <c r="BL468" t="s">
        <v>75</v>
      </c>
      <c r="BM468">
        <v>36083</v>
      </c>
      <c r="BN468" t="s">
        <v>60</v>
      </c>
      <c r="BO468" t="s">
        <v>75</v>
      </c>
    </row>
    <row r="469" spans="1:67" x14ac:dyDescent="0.25">
      <c r="A469" s="13" t="s">
        <v>1723</v>
      </c>
      <c r="B469" s="13"/>
      <c r="C469" s="13" t="s">
        <v>1510</v>
      </c>
      <c r="D469" s="13" t="s">
        <v>128</v>
      </c>
      <c r="E469" s="13" t="s">
        <v>129</v>
      </c>
      <c r="F469" s="13" t="s">
        <v>1632</v>
      </c>
      <c r="G469" s="13" t="s">
        <v>129</v>
      </c>
      <c r="H469" s="13" t="s">
        <v>1632</v>
      </c>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row>
    <row r="470" spans="1:67" x14ac:dyDescent="0.25">
      <c r="A470" s="13" t="s">
        <v>1723</v>
      </c>
      <c r="B470" s="13"/>
      <c r="C470" s="13" t="s">
        <v>1510</v>
      </c>
      <c r="D470" s="13" t="s">
        <v>128</v>
      </c>
      <c r="E470" s="13" t="s">
        <v>129</v>
      </c>
      <c r="F470" s="13"/>
      <c r="G470" s="13" t="s">
        <v>129</v>
      </c>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row>
    <row r="471" spans="1:67" x14ac:dyDescent="0.25">
      <c r="A471" s="23" t="s">
        <v>1723</v>
      </c>
      <c r="B471" s="23"/>
      <c r="C471" s="23" t="s">
        <v>1510</v>
      </c>
      <c r="D471" s="23" t="s">
        <v>128</v>
      </c>
      <c r="E471" s="23" t="s">
        <v>1621</v>
      </c>
      <c r="F471" s="23" t="s">
        <v>1622</v>
      </c>
      <c r="G471" s="23" t="s">
        <v>1621</v>
      </c>
      <c r="H471" s="23" t="s">
        <v>1622</v>
      </c>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c r="BK471" s="23"/>
      <c r="BL471" s="23"/>
      <c r="BM471" s="23"/>
      <c r="BN471" s="23"/>
      <c r="BO471" s="23"/>
    </row>
    <row r="472" spans="1:67" x14ac:dyDescent="0.25">
      <c r="A472" s="23" t="s">
        <v>1723</v>
      </c>
      <c r="B472" s="23"/>
      <c r="C472" s="23" t="s">
        <v>1510</v>
      </c>
      <c r="D472" s="23" t="s">
        <v>128</v>
      </c>
      <c r="E472" s="23" t="s">
        <v>1621</v>
      </c>
      <c r="F472" s="23"/>
      <c r="G472" s="23" t="s">
        <v>1621</v>
      </c>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row>
    <row r="473" spans="1:67" x14ac:dyDescent="0.25">
      <c r="A473" s="23" t="s">
        <v>1723</v>
      </c>
      <c r="B473" s="23"/>
      <c r="C473" s="23" t="s">
        <v>1510</v>
      </c>
      <c r="D473" s="23" t="s">
        <v>128</v>
      </c>
      <c r="E473" s="23" t="s">
        <v>1629</v>
      </c>
      <c r="F473" s="23" t="s">
        <v>1630</v>
      </c>
      <c r="G473" s="23" t="s">
        <v>1629</v>
      </c>
      <c r="H473" s="23" t="s">
        <v>1630</v>
      </c>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c r="BK473" s="23"/>
      <c r="BL473" s="23"/>
      <c r="BM473" s="23"/>
      <c r="BN473" s="23"/>
      <c r="BO473" s="23"/>
    </row>
    <row r="474" spans="1:67" x14ac:dyDescent="0.25">
      <c r="A474" s="23" t="s">
        <v>1723</v>
      </c>
      <c r="B474" s="23"/>
      <c r="C474" s="23" t="s">
        <v>1510</v>
      </c>
      <c r="D474" s="23" t="s">
        <v>128</v>
      </c>
      <c r="E474" s="23" t="s">
        <v>1629</v>
      </c>
      <c r="F474" s="23"/>
      <c r="G474" s="23" t="s">
        <v>1629</v>
      </c>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c r="BK474" s="23"/>
      <c r="BL474" s="23"/>
      <c r="BM474" s="23"/>
      <c r="BN474" s="23"/>
      <c r="BO474" s="23"/>
    </row>
    <row r="475" spans="1:67" x14ac:dyDescent="0.25">
      <c r="A475" s="23" t="s">
        <v>1723</v>
      </c>
      <c r="B475" s="23"/>
      <c r="C475" s="23" t="s">
        <v>1510</v>
      </c>
      <c r="D475" s="23" t="s">
        <v>128</v>
      </c>
      <c r="E475" s="23" t="s">
        <v>1595</v>
      </c>
      <c r="F475" s="23" t="s">
        <v>1596</v>
      </c>
      <c r="G475" s="23" t="s">
        <v>1595</v>
      </c>
      <c r="H475" s="23" t="s">
        <v>1596</v>
      </c>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c r="BK475" s="23"/>
      <c r="BL475" s="23"/>
      <c r="BM475" s="23"/>
      <c r="BN475" s="23"/>
      <c r="BO475" s="23"/>
    </row>
    <row r="476" spans="1:67" x14ac:dyDescent="0.25">
      <c r="A476" s="23" t="s">
        <v>1723</v>
      </c>
      <c r="B476" s="23"/>
      <c r="C476" s="23" t="s">
        <v>1510</v>
      </c>
      <c r="D476" s="23" t="s">
        <v>128</v>
      </c>
      <c r="E476" s="23" t="s">
        <v>1595</v>
      </c>
      <c r="F476" s="23"/>
      <c r="G476" s="23" t="s">
        <v>1595</v>
      </c>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c r="BK476" s="23"/>
      <c r="BL476" s="23"/>
      <c r="BM476" s="23"/>
      <c r="BN476" s="23"/>
      <c r="BO476" s="23"/>
    </row>
    <row r="477" spans="1:67" x14ac:dyDescent="0.25">
      <c r="A477" s="23" t="s">
        <v>1723</v>
      </c>
      <c r="B477" s="23"/>
      <c r="C477" s="23" t="s">
        <v>1510</v>
      </c>
      <c r="D477" s="23" t="s">
        <v>128</v>
      </c>
      <c r="E477" s="23" t="s">
        <v>1615</v>
      </c>
      <c r="F477" s="23" t="s">
        <v>1616</v>
      </c>
      <c r="G477" s="23" t="s">
        <v>1615</v>
      </c>
      <c r="H477" s="23" t="s">
        <v>1616</v>
      </c>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c r="BK477" s="23"/>
      <c r="BL477" s="23"/>
      <c r="BM477" s="23"/>
      <c r="BN477" s="23"/>
      <c r="BO477" s="23"/>
    </row>
    <row r="478" spans="1:67" x14ac:dyDescent="0.25">
      <c r="A478" s="23" t="s">
        <v>1723</v>
      </c>
      <c r="B478" s="23"/>
      <c r="C478" s="23" t="s">
        <v>1510</v>
      </c>
      <c r="D478" s="23" t="s">
        <v>128</v>
      </c>
      <c r="E478" s="23" t="s">
        <v>1615</v>
      </c>
      <c r="F478" s="23"/>
      <c r="G478" s="23" t="s">
        <v>1615</v>
      </c>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row>
    <row r="479" spans="1:67" x14ac:dyDescent="0.25">
      <c r="A479" s="23" t="s">
        <v>1723</v>
      </c>
      <c r="B479" s="23"/>
      <c r="C479" s="23" t="s">
        <v>1510</v>
      </c>
      <c r="D479" s="23" t="s">
        <v>128</v>
      </c>
      <c r="E479" s="23" t="s">
        <v>1611</v>
      </c>
      <c r="F479" s="23" t="s">
        <v>1612</v>
      </c>
      <c r="G479" s="23" t="s">
        <v>1611</v>
      </c>
      <c r="H479" s="23" t="s">
        <v>1612</v>
      </c>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c r="BK479" s="23"/>
      <c r="BL479" s="23"/>
      <c r="BM479" s="23"/>
      <c r="BN479" s="23"/>
      <c r="BO479" s="23"/>
    </row>
    <row r="480" spans="1:67" x14ac:dyDescent="0.25">
      <c r="A480" s="23" t="s">
        <v>1723</v>
      </c>
      <c r="B480" s="23"/>
      <c r="C480" s="23" t="s">
        <v>1510</v>
      </c>
      <c r="D480" s="23" t="s">
        <v>128</v>
      </c>
      <c r="E480" s="23" t="s">
        <v>1611</v>
      </c>
      <c r="F480" s="23"/>
      <c r="G480" s="23" t="s">
        <v>1611</v>
      </c>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c r="BK480" s="23"/>
      <c r="BL480" s="23"/>
      <c r="BM480" s="23"/>
      <c r="BN480" s="23"/>
      <c r="BO480" s="23"/>
    </row>
    <row r="481" spans="1:67" x14ac:dyDescent="0.25">
      <c r="A481" s="13" t="s">
        <v>1723</v>
      </c>
      <c r="B481" s="13"/>
      <c r="C481" s="13" t="s">
        <v>1510</v>
      </c>
      <c r="D481" s="13" t="s">
        <v>128</v>
      </c>
      <c r="E481" s="13" t="s">
        <v>1636</v>
      </c>
      <c r="F481" s="13"/>
      <c r="G481" s="13" t="s">
        <v>1636</v>
      </c>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row>
    <row r="482" spans="1:67" x14ac:dyDescent="0.25">
      <c r="A482" t="s">
        <v>96</v>
      </c>
      <c r="C482" t="s">
        <v>1510</v>
      </c>
      <c r="D482" t="s">
        <v>128</v>
      </c>
      <c r="E482" t="s">
        <v>1213</v>
      </c>
      <c r="F482" t="s">
        <v>1214</v>
      </c>
      <c r="G482" t="s">
        <v>1440</v>
      </c>
      <c r="H482" t="s">
        <v>1214</v>
      </c>
      <c r="K482" t="s">
        <v>412</v>
      </c>
      <c r="AC482">
        <v>2.8</v>
      </c>
      <c r="AF482">
        <v>3.6</v>
      </c>
      <c r="AK482">
        <v>2.75</v>
      </c>
      <c r="AN482">
        <v>1.35</v>
      </c>
      <c r="AO482">
        <v>3.2</v>
      </c>
      <c r="AR482">
        <v>1.6</v>
      </c>
      <c r="AS482">
        <v>3.7</v>
      </c>
      <c r="AV482">
        <v>2.2000000000000002</v>
      </c>
      <c r="AW482">
        <v>1.8</v>
      </c>
      <c r="AX482">
        <v>2.5</v>
      </c>
      <c r="AY482">
        <v>2.6</v>
      </c>
      <c r="AZ482">
        <v>2.6</v>
      </c>
      <c r="BA482">
        <v>3.23</v>
      </c>
      <c r="BB482">
        <v>2.8</v>
      </c>
      <c r="BC482">
        <v>2.87</v>
      </c>
      <c r="BD482">
        <v>2.87</v>
      </c>
      <c r="BF482">
        <v>2.5499999999999998</v>
      </c>
      <c r="BG482">
        <v>2.2000000000000002</v>
      </c>
      <c r="BH482">
        <v>2.5499999999999998</v>
      </c>
      <c r="BJ482" t="s">
        <v>67</v>
      </c>
      <c r="BL482" t="s">
        <v>413</v>
      </c>
      <c r="BM482">
        <v>8868</v>
      </c>
      <c r="BN482" t="s">
        <v>60</v>
      </c>
    </row>
    <row r="483" spans="1:67" x14ac:dyDescent="0.25">
      <c r="A483" s="13" t="s">
        <v>1723</v>
      </c>
      <c r="B483" s="13"/>
      <c r="C483" s="13" t="s">
        <v>1510</v>
      </c>
      <c r="D483" s="13" t="s">
        <v>128</v>
      </c>
      <c r="E483" s="13" t="s">
        <v>1213</v>
      </c>
      <c r="F483" s="13" t="s">
        <v>1214</v>
      </c>
      <c r="G483" s="13" t="s">
        <v>578</v>
      </c>
      <c r="H483" s="13" t="s">
        <v>350</v>
      </c>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row>
    <row r="484" spans="1:67" x14ac:dyDescent="0.25">
      <c r="A484" t="s">
        <v>96</v>
      </c>
      <c r="C484" t="s">
        <v>1510</v>
      </c>
      <c r="D484" t="s">
        <v>128</v>
      </c>
      <c r="E484" t="s">
        <v>1213</v>
      </c>
      <c r="F484" t="s">
        <v>1214</v>
      </c>
      <c r="G484" t="s">
        <v>578</v>
      </c>
      <c r="H484" t="s">
        <v>350</v>
      </c>
      <c r="Q484">
        <v>3.23</v>
      </c>
      <c r="T484">
        <v>2.71</v>
      </c>
      <c r="U484">
        <v>3.11</v>
      </c>
      <c r="X484">
        <v>3.96</v>
      </c>
      <c r="Y484">
        <v>3.21</v>
      </c>
      <c r="AB484">
        <v>4.29</v>
      </c>
      <c r="AC484">
        <v>3.43</v>
      </c>
      <c r="AF484">
        <v>5.2</v>
      </c>
      <c r="AG484">
        <v>2.4</v>
      </c>
      <c r="AJ484">
        <v>3.71</v>
      </c>
      <c r="AO484">
        <v>3.22</v>
      </c>
      <c r="AR484">
        <v>1.88</v>
      </c>
      <c r="AS484">
        <v>3.41</v>
      </c>
      <c r="AV484">
        <v>2.31</v>
      </c>
      <c r="AW484">
        <v>3.4</v>
      </c>
      <c r="AZ484">
        <v>2.9</v>
      </c>
      <c r="BA484">
        <v>3.58</v>
      </c>
      <c r="BD484">
        <v>3.3</v>
      </c>
      <c r="BE484">
        <v>3.82</v>
      </c>
      <c r="BH484">
        <v>2.75</v>
      </c>
      <c r="BJ484" t="s">
        <v>67</v>
      </c>
      <c r="BL484" t="s">
        <v>97</v>
      </c>
      <c r="BM484">
        <v>3144</v>
      </c>
      <c r="BN484" t="s">
        <v>69</v>
      </c>
      <c r="BO484" t="s">
        <v>97</v>
      </c>
    </row>
    <row r="485" spans="1:67" x14ac:dyDescent="0.25">
      <c r="A485" t="s">
        <v>1226</v>
      </c>
      <c r="B485" t="s">
        <v>157</v>
      </c>
      <c r="C485" t="s">
        <v>1510</v>
      </c>
      <c r="D485" t="s">
        <v>128</v>
      </c>
      <c r="E485" t="s">
        <v>1213</v>
      </c>
      <c r="F485" t="s">
        <v>1214</v>
      </c>
      <c r="G485" t="s">
        <v>578</v>
      </c>
      <c r="H485" t="s">
        <v>350</v>
      </c>
      <c r="AO485">
        <v>3.3</v>
      </c>
      <c r="AR485">
        <v>1.9</v>
      </c>
      <c r="AS485">
        <v>3.5</v>
      </c>
      <c r="AV485">
        <v>2.4</v>
      </c>
      <c r="AW485">
        <v>3.1</v>
      </c>
      <c r="AZ485">
        <v>2.7</v>
      </c>
      <c r="BA485">
        <v>3.2</v>
      </c>
      <c r="BD485">
        <v>3</v>
      </c>
      <c r="BE485">
        <v>3.7</v>
      </c>
      <c r="BH485">
        <v>2.6</v>
      </c>
      <c r="BJ485" t="s">
        <v>58</v>
      </c>
      <c r="BL485" t="s">
        <v>376</v>
      </c>
      <c r="BM485">
        <v>3140</v>
      </c>
    </row>
    <row r="486" spans="1:67" x14ac:dyDescent="0.25">
      <c r="A486" s="2" t="s">
        <v>1226</v>
      </c>
      <c r="B486" s="2"/>
      <c r="C486" s="2" t="s">
        <v>1510</v>
      </c>
      <c r="D486" s="2" t="s">
        <v>128</v>
      </c>
      <c r="E486" s="2" t="s">
        <v>1213</v>
      </c>
      <c r="F486" s="2" t="s">
        <v>1214</v>
      </c>
      <c r="G486" s="2" t="s">
        <v>578</v>
      </c>
      <c r="H486" s="2" t="s">
        <v>350</v>
      </c>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t="s">
        <v>67</v>
      </c>
      <c r="BK486" s="3">
        <v>44797</v>
      </c>
      <c r="BL486" s="2" t="s">
        <v>97</v>
      </c>
      <c r="BM486" s="2">
        <v>3144</v>
      </c>
      <c r="BN486" s="2" t="s">
        <v>69</v>
      </c>
      <c r="BO486" s="2" t="s">
        <v>97</v>
      </c>
    </row>
    <row r="487" spans="1:67" x14ac:dyDescent="0.25">
      <c r="A487" s="2" t="s">
        <v>1227</v>
      </c>
      <c r="B487" s="2"/>
      <c r="C487" s="2" t="s">
        <v>1510</v>
      </c>
      <c r="D487" s="2" t="s">
        <v>128</v>
      </c>
      <c r="E487" s="2" t="s">
        <v>1213</v>
      </c>
      <c r="F487" s="2" t="s">
        <v>1214</v>
      </c>
      <c r="G487" s="2" t="s">
        <v>578</v>
      </c>
      <c r="H487" s="2" t="s">
        <v>350</v>
      </c>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t="s">
        <v>67</v>
      </c>
      <c r="BK487" s="3">
        <v>44797</v>
      </c>
      <c r="BL487" s="2" t="s">
        <v>97</v>
      </c>
      <c r="BM487" s="2">
        <v>3144</v>
      </c>
      <c r="BN487" s="2" t="s">
        <v>69</v>
      </c>
      <c r="BO487" s="2" t="s">
        <v>97</v>
      </c>
    </row>
    <row r="488" spans="1:67" x14ac:dyDescent="0.25">
      <c r="C488" t="s">
        <v>1510</v>
      </c>
      <c r="D488" t="s">
        <v>128</v>
      </c>
      <c r="E488" t="s">
        <v>1213</v>
      </c>
      <c r="F488" t="s">
        <v>1214</v>
      </c>
      <c r="G488" t="s">
        <v>796</v>
      </c>
      <c r="H488" t="s">
        <v>1214</v>
      </c>
      <c r="BA488">
        <v>3.8</v>
      </c>
      <c r="BD488">
        <v>3.4</v>
      </c>
      <c r="BE488">
        <v>3.8</v>
      </c>
      <c r="BH488">
        <v>2.8</v>
      </c>
      <c r="BJ488" t="s">
        <v>67</v>
      </c>
      <c r="BK488" s="1">
        <v>44797</v>
      </c>
      <c r="BL488" t="s">
        <v>75</v>
      </c>
      <c r="BM488">
        <v>36083</v>
      </c>
      <c r="BN488" t="s">
        <v>60</v>
      </c>
      <c r="BO488" t="s">
        <v>75</v>
      </c>
    </row>
    <row r="489" spans="1:67" ht="18" x14ac:dyDescent="0.25">
      <c r="A489" s="12" t="s">
        <v>2295</v>
      </c>
      <c r="B489" s="12"/>
      <c r="C489" s="12" t="s">
        <v>1510</v>
      </c>
      <c r="D489" s="12" t="s">
        <v>128</v>
      </c>
      <c r="E489" s="12" t="s">
        <v>1213</v>
      </c>
      <c r="F489" s="12" t="s">
        <v>1214</v>
      </c>
      <c r="G489" s="12" t="s">
        <v>129</v>
      </c>
      <c r="H489" s="12" t="s">
        <v>1214</v>
      </c>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t="s">
        <v>67</v>
      </c>
      <c r="BK489" s="14">
        <v>44820</v>
      </c>
      <c r="BL489" s="12" t="s">
        <v>2279</v>
      </c>
      <c r="BM489" s="36">
        <v>82637</v>
      </c>
      <c r="BN489" s="12" t="s">
        <v>60</v>
      </c>
      <c r="BO489" s="12" t="s">
        <v>2279</v>
      </c>
    </row>
    <row r="490" spans="1:67" ht="18" x14ac:dyDescent="0.25">
      <c r="A490" s="12" t="s">
        <v>2296</v>
      </c>
      <c r="B490" s="12"/>
      <c r="C490" s="12" t="s">
        <v>1510</v>
      </c>
      <c r="D490" s="12" t="s">
        <v>128</v>
      </c>
      <c r="E490" s="12" t="s">
        <v>1213</v>
      </c>
      <c r="F490" s="12" t="s">
        <v>1214</v>
      </c>
      <c r="G490" s="12" t="s">
        <v>129</v>
      </c>
      <c r="H490" s="12" t="s">
        <v>1214</v>
      </c>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t="s">
        <v>67</v>
      </c>
      <c r="BK490" s="14">
        <v>44820</v>
      </c>
      <c r="BL490" s="12" t="s">
        <v>2279</v>
      </c>
      <c r="BM490" s="36">
        <v>82637</v>
      </c>
      <c r="BN490" s="12" t="s">
        <v>60</v>
      </c>
      <c r="BO490" s="12" t="s">
        <v>2279</v>
      </c>
    </row>
    <row r="491" spans="1:67" x14ac:dyDescent="0.25">
      <c r="A491" s="13" t="s">
        <v>1723</v>
      </c>
      <c r="B491" s="13"/>
      <c r="C491" s="13" t="s">
        <v>1510</v>
      </c>
      <c r="D491" s="13" t="s">
        <v>128</v>
      </c>
      <c r="E491" s="13" t="s">
        <v>1213</v>
      </c>
      <c r="F491" s="13" t="s">
        <v>1214</v>
      </c>
      <c r="G491" s="13" t="s">
        <v>129</v>
      </c>
      <c r="H491" s="13" t="s">
        <v>1228</v>
      </c>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row>
    <row r="492" spans="1:67" x14ac:dyDescent="0.25">
      <c r="C492" t="s">
        <v>1510</v>
      </c>
      <c r="D492" t="s">
        <v>128</v>
      </c>
      <c r="E492" t="s">
        <v>1213</v>
      </c>
      <c r="F492" t="s">
        <v>1214</v>
      </c>
      <c r="G492" t="s">
        <v>129</v>
      </c>
      <c r="H492" t="s">
        <v>1228</v>
      </c>
      <c r="BA492">
        <v>4</v>
      </c>
      <c r="BD492">
        <v>3.5</v>
      </c>
      <c r="BJ492" t="s">
        <v>67</v>
      </c>
      <c r="BK492" s="1">
        <v>44797</v>
      </c>
      <c r="BL492" t="s">
        <v>75</v>
      </c>
      <c r="BM492">
        <v>36083</v>
      </c>
      <c r="BN492" t="s">
        <v>60</v>
      </c>
      <c r="BO492" t="s">
        <v>75</v>
      </c>
    </row>
    <row r="493" spans="1:67" x14ac:dyDescent="0.25">
      <c r="A493" s="13" t="s">
        <v>1723</v>
      </c>
      <c r="B493" s="13"/>
      <c r="C493" s="13" t="s">
        <v>1510</v>
      </c>
      <c r="D493" s="13" t="s">
        <v>128</v>
      </c>
      <c r="E493" s="13" t="s">
        <v>1213</v>
      </c>
      <c r="F493" s="13" t="s">
        <v>1214</v>
      </c>
      <c r="G493" s="13" t="s">
        <v>1213</v>
      </c>
      <c r="H493" s="13" t="s">
        <v>1214</v>
      </c>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row>
    <row r="494" spans="1:67" x14ac:dyDescent="0.25">
      <c r="A494" s="12" t="s">
        <v>2268</v>
      </c>
      <c r="B494" s="12"/>
      <c r="C494" s="12" t="s">
        <v>1510</v>
      </c>
      <c r="D494" s="12" t="s">
        <v>128</v>
      </c>
      <c r="E494" s="12" t="s">
        <v>1213</v>
      </c>
      <c r="F494" s="12" t="s">
        <v>1214</v>
      </c>
      <c r="G494" s="12" t="s">
        <v>1213</v>
      </c>
      <c r="H494" s="12" t="s">
        <v>1214</v>
      </c>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t="s">
        <v>67</v>
      </c>
      <c r="BK494" s="14">
        <v>44820</v>
      </c>
      <c r="BL494" s="12" t="s">
        <v>2219</v>
      </c>
      <c r="BM494" s="12">
        <v>2905</v>
      </c>
      <c r="BN494" s="12" t="s">
        <v>60</v>
      </c>
      <c r="BO494" s="12" t="s">
        <v>2219</v>
      </c>
    </row>
    <row r="495" spans="1:67" x14ac:dyDescent="0.25">
      <c r="A495" s="12" t="s">
        <v>2269</v>
      </c>
      <c r="B495" s="12"/>
      <c r="C495" s="12" t="s">
        <v>1510</v>
      </c>
      <c r="D495" s="12" t="s">
        <v>128</v>
      </c>
      <c r="E495" s="12" t="s">
        <v>1213</v>
      </c>
      <c r="F495" s="12" t="s">
        <v>1214</v>
      </c>
      <c r="G495" s="12" t="s">
        <v>1213</v>
      </c>
      <c r="H495" s="12" t="s">
        <v>1214</v>
      </c>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t="s">
        <v>67</v>
      </c>
      <c r="BK495" s="14">
        <v>44820</v>
      </c>
      <c r="BL495" s="12" t="s">
        <v>2219</v>
      </c>
      <c r="BM495" s="12">
        <v>2905</v>
      </c>
      <c r="BN495" s="12" t="s">
        <v>60</v>
      </c>
      <c r="BO495" s="12" t="s">
        <v>2219</v>
      </c>
    </row>
    <row r="496" spans="1:67" x14ac:dyDescent="0.25">
      <c r="A496" s="12" t="s">
        <v>2267</v>
      </c>
      <c r="B496" s="12"/>
      <c r="C496" s="12" t="s">
        <v>1510</v>
      </c>
      <c r="D496" s="12" t="s">
        <v>128</v>
      </c>
      <c r="E496" s="12" t="s">
        <v>1213</v>
      </c>
      <c r="F496" s="12" t="s">
        <v>1214</v>
      </c>
      <c r="G496" s="12" t="s">
        <v>1213</v>
      </c>
      <c r="H496" s="12" t="s">
        <v>1214</v>
      </c>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t="s">
        <v>67</v>
      </c>
      <c r="BK496" s="14">
        <v>44820</v>
      </c>
      <c r="BL496" s="12" t="s">
        <v>2219</v>
      </c>
      <c r="BM496" s="12">
        <v>2905</v>
      </c>
      <c r="BN496" s="12" t="s">
        <v>60</v>
      </c>
      <c r="BO496" s="12" t="s">
        <v>2219</v>
      </c>
    </row>
    <row r="497" spans="1:67" x14ac:dyDescent="0.25">
      <c r="A497" s="8" t="s">
        <v>2422</v>
      </c>
      <c r="C497" t="s">
        <v>1510</v>
      </c>
      <c r="D497" t="s">
        <v>128</v>
      </c>
      <c r="E497" t="s">
        <v>1213</v>
      </c>
      <c r="F497" t="s">
        <v>1214</v>
      </c>
      <c r="G497" s="8" t="s">
        <v>1213</v>
      </c>
      <c r="H497" s="8" t="s">
        <v>1214</v>
      </c>
      <c r="I497" s="8"/>
      <c r="BE497">
        <v>3.75</v>
      </c>
      <c r="BF497">
        <v>2.7</v>
      </c>
      <c r="BG497">
        <v>2.2999999999999998</v>
      </c>
      <c r="BH497">
        <v>2.7</v>
      </c>
      <c r="BJ497" t="s">
        <v>67</v>
      </c>
      <c r="BK497" s="1">
        <v>44824</v>
      </c>
      <c r="BL497" t="s">
        <v>2356</v>
      </c>
      <c r="BM497">
        <v>2930</v>
      </c>
      <c r="BN497" t="s">
        <v>60</v>
      </c>
      <c r="BO497" t="s">
        <v>2356</v>
      </c>
    </row>
    <row r="498" spans="1:67" x14ac:dyDescent="0.25">
      <c r="A498" s="2" t="s">
        <v>1216</v>
      </c>
      <c r="B498" s="2"/>
      <c r="C498" s="2" t="s">
        <v>1510</v>
      </c>
      <c r="D498" s="2" t="s">
        <v>128</v>
      </c>
      <c r="E498" s="2" t="s">
        <v>1213</v>
      </c>
      <c r="F498" s="2" t="s">
        <v>1214</v>
      </c>
      <c r="G498" s="2" t="s">
        <v>1213</v>
      </c>
      <c r="H498" s="2" t="s">
        <v>1214</v>
      </c>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t="s">
        <v>67</v>
      </c>
      <c r="BK498" s="3">
        <v>44798</v>
      </c>
      <c r="BL498" s="2" t="s">
        <v>593</v>
      </c>
      <c r="BM498" s="2">
        <v>3701</v>
      </c>
      <c r="BN498" s="2" t="s">
        <v>60</v>
      </c>
      <c r="BO498" s="2" t="s">
        <v>593</v>
      </c>
    </row>
    <row r="499" spans="1:67" x14ac:dyDescent="0.25">
      <c r="A499" s="2" t="s">
        <v>1217</v>
      </c>
      <c r="B499" s="2"/>
      <c r="C499" s="2" t="s">
        <v>1510</v>
      </c>
      <c r="D499" s="2" t="s">
        <v>128</v>
      </c>
      <c r="E499" s="2" t="s">
        <v>1213</v>
      </c>
      <c r="F499" s="2" t="s">
        <v>1214</v>
      </c>
      <c r="G499" s="2" t="s">
        <v>1213</v>
      </c>
      <c r="H499" s="2" t="s">
        <v>1214</v>
      </c>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t="s">
        <v>67</v>
      </c>
      <c r="BK499" s="3">
        <v>44798</v>
      </c>
      <c r="BL499" s="2" t="s">
        <v>593</v>
      </c>
      <c r="BM499" s="2">
        <v>3701</v>
      </c>
      <c r="BN499" s="2" t="s">
        <v>60</v>
      </c>
      <c r="BO499" s="2" t="s">
        <v>593</v>
      </c>
    </row>
    <row r="500" spans="1:67" x14ac:dyDescent="0.25">
      <c r="A500" t="s">
        <v>96</v>
      </c>
      <c r="C500" t="s">
        <v>1510</v>
      </c>
      <c r="D500" t="s">
        <v>128</v>
      </c>
      <c r="E500" t="s">
        <v>1213</v>
      </c>
      <c r="F500" t="s">
        <v>1214</v>
      </c>
      <c r="G500" t="s">
        <v>1213</v>
      </c>
      <c r="H500" t="s">
        <v>1214</v>
      </c>
      <c r="AW500">
        <v>3.4</v>
      </c>
      <c r="AX500">
        <v>2.77</v>
      </c>
      <c r="AY500">
        <v>2.91</v>
      </c>
      <c r="AZ500">
        <v>2.91</v>
      </c>
      <c r="BA500">
        <v>3.6</v>
      </c>
      <c r="BB500">
        <v>3.24</v>
      </c>
      <c r="BC500">
        <v>3.1</v>
      </c>
      <c r="BD500">
        <v>3.24</v>
      </c>
      <c r="BI500" t="s">
        <v>292</v>
      </c>
      <c r="BJ500" t="s">
        <v>67</v>
      </c>
      <c r="BL500" t="s">
        <v>293</v>
      </c>
      <c r="BM500">
        <v>7306</v>
      </c>
    </row>
    <row r="501" spans="1:67" x14ac:dyDescent="0.25">
      <c r="A501" t="s">
        <v>96</v>
      </c>
      <c r="C501" t="s">
        <v>1510</v>
      </c>
      <c r="D501" t="s">
        <v>128</v>
      </c>
      <c r="E501" t="s">
        <v>1213</v>
      </c>
      <c r="F501" t="s">
        <v>1214</v>
      </c>
      <c r="G501" s="8" t="s">
        <v>1213</v>
      </c>
      <c r="H501" t="s">
        <v>1214</v>
      </c>
      <c r="I501" s="8"/>
      <c r="AO501">
        <f>AVERAGE(3.6,3.9)</f>
        <v>3.75</v>
      </c>
      <c r="AR501">
        <f>AVERAGE(2.1,2.4)</f>
        <v>2.25</v>
      </c>
      <c r="AS501">
        <f>AVERAGE(3.45,4.35)</f>
        <v>3.9</v>
      </c>
      <c r="AV501">
        <f>AVERAGE(2.55,3.15)</f>
        <v>2.8499999999999996</v>
      </c>
      <c r="AW501">
        <f>AVERAGE(3.15,4.05)</f>
        <v>3.5999999999999996</v>
      </c>
      <c r="AX501">
        <f>AVERAGE(2.4,3.45)</f>
        <v>2.9249999999999998</v>
      </c>
      <c r="AY501">
        <f>AVERAGE(2.55,3.45)</f>
        <v>3</v>
      </c>
      <c r="AZ501">
        <f>MAX(AX501:AY501)</f>
        <v>3</v>
      </c>
      <c r="BA501">
        <f>AVERAGE(3.45,4.5)</f>
        <v>3.9750000000000001</v>
      </c>
      <c r="BB501">
        <f>AVERAGE(2.85,3.9)</f>
        <v>3.375</v>
      </c>
      <c r="BC501">
        <f>AVERAGE(2.85,3.75)</f>
        <v>3.3</v>
      </c>
      <c r="BD501">
        <f>MAX(BB501:BC501)</f>
        <v>3.375</v>
      </c>
      <c r="BE501">
        <f>AVERAGE(3.15,4.35)</f>
        <v>3.75</v>
      </c>
      <c r="BF501">
        <f>AVERAGE(2.4,3.15)</f>
        <v>2.7749999999999999</v>
      </c>
      <c r="BH501">
        <f>MAX(BF501:BG501)</f>
        <v>2.7749999999999999</v>
      </c>
      <c r="BI501" t="s">
        <v>2489</v>
      </c>
      <c r="BJ501" t="s">
        <v>67</v>
      </c>
      <c r="BK501" s="1">
        <v>44825</v>
      </c>
      <c r="BL501" t="s">
        <v>2453</v>
      </c>
      <c r="BM501">
        <v>79420</v>
      </c>
    </row>
    <row r="502" spans="1:67" x14ac:dyDescent="0.25">
      <c r="A502" s="8" t="s">
        <v>96</v>
      </c>
      <c r="C502" t="s">
        <v>1510</v>
      </c>
      <c r="D502" t="s">
        <v>128</v>
      </c>
      <c r="E502" t="s">
        <v>1213</v>
      </c>
      <c r="F502" t="s">
        <v>1214</v>
      </c>
      <c r="G502" s="8" t="s">
        <v>1213</v>
      </c>
      <c r="H502" s="8" t="s">
        <v>1214</v>
      </c>
      <c r="I502" s="8" t="b">
        <v>0</v>
      </c>
      <c r="Y502">
        <v>3.34</v>
      </c>
      <c r="AB502">
        <v>4.47</v>
      </c>
      <c r="AC502">
        <v>3.44</v>
      </c>
      <c r="AF502">
        <v>5.08</v>
      </c>
      <c r="AG502">
        <v>2.3199999999999998</v>
      </c>
      <c r="AJ502">
        <v>3.51</v>
      </c>
      <c r="AO502">
        <v>3.75</v>
      </c>
      <c r="AR502">
        <v>2.23</v>
      </c>
      <c r="AS502">
        <v>4.07</v>
      </c>
      <c r="AV502">
        <v>2.77</v>
      </c>
      <c r="AW502">
        <v>3.58</v>
      </c>
      <c r="AX502">
        <v>2.84</v>
      </c>
      <c r="AY502">
        <v>3.01</v>
      </c>
      <c r="AZ502">
        <v>3.01</v>
      </c>
      <c r="BA502">
        <v>3.92</v>
      </c>
      <c r="BB502">
        <v>3.41</v>
      </c>
      <c r="BC502">
        <v>3.42</v>
      </c>
      <c r="BD502">
        <v>3.42</v>
      </c>
      <c r="BE502">
        <v>3.82</v>
      </c>
      <c r="BH502">
        <v>2.75</v>
      </c>
      <c r="BJ502" s="8" t="s">
        <v>67</v>
      </c>
      <c r="BK502" s="9">
        <v>44820</v>
      </c>
      <c r="BL502" s="8" t="s">
        <v>2219</v>
      </c>
      <c r="BM502" s="8">
        <v>2905</v>
      </c>
    </row>
    <row r="503" spans="1:67" x14ac:dyDescent="0.25">
      <c r="A503" s="8" t="s">
        <v>1919</v>
      </c>
      <c r="C503" t="s">
        <v>1510</v>
      </c>
      <c r="D503" t="s">
        <v>128</v>
      </c>
      <c r="E503" t="s">
        <v>1213</v>
      </c>
      <c r="F503" t="s">
        <v>1214</v>
      </c>
      <c r="G503" s="8" t="s">
        <v>1213</v>
      </c>
      <c r="H503" s="8" t="s">
        <v>1214</v>
      </c>
      <c r="I503" s="8"/>
      <c r="AC503">
        <v>2.95</v>
      </c>
      <c r="AF503">
        <v>4.53</v>
      </c>
      <c r="BJ503" s="8" t="s">
        <v>67</v>
      </c>
      <c r="BK503" s="9">
        <v>44813</v>
      </c>
      <c r="BL503" t="s">
        <v>1930</v>
      </c>
      <c r="BM503">
        <v>34317</v>
      </c>
      <c r="BN503" t="s">
        <v>60</v>
      </c>
      <c r="BO503" s="11" t="s">
        <v>1930</v>
      </c>
    </row>
    <row r="504" spans="1:67" x14ac:dyDescent="0.25">
      <c r="A504" s="8" t="s">
        <v>1918</v>
      </c>
      <c r="C504" t="s">
        <v>1510</v>
      </c>
      <c r="D504" t="s">
        <v>128</v>
      </c>
      <c r="E504" t="s">
        <v>1213</v>
      </c>
      <c r="F504" t="s">
        <v>1214</v>
      </c>
      <c r="G504" s="8" t="s">
        <v>1213</v>
      </c>
      <c r="H504" s="8" t="s">
        <v>1214</v>
      </c>
      <c r="I504" s="8"/>
      <c r="AC504">
        <v>3.1</v>
      </c>
      <c r="AF504">
        <v>4.7</v>
      </c>
      <c r="BJ504" s="8" t="s">
        <v>67</v>
      </c>
      <c r="BK504" s="9">
        <v>44813</v>
      </c>
      <c r="BL504" t="s">
        <v>1930</v>
      </c>
      <c r="BM504">
        <v>34317</v>
      </c>
      <c r="BN504" t="s">
        <v>60</v>
      </c>
      <c r="BO504" s="11" t="s">
        <v>1930</v>
      </c>
    </row>
    <row r="505" spans="1:67" x14ac:dyDescent="0.25">
      <c r="A505" s="8" t="s">
        <v>1920</v>
      </c>
      <c r="C505" t="s">
        <v>1510</v>
      </c>
      <c r="D505" t="s">
        <v>128</v>
      </c>
      <c r="E505" t="s">
        <v>1213</v>
      </c>
      <c r="F505" t="s">
        <v>1214</v>
      </c>
      <c r="G505" s="8" t="s">
        <v>1213</v>
      </c>
      <c r="H505" s="8" t="s">
        <v>1214</v>
      </c>
      <c r="I505" s="8"/>
      <c r="AO505">
        <v>3.6</v>
      </c>
      <c r="AR505">
        <v>1.68</v>
      </c>
      <c r="BJ505" s="8" t="s">
        <v>67</v>
      </c>
      <c r="BK505" s="9">
        <v>44813</v>
      </c>
      <c r="BL505" t="s">
        <v>1930</v>
      </c>
      <c r="BM505">
        <v>34317</v>
      </c>
      <c r="BN505" t="s">
        <v>60</v>
      </c>
      <c r="BO505" s="11" t="s">
        <v>1930</v>
      </c>
    </row>
    <row r="506" spans="1:67" x14ac:dyDescent="0.25">
      <c r="A506" s="8" t="s">
        <v>1916</v>
      </c>
      <c r="C506" t="s">
        <v>1510</v>
      </c>
      <c r="D506" t="s">
        <v>128</v>
      </c>
      <c r="E506" t="s">
        <v>1213</v>
      </c>
      <c r="F506" t="s">
        <v>1214</v>
      </c>
      <c r="G506" s="8" t="s">
        <v>1213</v>
      </c>
      <c r="H506" s="8" t="s">
        <v>1214</v>
      </c>
      <c r="I506" s="8"/>
      <c r="U506">
        <v>3</v>
      </c>
      <c r="X506">
        <v>3.72</v>
      </c>
      <c r="BJ506" s="8" t="s">
        <v>67</v>
      </c>
      <c r="BK506" s="9">
        <v>44813</v>
      </c>
      <c r="BL506" t="s">
        <v>1930</v>
      </c>
      <c r="BM506">
        <v>34317</v>
      </c>
      <c r="BN506" t="s">
        <v>60</v>
      </c>
      <c r="BO506" s="11" t="s">
        <v>1930</v>
      </c>
    </row>
    <row r="507" spans="1:67" x14ac:dyDescent="0.25">
      <c r="A507" s="8" t="s">
        <v>1921</v>
      </c>
      <c r="C507" t="s">
        <v>1510</v>
      </c>
      <c r="D507" t="s">
        <v>128</v>
      </c>
      <c r="E507" t="s">
        <v>1213</v>
      </c>
      <c r="F507" t="s">
        <v>1214</v>
      </c>
      <c r="G507" s="8" t="s">
        <v>1213</v>
      </c>
      <c r="H507" s="8" t="s">
        <v>1214</v>
      </c>
      <c r="I507" s="8"/>
      <c r="BA507">
        <v>3.5</v>
      </c>
      <c r="BD507">
        <v>2.89</v>
      </c>
      <c r="BJ507" s="8" t="s">
        <v>67</v>
      </c>
      <c r="BK507" s="9">
        <v>44813</v>
      </c>
      <c r="BL507" t="s">
        <v>1930</v>
      </c>
      <c r="BM507">
        <v>34317</v>
      </c>
      <c r="BN507" t="s">
        <v>60</v>
      </c>
      <c r="BO507" s="11" t="s">
        <v>1930</v>
      </c>
    </row>
    <row r="508" spans="1:67" x14ac:dyDescent="0.25">
      <c r="A508" s="8" t="s">
        <v>1917</v>
      </c>
      <c r="C508" t="s">
        <v>1510</v>
      </c>
      <c r="D508" t="s">
        <v>128</v>
      </c>
      <c r="E508" t="s">
        <v>1213</v>
      </c>
      <c r="F508" t="s">
        <v>1214</v>
      </c>
      <c r="G508" s="8" t="s">
        <v>1213</v>
      </c>
      <c r="H508" s="8" t="s">
        <v>1214</v>
      </c>
      <c r="I508" s="8"/>
      <c r="U508">
        <v>2.8</v>
      </c>
      <c r="X508">
        <v>3.47</v>
      </c>
      <c r="BJ508" s="8" t="s">
        <v>67</v>
      </c>
      <c r="BK508" s="9">
        <v>44813</v>
      </c>
      <c r="BL508" t="s">
        <v>1930</v>
      </c>
      <c r="BM508">
        <v>34317</v>
      </c>
      <c r="BN508" t="s">
        <v>60</v>
      </c>
      <c r="BO508" t="s">
        <v>1930</v>
      </c>
    </row>
    <row r="509" spans="1:67" x14ac:dyDescent="0.25">
      <c r="A509" t="s">
        <v>1212</v>
      </c>
      <c r="C509" t="s">
        <v>1510</v>
      </c>
      <c r="D509" t="s">
        <v>128</v>
      </c>
      <c r="E509" t="s">
        <v>1213</v>
      </c>
      <c r="F509" t="s">
        <v>1214</v>
      </c>
      <c r="G509" t="s">
        <v>1213</v>
      </c>
      <c r="H509" t="s">
        <v>1215</v>
      </c>
      <c r="K509" t="s">
        <v>412</v>
      </c>
      <c r="AK509">
        <v>2.75</v>
      </c>
      <c r="AN509">
        <v>1.35</v>
      </c>
      <c r="AO509">
        <v>3.2</v>
      </c>
      <c r="AR509">
        <v>1.6</v>
      </c>
      <c r="AS509">
        <v>3.7</v>
      </c>
      <c r="AV509">
        <v>2.2000000000000002</v>
      </c>
      <c r="AW509">
        <v>2.8</v>
      </c>
      <c r="AZ509">
        <v>1.6</v>
      </c>
      <c r="BA509">
        <v>3.23</v>
      </c>
      <c r="BD509">
        <v>1.87</v>
      </c>
      <c r="BH509">
        <v>2.5499999999999998</v>
      </c>
      <c r="BI509" t="s">
        <v>1212</v>
      </c>
      <c r="BJ509" t="s">
        <v>67</v>
      </c>
      <c r="BL509" t="s">
        <v>413</v>
      </c>
      <c r="BM509">
        <v>8868</v>
      </c>
    </row>
    <row r="510" spans="1:67" x14ac:dyDescent="0.25">
      <c r="A510" t="s">
        <v>1218</v>
      </c>
      <c r="C510" t="s">
        <v>1510</v>
      </c>
      <c r="D510" t="s">
        <v>128</v>
      </c>
      <c r="E510" t="s">
        <v>1213</v>
      </c>
      <c r="F510" t="s">
        <v>1214</v>
      </c>
      <c r="G510" t="s">
        <v>1213</v>
      </c>
      <c r="H510" t="s">
        <v>1215</v>
      </c>
      <c r="K510" t="s">
        <v>412</v>
      </c>
      <c r="AC510">
        <v>2.8</v>
      </c>
      <c r="AF510">
        <v>3.6</v>
      </c>
      <c r="BJ510" t="s">
        <v>67</v>
      </c>
      <c r="BL510" t="s">
        <v>413</v>
      </c>
      <c r="BM510">
        <v>8868</v>
      </c>
      <c r="BN510" t="s">
        <v>60</v>
      </c>
      <c r="BO510" t="s">
        <v>413</v>
      </c>
    </row>
    <row r="511" spans="1:67" x14ac:dyDescent="0.25">
      <c r="A511" s="2" t="s">
        <v>1219</v>
      </c>
      <c r="B511" s="2"/>
      <c r="C511" s="2" t="s">
        <v>1510</v>
      </c>
      <c r="D511" s="2" t="s">
        <v>128</v>
      </c>
      <c r="E511" s="2" t="s">
        <v>1213</v>
      </c>
      <c r="F511" s="2" t="s">
        <v>1214</v>
      </c>
      <c r="G511" s="2" t="s">
        <v>1213</v>
      </c>
      <c r="H511" s="2" t="s">
        <v>1215</v>
      </c>
      <c r="I511" s="2"/>
      <c r="J511" s="2"/>
      <c r="K511" s="2" t="s">
        <v>412</v>
      </c>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t="s">
        <v>1220</v>
      </c>
      <c r="BJ511" s="2" t="s">
        <v>67</v>
      </c>
      <c r="BK511" s="2"/>
      <c r="BL511" s="2" t="s">
        <v>413</v>
      </c>
      <c r="BM511" s="2">
        <v>8868</v>
      </c>
      <c r="BN511" s="2" t="s">
        <v>60</v>
      </c>
      <c r="BO511" s="2" t="s">
        <v>413</v>
      </c>
    </row>
    <row r="512" spans="1:67" x14ac:dyDescent="0.25">
      <c r="A512" s="2" t="s">
        <v>1221</v>
      </c>
      <c r="B512" s="2"/>
      <c r="C512" s="2" t="s">
        <v>1510</v>
      </c>
      <c r="D512" s="2" t="s">
        <v>128</v>
      </c>
      <c r="E512" s="2" t="s">
        <v>1213</v>
      </c>
      <c r="F512" s="2" t="s">
        <v>1214</v>
      </c>
      <c r="G512" s="2" t="s">
        <v>1213</v>
      </c>
      <c r="H512" s="2" t="s">
        <v>1215</v>
      </c>
      <c r="I512" s="2"/>
      <c r="J512" s="2"/>
      <c r="K512" s="2" t="s">
        <v>412</v>
      </c>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t="s">
        <v>1220</v>
      </c>
      <c r="BJ512" s="2" t="s">
        <v>67</v>
      </c>
      <c r="BK512" s="2"/>
      <c r="BL512" s="2" t="s">
        <v>413</v>
      </c>
      <c r="BM512" s="2">
        <v>8868</v>
      </c>
      <c r="BN512" s="2" t="s">
        <v>60</v>
      </c>
      <c r="BO512" s="2" t="s">
        <v>413</v>
      </c>
    </row>
    <row r="513" spans="1:67" x14ac:dyDescent="0.25">
      <c r="A513" s="2" t="s">
        <v>1222</v>
      </c>
      <c r="B513" s="2"/>
      <c r="C513" s="2" t="s">
        <v>1510</v>
      </c>
      <c r="D513" s="2" t="s">
        <v>128</v>
      </c>
      <c r="E513" s="2" t="s">
        <v>1213</v>
      </c>
      <c r="F513" s="2" t="s">
        <v>1214</v>
      </c>
      <c r="G513" s="2" t="s">
        <v>1213</v>
      </c>
      <c r="H513" s="2" t="s">
        <v>1215</v>
      </c>
      <c r="I513" s="2"/>
      <c r="J513" s="2"/>
      <c r="K513" s="2" t="s">
        <v>412</v>
      </c>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t="s">
        <v>1220</v>
      </c>
      <c r="BJ513" s="2" t="s">
        <v>67</v>
      </c>
      <c r="BK513" s="2"/>
      <c r="BL513" s="2" t="s">
        <v>413</v>
      </c>
      <c r="BM513" s="2">
        <v>8868</v>
      </c>
      <c r="BN513" s="2" t="s">
        <v>60</v>
      </c>
      <c r="BO513" s="2" t="s">
        <v>413</v>
      </c>
    </row>
    <row r="514" spans="1:67" x14ac:dyDescent="0.25">
      <c r="A514" s="2" t="s">
        <v>1223</v>
      </c>
      <c r="B514" s="2"/>
      <c r="C514" s="2" t="s">
        <v>1510</v>
      </c>
      <c r="D514" s="2" t="s">
        <v>128</v>
      </c>
      <c r="E514" s="2" t="s">
        <v>1213</v>
      </c>
      <c r="F514" s="2" t="s">
        <v>1214</v>
      </c>
      <c r="G514" s="2" t="s">
        <v>1213</v>
      </c>
      <c r="H514" s="2" t="s">
        <v>1215</v>
      </c>
      <c r="I514" s="2"/>
      <c r="J514" s="2"/>
      <c r="K514" s="2" t="s">
        <v>412</v>
      </c>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t="s">
        <v>1220</v>
      </c>
      <c r="BJ514" s="2" t="s">
        <v>67</v>
      </c>
      <c r="BK514" s="2"/>
      <c r="BL514" s="2" t="s">
        <v>413</v>
      </c>
      <c r="BM514" s="2">
        <v>8868</v>
      </c>
      <c r="BN514" s="2" t="s">
        <v>60</v>
      </c>
      <c r="BO514" s="2" t="s">
        <v>413</v>
      </c>
    </row>
    <row r="515" spans="1:67" x14ac:dyDescent="0.25">
      <c r="A515" s="2" t="s">
        <v>1224</v>
      </c>
      <c r="B515" s="2"/>
      <c r="C515" s="2" t="s">
        <v>1510</v>
      </c>
      <c r="D515" s="2" t="s">
        <v>128</v>
      </c>
      <c r="E515" s="2" t="s">
        <v>1213</v>
      </c>
      <c r="F515" s="2" t="s">
        <v>1214</v>
      </c>
      <c r="G515" s="2" t="s">
        <v>1213</v>
      </c>
      <c r="H515" s="2" t="s">
        <v>1215</v>
      </c>
      <c r="I515" s="2"/>
      <c r="J515" s="2"/>
      <c r="K515" s="2" t="s">
        <v>412</v>
      </c>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t="s">
        <v>1220</v>
      </c>
      <c r="BJ515" s="2" t="s">
        <v>67</v>
      </c>
      <c r="BK515" s="2"/>
      <c r="BL515" s="2" t="s">
        <v>413</v>
      </c>
      <c r="BM515" s="2">
        <v>8868</v>
      </c>
      <c r="BN515" s="2" t="s">
        <v>60</v>
      </c>
      <c r="BO515" s="2" t="s">
        <v>413</v>
      </c>
    </row>
    <row r="516" spans="1:67" x14ac:dyDescent="0.25">
      <c r="A516" s="2" t="s">
        <v>1225</v>
      </c>
      <c r="B516" s="2"/>
      <c r="C516" s="2" t="s">
        <v>1510</v>
      </c>
      <c r="D516" s="2" t="s">
        <v>128</v>
      </c>
      <c r="E516" s="2" t="s">
        <v>1213</v>
      </c>
      <c r="F516" s="2" t="s">
        <v>1214</v>
      </c>
      <c r="G516" s="2" t="s">
        <v>1213</v>
      </c>
      <c r="H516" s="2" t="s">
        <v>1215</v>
      </c>
      <c r="I516" s="2"/>
      <c r="J516" s="2"/>
      <c r="K516" s="2" t="s">
        <v>412</v>
      </c>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t="s">
        <v>1220</v>
      </c>
      <c r="BJ516" s="2" t="s">
        <v>67</v>
      </c>
      <c r="BK516" s="2"/>
      <c r="BL516" s="2" t="s">
        <v>413</v>
      </c>
      <c r="BM516" s="2">
        <v>8868</v>
      </c>
      <c r="BN516" s="2" t="s">
        <v>60</v>
      </c>
      <c r="BO516" s="2" t="s">
        <v>413</v>
      </c>
    </row>
    <row r="517" spans="1:67" x14ac:dyDescent="0.25">
      <c r="A517" s="2" t="s">
        <v>1229</v>
      </c>
      <c r="B517" s="2"/>
      <c r="C517" s="2" t="s">
        <v>1510</v>
      </c>
      <c r="D517" s="2" t="s">
        <v>128</v>
      </c>
      <c r="E517" s="2" t="s">
        <v>1213</v>
      </c>
      <c r="F517" s="2" t="s">
        <v>1230</v>
      </c>
      <c r="G517" s="2" t="s">
        <v>578</v>
      </c>
      <c r="H517" s="2" t="s">
        <v>1230</v>
      </c>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t="s">
        <v>67</v>
      </c>
      <c r="BK517" s="2"/>
      <c r="BL517" s="2" t="s">
        <v>204</v>
      </c>
      <c r="BM517" s="2">
        <v>7016</v>
      </c>
      <c r="BN517" s="2" t="s">
        <v>60</v>
      </c>
      <c r="BO517" s="2" t="s">
        <v>204</v>
      </c>
    </row>
    <row r="518" spans="1:67" x14ac:dyDescent="0.25">
      <c r="A518" s="2" t="s">
        <v>1231</v>
      </c>
      <c r="B518" s="2"/>
      <c r="C518" s="2" t="s">
        <v>1510</v>
      </c>
      <c r="D518" s="2" t="s">
        <v>128</v>
      </c>
      <c r="E518" s="2" t="s">
        <v>1213</v>
      </c>
      <c r="F518" s="2" t="s">
        <v>1230</v>
      </c>
      <c r="G518" s="2" t="s">
        <v>578</v>
      </c>
      <c r="H518" s="2" t="s">
        <v>1230</v>
      </c>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t="s">
        <v>67</v>
      </c>
      <c r="BK518" s="2"/>
      <c r="BL518" s="2" t="s">
        <v>204</v>
      </c>
      <c r="BM518" s="2">
        <v>7016</v>
      </c>
      <c r="BN518" s="2" t="s">
        <v>60</v>
      </c>
      <c r="BO518" s="2" t="s">
        <v>204</v>
      </c>
    </row>
    <row r="519" spans="1:67" x14ac:dyDescent="0.25">
      <c r="A519" s="13" t="s">
        <v>1723</v>
      </c>
      <c r="B519" s="13"/>
      <c r="C519" s="13" t="s">
        <v>1510</v>
      </c>
      <c r="D519" s="13" t="s">
        <v>128</v>
      </c>
      <c r="E519" s="13" t="s">
        <v>1213</v>
      </c>
      <c r="F519" s="13" t="s">
        <v>1230</v>
      </c>
      <c r="G519" s="13" t="s">
        <v>578</v>
      </c>
      <c r="H519" s="13" t="s">
        <v>1454</v>
      </c>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row>
    <row r="520" spans="1:67" x14ac:dyDescent="0.25">
      <c r="A520" s="8" t="s">
        <v>1455</v>
      </c>
      <c r="B520" s="8"/>
      <c r="C520" s="8" t="s">
        <v>1510</v>
      </c>
      <c r="D520" s="8" t="s">
        <v>128</v>
      </c>
      <c r="E520" s="8" t="s">
        <v>1213</v>
      </c>
      <c r="F520" s="8" t="s">
        <v>1230</v>
      </c>
      <c r="G520" s="8" t="s">
        <v>578</v>
      </c>
      <c r="H520" s="8" t="s">
        <v>1454</v>
      </c>
      <c r="I520" s="8" t="b">
        <v>0</v>
      </c>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v>4.4000000000000004</v>
      </c>
      <c r="BB520" s="8"/>
      <c r="BC520" s="8"/>
      <c r="BD520" s="8">
        <v>4</v>
      </c>
      <c r="BE520" s="8">
        <v>3.8</v>
      </c>
      <c r="BF520" s="8"/>
      <c r="BG520" s="8"/>
      <c r="BH520" s="8">
        <v>2.9</v>
      </c>
      <c r="BI520" s="8"/>
      <c r="BJ520" s="8" t="s">
        <v>67</v>
      </c>
      <c r="BK520" s="9">
        <v>44820</v>
      </c>
      <c r="BL520" s="8" t="s">
        <v>2299</v>
      </c>
      <c r="BM520" s="8" t="s">
        <v>2335</v>
      </c>
      <c r="BN520" s="8" t="s">
        <v>60</v>
      </c>
      <c r="BO520" s="8" t="s">
        <v>2299</v>
      </c>
    </row>
    <row r="521" spans="1:67" x14ac:dyDescent="0.25">
      <c r="A521" s="8" t="s">
        <v>1455</v>
      </c>
      <c r="B521" s="8"/>
      <c r="C521" s="8" t="s">
        <v>1510</v>
      </c>
      <c r="D521" s="8" t="s">
        <v>128</v>
      </c>
      <c r="E521" s="8" t="s">
        <v>1213</v>
      </c>
      <c r="F521" s="8" t="s">
        <v>1230</v>
      </c>
      <c r="G521" s="8" t="s">
        <v>578</v>
      </c>
      <c r="H521" s="8" t="s">
        <v>1454</v>
      </c>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v>4.4000000000000004</v>
      </c>
      <c r="BB521" s="8"/>
      <c r="BC521" s="8"/>
      <c r="BD521" s="8">
        <v>4</v>
      </c>
      <c r="BE521" s="8">
        <v>3.8</v>
      </c>
      <c r="BF521" s="8"/>
      <c r="BG521" s="8"/>
      <c r="BH521" s="8">
        <v>2.9</v>
      </c>
      <c r="BI521" s="8"/>
      <c r="BJ521" s="8" t="s">
        <v>67</v>
      </c>
      <c r="BK521" s="9">
        <v>44806</v>
      </c>
      <c r="BL521" s="8" t="s">
        <v>1443</v>
      </c>
      <c r="BM521" s="8">
        <v>6619</v>
      </c>
      <c r="BN521" s="8" t="s">
        <v>60</v>
      </c>
      <c r="BO521" s="8" t="s">
        <v>1443</v>
      </c>
    </row>
    <row r="522" spans="1:67" x14ac:dyDescent="0.25">
      <c r="A522" s="8" t="s">
        <v>1456</v>
      </c>
      <c r="B522" s="8" t="s">
        <v>63</v>
      </c>
      <c r="C522" s="8" t="s">
        <v>1510</v>
      </c>
      <c r="D522" s="8" t="s">
        <v>128</v>
      </c>
      <c r="E522" s="8" t="s">
        <v>1213</v>
      </c>
      <c r="F522" s="8" t="s">
        <v>1230</v>
      </c>
      <c r="G522" s="8" t="s">
        <v>578</v>
      </c>
      <c r="H522" s="8" t="s">
        <v>1454</v>
      </c>
      <c r="I522" s="8"/>
      <c r="J522" s="8"/>
      <c r="K522" s="8"/>
      <c r="L522" s="8"/>
      <c r="M522" s="8"/>
      <c r="N522" s="8"/>
      <c r="O522" s="8"/>
      <c r="P522" s="8"/>
      <c r="Q522" s="8"/>
      <c r="R522" s="8"/>
      <c r="S522" s="8"/>
      <c r="T522" s="8"/>
      <c r="U522" s="8">
        <v>3.7</v>
      </c>
      <c r="V522" s="8"/>
      <c r="W522" s="8"/>
      <c r="X522" s="8">
        <v>4.5</v>
      </c>
      <c r="Y522" s="8">
        <v>3.9</v>
      </c>
      <c r="Z522" s="8"/>
      <c r="AA522" s="8"/>
      <c r="AB522" s="8">
        <v>4.9000000000000004</v>
      </c>
      <c r="AC522" s="8">
        <v>3.6</v>
      </c>
      <c r="AD522" s="8"/>
      <c r="AE522" s="8"/>
      <c r="AF522" s="8">
        <v>5.8</v>
      </c>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t="s">
        <v>1457</v>
      </c>
      <c r="BJ522" s="8" t="s">
        <v>67</v>
      </c>
      <c r="BK522" s="9">
        <v>44806</v>
      </c>
      <c r="BL522" s="8" t="s">
        <v>1443</v>
      </c>
      <c r="BM522" s="8">
        <v>6619</v>
      </c>
      <c r="BN522" s="8" t="s">
        <v>60</v>
      </c>
      <c r="BO522" s="8" t="s">
        <v>1443</v>
      </c>
    </row>
    <row r="523" spans="1:67" x14ac:dyDescent="0.25">
      <c r="A523" s="8" t="s">
        <v>1456</v>
      </c>
      <c r="B523" s="8"/>
      <c r="C523" s="8" t="s">
        <v>1510</v>
      </c>
      <c r="D523" s="8" t="s">
        <v>128</v>
      </c>
      <c r="E523" s="8" t="s">
        <v>1213</v>
      </c>
      <c r="F523" s="8" t="s">
        <v>1230</v>
      </c>
      <c r="G523" s="8" t="s">
        <v>578</v>
      </c>
      <c r="H523" s="8" t="s">
        <v>1454</v>
      </c>
      <c r="I523" s="8" t="b">
        <v>0</v>
      </c>
      <c r="J523" s="8"/>
      <c r="K523" s="8"/>
      <c r="L523" s="8"/>
      <c r="M523" s="8"/>
      <c r="N523" s="8"/>
      <c r="O523" s="8"/>
      <c r="P523" s="8"/>
      <c r="Q523" s="8"/>
      <c r="R523" s="8"/>
      <c r="S523" s="8"/>
      <c r="T523" s="8"/>
      <c r="U523" s="8">
        <v>3.7</v>
      </c>
      <c r="V523" s="8"/>
      <c r="W523" s="8"/>
      <c r="X523" s="8">
        <v>4.5</v>
      </c>
      <c r="Y523" s="8">
        <v>3.9</v>
      </c>
      <c r="Z523" s="8"/>
      <c r="AA523" s="8"/>
      <c r="AB523" s="8">
        <v>4.9000000000000004</v>
      </c>
      <c r="AC523" s="8">
        <v>3.6</v>
      </c>
      <c r="AD523" s="8"/>
      <c r="AE523" s="8"/>
      <c r="AF523" s="8">
        <v>5.8</v>
      </c>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t="s">
        <v>67</v>
      </c>
      <c r="BK523" s="9">
        <v>44820</v>
      </c>
      <c r="BL523" s="8" t="s">
        <v>2299</v>
      </c>
      <c r="BM523" s="8" t="s">
        <v>2335</v>
      </c>
      <c r="BN523" s="18" t="s">
        <v>60</v>
      </c>
      <c r="BO523" s="8" t="s">
        <v>2299</v>
      </c>
    </row>
    <row r="524" spans="1:67" x14ac:dyDescent="0.25">
      <c r="A524" s="13" t="s">
        <v>1723</v>
      </c>
      <c r="B524" s="13"/>
      <c r="C524" s="13" t="s">
        <v>1510</v>
      </c>
      <c r="D524" s="13" t="s">
        <v>128</v>
      </c>
      <c r="E524" s="13" t="s">
        <v>1213</v>
      </c>
      <c r="F524" s="13" t="s">
        <v>1230</v>
      </c>
      <c r="G524" s="13" t="s">
        <v>1461</v>
      </c>
      <c r="H524" s="13" t="s">
        <v>1462</v>
      </c>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row>
    <row r="525" spans="1:67" x14ac:dyDescent="0.25">
      <c r="A525" t="s">
        <v>1460</v>
      </c>
      <c r="B525" t="s">
        <v>63</v>
      </c>
      <c r="C525" t="s">
        <v>1510</v>
      </c>
      <c r="D525" t="s">
        <v>128</v>
      </c>
      <c r="E525" t="s">
        <v>1213</v>
      </c>
      <c r="F525" t="s">
        <v>1230</v>
      </c>
      <c r="G525" t="s">
        <v>1461</v>
      </c>
      <c r="H525" t="s">
        <v>1462</v>
      </c>
      <c r="Y525">
        <v>4.5</v>
      </c>
      <c r="AB525">
        <v>5.4</v>
      </c>
      <c r="AC525">
        <v>4.4000000000000004</v>
      </c>
      <c r="AF525">
        <v>6.4</v>
      </c>
      <c r="AG525">
        <v>3</v>
      </c>
      <c r="AJ525">
        <v>4.5999999999999996</v>
      </c>
      <c r="BI525" t="s">
        <v>2451</v>
      </c>
      <c r="BJ525" t="s">
        <v>67</v>
      </c>
      <c r="BK525" s="1">
        <v>44806</v>
      </c>
      <c r="BL525" t="s">
        <v>1443</v>
      </c>
      <c r="BM525">
        <v>6619</v>
      </c>
      <c r="BN525" t="s">
        <v>60</v>
      </c>
      <c r="BO525" t="s">
        <v>1443</v>
      </c>
    </row>
    <row r="526" spans="1:67" x14ac:dyDescent="0.25">
      <c r="A526" s="8" t="s">
        <v>1460</v>
      </c>
      <c r="B526" t="s">
        <v>326</v>
      </c>
      <c r="C526" t="s">
        <v>1510</v>
      </c>
      <c r="D526" t="s">
        <v>128</v>
      </c>
      <c r="E526" t="s">
        <v>1213</v>
      </c>
      <c r="F526" t="s">
        <v>1230</v>
      </c>
      <c r="G526" s="8" t="s">
        <v>1461</v>
      </c>
      <c r="H526" s="8" t="s">
        <v>1462</v>
      </c>
      <c r="I526" s="8" t="b">
        <v>0</v>
      </c>
      <c r="Y526">
        <v>4.5</v>
      </c>
      <c r="AB526">
        <v>5.4</v>
      </c>
      <c r="AC526">
        <v>4.4000000000000004</v>
      </c>
      <c r="AF526">
        <v>6.4</v>
      </c>
      <c r="AG526">
        <v>3</v>
      </c>
      <c r="AJ526">
        <v>4.5999999999999996</v>
      </c>
      <c r="BJ526" t="s">
        <v>67</v>
      </c>
      <c r="BK526" s="1">
        <v>44820</v>
      </c>
      <c r="BL526" s="8" t="s">
        <v>2299</v>
      </c>
      <c r="BM526" s="8" t="s">
        <v>2335</v>
      </c>
      <c r="BN526" t="s">
        <v>60</v>
      </c>
      <c r="BO526" s="8" t="s">
        <v>2299</v>
      </c>
    </row>
    <row r="527" spans="1:67" x14ac:dyDescent="0.25">
      <c r="A527" s="8" t="s">
        <v>2624</v>
      </c>
      <c r="B527" s="8"/>
      <c r="C527" s="8" t="s">
        <v>1510</v>
      </c>
      <c r="D527" s="8" t="s">
        <v>128</v>
      </c>
      <c r="E527" s="8" t="s">
        <v>1213</v>
      </c>
      <c r="F527" s="8" t="s">
        <v>1230</v>
      </c>
      <c r="G527" s="8" t="s">
        <v>624</v>
      </c>
      <c r="H527" s="8" t="s">
        <v>2623</v>
      </c>
      <c r="I527" s="8"/>
      <c r="J527" s="8"/>
      <c r="K527" s="8"/>
      <c r="L527" s="8"/>
      <c r="M527" s="8"/>
      <c r="N527" s="8"/>
      <c r="O527" s="8"/>
      <c r="P527" s="8"/>
      <c r="Q527" s="8"/>
      <c r="R527" s="8"/>
      <c r="S527" s="8"/>
      <c r="T527" s="8"/>
      <c r="U527" s="8"/>
      <c r="V527" s="8"/>
      <c r="W527" s="8"/>
      <c r="X527" s="8"/>
      <c r="Y527" s="8"/>
      <c r="Z527" s="8"/>
      <c r="AA527" s="8"/>
      <c r="AB527" s="8"/>
      <c r="AC527" s="8">
        <v>4.0999999999999996</v>
      </c>
      <c r="AD527" s="8">
        <v>6.3</v>
      </c>
      <c r="AE527" s="8">
        <v>5.8</v>
      </c>
      <c r="AF527" s="8">
        <v>6.3</v>
      </c>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t="s">
        <v>67</v>
      </c>
      <c r="BK527" s="9">
        <v>44827</v>
      </c>
      <c r="BL527" s="8" t="s">
        <v>2617</v>
      </c>
      <c r="BM527" s="8">
        <v>1985</v>
      </c>
      <c r="BN527" s="8" t="s">
        <v>60</v>
      </c>
      <c r="BO527" s="8"/>
    </row>
    <row r="528" spans="1:67" x14ac:dyDescent="0.25">
      <c r="A528" s="8" t="s">
        <v>2625</v>
      </c>
      <c r="B528" s="8"/>
      <c r="C528" s="8" t="s">
        <v>1510</v>
      </c>
      <c r="D528" s="8" t="s">
        <v>128</v>
      </c>
      <c r="E528" s="8" t="s">
        <v>1213</v>
      </c>
      <c r="F528" s="8" t="s">
        <v>1230</v>
      </c>
      <c r="G528" s="8" t="s">
        <v>624</v>
      </c>
      <c r="H528" s="8" t="s">
        <v>2623</v>
      </c>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v>4.5</v>
      </c>
      <c r="BB528" s="8">
        <v>3.9</v>
      </c>
      <c r="BC528" s="8">
        <v>4</v>
      </c>
      <c r="BD528" s="8">
        <v>4</v>
      </c>
      <c r="BE528" s="8"/>
      <c r="BF528" s="8"/>
      <c r="BG528" s="8"/>
      <c r="BH528" s="8"/>
      <c r="BI528" s="8"/>
      <c r="BJ528" s="8" t="s">
        <v>67</v>
      </c>
      <c r="BK528" s="9">
        <v>44827</v>
      </c>
      <c r="BL528" s="8" t="s">
        <v>2617</v>
      </c>
      <c r="BM528" s="8">
        <v>1985</v>
      </c>
      <c r="BN528" s="8" t="s">
        <v>60</v>
      </c>
      <c r="BO528" s="8"/>
    </row>
    <row r="529" spans="1:67" x14ac:dyDescent="0.25">
      <c r="A529" s="12" t="s">
        <v>2271</v>
      </c>
      <c r="B529" s="12"/>
      <c r="C529" s="12" t="s">
        <v>1510</v>
      </c>
      <c r="D529" s="12" t="s">
        <v>128</v>
      </c>
      <c r="E529" s="12" t="s">
        <v>1213</v>
      </c>
      <c r="F529" s="12" t="s">
        <v>1230</v>
      </c>
      <c r="G529" s="12" t="s">
        <v>624</v>
      </c>
      <c r="H529" s="12" t="s">
        <v>1462</v>
      </c>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t="s">
        <v>67</v>
      </c>
      <c r="BK529" s="14">
        <v>44820</v>
      </c>
      <c r="BL529" s="12" t="s">
        <v>2219</v>
      </c>
      <c r="BM529" s="12">
        <v>2905</v>
      </c>
      <c r="BN529" s="12" t="s">
        <v>60</v>
      </c>
      <c r="BO529" s="12" t="s">
        <v>2219</v>
      </c>
    </row>
    <row r="530" spans="1:67" x14ac:dyDescent="0.25">
      <c r="A530" s="12" t="s">
        <v>2232</v>
      </c>
      <c r="B530" s="12"/>
      <c r="C530" s="12" t="s">
        <v>1510</v>
      </c>
      <c r="D530" s="12" t="s">
        <v>128</v>
      </c>
      <c r="E530" s="12" t="s">
        <v>1213</v>
      </c>
      <c r="F530" s="12" t="s">
        <v>1230</v>
      </c>
      <c r="G530" s="12" t="s">
        <v>624</v>
      </c>
      <c r="H530" s="12" t="s">
        <v>1462</v>
      </c>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t="s">
        <v>67</v>
      </c>
      <c r="BK530" s="14">
        <v>44820</v>
      </c>
      <c r="BL530" s="12" t="s">
        <v>2219</v>
      </c>
      <c r="BM530" s="12">
        <v>2905</v>
      </c>
      <c r="BN530" s="12" t="s">
        <v>60</v>
      </c>
      <c r="BO530" s="12" t="s">
        <v>2219</v>
      </c>
    </row>
    <row r="531" spans="1:67" x14ac:dyDescent="0.25">
      <c r="A531" s="12" t="s">
        <v>2270</v>
      </c>
      <c r="B531" s="12"/>
      <c r="C531" s="12" t="s">
        <v>1510</v>
      </c>
      <c r="D531" s="12" t="s">
        <v>128</v>
      </c>
      <c r="E531" s="12" t="s">
        <v>1213</v>
      </c>
      <c r="F531" s="12" t="s">
        <v>1230</v>
      </c>
      <c r="G531" s="12" t="s">
        <v>624</v>
      </c>
      <c r="H531" s="12" t="s">
        <v>1462</v>
      </c>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t="s">
        <v>67</v>
      </c>
      <c r="BK531" s="14">
        <v>44820</v>
      </c>
      <c r="BL531" s="12" t="s">
        <v>2219</v>
      </c>
      <c r="BM531" s="12">
        <v>2905</v>
      </c>
      <c r="BN531" s="12" t="s">
        <v>60</v>
      </c>
      <c r="BO531" s="12" t="s">
        <v>2219</v>
      </c>
    </row>
    <row r="532" spans="1:67" x14ac:dyDescent="0.25">
      <c r="A532" s="12" t="s">
        <v>2273</v>
      </c>
      <c r="B532" s="12"/>
      <c r="C532" s="12" t="s">
        <v>1510</v>
      </c>
      <c r="D532" s="12" t="s">
        <v>128</v>
      </c>
      <c r="E532" s="12" t="s">
        <v>1213</v>
      </c>
      <c r="F532" s="12" t="s">
        <v>1230</v>
      </c>
      <c r="G532" s="12" t="s">
        <v>624</v>
      </c>
      <c r="H532" s="12" t="s">
        <v>1462</v>
      </c>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t="s">
        <v>67</v>
      </c>
      <c r="BK532" s="14">
        <v>44820</v>
      </c>
      <c r="BL532" s="12" t="s">
        <v>2219</v>
      </c>
      <c r="BM532" s="12">
        <v>2905</v>
      </c>
      <c r="BN532" s="12" t="s">
        <v>60</v>
      </c>
      <c r="BO532" s="12" t="s">
        <v>2219</v>
      </c>
    </row>
    <row r="533" spans="1:67" x14ac:dyDescent="0.25">
      <c r="A533" s="12" t="s">
        <v>2272</v>
      </c>
      <c r="B533" s="12"/>
      <c r="C533" s="12" t="s">
        <v>1510</v>
      </c>
      <c r="D533" s="12" t="s">
        <v>128</v>
      </c>
      <c r="E533" s="12" t="s">
        <v>1213</v>
      </c>
      <c r="F533" s="12" t="s">
        <v>1230</v>
      </c>
      <c r="G533" s="12" t="s">
        <v>624</v>
      </c>
      <c r="H533" s="12" t="s">
        <v>1462</v>
      </c>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t="s">
        <v>67</v>
      </c>
      <c r="BK533" s="14">
        <v>44820</v>
      </c>
      <c r="BL533" s="12" t="s">
        <v>2219</v>
      </c>
      <c r="BM533" s="12">
        <v>2905</v>
      </c>
      <c r="BN533" s="12" t="s">
        <v>60</v>
      </c>
      <c r="BO533" s="12" t="s">
        <v>2219</v>
      </c>
    </row>
    <row r="534" spans="1:67" x14ac:dyDescent="0.25">
      <c r="A534" s="8" t="s">
        <v>96</v>
      </c>
      <c r="C534" t="s">
        <v>1510</v>
      </c>
      <c r="D534" t="s">
        <v>128</v>
      </c>
      <c r="E534" t="s">
        <v>1213</v>
      </c>
      <c r="F534" t="s">
        <v>1230</v>
      </c>
      <c r="G534" s="8" t="s">
        <v>624</v>
      </c>
      <c r="H534" s="8" t="s">
        <v>1462</v>
      </c>
      <c r="I534" s="8"/>
      <c r="U534">
        <v>3.3</v>
      </c>
      <c r="X534">
        <v>4.8</v>
      </c>
      <c r="Y534">
        <v>4.75</v>
      </c>
      <c r="AB534">
        <v>5.56</v>
      </c>
      <c r="AC534">
        <v>5.33</v>
      </c>
      <c r="AF534">
        <v>6.97</v>
      </c>
      <c r="AG534">
        <v>3.98</v>
      </c>
      <c r="AJ534">
        <v>6.18</v>
      </c>
      <c r="AS534">
        <v>4.8</v>
      </c>
      <c r="AV534">
        <v>3.15</v>
      </c>
      <c r="AW534">
        <v>4.83</v>
      </c>
      <c r="AX534">
        <v>3.7</v>
      </c>
      <c r="AY534">
        <v>3.82</v>
      </c>
      <c r="AZ534">
        <v>3.82</v>
      </c>
      <c r="BA534">
        <v>5.97</v>
      </c>
      <c r="BB534">
        <v>4.55</v>
      </c>
      <c r="BC534">
        <v>3.83</v>
      </c>
      <c r="BD534">
        <v>4.55</v>
      </c>
      <c r="BE534">
        <v>5.95</v>
      </c>
      <c r="BH534">
        <v>3.94</v>
      </c>
      <c r="BJ534" s="8" t="s">
        <v>67</v>
      </c>
      <c r="BK534" s="9">
        <v>44820</v>
      </c>
      <c r="BL534" s="8" t="s">
        <v>2219</v>
      </c>
      <c r="BM534" s="8">
        <v>2905</v>
      </c>
    </row>
    <row r="535" spans="1:67" ht="18" x14ac:dyDescent="0.25">
      <c r="A535" s="12" t="s">
        <v>2293</v>
      </c>
      <c r="B535" s="12"/>
      <c r="C535" s="12" t="s">
        <v>1510</v>
      </c>
      <c r="D535" s="12" t="s">
        <v>128</v>
      </c>
      <c r="E535" s="12" t="s">
        <v>1213</v>
      </c>
      <c r="F535" s="12" t="s">
        <v>1230</v>
      </c>
      <c r="G535" s="12" t="s">
        <v>129</v>
      </c>
      <c r="H535" s="12" t="s">
        <v>1230</v>
      </c>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t="s">
        <v>67</v>
      </c>
      <c r="BK535" s="14">
        <v>44820</v>
      </c>
      <c r="BL535" s="12" t="s">
        <v>2279</v>
      </c>
      <c r="BM535" s="36">
        <v>82637</v>
      </c>
      <c r="BN535" s="12" t="s">
        <v>60</v>
      </c>
      <c r="BO535" s="12" t="s">
        <v>2279</v>
      </c>
    </row>
    <row r="536" spans="1:67" ht="18" x14ac:dyDescent="0.25">
      <c r="A536" s="12" t="s">
        <v>2294</v>
      </c>
      <c r="B536" s="12"/>
      <c r="C536" s="12" t="s">
        <v>1510</v>
      </c>
      <c r="D536" s="12" t="s">
        <v>128</v>
      </c>
      <c r="E536" s="12" t="s">
        <v>1213</v>
      </c>
      <c r="F536" s="12" t="s">
        <v>1230</v>
      </c>
      <c r="G536" s="12" t="s">
        <v>129</v>
      </c>
      <c r="H536" s="12" t="s">
        <v>1230</v>
      </c>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t="s">
        <v>67</v>
      </c>
      <c r="BK536" s="14">
        <v>44820</v>
      </c>
      <c r="BL536" s="12" t="s">
        <v>2279</v>
      </c>
      <c r="BM536" s="36">
        <v>82637</v>
      </c>
      <c r="BN536" s="12" t="s">
        <v>60</v>
      </c>
      <c r="BO536" s="12" t="s">
        <v>2279</v>
      </c>
    </row>
    <row r="537" spans="1:67" x14ac:dyDescent="0.25">
      <c r="A537" t="s">
        <v>1232</v>
      </c>
      <c r="C537" t="s">
        <v>1510</v>
      </c>
      <c r="D537" t="s">
        <v>128</v>
      </c>
      <c r="E537" t="s">
        <v>1213</v>
      </c>
      <c r="F537" t="s">
        <v>1230</v>
      </c>
      <c r="G537" t="s">
        <v>1213</v>
      </c>
      <c r="H537" t="s">
        <v>1233</v>
      </c>
      <c r="AC537">
        <v>3.8</v>
      </c>
      <c r="AF537">
        <v>5.89</v>
      </c>
      <c r="BI537" t="s">
        <v>1125</v>
      </c>
      <c r="BJ537" t="s">
        <v>67</v>
      </c>
      <c r="BL537" t="s">
        <v>118</v>
      </c>
      <c r="BM537">
        <v>3096</v>
      </c>
    </row>
    <row r="538" spans="1:67" x14ac:dyDescent="0.25">
      <c r="A538" t="s">
        <v>1234</v>
      </c>
      <c r="C538" t="s">
        <v>1510</v>
      </c>
      <c r="D538" t="s">
        <v>128</v>
      </c>
      <c r="E538" t="s">
        <v>1213</v>
      </c>
      <c r="F538" t="s">
        <v>1230</v>
      </c>
      <c r="G538" t="s">
        <v>1213</v>
      </c>
      <c r="H538" t="s">
        <v>1233</v>
      </c>
      <c r="Y538">
        <v>4.38</v>
      </c>
      <c r="AB538">
        <v>5.96</v>
      </c>
      <c r="BI538" t="s">
        <v>1235</v>
      </c>
      <c r="BJ538" t="s">
        <v>67</v>
      </c>
      <c r="BL538" t="s">
        <v>118</v>
      </c>
      <c r="BM538">
        <v>3096</v>
      </c>
    </row>
    <row r="539" spans="1:67" x14ac:dyDescent="0.25">
      <c r="A539" s="13" t="s">
        <v>1723</v>
      </c>
      <c r="B539" s="13"/>
      <c r="C539" s="13" t="s">
        <v>1510</v>
      </c>
      <c r="D539" s="13" t="s">
        <v>128</v>
      </c>
      <c r="E539" s="13" t="s">
        <v>1213</v>
      </c>
      <c r="F539" s="13" t="s">
        <v>1230</v>
      </c>
      <c r="G539" s="13" t="s">
        <v>1213</v>
      </c>
      <c r="H539" s="13" t="s">
        <v>1230</v>
      </c>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row>
    <row r="540" spans="1:67" x14ac:dyDescent="0.25">
      <c r="A540" t="s">
        <v>1231</v>
      </c>
      <c r="C540" t="s">
        <v>1510</v>
      </c>
      <c r="D540" t="s">
        <v>128</v>
      </c>
      <c r="E540" t="s">
        <v>1213</v>
      </c>
      <c r="F540" t="s">
        <v>1230</v>
      </c>
      <c r="G540" t="s">
        <v>1213</v>
      </c>
      <c r="H540" t="s">
        <v>1230</v>
      </c>
      <c r="Y540">
        <v>4.4133333329999997</v>
      </c>
      <c r="AB540">
        <v>5.82</v>
      </c>
      <c r="AC540">
        <v>4</v>
      </c>
      <c r="AF540">
        <v>6.1950000000000003</v>
      </c>
      <c r="BJ540" t="s">
        <v>67</v>
      </c>
      <c r="BL540" t="s">
        <v>118</v>
      </c>
      <c r="BM540">
        <v>3096</v>
      </c>
    </row>
    <row r="541" spans="1:67" x14ac:dyDescent="0.25">
      <c r="A541" t="s">
        <v>2293</v>
      </c>
      <c r="B541" t="s">
        <v>326</v>
      </c>
      <c r="C541" t="s">
        <v>1510</v>
      </c>
      <c r="D541" t="s">
        <v>128</v>
      </c>
      <c r="E541" t="s">
        <v>1213</v>
      </c>
      <c r="F541" t="s">
        <v>1230</v>
      </c>
      <c r="G541" s="8" t="s">
        <v>1213</v>
      </c>
      <c r="H541" t="s">
        <v>1230</v>
      </c>
      <c r="AK541">
        <v>3.9</v>
      </c>
      <c r="AN541">
        <v>2.09</v>
      </c>
      <c r="AO541">
        <v>4.55</v>
      </c>
      <c r="AR541">
        <v>2.83</v>
      </c>
      <c r="AS541">
        <f>AVERAGE(4.62,4.72)</f>
        <v>4.67</v>
      </c>
      <c r="AV541">
        <f>AVERAGE(3.36, 3.45)</f>
        <v>3.4050000000000002</v>
      </c>
      <c r="AW541">
        <f>AVERAGE(4.19,4.36)</f>
        <v>4.2750000000000004</v>
      </c>
      <c r="AX541">
        <f>AVERAGE(3.67,3.87)</f>
        <v>3.77</v>
      </c>
      <c r="AY541">
        <f>AVERAGE(3.77,3.78)</f>
        <v>3.7749999999999999</v>
      </c>
      <c r="AZ541">
        <f>MAX(AX541:AY541)</f>
        <v>3.7749999999999999</v>
      </c>
      <c r="BA541">
        <f>AVERAGE(4.26,4.38)</f>
        <v>4.32</v>
      </c>
      <c r="BB541">
        <f>AVERAGE(4.05,4.22)</f>
        <v>4.1349999999999998</v>
      </c>
      <c r="BC541">
        <f>AVERAGE(3.77,3.82)</f>
        <v>3.7949999999999999</v>
      </c>
      <c r="BD541">
        <f>MAX(BB541:BC541)</f>
        <v>4.1349999999999998</v>
      </c>
      <c r="BE541">
        <v>4.49</v>
      </c>
      <c r="BF541">
        <v>3.33</v>
      </c>
      <c r="BG541">
        <v>2.64</v>
      </c>
      <c r="BH541">
        <v>3.33</v>
      </c>
      <c r="BJ541" t="s">
        <v>67</v>
      </c>
      <c r="BK541" s="1">
        <v>44825</v>
      </c>
      <c r="BL541" t="s">
        <v>2453</v>
      </c>
      <c r="BM541">
        <v>79420</v>
      </c>
    </row>
    <row r="542" spans="1:67" x14ac:dyDescent="0.25">
      <c r="A542" s="8" t="s">
        <v>2425</v>
      </c>
      <c r="C542" t="s">
        <v>1510</v>
      </c>
      <c r="D542" t="s">
        <v>128</v>
      </c>
      <c r="E542" t="s">
        <v>1213</v>
      </c>
      <c r="F542" t="s">
        <v>1230</v>
      </c>
      <c r="G542" s="8" t="s">
        <v>1213</v>
      </c>
      <c r="H542" s="8" t="s">
        <v>1230</v>
      </c>
      <c r="I542" s="8"/>
      <c r="BA542">
        <v>4.45</v>
      </c>
      <c r="BB542">
        <v>3.7</v>
      </c>
      <c r="BC542">
        <v>3.4</v>
      </c>
      <c r="BD542">
        <v>3.7</v>
      </c>
      <c r="BJ542" t="s">
        <v>67</v>
      </c>
      <c r="BK542" s="1">
        <v>44824</v>
      </c>
      <c r="BL542" t="s">
        <v>2356</v>
      </c>
      <c r="BM542">
        <v>2930</v>
      </c>
      <c r="BN542" t="s">
        <v>60</v>
      </c>
      <c r="BO542" t="s">
        <v>2356</v>
      </c>
    </row>
    <row r="543" spans="1:67" x14ac:dyDescent="0.25">
      <c r="A543" s="12" t="s">
        <v>2216</v>
      </c>
      <c r="B543" s="12"/>
      <c r="C543" s="12" t="s">
        <v>1510</v>
      </c>
      <c r="D543" s="12" t="s">
        <v>128</v>
      </c>
      <c r="E543" s="12" t="s">
        <v>1213</v>
      </c>
      <c r="F543" s="12" t="s">
        <v>1230</v>
      </c>
      <c r="G543" s="12" t="s">
        <v>1213</v>
      </c>
      <c r="H543" s="12" t="s">
        <v>1230</v>
      </c>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t="s">
        <v>67</v>
      </c>
      <c r="BK543" s="14">
        <v>44819</v>
      </c>
      <c r="BL543" s="12" t="s">
        <v>2214</v>
      </c>
      <c r="BM543" s="12">
        <v>3649</v>
      </c>
      <c r="BN543" s="12" t="s">
        <v>60</v>
      </c>
      <c r="BO543" s="12" t="s">
        <v>2214</v>
      </c>
    </row>
    <row r="544" spans="1:67" x14ac:dyDescent="0.25">
      <c r="A544" t="s">
        <v>96</v>
      </c>
      <c r="C544" t="s">
        <v>1510</v>
      </c>
      <c r="D544" t="s">
        <v>128</v>
      </c>
      <c r="E544" t="s">
        <v>1213</v>
      </c>
      <c r="F544" t="s">
        <v>1230</v>
      </c>
      <c r="G544" s="8" t="s">
        <v>1213</v>
      </c>
      <c r="H544" t="s">
        <v>1230</v>
      </c>
      <c r="AK544">
        <f>AVERAGE(3.65,3.7)</f>
        <v>3.6749999999999998</v>
      </c>
      <c r="AN544">
        <f>AVERAGE(1.9,1.97)</f>
        <v>1.9350000000000001</v>
      </c>
      <c r="AO544">
        <f>AVERAGE(4.5,4.79)</f>
        <v>4.6449999999999996</v>
      </c>
      <c r="AR544">
        <f>AVERAGE(2.52,2.84)</f>
        <v>2.6799999999999997</v>
      </c>
      <c r="AS544">
        <f>AVERAGE(4.55,4.85)</f>
        <v>4.6999999999999993</v>
      </c>
      <c r="AV544">
        <f>AVERAGE(3.16,3.47)</f>
        <v>3.3150000000000004</v>
      </c>
      <c r="AW544">
        <f>AVERAGE(4.07,4.8)</f>
        <v>4.4350000000000005</v>
      </c>
      <c r="AX544">
        <f>AVERAGE(3.23,4.22)</f>
        <v>3.7249999999999996</v>
      </c>
      <c r="AY544">
        <f>AVERAGE(3.35,4.01)</f>
        <v>3.6799999999999997</v>
      </c>
      <c r="AZ544">
        <f>MAX(AX544:AY544)</f>
        <v>3.7249999999999996</v>
      </c>
      <c r="BA544">
        <f>AVERAGE(4.23,4.73)</f>
        <v>4.4800000000000004</v>
      </c>
      <c r="BB544">
        <f>AVERAGE(3.92,4.49)</f>
        <v>4.2050000000000001</v>
      </c>
      <c r="BC544">
        <f>AVERAGE(3.48,4.34)</f>
        <v>3.91</v>
      </c>
      <c r="BD544">
        <f>MAX(BB544:BC544)</f>
        <v>4.2050000000000001</v>
      </c>
      <c r="BE544">
        <f>AVERAGE(4.12,4.81)</f>
        <v>4.4649999999999999</v>
      </c>
      <c r="BF544">
        <f>AVERAGE(2.94,3.5)</f>
        <v>3.2199999999999998</v>
      </c>
      <c r="BG544">
        <f>AVERAGE(2.11,3.09)</f>
        <v>2.5999999999999996</v>
      </c>
      <c r="BH544">
        <f>MAX(BF544:BG544)</f>
        <v>3.2199999999999998</v>
      </c>
      <c r="BI544" t="s">
        <v>2488</v>
      </c>
      <c r="BJ544" t="s">
        <v>67</v>
      </c>
      <c r="BK544" s="1">
        <v>44825</v>
      </c>
      <c r="BL544" t="s">
        <v>2453</v>
      </c>
      <c r="BM544">
        <v>79420</v>
      </c>
    </row>
    <row r="545" spans="1:67" x14ac:dyDescent="0.25">
      <c r="A545" s="8" t="s">
        <v>2424</v>
      </c>
      <c r="C545" t="s">
        <v>1510</v>
      </c>
      <c r="D545" t="s">
        <v>128</v>
      </c>
      <c r="E545" t="s">
        <v>1213</v>
      </c>
      <c r="F545" t="s">
        <v>1230</v>
      </c>
      <c r="G545" s="8" t="s">
        <v>1213</v>
      </c>
      <c r="H545" s="8" t="s">
        <v>1454</v>
      </c>
      <c r="I545" s="8"/>
      <c r="Y545">
        <v>3.8</v>
      </c>
      <c r="AB545">
        <v>5</v>
      </c>
      <c r="AO545">
        <v>3.95</v>
      </c>
      <c r="AR545">
        <v>2.1</v>
      </c>
      <c r="AS545">
        <v>4.0999999999999996</v>
      </c>
      <c r="AV545">
        <v>2.65</v>
      </c>
      <c r="AW545">
        <v>4.05</v>
      </c>
      <c r="AX545">
        <v>3.25</v>
      </c>
      <c r="AY545">
        <v>3.4</v>
      </c>
      <c r="AZ545">
        <v>3.4</v>
      </c>
      <c r="BA545">
        <v>4.55</v>
      </c>
      <c r="BB545">
        <v>4.0999999999999996</v>
      </c>
      <c r="BC545">
        <v>3.6</v>
      </c>
      <c r="BD545">
        <v>4.0999999999999996</v>
      </c>
      <c r="BE545">
        <v>3.75</v>
      </c>
      <c r="BF545">
        <v>2.75</v>
      </c>
      <c r="BG545">
        <v>2.15</v>
      </c>
      <c r="BH545">
        <v>2.75</v>
      </c>
      <c r="BJ545" s="8" t="s">
        <v>67</v>
      </c>
      <c r="BK545" s="9">
        <v>44824</v>
      </c>
      <c r="BL545" s="8" t="s">
        <v>2356</v>
      </c>
      <c r="BM545">
        <v>2930</v>
      </c>
    </row>
    <row r="546" spans="1:67" x14ac:dyDescent="0.25">
      <c r="A546" s="13" t="s">
        <v>1723</v>
      </c>
      <c r="B546" s="13"/>
      <c r="C546" s="13" t="s">
        <v>1510</v>
      </c>
      <c r="D546" s="13" t="s">
        <v>128</v>
      </c>
      <c r="E546" s="13" t="s">
        <v>1213</v>
      </c>
      <c r="F546" s="13" t="s">
        <v>1236</v>
      </c>
      <c r="G546" s="13" t="s">
        <v>1213</v>
      </c>
      <c r="H546" s="13" t="s">
        <v>1236</v>
      </c>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row>
    <row r="547" spans="1:67" x14ac:dyDescent="0.25">
      <c r="A547" s="8" t="s">
        <v>96</v>
      </c>
      <c r="C547" t="s">
        <v>1510</v>
      </c>
      <c r="D547" t="s">
        <v>128</v>
      </c>
      <c r="E547" t="s">
        <v>1213</v>
      </c>
      <c r="F547" t="s">
        <v>1236</v>
      </c>
      <c r="G547" s="8" t="s">
        <v>1213</v>
      </c>
      <c r="H547" t="s">
        <v>1236</v>
      </c>
      <c r="I547" s="8" t="b">
        <v>0</v>
      </c>
      <c r="AK547">
        <v>2.7</v>
      </c>
      <c r="AN547">
        <v>1.6</v>
      </c>
      <c r="AO547">
        <v>3.3</v>
      </c>
      <c r="AR547">
        <v>2.1</v>
      </c>
      <c r="AS547">
        <v>3.8</v>
      </c>
      <c r="AV547">
        <v>2.8</v>
      </c>
      <c r="AW547">
        <v>4.0999999999999996</v>
      </c>
      <c r="AY547">
        <v>3.4</v>
      </c>
      <c r="AZ547">
        <v>3.4</v>
      </c>
      <c r="BA547">
        <v>4.4000000000000004</v>
      </c>
      <c r="BC547">
        <v>3.7</v>
      </c>
      <c r="BD547">
        <v>3.7</v>
      </c>
      <c r="BI547" t="s">
        <v>2455</v>
      </c>
      <c r="BJ547" t="s">
        <v>67</v>
      </c>
      <c r="BK547" s="1">
        <v>44825</v>
      </c>
      <c r="BL547" t="s">
        <v>2453</v>
      </c>
      <c r="BM547">
        <v>79420</v>
      </c>
    </row>
    <row r="548" spans="1:67" x14ac:dyDescent="0.25">
      <c r="A548" t="s">
        <v>1237</v>
      </c>
      <c r="C548" t="s">
        <v>1510</v>
      </c>
      <c r="D548" t="s">
        <v>128</v>
      </c>
      <c r="E548" t="s">
        <v>1213</v>
      </c>
      <c r="F548" t="s">
        <v>1236</v>
      </c>
      <c r="G548" t="s">
        <v>1213</v>
      </c>
      <c r="H548" t="s">
        <v>1236</v>
      </c>
      <c r="AW548">
        <v>4.0999999999999996</v>
      </c>
      <c r="AZ548">
        <v>3.4</v>
      </c>
      <c r="BA548">
        <v>4.4000000000000004</v>
      </c>
      <c r="BD548">
        <v>3.7</v>
      </c>
      <c r="BJ548" t="s">
        <v>67</v>
      </c>
      <c r="BL548" t="s">
        <v>217</v>
      </c>
      <c r="BM548">
        <v>1609</v>
      </c>
      <c r="BN548" t="s">
        <v>60</v>
      </c>
      <c r="BO548" t="s">
        <v>217</v>
      </c>
    </row>
    <row r="549" spans="1:67" x14ac:dyDescent="0.25">
      <c r="A549" t="s">
        <v>1238</v>
      </c>
      <c r="C549" t="s">
        <v>1510</v>
      </c>
      <c r="D549" t="s">
        <v>128</v>
      </c>
      <c r="E549" t="s">
        <v>1213</v>
      </c>
      <c r="F549" t="s">
        <v>1236</v>
      </c>
      <c r="G549" t="s">
        <v>1213</v>
      </c>
      <c r="H549" t="s">
        <v>1236</v>
      </c>
      <c r="AK549">
        <v>2.7</v>
      </c>
      <c r="AN549">
        <v>1.6</v>
      </c>
      <c r="AO549">
        <v>3.3</v>
      </c>
      <c r="AR549">
        <v>2.1</v>
      </c>
      <c r="AS549">
        <v>3.8</v>
      </c>
      <c r="AV549">
        <v>2.8</v>
      </c>
      <c r="BJ549" t="s">
        <v>67</v>
      </c>
      <c r="BL549" t="s">
        <v>217</v>
      </c>
      <c r="BM549">
        <v>1609</v>
      </c>
      <c r="BN549" t="s">
        <v>60</v>
      </c>
      <c r="BO549" t="s">
        <v>217</v>
      </c>
    </row>
    <row r="550" spans="1:67" x14ac:dyDescent="0.25">
      <c r="A550" t="s">
        <v>1239</v>
      </c>
      <c r="C550" t="s">
        <v>1510</v>
      </c>
      <c r="D550" t="s">
        <v>128</v>
      </c>
      <c r="E550" t="s">
        <v>1213</v>
      </c>
      <c r="F550" t="s">
        <v>1236</v>
      </c>
      <c r="G550" t="s">
        <v>1213</v>
      </c>
      <c r="H550" t="s">
        <v>1236</v>
      </c>
      <c r="AC550">
        <v>4</v>
      </c>
      <c r="AF550">
        <v>5.87</v>
      </c>
      <c r="BJ550" t="s">
        <v>67</v>
      </c>
      <c r="BL550" t="s">
        <v>118</v>
      </c>
      <c r="BM550">
        <v>3096</v>
      </c>
    </row>
    <row r="551" spans="1:67" x14ac:dyDescent="0.25">
      <c r="A551" t="s">
        <v>1241</v>
      </c>
      <c r="C551" t="s">
        <v>1510</v>
      </c>
      <c r="D551" t="s">
        <v>128</v>
      </c>
      <c r="E551" t="s">
        <v>1213</v>
      </c>
      <c r="F551" t="s">
        <v>271</v>
      </c>
      <c r="G551" t="s">
        <v>1242</v>
      </c>
      <c r="H551" t="s">
        <v>271</v>
      </c>
      <c r="BE551">
        <v>4.66</v>
      </c>
      <c r="BF551">
        <v>3.27</v>
      </c>
      <c r="BG551">
        <v>2.94</v>
      </c>
      <c r="BH551">
        <v>3.27</v>
      </c>
      <c r="BJ551" t="s">
        <v>67</v>
      </c>
      <c r="BL551" t="s">
        <v>81</v>
      </c>
      <c r="BM551">
        <v>42805</v>
      </c>
      <c r="BN551" t="s">
        <v>69</v>
      </c>
      <c r="BO551" t="s">
        <v>81</v>
      </c>
    </row>
    <row r="552" spans="1:67" x14ac:dyDescent="0.25">
      <c r="A552" s="8" t="s">
        <v>2427</v>
      </c>
      <c r="C552" t="s">
        <v>1510</v>
      </c>
      <c r="D552" t="s">
        <v>128</v>
      </c>
      <c r="E552" t="s">
        <v>1213</v>
      </c>
      <c r="F552" t="s">
        <v>271</v>
      </c>
      <c r="G552" s="8" t="s">
        <v>1213</v>
      </c>
      <c r="H552" s="8" t="s">
        <v>271</v>
      </c>
      <c r="I552" s="8"/>
      <c r="Y552">
        <v>4.3</v>
      </c>
      <c r="AB552">
        <v>5.2</v>
      </c>
      <c r="BJ552" t="s">
        <v>67</v>
      </c>
      <c r="BK552" s="1">
        <v>44824</v>
      </c>
      <c r="BL552" t="s">
        <v>2356</v>
      </c>
      <c r="BM552">
        <v>2930</v>
      </c>
    </row>
    <row r="553" spans="1:67" x14ac:dyDescent="0.25">
      <c r="A553" s="8" t="s">
        <v>2428</v>
      </c>
      <c r="C553" t="s">
        <v>1510</v>
      </c>
      <c r="D553" t="s">
        <v>128</v>
      </c>
      <c r="E553" t="s">
        <v>1213</v>
      </c>
      <c r="F553" t="s">
        <v>271</v>
      </c>
      <c r="G553" s="8" t="s">
        <v>1213</v>
      </c>
      <c r="H553" s="8" t="s">
        <v>271</v>
      </c>
      <c r="I553" s="8"/>
      <c r="Y553">
        <v>4.25</v>
      </c>
      <c r="BI553" t="s">
        <v>2416</v>
      </c>
      <c r="BJ553" s="8" t="s">
        <v>67</v>
      </c>
      <c r="BK553" s="9">
        <v>44824</v>
      </c>
      <c r="BL553" s="8" t="s">
        <v>2356</v>
      </c>
      <c r="BM553">
        <v>2930</v>
      </c>
    </row>
    <row r="554" spans="1:67" x14ac:dyDescent="0.25">
      <c r="A554" s="8" t="s">
        <v>2429</v>
      </c>
      <c r="C554" t="s">
        <v>1510</v>
      </c>
      <c r="D554" t="s">
        <v>128</v>
      </c>
      <c r="E554" t="s">
        <v>1213</v>
      </c>
      <c r="F554" t="s">
        <v>271</v>
      </c>
      <c r="G554" s="8" t="s">
        <v>1213</v>
      </c>
      <c r="H554" s="8" t="s">
        <v>271</v>
      </c>
      <c r="I554" s="8"/>
      <c r="Y554">
        <v>4.3</v>
      </c>
      <c r="BI554" t="s">
        <v>2416</v>
      </c>
      <c r="BJ554" t="s">
        <v>67</v>
      </c>
      <c r="BK554" s="1">
        <v>44824</v>
      </c>
      <c r="BL554" t="s">
        <v>2356</v>
      </c>
      <c r="BM554">
        <v>2930</v>
      </c>
    </row>
    <row r="555" spans="1:67" x14ac:dyDescent="0.25">
      <c r="A555" s="8" t="s">
        <v>2426</v>
      </c>
      <c r="C555" t="s">
        <v>1510</v>
      </c>
      <c r="D555" t="s">
        <v>128</v>
      </c>
      <c r="E555" t="s">
        <v>1213</v>
      </c>
      <c r="F555" t="s">
        <v>271</v>
      </c>
      <c r="G555" s="8" t="s">
        <v>1213</v>
      </c>
      <c r="H555" s="8" t="s">
        <v>271</v>
      </c>
      <c r="I555" s="8"/>
      <c r="Y555">
        <v>4.1500000000000004</v>
      </c>
      <c r="AB555">
        <v>4.45</v>
      </c>
      <c r="BJ555" t="s">
        <v>67</v>
      </c>
      <c r="BK555" s="1">
        <v>44824</v>
      </c>
      <c r="BL555" t="s">
        <v>2356</v>
      </c>
      <c r="BM555">
        <v>2930</v>
      </c>
      <c r="BN555" t="s">
        <v>60</v>
      </c>
      <c r="BO555" t="s">
        <v>2356</v>
      </c>
    </row>
    <row r="556" spans="1:67" x14ac:dyDescent="0.25">
      <c r="A556" t="s">
        <v>1240</v>
      </c>
      <c r="C556" t="s">
        <v>1510</v>
      </c>
      <c r="D556" t="s">
        <v>128</v>
      </c>
      <c r="E556" t="s">
        <v>1213</v>
      </c>
      <c r="F556" t="s">
        <v>271</v>
      </c>
      <c r="G556" t="s">
        <v>1213</v>
      </c>
      <c r="H556" t="s">
        <v>271</v>
      </c>
      <c r="BE556">
        <v>4.95</v>
      </c>
      <c r="BF556">
        <v>3.5</v>
      </c>
      <c r="BG556">
        <v>2.85</v>
      </c>
      <c r="BH556">
        <v>3.5</v>
      </c>
      <c r="BJ556" t="s">
        <v>67</v>
      </c>
      <c r="BL556" t="s">
        <v>279</v>
      </c>
      <c r="BM556">
        <v>17228</v>
      </c>
      <c r="BN556" t="s">
        <v>60</v>
      </c>
      <c r="BO556" t="s">
        <v>279</v>
      </c>
    </row>
    <row r="557" spans="1:67" x14ac:dyDescent="0.25">
      <c r="A557" s="8" t="s">
        <v>2485</v>
      </c>
      <c r="C557" t="s">
        <v>1510</v>
      </c>
      <c r="D557" t="s">
        <v>128</v>
      </c>
      <c r="E557" t="s">
        <v>1213</v>
      </c>
      <c r="F557" t="s">
        <v>271</v>
      </c>
      <c r="G557" s="8" t="s">
        <v>1213</v>
      </c>
      <c r="H557" t="s">
        <v>271</v>
      </c>
      <c r="BA557">
        <v>4.75</v>
      </c>
      <c r="BD557">
        <v>4</v>
      </c>
      <c r="BI557" t="s">
        <v>2486</v>
      </c>
      <c r="BJ557" t="s">
        <v>67</v>
      </c>
      <c r="BK557" s="1">
        <v>44825</v>
      </c>
      <c r="BL557" t="s">
        <v>2453</v>
      </c>
      <c r="BM557">
        <v>79420</v>
      </c>
    </row>
    <row r="558" spans="1:67" x14ac:dyDescent="0.25">
      <c r="A558" s="13" t="s">
        <v>1723</v>
      </c>
      <c r="B558" s="13"/>
      <c r="C558" s="13" t="s">
        <v>1510</v>
      </c>
      <c r="D558" s="13" t="s">
        <v>128</v>
      </c>
      <c r="E558" s="13" t="s">
        <v>1213</v>
      </c>
      <c r="F558" s="13" t="s">
        <v>1243</v>
      </c>
      <c r="G558" s="13" t="s">
        <v>1213</v>
      </c>
      <c r="H558" s="13" t="s">
        <v>1243</v>
      </c>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row>
    <row r="559" spans="1:67" x14ac:dyDescent="0.25">
      <c r="A559" t="s">
        <v>1244</v>
      </c>
      <c r="C559" t="s">
        <v>1510</v>
      </c>
      <c r="D559" t="s">
        <v>128</v>
      </c>
      <c r="E559" t="s">
        <v>1213</v>
      </c>
      <c r="F559" t="s">
        <v>1243</v>
      </c>
      <c r="G559" t="s">
        <v>1213</v>
      </c>
      <c r="H559" t="s">
        <v>1243</v>
      </c>
      <c r="BE559">
        <v>3.5</v>
      </c>
      <c r="BF559">
        <v>2.4</v>
      </c>
      <c r="BG559">
        <v>1.9</v>
      </c>
      <c r="BH559">
        <v>2.4</v>
      </c>
      <c r="BJ559" t="s">
        <v>67</v>
      </c>
      <c r="BL559" t="s">
        <v>206</v>
      </c>
      <c r="BM559">
        <v>46399</v>
      </c>
    </row>
    <row r="560" spans="1:67" x14ac:dyDescent="0.25">
      <c r="A560" t="s">
        <v>1245</v>
      </c>
      <c r="C560" t="s">
        <v>1510</v>
      </c>
      <c r="D560" t="s">
        <v>128</v>
      </c>
      <c r="E560" t="s">
        <v>1213</v>
      </c>
      <c r="F560" t="s">
        <v>1243</v>
      </c>
      <c r="G560" t="s">
        <v>1213</v>
      </c>
      <c r="H560" t="s">
        <v>1243</v>
      </c>
      <c r="AC560">
        <v>2.9</v>
      </c>
      <c r="AF560">
        <v>4.3</v>
      </c>
      <c r="BJ560" t="s">
        <v>67</v>
      </c>
      <c r="BL560" t="s">
        <v>206</v>
      </c>
      <c r="BM560">
        <v>46399</v>
      </c>
      <c r="BN560" t="s">
        <v>69</v>
      </c>
      <c r="BO560" t="s">
        <v>206</v>
      </c>
    </row>
    <row r="561" spans="1:67" x14ac:dyDescent="0.25">
      <c r="A561" t="s">
        <v>1246</v>
      </c>
      <c r="C561" t="s">
        <v>1510</v>
      </c>
      <c r="D561" t="s">
        <v>128</v>
      </c>
      <c r="E561" t="s">
        <v>1213</v>
      </c>
      <c r="F561" t="s">
        <v>1243</v>
      </c>
      <c r="G561" t="s">
        <v>1213</v>
      </c>
      <c r="H561" t="s">
        <v>1243</v>
      </c>
      <c r="U561">
        <v>2.9</v>
      </c>
      <c r="X561">
        <v>3.5</v>
      </c>
      <c r="BJ561" t="s">
        <v>67</v>
      </c>
      <c r="BL561" t="s">
        <v>206</v>
      </c>
      <c r="BM561">
        <v>46399</v>
      </c>
      <c r="BN561" t="s">
        <v>69</v>
      </c>
      <c r="BO561" t="s">
        <v>206</v>
      </c>
    </row>
    <row r="562" spans="1:67" x14ac:dyDescent="0.25">
      <c r="A562" t="s">
        <v>1247</v>
      </c>
      <c r="C562" t="s">
        <v>1510</v>
      </c>
      <c r="D562" t="s">
        <v>128</v>
      </c>
      <c r="E562" t="s">
        <v>1213</v>
      </c>
      <c r="F562" t="s">
        <v>1243</v>
      </c>
      <c r="G562" t="s">
        <v>1213</v>
      </c>
      <c r="H562" t="s">
        <v>1243</v>
      </c>
      <c r="AO562">
        <v>3</v>
      </c>
      <c r="AR562">
        <v>2</v>
      </c>
      <c r="AS562">
        <v>3.3</v>
      </c>
      <c r="AV562">
        <v>2.2999999999999998</v>
      </c>
      <c r="AW562">
        <v>3</v>
      </c>
      <c r="AX562">
        <v>2.5</v>
      </c>
      <c r="AY562">
        <v>2.6</v>
      </c>
      <c r="AZ562">
        <v>2.6</v>
      </c>
      <c r="BA562">
        <v>3.6</v>
      </c>
      <c r="BB562">
        <v>3</v>
      </c>
      <c r="BC562">
        <v>3.2</v>
      </c>
      <c r="BD562">
        <v>3.2</v>
      </c>
      <c r="BE562">
        <v>3.6</v>
      </c>
      <c r="BF562">
        <v>2.6</v>
      </c>
      <c r="BG562">
        <v>2.2999999999999998</v>
      </c>
      <c r="BH562">
        <v>2.6</v>
      </c>
      <c r="BI562" t="s">
        <v>326</v>
      </c>
      <c r="BJ562" t="s">
        <v>67</v>
      </c>
      <c r="BL562" t="s">
        <v>206</v>
      </c>
      <c r="BM562">
        <v>46399</v>
      </c>
      <c r="BN562" t="s">
        <v>69</v>
      </c>
      <c r="BO562" t="s">
        <v>206</v>
      </c>
    </row>
    <row r="563" spans="1:67" x14ac:dyDescent="0.25">
      <c r="A563" t="s">
        <v>1248</v>
      </c>
      <c r="C563" t="s">
        <v>1510</v>
      </c>
      <c r="D563" t="s">
        <v>128</v>
      </c>
      <c r="E563" t="s">
        <v>1213</v>
      </c>
      <c r="F563" t="s">
        <v>1243</v>
      </c>
      <c r="G563" t="s">
        <v>1213</v>
      </c>
      <c r="H563" t="s">
        <v>1243</v>
      </c>
      <c r="U563">
        <v>2.6</v>
      </c>
      <c r="X563">
        <v>3</v>
      </c>
      <c r="BJ563" t="s">
        <v>67</v>
      </c>
      <c r="BL563" t="s">
        <v>206</v>
      </c>
      <c r="BM563">
        <v>46399</v>
      </c>
    </row>
    <row r="564" spans="1:67" x14ac:dyDescent="0.25">
      <c r="A564" t="s">
        <v>1249</v>
      </c>
      <c r="C564" t="s">
        <v>1510</v>
      </c>
      <c r="D564" t="s">
        <v>128</v>
      </c>
      <c r="E564" t="s">
        <v>1213</v>
      </c>
      <c r="F564" t="s">
        <v>1243</v>
      </c>
      <c r="G564" t="s">
        <v>1213</v>
      </c>
      <c r="H564" t="s">
        <v>1243</v>
      </c>
      <c r="AS564">
        <v>3.4</v>
      </c>
      <c r="AV564">
        <v>2</v>
      </c>
      <c r="BJ564" t="s">
        <v>67</v>
      </c>
      <c r="BL564" t="s">
        <v>206</v>
      </c>
      <c r="BM564">
        <v>46399</v>
      </c>
    </row>
    <row r="565" spans="1:67" x14ac:dyDescent="0.25">
      <c r="A565" t="s">
        <v>1250</v>
      </c>
      <c r="C565" t="s">
        <v>1510</v>
      </c>
      <c r="D565" t="s">
        <v>128</v>
      </c>
      <c r="E565" t="s">
        <v>1213</v>
      </c>
      <c r="F565" t="s">
        <v>1243</v>
      </c>
      <c r="G565" t="s">
        <v>1213</v>
      </c>
      <c r="H565" t="s">
        <v>1243</v>
      </c>
      <c r="AK565">
        <v>2.2000000000000002</v>
      </c>
      <c r="AN565">
        <v>1.6</v>
      </c>
      <c r="BI565" t="s">
        <v>1251</v>
      </c>
      <c r="BJ565" t="s">
        <v>67</v>
      </c>
      <c r="BL565" t="s">
        <v>206</v>
      </c>
      <c r="BM565">
        <v>46399</v>
      </c>
    </row>
    <row r="566" spans="1:67" x14ac:dyDescent="0.25">
      <c r="A566" t="s">
        <v>1252</v>
      </c>
      <c r="C566" t="s">
        <v>1510</v>
      </c>
      <c r="D566" t="s">
        <v>128</v>
      </c>
      <c r="E566" t="s">
        <v>1213</v>
      </c>
      <c r="F566" t="s">
        <v>1243</v>
      </c>
      <c r="G566" t="s">
        <v>1213</v>
      </c>
      <c r="H566" t="s">
        <v>1243</v>
      </c>
      <c r="Y566">
        <v>2.8</v>
      </c>
      <c r="AB566">
        <v>3.7</v>
      </c>
      <c r="BJ566" t="s">
        <v>67</v>
      </c>
      <c r="BL566" t="s">
        <v>206</v>
      </c>
      <c r="BM566">
        <v>46399</v>
      </c>
      <c r="BN566" t="s">
        <v>69</v>
      </c>
      <c r="BO566" t="s">
        <v>206</v>
      </c>
    </row>
    <row r="567" spans="1:67" x14ac:dyDescent="0.25">
      <c r="A567" t="s">
        <v>1253</v>
      </c>
      <c r="C567" t="s">
        <v>1510</v>
      </c>
      <c r="D567" t="s">
        <v>128</v>
      </c>
      <c r="E567" t="s">
        <v>1213</v>
      </c>
      <c r="F567" t="s">
        <v>1243</v>
      </c>
      <c r="G567" t="s">
        <v>1213</v>
      </c>
      <c r="H567" t="s">
        <v>1243</v>
      </c>
      <c r="AC567">
        <v>2.9</v>
      </c>
      <c r="AF567">
        <v>3.9</v>
      </c>
      <c r="BI567" t="s">
        <v>1254</v>
      </c>
      <c r="BJ567" t="s">
        <v>67</v>
      </c>
      <c r="BL567" t="s">
        <v>206</v>
      </c>
      <c r="BM567">
        <v>46399</v>
      </c>
    </row>
    <row r="568" spans="1:67" x14ac:dyDescent="0.25">
      <c r="A568" t="s">
        <v>1255</v>
      </c>
      <c r="C568" t="s">
        <v>1510</v>
      </c>
      <c r="D568" t="s">
        <v>128</v>
      </c>
      <c r="E568" t="s">
        <v>1213</v>
      </c>
      <c r="F568" t="s">
        <v>1243</v>
      </c>
      <c r="G568" t="s">
        <v>1213</v>
      </c>
      <c r="H568" t="s">
        <v>1243</v>
      </c>
      <c r="BE568">
        <v>3.6</v>
      </c>
      <c r="BF568">
        <v>2.4</v>
      </c>
      <c r="BG568">
        <v>2</v>
      </c>
      <c r="BH568">
        <v>2.4</v>
      </c>
      <c r="BJ568" t="s">
        <v>67</v>
      </c>
      <c r="BL568" t="s">
        <v>206</v>
      </c>
      <c r="BM568">
        <v>46399</v>
      </c>
    </row>
    <row r="569" spans="1:67" x14ac:dyDescent="0.25">
      <c r="A569" t="s">
        <v>1256</v>
      </c>
      <c r="C569" t="s">
        <v>1510</v>
      </c>
      <c r="D569" t="s">
        <v>128</v>
      </c>
      <c r="E569" t="s">
        <v>1213</v>
      </c>
      <c r="F569" t="s">
        <v>1243</v>
      </c>
      <c r="G569" t="s">
        <v>1213</v>
      </c>
      <c r="H569" t="s">
        <v>1243</v>
      </c>
      <c r="Y569">
        <v>2.6</v>
      </c>
      <c r="AB569">
        <v>3.3</v>
      </c>
      <c r="BJ569" t="s">
        <v>67</v>
      </c>
      <c r="BL569" t="s">
        <v>206</v>
      </c>
      <c r="BM569">
        <v>46399</v>
      </c>
    </row>
    <row r="570" spans="1:67" x14ac:dyDescent="0.25">
      <c r="A570" t="s">
        <v>1257</v>
      </c>
      <c r="C570" t="s">
        <v>1510</v>
      </c>
      <c r="D570" t="s">
        <v>128</v>
      </c>
      <c r="E570" t="s">
        <v>1213</v>
      </c>
      <c r="F570" t="s">
        <v>1243</v>
      </c>
      <c r="G570" t="s">
        <v>1213</v>
      </c>
      <c r="H570" t="s">
        <v>1243</v>
      </c>
      <c r="BF570">
        <v>2.4</v>
      </c>
      <c r="BH570">
        <v>2.4</v>
      </c>
      <c r="BI570" t="s">
        <v>1258</v>
      </c>
      <c r="BJ570" t="s">
        <v>67</v>
      </c>
      <c r="BL570" t="s">
        <v>206</v>
      </c>
      <c r="BM570">
        <v>46399</v>
      </c>
    </row>
    <row r="571" spans="1:67" x14ac:dyDescent="0.25">
      <c r="A571" t="s">
        <v>1259</v>
      </c>
      <c r="C571" t="s">
        <v>1510</v>
      </c>
      <c r="D571" t="s">
        <v>128</v>
      </c>
      <c r="E571" t="s">
        <v>1213</v>
      </c>
      <c r="F571" t="s">
        <v>1243</v>
      </c>
      <c r="G571" t="s">
        <v>1213</v>
      </c>
      <c r="H571" t="s">
        <v>1243</v>
      </c>
      <c r="Y571">
        <v>2.7</v>
      </c>
      <c r="AB571">
        <v>3.1</v>
      </c>
      <c r="BJ571" t="s">
        <v>67</v>
      </c>
      <c r="BL571" t="s">
        <v>206</v>
      </c>
      <c r="BM571">
        <v>46399</v>
      </c>
    </row>
    <row r="572" spans="1:67" x14ac:dyDescent="0.25">
      <c r="A572" t="s">
        <v>1260</v>
      </c>
      <c r="C572" t="s">
        <v>1510</v>
      </c>
      <c r="D572" t="s">
        <v>128</v>
      </c>
      <c r="E572" t="s">
        <v>1213</v>
      </c>
      <c r="F572" t="s">
        <v>1243</v>
      </c>
      <c r="G572" t="s">
        <v>1213</v>
      </c>
      <c r="H572" t="s">
        <v>1243</v>
      </c>
      <c r="AK572">
        <v>2.4</v>
      </c>
      <c r="AN572">
        <v>1.5</v>
      </c>
      <c r="BJ572" t="s">
        <v>67</v>
      </c>
      <c r="BL572" t="s">
        <v>206</v>
      </c>
      <c r="BM572">
        <v>46399</v>
      </c>
    </row>
    <row r="573" spans="1:67" x14ac:dyDescent="0.25">
      <c r="A573" t="s">
        <v>1261</v>
      </c>
      <c r="C573" t="s">
        <v>1510</v>
      </c>
      <c r="D573" t="s">
        <v>128</v>
      </c>
      <c r="E573" t="s">
        <v>1213</v>
      </c>
      <c r="F573" t="s">
        <v>1243</v>
      </c>
      <c r="G573" t="s">
        <v>1213</v>
      </c>
      <c r="H573" t="s">
        <v>1243</v>
      </c>
      <c r="AW573">
        <v>3</v>
      </c>
      <c r="AX573">
        <v>2.5</v>
      </c>
      <c r="AY573">
        <v>2.5</v>
      </c>
      <c r="AZ573">
        <v>2.5</v>
      </c>
      <c r="BJ573" t="s">
        <v>67</v>
      </c>
      <c r="BL573" t="s">
        <v>206</v>
      </c>
      <c r="BM573">
        <v>46399</v>
      </c>
    </row>
    <row r="574" spans="1:67" x14ac:dyDescent="0.25">
      <c r="A574" s="13" t="s">
        <v>1723</v>
      </c>
      <c r="B574" s="13"/>
      <c r="C574" s="13" t="s">
        <v>1510</v>
      </c>
      <c r="D574" s="13" t="s">
        <v>128</v>
      </c>
      <c r="E574" s="13" t="s">
        <v>1213</v>
      </c>
      <c r="F574" s="13" t="s">
        <v>1637</v>
      </c>
      <c r="G574" s="13" t="s">
        <v>1213</v>
      </c>
      <c r="H574" s="13" t="s">
        <v>1637</v>
      </c>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row>
    <row r="575" spans="1:67" x14ac:dyDescent="0.25">
      <c r="A575" s="8" t="s">
        <v>2483</v>
      </c>
      <c r="C575" t="s">
        <v>1510</v>
      </c>
      <c r="D575" t="s">
        <v>128</v>
      </c>
      <c r="E575" t="s">
        <v>1213</v>
      </c>
      <c r="F575" t="s">
        <v>1637</v>
      </c>
      <c r="G575" s="8" t="s">
        <v>1213</v>
      </c>
      <c r="H575" t="s">
        <v>1637</v>
      </c>
      <c r="AY575">
        <v>4.05</v>
      </c>
      <c r="AZ575">
        <v>4.05</v>
      </c>
      <c r="BA575" s="5"/>
      <c r="BB575" s="5"/>
      <c r="BC575" s="5"/>
      <c r="BD575" s="5"/>
      <c r="BE575" s="5"/>
      <c r="BF575" s="5"/>
      <c r="BG575" s="5"/>
      <c r="BH575" s="5"/>
      <c r="BI575" s="5"/>
      <c r="BJ575" t="s">
        <v>67</v>
      </c>
      <c r="BK575" s="1">
        <v>44825</v>
      </c>
      <c r="BL575" t="s">
        <v>2453</v>
      </c>
      <c r="BM575">
        <v>79420</v>
      </c>
      <c r="BN575" t="s">
        <v>60</v>
      </c>
      <c r="BO575" t="s">
        <v>2453</v>
      </c>
    </row>
    <row r="576" spans="1:67" x14ac:dyDescent="0.25">
      <c r="A576" s="8" t="s">
        <v>2484</v>
      </c>
      <c r="C576" t="s">
        <v>1510</v>
      </c>
      <c r="D576" t="s">
        <v>128</v>
      </c>
      <c r="E576" t="s">
        <v>1213</v>
      </c>
      <c r="F576" t="s">
        <v>1637</v>
      </c>
      <c r="G576" s="8" t="s">
        <v>1213</v>
      </c>
      <c r="H576" t="s">
        <v>1637</v>
      </c>
      <c r="AC576">
        <v>5.37</v>
      </c>
      <c r="AF576">
        <v>6.65</v>
      </c>
      <c r="AG576">
        <v>3.7</v>
      </c>
      <c r="AJ576">
        <v>5.52</v>
      </c>
      <c r="BJ576" t="s">
        <v>67</v>
      </c>
      <c r="BK576" s="1">
        <v>44825</v>
      </c>
      <c r="BL576" t="s">
        <v>2453</v>
      </c>
      <c r="BM576">
        <v>79420</v>
      </c>
      <c r="BN576" t="s">
        <v>60</v>
      </c>
      <c r="BO576" t="s">
        <v>2453</v>
      </c>
    </row>
    <row r="577" spans="1:67" x14ac:dyDescent="0.25">
      <c r="A577" s="8" t="s">
        <v>2482</v>
      </c>
      <c r="B577" t="s">
        <v>326</v>
      </c>
      <c r="C577" t="s">
        <v>1510</v>
      </c>
      <c r="D577" t="s">
        <v>128</v>
      </c>
      <c r="E577" t="s">
        <v>1213</v>
      </c>
      <c r="F577" t="s">
        <v>1637</v>
      </c>
      <c r="G577" s="8" t="s">
        <v>1213</v>
      </c>
      <c r="H577" t="s">
        <v>1637</v>
      </c>
      <c r="AW577">
        <v>5.0999999999999996</v>
      </c>
      <c r="BA577" s="5"/>
      <c r="BB577" s="5"/>
      <c r="BC577" s="5"/>
      <c r="BD577" s="5"/>
      <c r="BE577" s="5"/>
      <c r="BF577" s="5"/>
      <c r="BG577" s="5"/>
      <c r="BH577" s="5"/>
      <c r="BI577" s="5"/>
      <c r="BJ577" t="s">
        <v>67</v>
      </c>
      <c r="BK577" s="1">
        <v>44825</v>
      </c>
      <c r="BL577" t="s">
        <v>2453</v>
      </c>
      <c r="BM577">
        <v>79420</v>
      </c>
      <c r="BN577" t="s">
        <v>60</v>
      </c>
      <c r="BO577" t="s">
        <v>2453</v>
      </c>
    </row>
    <row r="578" spans="1:67" x14ac:dyDescent="0.25">
      <c r="A578" s="8" t="s">
        <v>2487</v>
      </c>
      <c r="C578" t="s">
        <v>1510</v>
      </c>
      <c r="D578" t="s">
        <v>128</v>
      </c>
      <c r="E578" t="s">
        <v>1213</v>
      </c>
      <c r="F578" t="s">
        <v>1637</v>
      </c>
      <c r="G578" s="8" t="s">
        <v>1213</v>
      </c>
      <c r="H578" t="s">
        <v>1637</v>
      </c>
      <c r="BA578">
        <f>AVERAGE(4.96,5.5)</f>
        <v>5.23</v>
      </c>
      <c r="BB578">
        <f>AVERAGE(4.65,4.82)</f>
        <v>4.7350000000000003</v>
      </c>
      <c r="BC578">
        <f>AVERAGE(4.4,4.42)</f>
        <v>4.41</v>
      </c>
      <c r="BD578">
        <f>MAX(BB578:BC578)</f>
        <v>4.7350000000000003</v>
      </c>
      <c r="BE578">
        <f>AVERAGE(5.42,5.43)</f>
        <v>5.4249999999999998</v>
      </c>
      <c r="BF578">
        <f>AVERAGE(4.08,4.14)</f>
        <v>4.1099999999999994</v>
      </c>
      <c r="BG578">
        <f>AVERAGE(3.35,3.36)</f>
        <v>3.355</v>
      </c>
      <c r="BH578">
        <f>MAX(BF578:BG578)</f>
        <v>4.1099999999999994</v>
      </c>
      <c r="BJ578" t="s">
        <v>67</v>
      </c>
      <c r="BK578" s="1">
        <v>44825</v>
      </c>
      <c r="BL578" t="s">
        <v>2453</v>
      </c>
      <c r="BM578">
        <v>79420</v>
      </c>
    </row>
    <row r="579" spans="1:67" x14ac:dyDescent="0.25">
      <c r="A579" s="13" t="s">
        <v>1723</v>
      </c>
      <c r="B579" s="13"/>
      <c r="C579" s="13" t="s">
        <v>1510</v>
      </c>
      <c r="D579" s="13" t="s">
        <v>128</v>
      </c>
      <c r="E579" s="13" t="s">
        <v>1213</v>
      </c>
      <c r="F579" s="13"/>
      <c r="G579" s="13" t="s">
        <v>1461</v>
      </c>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row>
    <row r="580" spans="1:67" x14ac:dyDescent="0.25">
      <c r="A580" s="13" t="s">
        <v>1723</v>
      </c>
      <c r="B580" s="13"/>
      <c r="C580" s="13" t="s">
        <v>1510</v>
      </c>
      <c r="D580" s="13" t="s">
        <v>128</v>
      </c>
      <c r="E580" s="13" t="s">
        <v>1213</v>
      </c>
      <c r="F580" s="13"/>
      <c r="G580" s="13" t="s">
        <v>1213</v>
      </c>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row>
    <row r="581" spans="1:67" x14ac:dyDescent="0.25">
      <c r="A581" s="13" t="s">
        <v>1723</v>
      </c>
      <c r="B581" s="13"/>
      <c r="C581" s="13" t="s">
        <v>1510</v>
      </c>
      <c r="D581" s="13" t="s">
        <v>128</v>
      </c>
      <c r="E581" s="13" t="s">
        <v>334</v>
      </c>
      <c r="F581" s="13" t="s">
        <v>1638</v>
      </c>
      <c r="G581" s="13" t="s">
        <v>334</v>
      </c>
      <c r="H581" s="13" t="s">
        <v>1638</v>
      </c>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row>
    <row r="582" spans="1:67" x14ac:dyDescent="0.25">
      <c r="A582" s="8" t="s">
        <v>2481</v>
      </c>
      <c r="B582" t="s">
        <v>326</v>
      </c>
      <c r="C582" t="s">
        <v>1510</v>
      </c>
      <c r="D582" t="s">
        <v>128</v>
      </c>
      <c r="E582" t="s">
        <v>334</v>
      </c>
      <c r="F582" t="s">
        <v>1638</v>
      </c>
      <c r="G582" s="8" t="s">
        <v>334</v>
      </c>
      <c r="H582" t="s">
        <v>1638</v>
      </c>
      <c r="AS582">
        <v>5.99</v>
      </c>
      <c r="AV582">
        <v>4.08</v>
      </c>
      <c r="AW582">
        <v>5.63</v>
      </c>
      <c r="AX582">
        <v>4.13</v>
      </c>
      <c r="AY582">
        <v>4.33</v>
      </c>
      <c r="AZ582">
        <v>4.33</v>
      </c>
      <c r="BJ582" t="s">
        <v>67</v>
      </c>
      <c r="BK582" s="1">
        <v>44825</v>
      </c>
      <c r="BL582" t="s">
        <v>2453</v>
      </c>
      <c r="BM582">
        <v>79420</v>
      </c>
      <c r="BN582" t="s">
        <v>60</v>
      </c>
      <c r="BO582" t="s">
        <v>2453</v>
      </c>
    </row>
    <row r="583" spans="1:67" x14ac:dyDescent="0.25">
      <c r="A583" s="2" t="s">
        <v>1463</v>
      </c>
      <c r="B583" s="2"/>
      <c r="C583" s="2" t="s">
        <v>1510</v>
      </c>
      <c r="D583" s="2" t="s">
        <v>128</v>
      </c>
      <c r="E583" s="2" t="s">
        <v>334</v>
      </c>
      <c r="F583" s="2" t="s">
        <v>1285</v>
      </c>
      <c r="G583" s="2" t="s">
        <v>1451</v>
      </c>
      <c r="H583" s="2" t="s">
        <v>1285</v>
      </c>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t="s">
        <v>67</v>
      </c>
      <c r="BK583" s="3">
        <v>44806</v>
      </c>
      <c r="BL583" s="2" t="s">
        <v>1443</v>
      </c>
      <c r="BM583" s="2">
        <v>6619</v>
      </c>
      <c r="BN583" s="2" t="s">
        <v>60</v>
      </c>
      <c r="BO583" s="2" t="s">
        <v>1443</v>
      </c>
    </row>
    <row r="584" spans="1:67" x14ac:dyDescent="0.25">
      <c r="A584" s="8" t="s">
        <v>1463</v>
      </c>
      <c r="C584" t="s">
        <v>1510</v>
      </c>
      <c r="D584" t="s">
        <v>128</v>
      </c>
      <c r="E584" t="s">
        <v>334</v>
      </c>
      <c r="F584" t="s">
        <v>1285</v>
      </c>
      <c r="G584" s="8" t="s">
        <v>1451</v>
      </c>
      <c r="H584" s="8" t="s">
        <v>1285</v>
      </c>
      <c r="I584" s="8"/>
      <c r="U584">
        <v>5.7</v>
      </c>
      <c r="X584">
        <v>7.9</v>
      </c>
      <c r="BJ584" s="8" t="s">
        <v>67</v>
      </c>
      <c r="BK584" s="9">
        <v>44820</v>
      </c>
      <c r="BL584" s="8" t="s">
        <v>2299</v>
      </c>
      <c r="BM584" s="8" t="s">
        <v>2335</v>
      </c>
      <c r="BN584" t="s">
        <v>60</v>
      </c>
      <c r="BO584" s="8" t="s">
        <v>2299</v>
      </c>
    </row>
    <row r="585" spans="1:67" x14ac:dyDescent="0.25">
      <c r="A585" t="s">
        <v>1453</v>
      </c>
      <c r="C585" t="s">
        <v>1510</v>
      </c>
      <c r="D585" t="s">
        <v>128</v>
      </c>
      <c r="E585" t="s">
        <v>334</v>
      </c>
      <c r="F585" t="s">
        <v>1285</v>
      </c>
      <c r="G585" t="s">
        <v>1451</v>
      </c>
      <c r="H585" t="s">
        <v>1285</v>
      </c>
      <c r="AW585">
        <v>5.3</v>
      </c>
      <c r="AZ585">
        <v>4</v>
      </c>
      <c r="BA585">
        <v>5.3</v>
      </c>
      <c r="BD585">
        <v>4.4000000000000004</v>
      </c>
      <c r="BJ585" t="s">
        <v>67</v>
      </c>
      <c r="BK585" s="1">
        <v>44806</v>
      </c>
      <c r="BL585" t="s">
        <v>1443</v>
      </c>
      <c r="BM585">
        <v>6619</v>
      </c>
      <c r="BN585" t="s">
        <v>60</v>
      </c>
      <c r="BO585" t="s">
        <v>1443</v>
      </c>
    </row>
    <row r="586" spans="1:67" x14ac:dyDescent="0.25">
      <c r="A586" s="8" t="s">
        <v>1453</v>
      </c>
      <c r="C586" t="s">
        <v>1510</v>
      </c>
      <c r="D586" t="s">
        <v>128</v>
      </c>
      <c r="E586" t="s">
        <v>334</v>
      </c>
      <c r="F586" t="s">
        <v>1285</v>
      </c>
      <c r="G586" s="8" t="s">
        <v>1451</v>
      </c>
      <c r="H586" s="8" t="s">
        <v>1285</v>
      </c>
      <c r="I586" s="8" t="b">
        <v>0</v>
      </c>
      <c r="AW586">
        <v>5.3</v>
      </c>
      <c r="AZ586">
        <v>4</v>
      </c>
      <c r="BA586">
        <v>5.3</v>
      </c>
      <c r="BD586">
        <v>4.4000000000000004</v>
      </c>
      <c r="BJ586" t="s">
        <v>67</v>
      </c>
      <c r="BK586" s="9">
        <v>44820</v>
      </c>
      <c r="BL586" s="8" t="s">
        <v>2299</v>
      </c>
      <c r="BM586" s="8" t="s">
        <v>2335</v>
      </c>
      <c r="BN586" t="s">
        <v>60</v>
      </c>
      <c r="BO586" s="8" t="s">
        <v>2299</v>
      </c>
    </row>
    <row r="587" spans="1:67" x14ac:dyDescent="0.25">
      <c r="A587" t="s">
        <v>1452</v>
      </c>
      <c r="B587" t="s">
        <v>1</v>
      </c>
      <c r="C587" t="s">
        <v>1510</v>
      </c>
      <c r="D587" t="s">
        <v>128</v>
      </c>
      <c r="E587" t="s">
        <v>334</v>
      </c>
      <c r="F587" t="s">
        <v>1285</v>
      </c>
      <c r="G587" t="s">
        <v>1451</v>
      </c>
      <c r="H587" t="s">
        <v>1285</v>
      </c>
      <c r="Y587">
        <v>5.4</v>
      </c>
      <c r="AB587">
        <v>6.4</v>
      </c>
      <c r="AF587">
        <v>7.5</v>
      </c>
      <c r="BJ587" t="s">
        <v>67</v>
      </c>
      <c r="BK587" s="1">
        <v>44806</v>
      </c>
      <c r="BL587" t="s">
        <v>1443</v>
      </c>
      <c r="BM587">
        <v>6619</v>
      </c>
      <c r="BN587" t="s">
        <v>60</v>
      </c>
      <c r="BO587" t="s">
        <v>1443</v>
      </c>
    </row>
    <row r="588" spans="1:67" x14ac:dyDescent="0.25">
      <c r="A588" s="8" t="s">
        <v>1452</v>
      </c>
      <c r="B588" t="s">
        <v>326</v>
      </c>
      <c r="C588" t="s">
        <v>1510</v>
      </c>
      <c r="D588" t="s">
        <v>128</v>
      </c>
      <c r="E588" t="s">
        <v>334</v>
      </c>
      <c r="F588" t="s">
        <v>1285</v>
      </c>
      <c r="G588" s="8" t="s">
        <v>1451</v>
      </c>
      <c r="H588" s="8" t="s">
        <v>1285</v>
      </c>
      <c r="I588" s="8" t="b">
        <v>0</v>
      </c>
      <c r="Y588">
        <v>5.4</v>
      </c>
      <c r="AB588">
        <v>6.4</v>
      </c>
      <c r="AF588">
        <v>7.5</v>
      </c>
      <c r="BJ588" s="8" t="s">
        <v>67</v>
      </c>
      <c r="BK588" s="9">
        <v>44820</v>
      </c>
      <c r="BL588" s="8" t="s">
        <v>2299</v>
      </c>
      <c r="BM588" s="8" t="s">
        <v>2335</v>
      </c>
      <c r="BN588" t="s">
        <v>60</v>
      </c>
      <c r="BO588" s="8" t="s">
        <v>2299</v>
      </c>
    </row>
    <row r="589" spans="1:67" x14ac:dyDescent="0.25">
      <c r="A589" s="8" t="s">
        <v>2311</v>
      </c>
      <c r="C589" t="s">
        <v>1510</v>
      </c>
      <c r="D589" t="s">
        <v>128</v>
      </c>
      <c r="E589" t="s">
        <v>334</v>
      </c>
      <c r="F589" t="s">
        <v>1285</v>
      </c>
      <c r="G589" s="8" t="s">
        <v>1451</v>
      </c>
      <c r="H589" s="8" t="s">
        <v>1285</v>
      </c>
      <c r="I589" s="8"/>
      <c r="AC589">
        <v>5.8</v>
      </c>
      <c r="AF589">
        <v>8.3000000000000007</v>
      </c>
      <c r="AG589">
        <v>4.5999999999999996</v>
      </c>
      <c r="AJ589">
        <v>7.5</v>
      </c>
      <c r="BJ589" s="8" t="s">
        <v>67</v>
      </c>
      <c r="BK589" s="9">
        <v>44820</v>
      </c>
      <c r="BL589" s="8" t="s">
        <v>2299</v>
      </c>
      <c r="BM589" s="8" t="s">
        <v>2335</v>
      </c>
      <c r="BN589" t="s">
        <v>60</v>
      </c>
      <c r="BO589" s="8" t="s">
        <v>2299</v>
      </c>
    </row>
    <row r="590" spans="1:67" x14ac:dyDescent="0.25">
      <c r="A590" s="13" t="s">
        <v>1723</v>
      </c>
      <c r="B590" s="13"/>
      <c r="C590" s="13" t="s">
        <v>1510</v>
      </c>
      <c r="D590" s="13" t="s">
        <v>128</v>
      </c>
      <c r="E590" s="13" t="s">
        <v>334</v>
      </c>
      <c r="F590" s="13" t="s">
        <v>1285</v>
      </c>
      <c r="G590" s="13" t="s">
        <v>334</v>
      </c>
      <c r="H590" s="13" t="s">
        <v>1285</v>
      </c>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row>
    <row r="591" spans="1:67" x14ac:dyDescent="0.25">
      <c r="A591" s="8" t="s">
        <v>2435</v>
      </c>
      <c r="C591" t="s">
        <v>1510</v>
      </c>
      <c r="D591" t="s">
        <v>128</v>
      </c>
      <c r="E591" t="s">
        <v>334</v>
      </c>
      <c r="F591" t="s">
        <v>1285</v>
      </c>
      <c r="G591" s="8" t="s">
        <v>334</v>
      </c>
      <c r="H591" s="8" t="s">
        <v>1285</v>
      </c>
      <c r="I591" s="8"/>
      <c r="Q591">
        <v>5.2</v>
      </c>
      <c r="T591">
        <v>6.7</v>
      </c>
      <c r="BI591" t="s">
        <v>2437</v>
      </c>
      <c r="BJ591" t="s">
        <v>67</v>
      </c>
      <c r="BK591" s="1">
        <v>44824</v>
      </c>
      <c r="BL591" t="s">
        <v>2356</v>
      </c>
      <c r="BM591">
        <v>2930</v>
      </c>
    </row>
    <row r="592" spans="1:67" x14ac:dyDescent="0.25">
      <c r="A592" s="8" t="s">
        <v>2436</v>
      </c>
      <c r="C592" t="s">
        <v>1510</v>
      </c>
      <c r="D592" t="s">
        <v>128</v>
      </c>
      <c r="E592" t="s">
        <v>334</v>
      </c>
      <c r="F592" t="s">
        <v>1285</v>
      </c>
      <c r="G592" s="8" t="s">
        <v>334</v>
      </c>
      <c r="H592" s="8" t="s">
        <v>1285</v>
      </c>
      <c r="I592" s="8"/>
      <c r="U592">
        <v>5.3</v>
      </c>
      <c r="X592">
        <v>7.25</v>
      </c>
      <c r="BJ592" t="s">
        <v>67</v>
      </c>
      <c r="BK592" s="1">
        <v>44824</v>
      </c>
      <c r="BL592" t="s">
        <v>2356</v>
      </c>
      <c r="BM592">
        <v>2930</v>
      </c>
    </row>
    <row r="593" spans="1:67" x14ac:dyDescent="0.25">
      <c r="A593" s="8" t="s">
        <v>2432</v>
      </c>
      <c r="C593" t="s">
        <v>1510</v>
      </c>
      <c r="D593" t="s">
        <v>128</v>
      </c>
      <c r="E593" t="s">
        <v>334</v>
      </c>
      <c r="F593" t="s">
        <v>1285</v>
      </c>
      <c r="G593" s="8" t="s">
        <v>334</v>
      </c>
      <c r="H593" s="8" t="s">
        <v>1285</v>
      </c>
      <c r="I593" s="8"/>
      <c r="Y593">
        <v>5.55</v>
      </c>
      <c r="AB593">
        <v>6.8</v>
      </c>
      <c r="BJ593" t="s">
        <v>67</v>
      </c>
      <c r="BK593" s="1">
        <v>44824</v>
      </c>
      <c r="BL593" t="s">
        <v>2356</v>
      </c>
      <c r="BM593">
        <v>2930</v>
      </c>
    </row>
    <row r="594" spans="1:67" x14ac:dyDescent="0.25">
      <c r="A594" s="8" t="s">
        <v>2433</v>
      </c>
      <c r="C594" t="s">
        <v>1510</v>
      </c>
      <c r="D594" t="s">
        <v>128</v>
      </c>
      <c r="E594" t="s">
        <v>334</v>
      </c>
      <c r="F594" t="s">
        <v>1285</v>
      </c>
      <c r="G594" s="8" t="s">
        <v>334</v>
      </c>
      <c r="H594" s="8" t="s">
        <v>1285</v>
      </c>
      <c r="I594" s="8"/>
      <c r="U594">
        <v>4.55</v>
      </c>
      <c r="X594">
        <v>6.05</v>
      </c>
      <c r="BI594" t="s">
        <v>2434</v>
      </c>
      <c r="BJ594" s="8" t="s">
        <v>67</v>
      </c>
      <c r="BK594" s="9">
        <v>44824</v>
      </c>
      <c r="BL594" s="8" t="s">
        <v>2356</v>
      </c>
      <c r="BM594">
        <v>2930</v>
      </c>
    </row>
    <row r="595" spans="1:67" x14ac:dyDescent="0.25">
      <c r="A595" s="8" t="s">
        <v>2431</v>
      </c>
      <c r="C595" t="s">
        <v>1510</v>
      </c>
      <c r="D595" t="s">
        <v>128</v>
      </c>
      <c r="E595" t="s">
        <v>334</v>
      </c>
      <c r="F595" t="s">
        <v>1285</v>
      </c>
      <c r="G595" s="8" t="s">
        <v>334</v>
      </c>
      <c r="H595" s="8" t="s">
        <v>1285</v>
      </c>
      <c r="I595" s="8"/>
      <c r="AC595">
        <v>5.95</v>
      </c>
      <c r="AF595">
        <v>8.1</v>
      </c>
      <c r="BJ595" t="s">
        <v>67</v>
      </c>
      <c r="BK595" s="1">
        <v>44824</v>
      </c>
      <c r="BL595" t="s">
        <v>2356</v>
      </c>
      <c r="BM595">
        <v>2930</v>
      </c>
    </row>
    <row r="596" spans="1:67" x14ac:dyDescent="0.25">
      <c r="A596" s="12" t="s">
        <v>2217</v>
      </c>
      <c r="B596" s="12"/>
      <c r="C596" s="12" t="s">
        <v>1510</v>
      </c>
      <c r="D596" s="12" t="s">
        <v>128</v>
      </c>
      <c r="E596" s="12" t="s">
        <v>334</v>
      </c>
      <c r="F596" s="12" t="s">
        <v>1285</v>
      </c>
      <c r="G596" s="12" t="s">
        <v>334</v>
      </c>
      <c r="H596" s="12" t="s">
        <v>1285</v>
      </c>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t="s">
        <v>67</v>
      </c>
      <c r="BK596" s="14">
        <v>44819</v>
      </c>
      <c r="BL596" s="12" t="s">
        <v>2214</v>
      </c>
      <c r="BM596" s="12">
        <v>3649</v>
      </c>
      <c r="BN596" s="12" t="s">
        <v>60</v>
      </c>
      <c r="BO596" s="12" t="s">
        <v>2214</v>
      </c>
    </row>
    <row r="597" spans="1:67" x14ac:dyDescent="0.25">
      <c r="A597" s="8" t="s">
        <v>1453</v>
      </c>
      <c r="C597" t="s">
        <v>1510</v>
      </c>
      <c r="D597" t="s">
        <v>128</v>
      </c>
      <c r="E597" t="s">
        <v>334</v>
      </c>
      <c r="F597" t="s">
        <v>1285</v>
      </c>
      <c r="G597" s="8" t="s">
        <v>334</v>
      </c>
      <c r="H597" t="s">
        <v>1285</v>
      </c>
      <c r="I597" t="b">
        <v>0</v>
      </c>
      <c r="AW597">
        <v>5.3</v>
      </c>
      <c r="AZ597">
        <v>4</v>
      </c>
      <c r="BJ597" t="s">
        <v>67</v>
      </c>
      <c r="BK597" s="1">
        <v>44825</v>
      </c>
      <c r="BL597" t="s">
        <v>2453</v>
      </c>
      <c r="BM597">
        <v>79420</v>
      </c>
    </row>
    <row r="598" spans="1:67" x14ac:dyDescent="0.25">
      <c r="A598" s="13" t="s">
        <v>1723</v>
      </c>
      <c r="B598" s="13"/>
      <c r="C598" s="13" t="s">
        <v>1510</v>
      </c>
      <c r="D598" s="13" t="s">
        <v>128</v>
      </c>
      <c r="E598" s="13" t="s">
        <v>334</v>
      </c>
      <c r="F598" s="13" t="s">
        <v>1286</v>
      </c>
      <c r="G598" s="13" t="s">
        <v>334</v>
      </c>
      <c r="H598" s="13" t="s">
        <v>1286</v>
      </c>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row>
    <row r="599" spans="1:67" x14ac:dyDescent="0.25">
      <c r="A599" t="s">
        <v>1287</v>
      </c>
      <c r="C599" t="s">
        <v>1510</v>
      </c>
      <c r="D599" t="s">
        <v>128</v>
      </c>
      <c r="E599" t="s">
        <v>334</v>
      </c>
      <c r="F599" t="s">
        <v>1286</v>
      </c>
      <c r="G599" t="s">
        <v>1288</v>
      </c>
      <c r="H599" t="s">
        <v>1286</v>
      </c>
      <c r="BA599">
        <v>5.4</v>
      </c>
      <c r="BD599">
        <v>3.8</v>
      </c>
      <c r="BE599">
        <v>5.5</v>
      </c>
      <c r="BH599">
        <v>3.2</v>
      </c>
      <c r="BJ599" t="s">
        <v>67</v>
      </c>
      <c r="BL599" t="s">
        <v>217</v>
      </c>
      <c r="BM599">
        <v>1609</v>
      </c>
      <c r="BN599" t="s">
        <v>60</v>
      </c>
      <c r="BO599" t="s">
        <v>217</v>
      </c>
    </row>
    <row r="600" spans="1:67" x14ac:dyDescent="0.25">
      <c r="A600" t="s">
        <v>1289</v>
      </c>
      <c r="C600" t="s">
        <v>1510</v>
      </c>
      <c r="D600" t="s">
        <v>128</v>
      </c>
      <c r="E600" t="s">
        <v>334</v>
      </c>
      <c r="F600" t="s">
        <v>1286</v>
      </c>
      <c r="G600" t="s">
        <v>1288</v>
      </c>
      <c r="H600" t="s">
        <v>1286</v>
      </c>
      <c r="AW600">
        <v>5.6</v>
      </c>
      <c r="AZ600">
        <v>3.6</v>
      </c>
      <c r="BJ600" t="s">
        <v>67</v>
      </c>
      <c r="BL600" t="s">
        <v>217</v>
      </c>
      <c r="BM600">
        <v>1609</v>
      </c>
      <c r="BN600" t="s">
        <v>60</v>
      </c>
      <c r="BO600" t="s">
        <v>217</v>
      </c>
    </row>
    <row r="601" spans="1:67" x14ac:dyDescent="0.25">
      <c r="A601" t="s">
        <v>754</v>
      </c>
      <c r="C601" t="s">
        <v>1510</v>
      </c>
      <c r="D601" t="s">
        <v>128</v>
      </c>
      <c r="E601" t="s">
        <v>334</v>
      </c>
      <c r="F601" t="s">
        <v>967</v>
      </c>
      <c r="G601" t="s">
        <v>792</v>
      </c>
      <c r="H601" t="s">
        <v>967</v>
      </c>
      <c r="Q601">
        <v>7</v>
      </c>
      <c r="T601">
        <v>4</v>
      </c>
      <c r="AC601">
        <v>6</v>
      </c>
      <c r="AF601">
        <v>5</v>
      </c>
      <c r="AG601">
        <v>6.6</v>
      </c>
      <c r="AJ601">
        <v>4</v>
      </c>
      <c r="BJ601" t="s">
        <v>67</v>
      </c>
      <c r="BK601" s="1">
        <v>44797</v>
      </c>
      <c r="BL601" t="s">
        <v>75</v>
      </c>
      <c r="BM601">
        <v>36083</v>
      </c>
      <c r="BN601" t="s">
        <v>60</v>
      </c>
      <c r="BO601" t="s">
        <v>75</v>
      </c>
    </row>
    <row r="602" spans="1:67" x14ac:dyDescent="0.25">
      <c r="A602" t="s">
        <v>758</v>
      </c>
      <c r="C602" t="s">
        <v>1510</v>
      </c>
      <c r="D602" t="s">
        <v>128</v>
      </c>
      <c r="E602" t="s">
        <v>334</v>
      </c>
      <c r="F602" t="s">
        <v>967</v>
      </c>
      <c r="G602" t="s">
        <v>792</v>
      </c>
      <c r="H602" t="s">
        <v>967</v>
      </c>
      <c r="M602">
        <v>3.6</v>
      </c>
      <c r="BJ602" t="s">
        <v>67</v>
      </c>
      <c r="BK602" s="1">
        <v>44797</v>
      </c>
      <c r="BL602" t="s">
        <v>75</v>
      </c>
      <c r="BM602">
        <v>36083</v>
      </c>
      <c r="BN602" t="s">
        <v>60</v>
      </c>
      <c r="BO602" t="s">
        <v>75</v>
      </c>
    </row>
    <row r="603" spans="1:67" x14ac:dyDescent="0.25">
      <c r="A603" t="s">
        <v>759</v>
      </c>
      <c r="C603" t="s">
        <v>1510</v>
      </c>
      <c r="D603" t="s">
        <v>128</v>
      </c>
      <c r="E603" t="s">
        <v>334</v>
      </c>
      <c r="F603" t="s">
        <v>967</v>
      </c>
      <c r="G603" t="s">
        <v>792</v>
      </c>
      <c r="H603" t="s">
        <v>967</v>
      </c>
      <c r="U603">
        <v>6.8</v>
      </c>
      <c r="X603">
        <v>4.5</v>
      </c>
      <c r="BJ603" t="s">
        <v>67</v>
      </c>
      <c r="BK603" s="1">
        <v>44797</v>
      </c>
      <c r="BL603" t="s">
        <v>75</v>
      </c>
      <c r="BM603">
        <v>36083</v>
      </c>
      <c r="BN603" t="s">
        <v>60</v>
      </c>
      <c r="BO603" t="s">
        <v>75</v>
      </c>
    </row>
    <row r="604" spans="1:67" x14ac:dyDescent="0.25">
      <c r="A604" s="13" t="s">
        <v>1723</v>
      </c>
      <c r="B604" s="13"/>
      <c r="C604" s="13" t="s">
        <v>1510</v>
      </c>
      <c r="D604" s="13" t="s">
        <v>128</v>
      </c>
      <c r="E604" s="13" t="s">
        <v>334</v>
      </c>
      <c r="F604" s="13" t="s">
        <v>967</v>
      </c>
      <c r="G604" s="13" t="s">
        <v>129</v>
      </c>
      <c r="H604" s="13" t="s">
        <v>967</v>
      </c>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row>
    <row r="605" spans="1:67" x14ac:dyDescent="0.25">
      <c r="A605" t="s">
        <v>966</v>
      </c>
      <c r="C605" t="s">
        <v>1510</v>
      </c>
      <c r="D605" t="s">
        <v>128</v>
      </c>
      <c r="E605" t="s">
        <v>334</v>
      </c>
      <c r="F605" t="s">
        <v>967</v>
      </c>
      <c r="G605" t="s">
        <v>334</v>
      </c>
      <c r="H605" t="s">
        <v>967</v>
      </c>
      <c r="AW605">
        <v>5.35</v>
      </c>
      <c r="AX605">
        <v>3.92</v>
      </c>
      <c r="AY605">
        <v>3.9</v>
      </c>
      <c r="AZ605">
        <v>3.92</v>
      </c>
      <c r="BA605">
        <v>5.31</v>
      </c>
      <c r="BB605">
        <v>4.17</v>
      </c>
      <c r="BC605">
        <v>4.22</v>
      </c>
      <c r="BD605">
        <v>4.22</v>
      </c>
      <c r="BE605">
        <v>6.13</v>
      </c>
      <c r="BI605" t="s">
        <v>292</v>
      </c>
      <c r="BJ605" t="s">
        <v>67</v>
      </c>
      <c r="BL605" t="s">
        <v>293</v>
      </c>
      <c r="BM605">
        <v>7306</v>
      </c>
    </row>
    <row r="606" spans="1:67" ht="18" x14ac:dyDescent="0.25">
      <c r="A606" s="12" t="s">
        <v>2298</v>
      </c>
      <c r="B606" s="12"/>
      <c r="C606" s="12" t="s">
        <v>1510</v>
      </c>
      <c r="D606" s="12" t="s">
        <v>128</v>
      </c>
      <c r="E606" s="12" t="s">
        <v>334</v>
      </c>
      <c r="F606" s="12" t="s">
        <v>967</v>
      </c>
      <c r="G606" s="12" t="s">
        <v>334</v>
      </c>
      <c r="H606" s="12" t="s">
        <v>967</v>
      </c>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t="s">
        <v>67</v>
      </c>
      <c r="BK606" s="14">
        <v>44820</v>
      </c>
      <c r="BL606" s="12" t="s">
        <v>2279</v>
      </c>
      <c r="BM606" s="36">
        <v>82637</v>
      </c>
      <c r="BN606" s="12" t="s">
        <v>60</v>
      </c>
      <c r="BO606" s="12" t="s">
        <v>2279</v>
      </c>
    </row>
    <row r="607" spans="1:67" ht="18" x14ac:dyDescent="0.25">
      <c r="A607" s="12" t="s">
        <v>2297</v>
      </c>
      <c r="B607" s="12"/>
      <c r="C607" s="12" t="s">
        <v>1510</v>
      </c>
      <c r="D607" s="12" t="s">
        <v>128</v>
      </c>
      <c r="E607" s="12" t="s">
        <v>334</v>
      </c>
      <c r="F607" s="12" t="s">
        <v>967</v>
      </c>
      <c r="G607" s="12" t="s">
        <v>334</v>
      </c>
      <c r="H607" s="12" t="s">
        <v>967</v>
      </c>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t="s">
        <v>67</v>
      </c>
      <c r="BK607" s="14">
        <v>44820</v>
      </c>
      <c r="BL607" s="12" t="s">
        <v>2279</v>
      </c>
      <c r="BM607" s="36">
        <v>82637</v>
      </c>
      <c r="BN607" s="12" t="s">
        <v>60</v>
      </c>
      <c r="BO607" s="12" t="s">
        <v>2279</v>
      </c>
    </row>
    <row r="608" spans="1:67" x14ac:dyDescent="0.25">
      <c r="A608" t="s">
        <v>968</v>
      </c>
      <c r="C608" t="s">
        <v>1510</v>
      </c>
      <c r="D608" t="s">
        <v>128</v>
      </c>
      <c r="E608" t="s">
        <v>334</v>
      </c>
      <c r="F608" t="s">
        <v>967</v>
      </c>
      <c r="G608" t="s">
        <v>334</v>
      </c>
      <c r="H608" t="s">
        <v>967</v>
      </c>
      <c r="AW608">
        <v>5.8</v>
      </c>
      <c r="AX608">
        <v>4.38</v>
      </c>
      <c r="AY608">
        <v>4.41</v>
      </c>
      <c r="AZ608">
        <v>4.41</v>
      </c>
      <c r="BA608">
        <v>5.69</v>
      </c>
      <c r="BB608">
        <v>4.8899999999999997</v>
      </c>
      <c r="BC608">
        <v>4.6500000000000004</v>
      </c>
      <c r="BD608">
        <v>4.8899999999999997</v>
      </c>
      <c r="BE608">
        <v>6.23</v>
      </c>
      <c r="BI608" t="s">
        <v>292</v>
      </c>
      <c r="BJ608" t="s">
        <v>67</v>
      </c>
      <c r="BL608" t="s">
        <v>293</v>
      </c>
      <c r="BM608">
        <v>7306</v>
      </c>
    </row>
    <row r="609" spans="1:67" x14ac:dyDescent="0.25">
      <c r="A609" s="8" t="s">
        <v>1878</v>
      </c>
      <c r="C609" t="s">
        <v>1510</v>
      </c>
      <c r="D609" t="s">
        <v>128</v>
      </c>
      <c r="E609" t="s">
        <v>334</v>
      </c>
      <c r="F609" t="s">
        <v>271</v>
      </c>
      <c r="G609" s="8" t="s">
        <v>1877</v>
      </c>
      <c r="H609" s="8" t="s">
        <v>271</v>
      </c>
      <c r="I609" s="8"/>
      <c r="BA609">
        <v>3.5939999999999999</v>
      </c>
      <c r="BB609">
        <v>3.0859999999999999</v>
      </c>
      <c r="BC609">
        <v>2.9620000000000002</v>
      </c>
      <c r="BD609">
        <v>3.0859999999999999</v>
      </c>
      <c r="BE609">
        <v>4.5999999999999996</v>
      </c>
      <c r="BF609">
        <v>2.871</v>
      </c>
      <c r="BG609">
        <v>2.5569999999999999</v>
      </c>
      <c r="BH609">
        <v>2.871</v>
      </c>
      <c r="BI609" t="s">
        <v>1879</v>
      </c>
      <c r="BJ609" s="15" t="s">
        <v>67</v>
      </c>
      <c r="BK609" s="9">
        <v>44812</v>
      </c>
      <c r="BL609" s="8" t="s">
        <v>1724</v>
      </c>
      <c r="BM609" s="8">
        <v>1420</v>
      </c>
    </row>
    <row r="610" spans="1:67" x14ac:dyDescent="0.25">
      <c r="A610" s="13" t="s">
        <v>1723</v>
      </c>
      <c r="B610" s="13"/>
      <c r="C610" s="13" t="s">
        <v>1510</v>
      </c>
      <c r="D610" s="13" t="s">
        <v>128</v>
      </c>
      <c r="E610" s="13" t="s">
        <v>334</v>
      </c>
      <c r="F610" s="13"/>
      <c r="G610" s="13" t="s">
        <v>1451</v>
      </c>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row>
    <row r="611" spans="1:67" x14ac:dyDescent="0.25">
      <c r="A611" s="13" t="s">
        <v>1723</v>
      </c>
      <c r="B611" s="13"/>
      <c r="C611" s="13" t="s">
        <v>1510</v>
      </c>
      <c r="D611" s="13" t="s">
        <v>128</v>
      </c>
      <c r="E611" s="13" t="s">
        <v>334</v>
      </c>
      <c r="F611" s="13"/>
      <c r="G611" s="13" t="s">
        <v>334</v>
      </c>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row>
    <row r="612" spans="1:67" x14ac:dyDescent="0.25">
      <c r="A612" s="23" t="s">
        <v>1723</v>
      </c>
      <c r="B612" s="23"/>
      <c r="C612" s="23" t="s">
        <v>1510</v>
      </c>
      <c r="D612" s="23" t="s">
        <v>128</v>
      </c>
      <c r="E612" s="23" t="s">
        <v>1598</v>
      </c>
      <c r="F612" s="23" t="s">
        <v>1599</v>
      </c>
      <c r="G612" s="23" t="s">
        <v>1598</v>
      </c>
      <c r="H612" s="23" t="s">
        <v>1599</v>
      </c>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c r="AZ612" s="23"/>
      <c r="BA612" s="23"/>
      <c r="BB612" s="23"/>
      <c r="BC612" s="23"/>
      <c r="BD612" s="23"/>
      <c r="BE612" s="23"/>
      <c r="BF612" s="23"/>
      <c r="BG612" s="23"/>
      <c r="BH612" s="23"/>
      <c r="BI612" s="23"/>
      <c r="BJ612" s="23"/>
      <c r="BK612" s="23"/>
      <c r="BL612" s="23"/>
      <c r="BM612" s="23"/>
      <c r="BN612" s="23"/>
      <c r="BO612" s="23"/>
    </row>
    <row r="613" spans="1:67" x14ac:dyDescent="0.25">
      <c r="A613" s="23" t="s">
        <v>1723</v>
      </c>
      <c r="B613" s="23"/>
      <c r="C613" s="23" t="s">
        <v>1510</v>
      </c>
      <c r="D613" s="23" t="s">
        <v>128</v>
      </c>
      <c r="E613" s="23" t="s">
        <v>1598</v>
      </c>
      <c r="F613" s="23"/>
      <c r="G613" s="23" t="s">
        <v>1598</v>
      </c>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c r="AZ613" s="23"/>
      <c r="BA613" s="23"/>
      <c r="BB613" s="23"/>
      <c r="BC613" s="23"/>
      <c r="BD613" s="23"/>
      <c r="BE613" s="23"/>
      <c r="BF613" s="23"/>
      <c r="BG613" s="23"/>
      <c r="BH613" s="23"/>
      <c r="BI613" s="23"/>
      <c r="BJ613" s="23"/>
      <c r="BK613" s="23"/>
      <c r="BL613" s="23"/>
      <c r="BM613" s="23"/>
      <c r="BN613" s="23"/>
      <c r="BO613" s="23"/>
    </row>
    <row r="614" spans="1:67" x14ac:dyDescent="0.25">
      <c r="A614" s="23" t="s">
        <v>1723</v>
      </c>
      <c r="B614" s="23"/>
      <c r="C614" s="23" t="s">
        <v>1510</v>
      </c>
      <c r="D614" s="23" t="s">
        <v>128</v>
      </c>
      <c r="E614" s="23" t="s">
        <v>1607</v>
      </c>
      <c r="F614" s="23" t="s">
        <v>1608</v>
      </c>
      <c r="G614" s="23" t="s">
        <v>1607</v>
      </c>
      <c r="H614" s="23" t="s">
        <v>1608</v>
      </c>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3"/>
      <c r="BG614" s="23"/>
      <c r="BH614" s="23"/>
      <c r="BI614" s="23"/>
      <c r="BJ614" s="23"/>
      <c r="BK614" s="23"/>
      <c r="BL614" s="23"/>
      <c r="BM614" s="23"/>
      <c r="BN614" s="23"/>
      <c r="BO614" s="23"/>
    </row>
    <row r="615" spans="1:67" x14ac:dyDescent="0.25">
      <c r="A615" s="23" t="s">
        <v>1723</v>
      </c>
      <c r="B615" s="23"/>
      <c r="C615" s="23" t="s">
        <v>1510</v>
      </c>
      <c r="D615" s="23" t="s">
        <v>128</v>
      </c>
      <c r="E615" s="23" t="s">
        <v>1607</v>
      </c>
      <c r="F615" s="23"/>
      <c r="G615" s="23" t="s">
        <v>1607</v>
      </c>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3"/>
      <c r="BF615" s="23"/>
      <c r="BG615" s="23"/>
      <c r="BH615" s="23"/>
      <c r="BI615" s="23"/>
      <c r="BJ615" s="23"/>
      <c r="BK615" s="23"/>
      <c r="BL615" s="23"/>
      <c r="BM615" s="23"/>
      <c r="BN615" s="23"/>
      <c r="BO615" s="23"/>
    </row>
    <row r="616" spans="1:67" x14ac:dyDescent="0.25">
      <c r="A616" s="23" t="s">
        <v>1723</v>
      </c>
      <c r="B616" s="23"/>
      <c r="C616" s="23" t="s">
        <v>1510</v>
      </c>
      <c r="D616" s="23" t="s">
        <v>128</v>
      </c>
      <c r="E616" s="23" t="s">
        <v>1600</v>
      </c>
      <c r="F616" s="23" t="s">
        <v>1602</v>
      </c>
      <c r="G616" s="23" t="s">
        <v>1600</v>
      </c>
      <c r="H616" s="23" t="s">
        <v>1602</v>
      </c>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3"/>
      <c r="BF616" s="23"/>
      <c r="BG616" s="23"/>
      <c r="BH616" s="23"/>
      <c r="BI616" s="23"/>
      <c r="BJ616" s="23"/>
      <c r="BK616" s="23"/>
      <c r="BL616" s="23"/>
      <c r="BM616" s="23"/>
      <c r="BN616" s="23"/>
      <c r="BO616" s="23"/>
    </row>
    <row r="617" spans="1:67" x14ac:dyDescent="0.25">
      <c r="A617" s="23" t="s">
        <v>1723</v>
      </c>
      <c r="B617" s="23"/>
      <c r="C617" s="23" t="s">
        <v>1510</v>
      </c>
      <c r="D617" s="23" t="s">
        <v>128</v>
      </c>
      <c r="E617" s="23" t="s">
        <v>1600</v>
      </c>
      <c r="F617" s="23" t="s">
        <v>1603</v>
      </c>
      <c r="G617" s="23" t="s">
        <v>1604</v>
      </c>
      <c r="H617" s="23" t="s">
        <v>1605</v>
      </c>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3"/>
      <c r="BF617" s="23"/>
      <c r="BG617" s="23"/>
      <c r="BH617" s="23"/>
      <c r="BI617" s="23"/>
      <c r="BJ617" s="23"/>
      <c r="BK617" s="23"/>
      <c r="BL617" s="23"/>
      <c r="BM617" s="23"/>
      <c r="BN617" s="23"/>
      <c r="BO617" s="23"/>
    </row>
    <row r="618" spans="1:67" x14ac:dyDescent="0.25">
      <c r="A618" s="23" t="s">
        <v>1723</v>
      </c>
      <c r="B618" s="23"/>
      <c r="C618" s="23" t="s">
        <v>1510</v>
      </c>
      <c r="D618" s="23" t="s">
        <v>128</v>
      </c>
      <c r="E618" s="23" t="s">
        <v>1600</v>
      </c>
      <c r="F618" s="23" t="s">
        <v>1603</v>
      </c>
      <c r="G618" s="23" t="s">
        <v>1600</v>
      </c>
      <c r="H618" s="23" t="s">
        <v>1603</v>
      </c>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3"/>
      <c r="BF618" s="23"/>
      <c r="BG618" s="23"/>
      <c r="BH618" s="23"/>
      <c r="BI618" s="23"/>
      <c r="BJ618" s="23"/>
      <c r="BK618" s="23"/>
      <c r="BL618" s="23"/>
      <c r="BM618" s="23"/>
      <c r="BN618" s="23"/>
      <c r="BO618" s="23"/>
    </row>
    <row r="619" spans="1:67" x14ac:dyDescent="0.25">
      <c r="A619" s="23" t="s">
        <v>1723</v>
      </c>
      <c r="B619" s="23"/>
      <c r="C619" s="23" t="s">
        <v>1510</v>
      </c>
      <c r="D619" s="23" t="s">
        <v>128</v>
      </c>
      <c r="E619" s="23" t="s">
        <v>1600</v>
      </c>
      <c r="F619" s="23" t="s">
        <v>1601</v>
      </c>
      <c r="G619" s="23" t="s">
        <v>1600</v>
      </c>
      <c r="H619" s="23" t="s">
        <v>1601</v>
      </c>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3"/>
      <c r="BF619" s="23"/>
      <c r="BG619" s="23"/>
      <c r="BH619" s="23"/>
      <c r="BI619" s="23"/>
      <c r="BJ619" s="23"/>
      <c r="BK619" s="23"/>
      <c r="BL619" s="23"/>
      <c r="BM619" s="23"/>
      <c r="BN619" s="23"/>
      <c r="BO619" s="23"/>
    </row>
    <row r="620" spans="1:67" x14ac:dyDescent="0.25">
      <c r="A620" s="23" t="s">
        <v>1723</v>
      </c>
      <c r="B620" s="23"/>
      <c r="C620" s="23" t="s">
        <v>1510</v>
      </c>
      <c r="D620" s="23" t="s">
        <v>128</v>
      </c>
      <c r="E620" s="23" t="s">
        <v>1600</v>
      </c>
      <c r="F620" s="23"/>
      <c r="G620" s="23" t="s">
        <v>1600</v>
      </c>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c r="AZ620" s="23"/>
      <c r="BA620" s="23"/>
      <c r="BB620" s="23"/>
      <c r="BC620" s="23"/>
      <c r="BD620" s="23"/>
      <c r="BE620" s="23"/>
      <c r="BF620" s="23"/>
      <c r="BG620" s="23"/>
      <c r="BH620" s="23"/>
      <c r="BI620" s="23"/>
      <c r="BJ620" s="23"/>
      <c r="BK620" s="23"/>
      <c r="BL620" s="23"/>
      <c r="BM620" s="23"/>
      <c r="BN620" s="23"/>
      <c r="BO620" s="23"/>
    </row>
    <row r="621" spans="1:67" x14ac:dyDescent="0.25">
      <c r="A621" s="13" t="s">
        <v>1723</v>
      </c>
      <c r="B621" s="13"/>
      <c r="C621" s="13" t="s">
        <v>1510</v>
      </c>
      <c r="D621" s="13" t="s">
        <v>128</v>
      </c>
      <c r="E621" s="13" t="s">
        <v>1420</v>
      </c>
      <c r="F621" s="13" t="s">
        <v>1421</v>
      </c>
      <c r="G621" s="13" t="s">
        <v>1420</v>
      </c>
      <c r="H621" s="13" t="s">
        <v>1421</v>
      </c>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row>
    <row r="622" spans="1:67" x14ac:dyDescent="0.25">
      <c r="A622" t="s">
        <v>1419</v>
      </c>
      <c r="B622" t="s">
        <v>157</v>
      </c>
      <c r="C622" t="s">
        <v>1510</v>
      </c>
      <c r="D622" t="s">
        <v>128</v>
      </c>
      <c r="E622" t="s">
        <v>1420</v>
      </c>
      <c r="F622" t="s">
        <v>1421</v>
      </c>
      <c r="G622" t="s">
        <v>1420</v>
      </c>
      <c r="H622" t="s">
        <v>1421</v>
      </c>
      <c r="AS622">
        <v>3.5</v>
      </c>
      <c r="AV622">
        <v>2.2999999999999998</v>
      </c>
      <c r="AW622">
        <v>3.2</v>
      </c>
      <c r="AZ622">
        <v>2.9</v>
      </c>
      <c r="BA622">
        <v>3.5</v>
      </c>
      <c r="BD622">
        <v>2.9</v>
      </c>
      <c r="BJ622" t="s">
        <v>67</v>
      </c>
      <c r="BL622" t="s">
        <v>349</v>
      </c>
      <c r="BM622">
        <v>3142</v>
      </c>
      <c r="BN622" t="s">
        <v>69</v>
      </c>
      <c r="BO622" t="s">
        <v>349</v>
      </c>
    </row>
    <row r="623" spans="1:67" x14ac:dyDescent="0.25">
      <c r="A623" s="13" t="s">
        <v>1723</v>
      </c>
      <c r="B623" s="13"/>
      <c r="C623" s="13" t="s">
        <v>1510</v>
      </c>
      <c r="D623" s="13" t="s">
        <v>128</v>
      </c>
      <c r="E623" s="13" t="s">
        <v>1420</v>
      </c>
      <c r="F623" s="13"/>
      <c r="G623" s="13" t="s">
        <v>1420</v>
      </c>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row>
    <row r="624" spans="1:67" x14ac:dyDescent="0.25">
      <c r="A624" s="23" t="s">
        <v>1723</v>
      </c>
      <c r="B624" s="23"/>
      <c r="C624" s="23" t="s">
        <v>1510</v>
      </c>
      <c r="D624" s="23" t="s">
        <v>128</v>
      </c>
      <c r="E624" s="23" t="s">
        <v>1617</v>
      </c>
      <c r="F624" s="23" t="s">
        <v>1618</v>
      </c>
      <c r="G624" s="23" t="s">
        <v>1617</v>
      </c>
      <c r="H624" s="23" t="s">
        <v>1618</v>
      </c>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c r="AZ624" s="23"/>
      <c r="BA624" s="23"/>
      <c r="BB624" s="23"/>
      <c r="BC624" s="23"/>
      <c r="BD624" s="23"/>
      <c r="BE624" s="23"/>
      <c r="BF624" s="23"/>
      <c r="BG624" s="23"/>
      <c r="BH624" s="23"/>
      <c r="BI624" s="23"/>
      <c r="BJ624" s="23"/>
      <c r="BK624" s="23"/>
      <c r="BL624" s="23"/>
      <c r="BM624" s="23"/>
      <c r="BN624" s="23"/>
      <c r="BO624" s="23"/>
    </row>
    <row r="625" spans="1:67" x14ac:dyDescent="0.25">
      <c r="A625" s="23" t="s">
        <v>1723</v>
      </c>
      <c r="B625" s="23"/>
      <c r="C625" s="23" t="s">
        <v>1510</v>
      </c>
      <c r="D625" s="23" t="s">
        <v>128</v>
      </c>
      <c r="E625" s="23" t="s">
        <v>1617</v>
      </c>
      <c r="F625" s="23" t="s">
        <v>1620</v>
      </c>
      <c r="G625" s="23" t="s">
        <v>1617</v>
      </c>
      <c r="H625" s="23" t="s">
        <v>1620</v>
      </c>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c r="AZ625" s="23"/>
      <c r="BA625" s="23"/>
      <c r="BB625" s="23"/>
      <c r="BC625" s="23"/>
      <c r="BD625" s="23"/>
      <c r="BE625" s="23"/>
      <c r="BF625" s="23"/>
      <c r="BG625" s="23"/>
      <c r="BH625" s="23"/>
      <c r="BI625" s="23"/>
      <c r="BJ625" s="23"/>
      <c r="BK625" s="23"/>
      <c r="BL625" s="23"/>
      <c r="BM625" s="23"/>
      <c r="BN625" s="23"/>
      <c r="BO625" s="23"/>
    </row>
    <row r="626" spans="1:67" x14ac:dyDescent="0.25">
      <c r="A626" s="23" t="s">
        <v>1723</v>
      </c>
      <c r="B626" s="23"/>
      <c r="C626" s="23" t="s">
        <v>1510</v>
      </c>
      <c r="D626" s="23" t="s">
        <v>128</v>
      </c>
      <c r="E626" s="23" t="s">
        <v>1617</v>
      </c>
      <c r="F626" s="23" t="s">
        <v>1619</v>
      </c>
      <c r="G626" s="23" t="s">
        <v>1617</v>
      </c>
      <c r="H626" s="23" t="s">
        <v>1619</v>
      </c>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3"/>
      <c r="BF626" s="23"/>
      <c r="BG626" s="23"/>
      <c r="BH626" s="23"/>
      <c r="BI626" s="23"/>
      <c r="BJ626" s="23"/>
      <c r="BK626" s="23"/>
      <c r="BL626" s="23"/>
      <c r="BM626" s="23"/>
      <c r="BN626" s="23"/>
      <c r="BO626" s="23"/>
    </row>
    <row r="627" spans="1:67" x14ac:dyDescent="0.25">
      <c r="A627" s="23" t="s">
        <v>1723</v>
      </c>
      <c r="B627" s="23"/>
      <c r="C627" s="23" t="s">
        <v>1510</v>
      </c>
      <c r="D627" s="23" t="s">
        <v>128</v>
      </c>
      <c r="E627" s="23" t="s">
        <v>1617</v>
      </c>
      <c r="F627" s="23"/>
      <c r="G627" s="23" t="s">
        <v>1617</v>
      </c>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3"/>
      <c r="BF627" s="23"/>
      <c r="BG627" s="23"/>
      <c r="BH627" s="23"/>
      <c r="BI627" s="23"/>
      <c r="BJ627" s="23"/>
      <c r="BK627" s="23"/>
      <c r="BL627" s="23"/>
      <c r="BM627" s="23"/>
      <c r="BN627" s="23"/>
      <c r="BO627" s="23"/>
    </row>
    <row r="628" spans="1:67" x14ac:dyDescent="0.25">
      <c r="A628" s="23" t="s">
        <v>1723</v>
      </c>
      <c r="B628" s="23"/>
      <c r="C628" s="23" t="s">
        <v>1510</v>
      </c>
      <c r="D628" s="23" t="s">
        <v>128</v>
      </c>
      <c r="E628" s="23" t="s">
        <v>1614</v>
      </c>
      <c r="F628" s="23"/>
      <c r="G628" s="23" t="s">
        <v>1614</v>
      </c>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3"/>
      <c r="BF628" s="23"/>
      <c r="BG628" s="23"/>
      <c r="BH628" s="23"/>
      <c r="BI628" s="23"/>
      <c r="BJ628" s="23"/>
      <c r="BK628" s="23"/>
      <c r="BL628" s="23"/>
      <c r="BM628" s="23"/>
      <c r="BN628" s="23"/>
      <c r="BO628" s="23"/>
    </row>
    <row r="629" spans="1:67" x14ac:dyDescent="0.25">
      <c r="A629" s="8" t="s">
        <v>2423</v>
      </c>
      <c r="C629" t="s">
        <v>1510</v>
      </c>
      <c r="D629" t="s">
        <v>128</v>
      </c>
      <c r="E629" t="s">
        <v>1438</v>
      </c>
      <c r="F629" t="s">
        <v>1439</v>
      </c>
      <c r="G629" s="8" t="s">
        <v>1213</v>
      </c>
      <c r="H629" s="8" t="s">
        <v>1439</v>
      </c>
      <c r="I629" s="8"/>
      <c r="Y629">
        <v>3.3</v>
      </c>
      <c r="AC629">
        <v>3.6</v>
      </c>
      <c r="AF629">
        <v>5.35</v>
      </c>
      <c r="BJ629" t="s">
        <v>67</v>
      </c>
      <c r="BK629" s="1">
        <v>44824</v>
      </c>
      <c r="BL629" t="s">
        <v>2356</v>
      </c>
      <c r="BM629">
        <v>2930</v>
      </c>
    </row>
    <row r="630" spans="1:67" x14ac:dyDescent="0.25">
      <c r="A630" t="s">
        <v>1437</v>
      </c>
      <c r="B630" s="8" t="s">
        <v>326</v>
      </c>
      <c r="C630" t="s">
        <v>1510</v>
      </c>
      <c r="D630" t="s">
        <v>128</v>
      </c>
      <c r="E630" t="s">
        <v>1438</v>
      </c>
      <c r="F630" t="s">
        <v>1439</v>
      </c>
      <c r="G630" t="s">
        <v>1213</v>
      </c>
      <c r="H630" t="s">
        <v>1439</v>
      </c>
      <c r="AC630">
        <v>3.9</v>
      </c>
      <c r="AF630">
        <v>5.4</v>
      </c>
      <c r="BJ630" t="s">
        <v>58</v>
      </c>
      <c r="BK630" s="1">
        <v>44819</v>
      </c>
      <c r="BL630" t="s">
        <v>59</v>
      </c>
      <c r="BM630">
        <v>3485</v>
      </c>
      <c r="BN630" t="s">
        <v>60</v>
      </c>
      <c r="BO630" t="s">
        <v>59</v>
      </c>
    </row>
    <row r="631" spans="1:67" x14ac:dyDescent="0.25">
      <c r="A631" s="8" t="s">
        <v>1873</v>
      </c>
      <c r="B631" s="8"/>
      <c r="C631" s="8" t="s">
        <v>1510</v>
      </c>
      <c r="D631" s="8" t="s">
        <v>128</v>
      </c>
      <c r="E631" s="8" t="s">
        <v>1438</v>
      </c>
      <c r="F631" s="8" t="s">
        <v>1439</v>
      </c>
      <c r="G631" s="8" t="s">
        <v>1213</v>
      </c>
      <c r="H631" s="8" t="s">
        <v>1439</v>
      </c>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v>3.49</v>
      </c>
      <c r="BB631" s="8">
        <v>2.883</v>
      </c>
      <c r="BC631" s="8">
        <v>2.8159999999999998</v>
      </c>
      <c r="BD631" s="8">
        <v>2.88</v>
      </c>
      <c r="BE631" s="8"/>
      <c r="BF631" s="8"/>
      <c r="BG631" s="8"/>
      <c r="BH631" s="8"/>
      <c r="BI631" s="8"/>
      <c r="BJ631" s="8" t="s">
        <v>67</v>
      </c>
      <c r="BK631" s="9">
        <v>44812</v>
      </c>
      <c r="BL631" s="8" t="s">
        <v>1724</v>
      </c>
      <c r="BM631" s="8">
        <v>1420</v>
      </c>
      <c r="BN631" s="8"/>
      <c r="BO631" s="8"/>
    </row>
    <row r="632" spans="1:67" x14ac:dyDescent="0.25">
      <c r="A632" s="8" t="s">
        <v>1874</v>
      </c>
      <c r="C632" t="s">
        <v>1510</v>
      </c>
      <c r="D632" t="s">
        <v>128</v>
      </c>
      <c r="E632" t="s">
        <v>1438</v>
      </c>
      <c r="F632" t="s">
        <v>1439</v>
      </c>
      <c r="G632" s="8" t="s">
        <v>1213</v>
      </c>
      <c r="H632" s="8" t="s">
        <v>1439</v>
      </c>
      <c r="I632" s="8"/>
      <c r="BA632">
        <v>3.879</v>
      </c>
      <c r="BB632">
        <v>3.218</v>
      </c>
      <c r="BC632">
        <v>3.226</v>
      </c>
      <c r="BD632">
        <v>3.226</v>
      </c>
      <c r="BJ632" s="8" t="s">
        <v>67</v>
      </c>
      <c r="BK632" s="9">
        <v>44812</v>
      </c>
      <c r="BL632" s="8" t="s">
        <v>1724</v>
      </c>
      <c r="BM632" s="8">
        <v>1420</v>
      </c>
    </row>
    <row r="633" spans="1:67" x14ac:dyDescent="0.25">
      <c r="A633" s="12" t="s">
        <v>1869</v>
      </c>
      <c r="B633" s="12"/>
      <c r="C633" s="12" t="s">
        <v>1510</v>
      </c>
      <c r="D633" s="12" t="s">
        <v>128</v>
      </c>
      <c r="E633" s="12" t="s">
        <v>1438</v>
      </c>
      <c r="F633" s="12" t="s">
        <v>1439</v>
      </c>
      <c r="G633" s="12" t="s">
        <v>1213</v>
      </c>
      <c r="H633" s="12" t="s">
        <v>1439</v>
      </c>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t="s">
        <v>67</v>
      </c>
      <c r="BK633" s="14">
        <v>44812</v>
      </c>
      <c r="BL633" s="12" t="s">
        <v>1724</v>
      </c>
      <c r="BM633" s="12">
        <v>1420</v>
      </c>
      <c r="BN633" s="12" t="s">
        <v>60</v>
      </c>
      <c r="BO633" s="12" t="s">
        <v>1724</v>
      </c>
    </row>
    <row r="634" spans="1:67" x14ac:dyDescent="0.25">
      <c r="A634" s="8" t="s">
        <v>1870</v>
      </c>
      <c r="B634" s="8"/>
      <c r="C634" s="8" t="s">
        <v>1510</v>
      </c>
      <c r="D634" s="8" t="s">
        <v>128</v>
      </c>
      <c r="E634" s="8" t="s">
        <v>1438</v>
      </c>
      <c r="F634" s="8" t="s">
        <v>1439</v>
      </c>
      <c r="G634" s="8" t="s">
        <v>1213</v>
      </c>
      <c r="H634" s="8" t="s">
        <v>1439</v>
      </c>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v>3.145</v>
      </c>
      <c r="AX634" s="8">
        <v>2.3730000000000002</v>
      </c>
      <c r="AY634" s="8">
        <v>2.5659999999999998</v>
      </c>
      <c r="AZ634" s="8">
        <v>2.5659999999999998</v>
      </c>
      <c r="BA634" s="8">
        <v>3.1949999999999998</v>
      </c>
      <c r="BB634" s="8">
        <v>2.8130000000000002</v>
      </c>
      <c r="BC634" s="8">
        <v>2.78</v>
      </c>
      <c r="BD634" s="8">
        <v>2.8130000000000002</v>
      </c>
      <c r="BE634" s="8">
        <v>4.26</v>
      </c>
      <c r="BF634" s="8">
        <v>2.645</v>
      </c>
      <c r="BG634" s="8">
        <v>2.3959999999999999</v>
      </c>
      <c r="BH634" s="8">
        <v>2.645</v>
      </c>
      <c r="BI634" s="8"/>
      <c r="BJ634" s="8" t="s">
        <v>67</v>
      </c>
      <c r="BK634" s="9">
        <v>44812</v>
      </c>
      <c r="BL634" s="8" t="s">
        <v>1724</v>
      </c>
      <c r="BM634" s="8">
        <v>1420</v>
      </c>
      <c r="BN634" s="8" t="s">
        <v>60</v>
      </c>
      <c r="BO634" s="8" t="s">
        <v>1724</v>
      </c>
    </row>
    <row r="635" spans="1:67" x14ac:dyDescent="0.25">
      <c r="A635" s="8" t="s">
        <v>1875</v>
      </c>
      <c r="C635" t="s">
        <v>1510</v>
      </c>
      <c r="D635" t="s">
        <v>128</v>
      </c>
      <c r="E635" t="s">
        <v>1438</v>
      </c>
      <c r="F635" t="s">
        <v>1439</v>
      </c>
      <c r="G635" s="8" t="s">
        <v>1213</v>
      </c>
      <c r="H635" s="8" t="s">
        <v>1439</v>
      </c>
      <c r="I635" s="8"/>
      <c r="BA635">
        <v>3.5760000000000001</v>
      </c>
      <c r="BB635">
        <v>2.8239999999999998</v>
      </c>
      <c r="BC635">
        <v>2.972</v>
      </c>
      <c r="BD635">
        <v>2.972</v>
      </c>
      <c r="BJ635" s="8" t="s">
        <v>67</v>
      </c>
      <c r="BK635" s="9">
        <v>44812</v>
      </c>
      <c r="BL635" s="8" t="s">
        <v>1724</v>
      </c>
      <c r="BM635" s="8">
        <v>1420</v>
      </c>
    </row>
    <row r="636" spans="1:67" x14ac:dyDescent="0.25">
      <c r="A636" s="13" t="s">
        <v>1723</v>
      </c>
      <c r="B636" s="13"/>
      <c r="C636" s="13" t="s">
        <v>1510</v>
      </c>
      <c r="D636" s="13" t="s">
        <v>128</v>
      </c>
      <c r="E636" s="13" t="s">
        <v>1438</v>
      </c>
      <c r="F636" s="13" t="s">
        <v>1439</v>
      </c>
      <c r="G636" s="13" t="s">
        <v>1438</v>
      </c>
      <c r="H636" s="13" t="s">
        <v>1439</v>
      </c>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row>
    <row r="637" spans="1:67" x14ac:dyDescent="0.25">
      <c r="A637" s="13" t="s">
        <v>1723</v>
      </c>
      <c r="B637" s="13"/>
      <c r="C637" s="13" t="s">
        <v>1510</v>
      </c>
      <c r="D637" s="13" t="s">
        <v>128</v>
      </c>
      <c r="E637" s="13" t="s">
        <v>1438</v>
      </c>
      <c r="F637" s="13"/>
      <c r="G637" s="13" t="s">
        <v>1438</v>
      </c>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row>
    <row r="638" spans="1:67" x14ac:dyDescent="0.25">
      <c r="A638" s="23" t="s">
        <v>1723</v>
      </c>
      <c r="B638" s="23"/>
      <c r="C638" s="23" t="s">
        <v>1510</v>
      </c>
      <c r="D638" s="23" t="s">
        <v>128</v>
      </c>
      <c r="E638" s="23" t="s">
        <v>1634</v>
      </c>
      <c r="F638" s="23" t="s">
        <v>1635</v>
      </c>
      <c r="G638" s="23" t="s">
        <v>1634</v>
      </c>
      <c r="H638" s="23" t="s">
        <v>1635</v>
      </c>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3"/>
      <c r="BG638" s="23"/>
      <c r="BH638" s="23"/>
      <c r="BI638" s="23"/>
      <c r="BJ638" s="23"/>
      <c r="BK638" s="23"/>
      <c r="BL638" s="23"/>
      <c r="BM638" s="23"/>
      <c r="BN638" s="23"/>
      <c r="BO638" s="23"/>
    </row>
    <row r="639" spans="1:67" x14ac:dyDescent="0.25">
      <c r="A639" s="23" t="s">
        <v>1723</v>
      </c>
      <c r="B639" s="23"/>
      <c r="C639" s="23" t="s">
        <v>1510</v>
      </c>
      <c r="D639" s="23" t="s">
        <v>128</v>
      </c>
      <c r="E639" s="23" t="s">
        <v>1634</v>
      </c>
      <c r="F639" s="23"/>
      <c r="G639" s="23" t="s">
        <v>1634</v>
      </c>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3"/>
      <c r="BF639" s="23"/>
      <c r="BG639" s="23"/>
      <c r="BH639" s="23"/>
      <c r="BI639" s="23"/>
      <c r="BJ639" s="23"/>
      <c r="BK639" s="23"/>
      <c r="BL639" s="23"/>
      <c r="BM639" s="23"/>
      <c r="BN639" s="23"/>
      <c r="BO639" s="23"/>
    </row>
    <row r="640" spans="1:67" x14ac:dyDescent="0.25">
      <c r="A640" s="13" t="s">
        <v>1723</v>
      </c>
      <c r="B640" s="13"/>
      <c r="C640" s="13" t="s">
        <v>1510</v>
      </c>
      <c r="D640" s="13" t="s">
        <v>1514</v>
      </c>
      <c r="E640" s="13" t="s">
        <v>496</v>
      </c>
      <c r="F640" s="13" t="s">
        <v>497</v>
      </c>
      <c r="G640" s="13" t="s">
        <v>496</v>
      </c>
      <c r="H640" s="13" t="s">
        <v>497</v>
      </c>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row>
    <row r="641" spans="1:67" x14ac:dyDescent="0.25">
      <c r="A641" t="s">
        <v>495</v>
      </c>
      <c r="B641" t="s">
        <v>326</v>
      </c>
      <c r="C641" t="s">
        <v>1510</v>
      </c>
      <c r="D641" t="s">
        <v>1514</v>
      </c>
      <c r="E641" t="s">
        <v>496</v>
      </c>
      <c r="F641" t="s">
        <v>497</v>
      </c>
      <c r="G641" t="s">
        <v>496</v>
      </c>
      <c r="H641" t="s">
        <v>497</v>
      </c>
      <c r="AC641">
        <v>5.8</v>
      </c>
      <c r="AF641">
        <v>7</v>
      </c>
      <c r="BI641" t="s">
        <v>2181</v>
      </c>
      <c r="BJ641" t="s">
        <v>58</v>
      </c>
      <c r="BK641" s="1">
        <v>44819</v>
      </c>
      <c r="BL641" t="s">
        <v>59</v>
      </c>
      <c r="BM641">
        <v>3485</v>
      </c>
      <c r="BN641" t="s">
        <v>60</v>
      </c>
      <c r="BO641" t="s">
        <v>59</v>
      </c>
    </row>
    <row r="642" spans="1:67" x14ac:dyDescent="0.25">
      <c r="A642" s="13" t="s">
        <v>1723</v>
      </c>
      <c r="B642" s="13"/>
      <c r="C642" s="13" t="s">
        <v>1510</v>
      </c>
      <c r="D642" s="13" t="s">
        <v>1514</v>
      </c>
      <c r="E642" s="13" t="s">
        <v>496</v>
      </c>
      <c r="F642" s="13" t="s">
        <v>499</v>
      </c>
      <c r="G642" s="13" t="s">
        <v>496</v>
      </c>
      <c r="H642" s="13" t="s">
        <v>499</v>
      </c>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row>
    <row r="643" spans="1:67" x14ac:dyDescent="0.25">
      <c r="A643" s="8" t="s">
        <v>2400</v>
      </c>
      <c r="C643" t="s">
        <v>1510</v>
      </c>
      <c r="D643" t="s">
        <v>1514</v>
      </c>
      <c r="E643" t="s">
        <v>496</v>
      </c>
      <c r="F643" t="s">
        <v>499</v>
      </c>
      <c r="G643" s="18" t="s">
        <v>496</v>
      </c>
      <c r="H643" s="8" t="s">
        <v>499</v>
      </c>
      <c r="I643" s="8"/>
      <c r="AS643">
        <v>7.15</v>
      </c>
      <c r="AV643">
        <v>4.8</v>
      </c>
      <c r="BJ643" t="s">
        <v>67</v>
      </c>
      <c r="BK643" s="1">
        <v>44824</v>
      </c>
      <c r="BL643" t="s">
        <v>2356</v>
      </c>
      <c r="BM643">
        <v>2930</v>
      </c>
    </row>
    <row r="644" spans="1:67" x14ac:dyDescent="0.25">
      <c r="A644" s="8" t="s">
        <v>2398</v>
      </c>
      <c r="C644" t="s">
        <v>1510</v>
      </c>
      <c r="D644" t="s">
        <v>1514</v>
      </c>
      <c r="E644" t="s">
        <v>496</v>
      </c>
      <c r="F644" t="s">
        <v>499</v>
      </c>
      <c r="G644" s="8" t="s">
        <v>496</v>
      </c>
      <c r="H644" s="8" t="s">
        <v>499</v>
      </c>
      <c r="I644" s="8"/>
      <c r="Y644">
        <v>7.4</v>
      </c>
      <c r="AB644">
        <v>9.4</v>
      </c>
      <c r="BJ644" t="s">
        <v>67</v>
      </c>
      <c r="BK644" s="1">
        <v>44824</v>
      </c>
      <c r="BL644" t="s">
        <v>2356</v>
      </c>
      <c r="BM644">
        <v>2930</v>
      </c>
    </row>
    <row r="645" spans="1:67" x14ac:dyDescent="0.25">
      <c r="A645" s="8" t="s">
        <v>2399</v>
      </c>
      <c r="C645" t="s">
        <v>1510</v>
      </c>
      <c r="D645" t="s">
        <v>1514</v>
      </c>
      <c r="E645" t="s">
        <v>496</v>
      </c>
      <c r="F645" t="s">
        <v>499</v>
      </c>
      <c r="G645" s="8" t="s">
        <v>496</v>
      </c>
      <c r="H645" s="8" t="s">
        <v>499</v>
      </c>
      <c r="I645" s="8"/>
      <c r="Y645">
        <v>8.0500000000000007</v>
      </c>
      <c r="AB645">
        <v>10</v>
      </c>
      <c r="BJ645" s="8" t="s">
        <v>67</v>
      </c>
      <c r="BK645" s="9">
        <v>44824</v>
      </c>
      <c r="BL645" s="8" t="s">
        <v>2356</v>
      </c>
      <c r="BM645">
        <v>2930</v>
      </c>
    </row>
    <row r="646" spans="1:67" x14ac:dyDescent="0.25">
      <c r="A646" s="8" t="s">
        <v>2650</v>
      </c>
      <c r="C646" t="s">
        <v>1510</v>
      </c>
      <c r="D646" t="s">
        <v>1514</v>
      </c>
      <c r="E646" t="s">
        <v>496</v>
      </c>
      <c r="F646" t="s">
        <v>499</v>
      </c>
      <c r="G646" s="8" t="s">
        <v>496</v>
      </c>
      <c r="H646" s="8" t="s">
        <v>499</v>
      </c>
      <c r="I646" s="8"/>
      <c r="L646" t="s">
        <v>2649</v>
      </c>
      <c r="U646">
        <v>7.2</v>
      </c>
      <c r="X646">
        <v>7.8</v>
      </c>
      <c r="Y646">
        <v>8.1999999999999993</v>
      </c>
      <c r="Z646">
        <v>10.4</v>
      </c>
      <c r="AA646">
        <v>9.6</v>
      </c>
      <c r="AB646">
        <v>10.4</v>
      </c>
      <c r="AC646">
        <v>7.8</v>
      </c>
      <c r="AD646">
        <v>11.55</v>
      </c>
      <c r="AE646">
        <v>10.15</v>
      </c>
      <c r="AF646">
        <v>11.55</v>
      </c>
      <c r="AG646">
        <v>5.77</v>
      </c>
      <c r="AJ646">
        <v>8.5</v>
      </c>
      <c r="AS646">
        <v>6.8</v>
      </c>
      <c r="AT646">
        <v>4.5</v>
      </c>
      <c r="AU646">
        <v>4.8</v>
      </c>
      <c r="AV646">
        <v>4.8</v>
      </c>
      <c r="AW646">
        <v>8.1</v>
      </c>
      <c r="AX646">
        <v>6.5</v>
      </c>
      <c r="AY646">
        <v>6.7</v>
      </c>
      <c r="AZ646">
        <v>6.7</v>
      </c>
      <c r="BA646">
        <v>9</v>
      </c>
      <c r="BB646">
        <v>8.5</v>
      </c>
      <c r="BC646">
        <v>8.0299999999999994</v>
      </c>
      <c r="BD646">
        <v>8.5</v>
      </c>
      <c r="BE646">
        <v>8.9499999999999993</v>
      </c>
      <c r="BF646" s="8">
        <v>6.42</v>
      </c>
      <c r="BG646" s="8">
        <v>5.31</v>
      </c>
      <c r="BH646" s="8">
        <v>6.42</v>
      </c>
      <c r="BJ646" s="8" t="s">
        <v>67</v>
      </c>
      <c r="BK646" s="9">
        <v>44827</v>
      </c>
      <c r="BL646" s="8" t="s">
        <v>2646</v>
      </c>
      <c r="BM646" s="5">
        <v>3601</v>
      </c>
    </row>
    <row r="647" spans="1:67" x14ac:dyDescent="0.25">
      <c r="A647" t="s">
        <v>498</v>
      </c>
      <c r="C647" t="s">
        <v>1510</v>
      </c>
      <c r="D647" t="s">
        <v>1514</v>
      </c>
      <c r="E647" t="s">
        <v>496</v>
      </c>
      <c r="F647" t="s">
        <v>499</v>
      </c>
      <c r="G647" t="s">
        <v>496</v>
      </c>
      <c r="H647" t="s">
        <v>499</v>
      </c>
      <c r="U647">
        <v>6.5</v>
      </c>
      <c r="Y647">
        <v>7.3</v>
      </c>
      <c r="AB647">
        <v>8.6</v>
      </c>
      <c r="AC647">
        <v>7.35</v>
      </c>
      <c r="AF647">
        <v>11</v>
      </c>
      <c r="AG647">
        <v>6.1</v>
      </c>
      <c r="AJ647">
        <v>8.75</v>
      </c>
      <c r="AW647">
        <v>8.8000000000000007</v>
      </c>
      <c r="AX647">
        <v>7.2</v>
      </c>
      <c r="AY647">
        <v>7.4</v>
      </c>
      <c r="AZ647">
        <v>7.4</v>
      </c>
      <c r="BB647">
        <v>6</v>
      </c>
      <c r="BC647">
        <v>6.4</v>
      </c>
      <c r="BD647">
        <v>6.4</v>
      </c>
      <c r="BG647">
        <v>5.2</v>
      </c>
      <c r="BH647">
        <v>5.2</v>
      </c>
      <c r="BJ647" t="s">
        <v>67</v>
      </c>
      <c r="BL647" t="s">
        <v>92</v>
      </c>
      <c r="BM647">
        <v>1216</v>
      </c>
      <c r="BN647" t="s">
        <v>60</v>
      </c>
      <c r="BO647" t="s">
        <v>92</v>
      </c>
    </row>
    <row r="648" spans="1:67" x14ac:dyDescent="0.25">
      <c r="A648" s="8" t="s">
        <v>2047</v>
      </c>
      <c r="C648" t="s">
        <v>1510</v>
      </c>
      <c r="D648" t="s">
        <v>1514</v>
      </c>
      <c r="E648" t="s">
        <v>496</v>
      </c>
      <c r="F648" t="s">
        <v>499</v>
      </c>
      <c r="G648" s="8" t="s">
        <v>496</v>
      </c>
      <c r="H648" s="8" t="s">
        <v>499</v>
      </c>
      <c r="I648" s="8"/>
      <c r="AG648">
        <v>6.2</v>
      </c>
      <c r="AH648">
        <v>8.6999999999999993</v>
      </c>
      <c r="AI648">
        <v>7.8</v>
      </c>
      <c r="AJ648">
        <v>8.6999999999999993</v>
      </c>
      <c r="BI648" s="11" t="s">
        <v>3448</v>
      </c>
      <c r="BJ648" s="8" t="s">
        <v>67</v>
      </c>
      <c r="BK648" s="1">
        <v>44816</v>
      </c>
      <c r="BL648" t="s">
        <v>1933</v>
      </c>
      <c r="BM648">
        <v>2585</v>
      </c>
    </row>
    <row r="649" spans="1:67" x14ac:dyDescent="0.25">
      <c r="A649" s="8" t="s">
        <v>2048</v>
      </c>
      <c r="C649" t="s">
        <v>1510</v>
      </c>
      <c r="D649" t="s">
        <v>1514</v>
      </c>
      <c r="E649" t="s">
        <v>496</v>
      </c>
      <c r="F649" t="s">
        <v>499</v>
      </c>
      <c r="G649" s="8" t="s">
        <v>496</v>
      </c>
      <c r="H649" s="8" t="s">
        <v>499</v>
      </c>
      <c r="I649" s="8"/>
      <c r="AS649">
        <v>7.3</v>
      </c>
      <c r="AV649">
        <v>4.8</v>
      </c>
      <c r="BJ649" s="8" t="s">
        <v>67</v>
      </c>
      <c r="BK649" s="1">
        <v>44816</v>
      </c>
      <c r="BL649" t="s">
        <v>1933</v>
      </c>
      <c r="BM649">
        <v>2585</v>
      </c>
    </row>
    <row r="650" spans="1:67" x14ac:dyDescent="0.25">
      <c r="A650" s="8" t="s">
        <v>2049</v>
      </c>
      <c r="C650" t="s">
        <v>1510</v>
      </c>
      <c r="D650" t="s">
        <v>1514</v>
      </c>
      <c r="E650" t="s">
        <v>496</v>
      </c>
      <c r="F650" t="s">
        <v>499</v>
      </c>
      <c r="G650" s="8" t="s">
        <v>496</v>
      </c>
      <c r="H650" s="8" t="s">
        <v>499</v>
      </c>
      <c r="I650" s="8"/>
      <c r="AW650">
        <v>7</v>
      </c>
      <c r="AY650">
        <v>7.2</v>
      </c>
      <c r="AZ650">
        <v>7.2</v>
      </c>
      <c r="BI650" t="s">
        <v>2050</v>
      </c>
      <c r="BJ650" s="8" t="s">
        <v>67</v>
      </c>
      <c r="BK650" s="1">
        <v>44816</v>
      </c>
      <c r="BL650" t="s">
        <v>1933</v>
      </c>
      <c r="BM650">
        <v>2585</v>
      </c>
    </row>
    <row r="651" spans="1:67" x14ac:dyDescent="0.25">
      <c r="A651" s="8" t="s">
        <v>2314</v>
      </c>
      <c r="B651" t="s">
        <v>326</v>
      </c>
      <c r="C651" t="s">
        <v>1510</v>
      </c>
      <c r="D651" t="s">
        <v>1514</v>
      </c>
      <c r="E651" t="s">
        <v>496</v>
      </c>
      <c r="F651" t="s">
        <v>499</v>
      </c>
      <c r="G651" s="8" t="s">
        <v>496</v>
      </c>
      <c r="H651" s="8" t="s">
        <v>499</v>
      </c>
      <c r="I651" s="8"/>
      <c r="X651">
        <v>7.8</v>
      </c>
      <c r="AC651">
        <v>7.6</v>
      </c>
      <c r="AF651">
        <v>11</v>
      </c>
      <c r="AG651">
        <v>5.8</v>
      </c>
      <c r="AJ651">
        <v>8.1999999999999993</v>
      </c>
      <c r="AR651">
        <v>4.0999999999999996</v>
      </c>
      <c r="AS651">
        <v>7.1</v>
      </c>
      <c r="AV651">
        <v>4.8</v>
      </c>
      <c r="AW651">
        <v>7.8</v>
      </c>
      <c r="AZ651">
        <v>6.5</v>
      </c>
      <c r="BD651">
        <v>7.7</v>
      </c>
      <c r="BE651">
        <v>8.5</v>
      </c>
      <c r="BH651">
        <v>5.8</v>
      </c>
      <c r="BJ651" t="s">
        <v>67</v>
      </c>
      <c r="BK651" s="1">
        <v>44820</v>
      </c>
      <c r="BL651" s="8" t="s">
        <v>2299</v>
      </c>
      <c r="BM651" s="8" t="s">
        <v>2335</v>
      </c>
      <c r="BN651" t="s">
        <v>60</v>
      </c>
      <c r="BO651" s="8" t="s">
        <v>2299</v>
      </c>
    </row>
    <row r="652" spans="1:67" x14ac:dyDescent="0.25">
      <c r="A652" s="13" t="s">
        <v>1723</v>
      </c>
      <c r="B652" s="13"/>
      <c r="C652" s="13" t="s">
        <v>1510</v>
      </c>
      <c r="D652" s="13" t="s">
        <v>1514</v>
      </c>
      <c r="E652" s="13" t="s">
        <v>496</v>
      </c>
      <c r="F652" s="13" t="s">
        <v>499</v>
      </c>
      <c r="G652" s="13" t="s">
        <v>496</v>
      </c>
      <c r="H652" s="13" t="s">
        <v>1538</v>
      </c>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row>
    <row r="653" spans="1:67" x14ac:dyDescent="0.25">
      <c r="A653" s="8" t="s">
        <v>2397</v>
      </c>
      <c r="C653" t="s">
        <v>1510</v>
      </c>
      <c r="D653" t="s">
        <v>1514</v>
      </c>
      <c r="E653" t="s">
        <v>496</v>
      </c>
      <c r="F653" t="s">
        <v>499</v>
      </c>
      <c r="G653" s="8" t="s">
        <v>496</v>
      </c>
      <c r="H653" s="8" t="s">
        <v>1538</v>
      </c>
      <c r="I653" s="8"/>
      <c r="AG653">
        <v>6.1</v>
      </c>
      <c r="AJ653">
        <v>9.5</v>
      </c>
      <c r="BJ653" t="s">
        <v>67</v>
      </c>
      <c r="BK653" s="1">
        <v>44824</v>
      </c>
      <c r="BL653" t="s">
        <v>2356</v>
      </c>
      <c r="BM653">
        <v>2930</v>
      </c>
    </row>
    <row r="654" spans="1:67" ht="18.75" customHeight="1" x14ac:dyDescent="0.25">
      <c r="A654" s="8" t="s">
        <v>2394</v>
      </c>
      <c r="C654" t="s">
        <v>1510</v>
      </c>
      <c r="D654" t="s">
        <v>1514</v>
      </c>
      <c r="E654" t="s">
        <v>496</v>
      </c>
      <c r="F654" t="s">
        <v>499</v>
      </c>
      <c r="G654" s="8" t="s">
        <v>496</v>
      </c>
      <c r="H654" s="8" t="s">
        <v>1538</v>
      </c>
      <c r="I654" s="8"/>
      <c r="Y654">
        <v>8.9</v>
      </c>
      <c r="AB654">
        <v>10.9</v>
      </c>
      <c r="BJ654" t="s">
        <v>67</v>
      </c>
      <c r="BK654" s="1">
        <v>44824</v>
      </c>
      <c r="BL654" t="s">
        <v>2356</v>
      </c>
      <c r="BM654">
        <v>2930</v>
      </c>
    </row>
    <row r="655" spans="1:67" s="2" customFormat="1" x14ac:dyDescent="0.25">
      <c r="A655" s="8" t="s">
        <v>2395</v>
      </c>
      <c r="B655"/>
      <c r="C655" t="s">
        <v>1510</v>
      </c>
      <c r="D655" t="s">
        <v>1514</v>
      </c>
      <c r="E655" t="s">
        <v>496</v>
      </c>
      <c r="F655" t="s">
        <v>499</v>
      </c>
      <c r="G655" s="8" t="s">
        <v>496</v>
      </c>
      <c r="H655" s="8" t="s">
        <v>1538</v>
      </c>
      <c r="I655" s="8"/>
      <c r="J655"/>
      <c r="K655"/>
      <c r="L655"/>
      <c r="M655"/>
      <c r="N655"/>
      <c r="O655"/>
      <c r="P655"/>
      <c r="Q655"/>
      <c r="R655"/>
      <c r="S655"/>
      <c r="T655"/>
      <c r="U655"/>
      <c r="V655"/>
      <c r="W655"/>
      <c r="X655"/>
      <c r="Y655">
        <v>8.8000000000000007</v>
      </c>
      <c r="Z655"/>
      <c r="AA655"/>
      <c r="AB655">
        <v>9.6999999999999993</v>
      </c>
      <c r="AC655"/>
      <c r="AD655"/>
      <c r="AE655"/>
      <c r="AF655">
        <v>11.8</v>
      </c>
      <c r="AG655"/>
      <c r="AH655"/>
      <c r="AI655"/>
      <c r="AJ655"/>
      <c r="AK655"/>
      <c r="AL655"/>
      <c r="AM655"/>
      <c r="AN655"/>
      <c r="AO655"/>
      <c r="AP655"/>
      <c r="AQ655"/>
      <c r="AR655"/>
      <c r="AS655"/>
      <c r="AT655"/>
      <c r="AU655"/>
      <c r="AV655"/>
      <c r="AW655"/>
      <c r="AX655"/>
      <c r="AY655"/>
      <c r="AZ655"/>
      <c r="BA655"/>
      <c r="BB655"/>
      <c r="BC655"/>
      <c r="BD655"/>
      <c r="BE655"/>
      <c r="BF655"/>
      <c r="BG655"/>
      <c r="BH655"/>
      <c r="BI655"/>
      <c r="BJ655" s="8" t="s">
        <v>67</v>
      </c>
      <c r="BK655" s="9">
        <v>44824</v>
      </c>
      <c r="BL655" s="8" t="s">
        <v>2356</v>
      </c>
      <c r="BM655">
        <v>2930</v>
      </c>
      <c r="BN655"/>
      <c r="BO655"/>
    </row>
    <row r="656" spans="1:67" s="2" customFormat="1" x14ac:dyDescent="0.25">
      <c r="A656" s="8" t="s">
        <v>2396</v>
      </c>
      <c r="B656"/>
      <c r="C656" t="s">
        <v>1510</v>
      </c>
      <c r="D656" t="s">
        <v>1514</v>
      </c>
      <c r="E656" t="s">
        <v>496</v>
      </c>
      <c r="F656" t="s">
        <v>499</v>
      </c>
      <c r="G656" s="8" t="s">
        <v>496</v>
      </c>
      <c r="H656" s="8" t="s">
        <v>1538</v>
      </c>
      <c r="I656" s="8"/>
      <c r="J656"/>
      <c r="K656"/>
      <c r="L656"/>
      <c r="M656"/>
      <c r="N656"/>
      <c r="O656"/>
      <c r="P656"/>
      <c r="Q656"/>
      <c r="R656"/>
      <c r="S656"/>
      <c r="T656"/>
      <c r="U656"/>
      <c r="V656"/>
      <c r="W656"/>
      <c r="X656"/>
      <c r="Y656">
        <v>8.6</v>
      </c>
      <c r="Z656"/>
      <c r="AA656"/>
      <c r="AB656">
        <v>8.6999999999999993</v>
      </c>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t="s">
        <v>67</v>
      </c>
      <c r="BK656" s="1">
        <v>44824</v>
      </c>
      <c r="BL656" t="s">
        <v>2356</v>
      </c>
      <c r="BM656">
        <v>2930</v>
      </c>
      <c r="BN656"/>
      <c r="BO656"/>
    </row>
    <row r="657" spans="1:67" x14ac:dyDescent="0.25">
      <c r="A657" s="8" t="s">
        <v>2316</v>
      </c>
      <c r="C657" t="s">
        <v>1510</v>
      </c>
      <c r="D657" t="s">
        <v>1514</v>
      </c>
      <c r="E657" t="s">
        <v>496</v>
      </c>
      <c r="F657" t="s">
        <v>499</v>
      </c>
      <c r="G657" s="8" t="s">
        <v>496</v>
      </c>
      <c r="H657" s="8" t="s">
        <v>1538</v>
      </c>
      <c r="I657" s="8"/>
      <c r="BJ657" t="s">
        <v>67</v>
      </c>
      <c r="BK657" s="1">
        <v>44820</v>
      </c>
      <c r="BL657" s="8" t="s">
        <v>2299</v>
      </c>
      <c r="BM657" s="8" t="s">
        <v>2335</v>
      </c>
      <c r="BN657" t="s">
        <v>60</v>
      </c>
      <c r="BO657" s="8" t="s">
        <v>2299</v>
      </c>
    </row>
    <row r="658" spans="1:67" x14ac:dyDescent="0.25">
      <c r="A658" s="8" t="s">
        <v>2318</v>
      </c>
      <c r="C658" t="s">
        <v>1510</v>
      </c>
      <c r="D658" t="s">
        <v>1514</v>
      </c>
      <c r="E658" t="s">
        <v>496</v>
      </c>
      <c r="F658" t="s">
        <v>499</v>
      </c>
      <c r="G658" s="8" t="s">
        <v>496</v>
      </c>
      <c r="H658" s="8" t="s">
        <v>1538</v>
      </c>
      <c r="I658" s="8"/>
      <c r="BJ658" t="s">
        <v>67</v>
      </c>
      <c r="BK658" s="1">
        <v>44820</v>
      </c>
      <c r="BL658" s="8" t="s">
        <v>2299</v>
      </c>
      <c r="BM658" s="8" t="s">
        <v>2335</v>
      </c>
      <c r="BN658" t="s">
        <v>60</v>
      </c>
      <c r="BO658" s="8" t="s">
        <v>2299</v>
      </c>
    </row>
    <row r="659" spans="1:67" x14ac:dyDescent="0.25">
      <c r="A659" s="8" t="s">
        <v>2317</v>
      </c>
      <c r="C659" t="s">
        <v>1510</v>
      </c>
      <c r="D659" t="s">
        <v>1514</v>
      </c>
      <c r="E659" t="s">
        <v>496</v>
      </c>
      <c r="F659" t="s">
        <v>499</v>
      </c>
      <c r="G659" s="8" t="s">
        <v>496</v>
      </c>
      <c r="H659" s="8" t="s">
        <v>1538</v>
      </c>
      <c r="I659" s="8"/>
      <c r="BJ659" t="s">
        <v>67</v>
      </c>
      <c r="BK659" s="1">
        <v>44820</v>
      </c>
      <c r="BL659" s="8" t="s">
        <v>2299</v>
      </c>
      <c r="BM659" s="8" t="s">
        <v>2335</v>
      </c>
      <c r="BN659" t="s">
        <v>60</v>
      </c>
      <c r="BO659" s="8" t="s">
        <v>2299</v>
      </c>
    </row>
    <row r="660" spans="1:67" x14ac:dyDescent="0.25">
      <c r="A660" s="8" t="s">
        <v>2315</v>
      </c>
      <c r="B660" t="s">
        <v>326</v>
      </c>
      <c r="C660" t="s">
        <v>1510</v>
      </c>
      <c r="D660" t="s">
        <v>1514</v>
      </c>
      <c r="E660" t="s">
        <v>496</v>
      </c>
      <c r="F660" t="s">
        <v>499</v>
      </c>
      <c r="G660" s="8" t="s">
        <v>496</v>
      </c>
      <c r="H660" s="8" t="s">
        <v>1538</v>
      </c>
      <c r="I660" s="8"/>
      <c r="Y660">
        <v>8.4</v>
      </c>
      <c r="AB660">
        <v>10.5</v>
      </c>
      <c r="AC660">
        <v>8.1</v>
      </c>
      <c r="AF660">
        <v>12</v>
      </c>
      <c r="AG660">
        <v>6.2</v>
      </c>
      <c r="AJ660">
        <v>9.9</v>
      </c>
      <c r="BJ660" t="s">
        <v>67</v>
      </c>
      <c r="BK660" s="1">
        <v>44820</v>
      </c>
      <c r="BL660" s="8" t="s">
        <v>2299</v>
      </c>
      <c r="BM660" s="8" t="s">
        <v>2335</v>
      </c>
      <c r="BN660" t="s">
        <v>60</v>
      </c>
      <c r="BO660" s="8" t="s">
        <v>2299</v>
      </c>
    </row>
    <row r="661" spans="1:67" x14ac:dyDescent="0.25">
      <c r="A661" s="13" t="s">
        <v>1723</v>
      </c>
      <c r="B661" s="13"/>
      <c r="C661" s="13" t="s">
        <v>1510</v>
      </c>
      <c r="D661" s="13" t="s">
        <v>1514</v>
      </c>
      <c r="E661" s="13" t="s">
        <v>496</v>
      </c>
      <c r="F661" s="13" t="s">
        <v>500</v>
      </c>
      <c r="G661" s="13" t="s">
        <v>496</v>
      </c>
      <c r="H661" s="13" t="s">
        <v>500</v>
      </c>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row>
    <row r="662" spans="1:67" x14ac:dyDescent="0.25">
      <c r="A662" t="s">
        <v>501</v>
      </c>
      <c r="B662" t="s">
        <v>326</v>
      </c>
      <c r="C662" t="s">
        <v>1510</v>
      </c>
      <c r="D662" t="s">
        <v>1514</v>
      </c>
      <c r="E662" t="s">
        <v>496</v>
      </c>
      <c r="F662" t="s">
        <v>500</v>
      </c>
      <c r="G662" t="s">
        <v>496</v>
      </c>
      <c r="H662" t="s">
        <v>500</v>
      </c>
      <c r="AC662">
        <v>6</v>
      </c>
      <c r="AF662">
        <v>7.9</v>
      </c>
      <c r="BJ662" t="s">
        <v>58</v>
      </c>
      <c r="BK662" s="1">
        <v>44819</v>
      </c>
      <c r="BL662" t="s">
        <v>59</v>
      </c>
      <c r="BM662">
        <v>3485</v>
      </c>
      <c r="BN662" t="s">
        <v>60</v>
      </c>
      <c r="BO662" t="s">
        <v>59</v>
      </c>
    </row>
    <row r="663" spans="1:67" x14ac:dyDescent="0.25">
      <c r="A663" t="s">
        <v>431</v>
      </c>
      <c r="C663" t="s">
        <v>1510</v>
      </c>
      <c r="D663" t="s">
        <v>1514</v>
      </c>
      <c r="E663" t="s">
        <v>496</v>
      </c>
      <c r="F663" t="s">
        <v>432</v>
      </c>
      <c r="G663" t="s">
        <v>132</v>
      </c>
      <c r="H663" t="s">
        <v>432</v>
      </c>
      <c r="I663" t="b">
        <v>0</v>
      </c>
      <c r="AC663">
        <v>8</v>
      </c>
      <c r="AF663">
        <v>10</v>
      </c>
      <c r="AG663">
        <v>7</v>
      </c>
      <c r="AJ663">
        <v>9</v>
      </c>
      <c r="BJ663" t="s">
        <v>58</v>
      </c>
      <c r="BL663" t="s">
        <v>127</v>
      </c>
      <c r="BM663">
        <v>3875</v>
      </c>
    </row>
    <row r="664" spans="1:67" x14ac:dyDescent="0.25">
      <c r="A664" s="13" t="s">
        <v>1723</v>
      </c>
      <c r="B664" s="13"/>
      <c r="C664" s="13" t="s">
        <v>1510</v>
      </c>
      <c r="D664" s="13" t="s">
        <v>1514</v>
      </c>
      <c r="E664" s="13" t="s">
        <v>496</v>
      </c>
      <c r="F664" s="13" t="s">
        <v>432</v>
      </c>
      <c r="G664" s="13" t="s">
        <v>496</v>
      </c>
      <c r="H664" s="13" t="s">
        <v>432</v>
      </c>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row>
    <row r="665" spans="1:67" x14ac:dyDescent="0.25">
      <c r="A665" t="s">
        <v>96</v>
      </c>
      <c r="C665" t="s">
        <v>1510</v>
      </c>
      <c r="D665" t="s">
        <v>1514</v>
      </c>
      <c r="E665" t="s">
        <v>496</v>
      </c>
      <c r="F665" t="s">
        <v>432</v>
      </c>
      <c r="G665" t="s">
        <v>129</v>
      </c>
      <c r="H665" t="s">
        <v>432</v>
      </c>
      <c r="AC665">
        <v>8</v>
      </c>
      <c r="AF665">
        <v>11</v>
      </c>
      <c r="BJ665" t="s">
        <v>67</v>
      </c>
      <c r="BL665" t="s">
        <v>204</v>
      </c>
      <c r="BM665">
        <v>7016</v>
      </c>
    </row>
    <row r="666" spans="1:67" x14ac:dyDescent="0.25">
      <c r="C666" t="s">
        <v>1510</v>
      </c>
      <c r="D666" t="s">
        <v>1514</v>
      </c>
      <c r="E666" t="s">
        <v>496</v>
      </c>
      <c r="F666" t="s">
        <v>432</v>
      </c>
      <c r="G666" t="s">
        <v>129</v>
      </c>
      <c r="H666" t="s">
        <v>432</v>
      </c>
      <c r="AC666">
        <v>8</v>
      </c>
      <c r="AF666">
        <v>10</v>
      </c>
      <c r="AG666">
        <v>7</v>
      </c>
      <c r="AJ666">
        <v>9</v>
      </c>
      <c r="BJ666" t="s">
        <v>67</v>
      </c>
      <c r="BK666" s="1">
        <v>44797</v>
      </c>
      <c r="BL666" t="s">
        <v>75</v>
      </c>
      <c r="BM666">
        <v>36083</v>
      </c>
      <c r="BN666" t="s">
        <v>60</v>
      </c>
      <c r="BO666" t="s">
        <v>75</v>
      </c>
    </row>
    <row r="667" spans="1:67" x14ac:dyDescent="0.25">
      <c r="A667" t="s">
        <v>502</v>
      </c>
      <c r="C667" t="s">
        <v>1510</v>
      </c>
      <c r="D667" t="s">
        <v>1514</v>
      </c>
      <c r="E667" t="s">
        <v>496</v>
      </c>
      <c r="F667" t="s">
        <v>271</v>
      </c>
      <c r="G667" t="s">
        <v>496</v>
      </c>
      <c r="H667" t="s">
        <v>271</v>
      </c>
      <c r="AW667">
        <v>6</v>
      </c>
      <c r="AX667">
        <v>4.5</v>
      </c>
      <c r="AY667">
        <v>4.9000000000000004</v>
      </c>
      <c r="AZ667">
        <v>4.9000000000000004</v>
      </c>
      <c r="BJ667" t="s">
        <v>67</v>
      </c>
      <c r="BK667" s="1">
        <v>44798</v>
      </c>
      <c r="BL667" t="s">
        <v>503</v>
      </c>
      <c r="BM667">
        <v>831</v>
      </c>
      <c r="BN667" t="s">
        <v>60</v>
      </c>
      <c r="BO667" t="s">
        <v>503</v>
      </c>
    </row>
    <row r="668" spans="1:67" x14ac:dyDescent="0.25">
      <c r="A668" s="13" t="s">
        <v>1723</v>
      </c>
      <c r="B668" s="13"/>
      <c r="C668" s="13" t="s">
        <v>1510</v>
      </c>
      <c r="D668" s="13" t="s">
        <v>1514</v>
      </c>
      <c r="E668" s="13" t="s">
        <v>496</v>
      </c>
      <c r="F668" s="13"/>
      <c r="G668" s="13" t="s">
        <v>496</v>
      </c>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row>
    <row r="669" spans="1:67" x14ac:dyDescent="0.25">
      <c r="A669" s="2" t="s">
        <v>3192</v>
      </c>
      <c r="B669" s="2"/>
      <c r="C669" s="2" t="s">
        <v>1518</v>
      </c>
      <c r="D669" s="2" t="s">
        <v>1519</v>
      </c>
      <c r="E669" s="2" t="s">
        <v>1209</v>
      </c>
      <c r="F669" s="2" t="s">
        <v>3028</v>
      </c>
      <c r="G669" s="2" t="s">
        <v>3207</v>
      </c>
      <c r="H669" s="2" t="s">
        <v>3028</v>
      </c>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t="s">
        <v>3204</v>
      </c>
      <c r="BJ669" s="2" t="s">
        <v>67</v>
      </c>
      <c r="BK669" s="3">
        <v>44883</v>
      </c>
      <c r="BL669" s="2" t="s">
        <v>3202</v>
      </c>
      <c r="BM669" s="2">
        <v>3402</v>
      </c>
      <c r="BN669" s="2"/>
      <c r="BO669" s="2"/>
    </row>
    <row r="670" spans="1:67" x14ac:dyDescent="0.25">
      <c r="A670" s="8" t="s">
        <v>3192</v>
      </c>
      <c r="B670" s="8" t="s">
        <v>326</v>
      </c>
      <c r="C670" s="8" t="s">
        <v>1518</v>
      </c>
      <c r="D670" s="8" t="s">
        <v>1519</v>
      </c>
      <c r="E670" s="8" t="s">
        <v>1209</v>
      </c>
      <c r="F670" s="8" t="s">
        <v>3028</v>
      </c>
      <c r="G670" s="8" t="s">
        <v>3207</v>
      </c>
      <c r="H670" s="8" t="s">
        <v>3028</v>
      </c>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v>20.100000000000001</v>
      </c>
      <c r="BB670" s="8"/>
      <c r="BC670" s="8"/>
      <c r="BD670" s="8">
        <v>14.8</v>
      </c>
      <c r="BE670" s="8">
        <v>25</v>
      </c>
      <c r="BF670" s="8"/>
      <c r="BG670" s="8"/>
      <c r="BH670" s="8">
        <v>15.9</v>
      </c>
      <c r="BI670" s="8"/>
      <c r="BJ670" s="8" t="s">
        <v>67</v>
      </c>
      <c r="BK670" s="9">
        <v>44883</v>
      </c>
      <c r="BL670" s="8" t="s">
        <v>3202</v>
      </c>
      <c r="BM670" s="8">
        <v>3402</v>
      </c>
      <c r="BN670" s="8"/>
      <c r="BO670" s="8"/>
    </row>
    <row r="671" spans="1:67" x14ac:dyDescent="0.25">
      <c r="A671" s="13" t="s">
        <v>1723</v>
      </c>
      <c r="B671" s="13"/>
      <c r="C671" s="13" t="s">
        <v>1518</v>
      </c>
      <c r="D671" s="13" t="s">
        <v>1519</v>
      </c>
      <c r="E671" s="13" t="s">
        <v>1209</v>
      </c>
      <c r="F671" s="13" t="s">
        <v>3028</v>
      </c>
      <c r="G671" s="13" t="s">
        <v>1209</v>
      </c>
      <c r="H671" s="13" t="s">
        <v>3028</v>
      </c>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row>
    <row r="672" spans="1:67" x14ac:dyDescent="0.25">
      <c r="A672" s="8" t="s">
        <v>3201</v>
      </c>
      <c r="B672" s="8"/>
      <c r="C672" s="8" t="s">
        <v>1518</v>
      </c>
      <c r="D672" s="8" t="s">
        <v>1519</v>
      </c>
      <c r="E672" s="8" t="s">
        <v>1209</v>
      </c>
      <c r="F672" s="8" t="s">
        <v>3028</v>
      </c>
      <c r="G672" s="8" t="s">
        <v>1209</v>
      </c>
      <c r="H672" s="8" t="s">
        <v>3028</v>
      </c>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v>20.7</v>
      </c>
      <c r="BB672" s="8"/>
      <c r="BC672" s="8"/>
      <c r="BD672" s="8">
        <v>15.3</v>
      </c>
      <c r="BE672" s="8"/>
      <c r="BF672" s="8"/>
      <c r="BG672" s="8"/>
      <c r="BH672" s="8"/>
      <c r="BI672" s="8"/>
      <c r="BJ672" s="8" t="s">
        <v>67</v>
      </c>
      <c r="BK672" s="9">
        <v>44883</v>
      </c>
      <c r="BL672" s="8" t="s">
        <v>3202</v>
      </c>
      <c r="BM672" s="8">
        <v>3402</v>
      </c>
      <c r="BN672" s="8"/>
      <c r="BO672" s="8"/>
    </row>
    <row r="673" spans="1:67" x14ac:dyDescent="0.25">
      <c r="A673" s="8" t="s">
        <v>3198</v>
      </c>
      <c r="B673" s="8"/>
      <c r="C673" s="8" t="s">
        <v>1518</v>
      </c>
      <c r="D673" s="8" t="s">
        <v>1519</v>
      </c>
      <c r="E673" s="8" t="s">
        <v>1209</v>
      </c>
      <c r="F673" s="8" t="s">
        <v>3028</v>
      </c>
      <c r="G673" s="8" t="s">
        <v>1209</v>
      </c>
      <c r="H673" s="8" t="s">
        <v>3028</v>
      </c>
      <c r="I673" s="8"/>
      <c r="J673" s="8"/>
      <c r="K673" s="8"/>
      <c r="L673" s="8"/>
      <c r="M673" s="8"/>
      <c r="N673" s="8"/>
      <c r="O673" s="8"/>
      <c r="P673" s="8"/>
      <c r="Q673" s="8"/>
      <c r="R673" s="8"/>
      <c r="S673" s="8"/>
      <c r="T673" s="8"/>
      <c r="U673" s="8"/>
      <c r="V673" s="8"/>
      <c r="W673" s="8"/>
      <c r="X673" s="8"/>
      <c r="Y673" s="8"/>
      <c r="Z673" s="8"/>
      <c r="AA673" s="8"/>
      <c r="AB673" s="8"/>
      <c r="AC673" s="8">
        <v>18.7</v>
      </c>
      <c r="AD673" s="8"/>
      <c r="AE673" s="8"/>
      <c r="AF673" s="8">
        <v>19.2</v>
      </c>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t="s">
        <v>67</v>
      </c>
      <c r="BK673" s="9">
        <v>44883</v>
      </c>
      <c r="BL673" s="8" t="s">
        <v>3202</v>
      </c>
      <c r="BM673" s="8">
        <v>3402</v>
      </c>
      <c r="BN673" s="8"/>
      <c r="BO673" s="8"/>
    </row>
    <row r="674" spans="1:67" x14ac:dyDescent="0.25">
      <c r="A674" s="8" t="s">
        <v>3209</v>
      </c>
      <c r="B674" s="8"/>
      <c r="C674" s="8" t="s">
        <v>1518</v>
      </c>
      <c r="D674" s="8" t="s">
        <v>1519</v>
      </c>
      <c r="E674" s="8" t="s">
        <v>1209</v>
      </c>
      <c r="F674" s="8" t="s">
        <v>3028</v>
      </c>
      <c r="G674" s="8" t="s">
        <v>1209</v>
      </c>
      <c r="H674" s="8" t="s">
        <v>3028</v>
      </c>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v>16.2</v>
      </c>
      <c r="AT674" s="8"/>
      <c r="AU674" s="8"/>
      <c r="AV674" s="8">
        <v>11.9</v>
      </c>
      <c r="AW674" s="8">
        <v>16</v>
      </c>
      <c r="AX674" s="8"/>
      <c r="AY674" s="8"/>
      <c r="AZ674" s="8">
        <v>11.1</v>
      </c>
      <c r="BA674" s="8">
        <v>20.7</v>
      </c>
      <c r="BB674" s="8"/>
      <c r="BC674" s="8"/>
      <c r="BD674" s="8">
        <v>15</v>
      </c>
      <c r="BE674" s="8"/>
      <c r="BF674" s="8"/>
      <c r="BG674" s="8"/>
      <c r="BH674" s="8"/>
      <c r="BI674" s="8"/>
      <c r="BJ674" s="8" t="s">
        <v>67</v>
      </c>
      <c r="BK674" s="9">
        <v>44883</v>
      </c>
      <c r="BL674" s="8" t="s">
        <v>3202</v>
      </c>
      <c r="BM674" s="8">
        <v>3402</v>
      </c>
      <c r="BN674" s="8"/>
      <c r="BO674" s="8"/>
    </row>
    <row r="675" spans="1:67" x14ac:dyDescent="0.25">
      <c r="A675" s="8" t="s">
        <v>3200</v>
      </c>
      <c r="B675" s="8"/>
      <c r="C675" s="8" t="s">
        <v>1518</v>
      </c>
      <c r="D675" s="8" t="s">
        <v>1519</v>
      </c>
      <c r="E675" s="8" t="s">
        <v>1209</v>
      </c>
      <c r="F675" s="8" t="s">
        <v>3028</v>
      </c>
      <c r="G675" s="8" t="s">
        <v>1209</v>
      </c>
      <c r="H675" s="8" t="s">
        <v>3028</v>
      </c>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v>19.399999999999999</v>
      </c>
      <c r="BB675" s="8"/>
      <c r="BC675" s="8"/>
      <c r="BD675" s="8">
        <v>18.8</v>
      </c>
      <c r="BE675" s="8"/>
      <c r="BF675" s="8"/>
      <c r="BG675" s="8"/>
      <c r="BH675" s="8"/>
      <c r="BI675" s="8"/>
      <c r="BJ675" s="8" t="s">
        <v>67</v>
      </c>
      <c r="BK675" s="9">
        <v>44883</v>
      </c>
      <c r="BL675" s="8" t="s">
        <v>3202</v>
      </c>
      <c r="BM675" s="8">
        <v>3402</v>
      </c>
      <c r="BN675" s="8"/>
      <c r="BO675" s="8"/>
    </row>
    <row r="676" spans="1:67" x14ac:dyDescent="0.25">
      <c r="A676" s="8" t="s">
        <v>3199</v>
      </c>
      <c r="B676" s="8"/>
      <c r="C676" s="8" t="s">
        <v>1518</v>
      </c>
      <c r="D676" s="8" t="s">
        <v>1519</v>
      </c>
      <c r="E676" s="8" t="s">
        <v>1209</v>
      </c>
      <c r="F676" s="8" t="s">
        <v>3028</v>
      </c>
      <c r="G676" s="8" t="s">
        <v>1209</v>
      </c>
      <c r="H676" s="8" t="s">
        <v>3028</v>
      </c>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v>15.8</v>
      </c>
      <c r="AT676" s="8"/>
      <c r="AU676" s="8"/>
      <c r="AV676" s="8">
        <v>10.9</v>
      </c>
      <c r="AW676" s="8"/>
      <c r="AX676" s="8"/>
      <c r="AY676" s="8"/>
      <c r="AZ676" s="8"/>
      <c r="BA676" s="8">
        <v>20.7</v>
      </c>
      <c r="BB676" s="8"/>
      <c r="BC676" s="8"/>
      <c r="BD676" s="8">
        <v>15.3</v>
      </c>
      <c r="BE676" s="8"/>
      <c r="BF676" s="8"/>
      <c r="BG676" s="8"/>
      <c r="BH676" s="8"/>
      <c r="BI676" s="8"/>
      <c r="BJ676" s="8" t="s">
        <v>67</v>
      </c>
      <c r="BK676" s="9">
        <v>44883</v>
      </c>
      <c r="BL676" s="8" t="s">
        <v>3202</v>
      </c>
      <c r="BM676" s="8">
        <v>3402</v>
      </c>
      <c r="BN676" s="8"/>
      <c r="BO676" s="8"/>
    </row>
    <row r="677" spans="1:67" x14ac:dyDescent="0.25">
      <c r="A677" s="8" t="s">
        <v>3213</v>
      </c>
      <c r="C677" t="s">
        <v>1518</v>
      </c>
      <c r="D677" t="s">
        <v>1519</v>
      </c>
      <c r="E677" t="s">
        <v>1209</v>
      </c>
      <c r="F677" t="s">
        <v>3028</v>
      </c>
      <c r="G677" s="8" t="s">
        <v>1209</v>
      </c>
      <c r="H677" s="8" t="s">
        <v>3028</v>
      </c>
      <c r="AS677">
        <v>12.9</v>
      </c>
      <c r="AV677">
        <v>8.6</v>
      </c>
      <c r="BJ677" s="8" t="s">
        <v>67</v>
      </c>
      <c r="BK677" s="9">
        <v>44883</v>
      </c>
      <c r="BL677" s="8" t="s">
        <v>3202</v>
      </c>
      <c r="BM677" s="8">
        <v>3402</v>
      </c>
    </row>
    <row r="678" spans="1:67" x14ac:dyDescent="0.25">
      <c r="A678" s="2" t="s">
        <v>3193</v>
      </c>
      <c r="B678" s="2"/>
      <c r="C678" s="2" t="s">
        <v>1518</v>
      </c>
      <c r="D678" s="2" t="s">
        <v>1519</v>
      </c>
      <c r="E678" s="2" t="s">
        <v>1209</v>
      </c>
      <c r="F678" s="2" t="s">
        <v>3028</v>
      </c>
      <c r="G678" s="2" t="s">
        <v>1209</v>
      </c>
      <c r="H678" s="2" t="s">
        <v>3028</v>
      </c>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t="s">
        <v>3205</v>
      </c>
      <c r="BJ678" s="2" t="s">
        <v>67</v>
      </c>
      <c r="BK678" s="3">
        <v>44883</v>
      </c>
      <c r="BL678" s="2" t="s">
        <v>3202</v>
      </c>
      <c r="BM678" s="2">
        <v>3402</v>
      </c>
      <c r="BN678" s="2"/>
      <c r="BO678" s="2"/>
    </row>
    <row r="679" spans="1:67" s="2" customFormat="1" x14ac:dyDescent="0.25">
      <c r="A679" s="8" t="s">
        <v>3214</v>
      </c>
      <c r="B679"/>
      <c r="C679" t="s">
        <v>1518</v>
      </c>
      <c r="D679" t="s">
        <v>1519</v>
      </c>
      <c r="E679" t="s">
        <v>1209</v>
      </c>
      <c r="F679" t="s">
        <v>3028</v>
      </c>
      <c r="G679" s="8" t="s">
        <v>1209</v>
      </c>
      <c r="H679" s="8" t="s">
        <v>3028</v>
      </c>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v>26.1</v>
      </c>
      <c r="BF679"/>
      <c r="BG679"/>
      <c r="BH679">
        <v>15.2</v>
      </c>
      <c r="BI679"/>
      <c r="BJ679" s="8" t="s">
        <v>67</v>
      </c>
      <c r="BK679" s="9">
        <v>44883</v>
      </c>
      <c r="BL679" s="8" t="s">
        <v>3202</v>
      </c>
      <c r="BM679" s="8">
        <v>3402</v>
      </c>
      <c r="BN679"/>
      <c r="BO679"/>
    </row>
    <row r="680" spans="1:67" s="2" customFormat="1" x14ac:dyDescent="0.25">
      <c r="A680" s="8" t="s">
        <v>3215</v>
      </c>
      <c r="B680"/>
      <c r="C680" t="s">
        <v>1518</v>
      </c>
      <c r="D680" t="s">
        <v>1519</v>
      </c>
      <c r="E680" t="s">
        <v>1209</v>
      </c>
      <c r="F680" t="s">
        <v>3028</v>
      </c>
      <c r="G680" s="8" t="s">
        <v>1209</v>
      </c>
      <c r="H680" s="8" t="s">
        <v>3028</v>
      </c>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v>15.3</v>
      </c>
      <c r="AP680"/>
      <c r="AQ680"/>
      <c r="AR680">
        <v>10</v>
      </c>
      <c r="AS680">
        <v>15</v>
      </c>
      <c r="AT680"/>
      <c r="AU680"/>
      <c r="AV680">
        <v>12.2</v>
      </c>
      <c r="AW680">
        <v>14</v>
      </c>
      <c r="AX680"/>
      <c r="AY680"/>
      <c r="AZ680">
        <v>10.4</v>
      </c>
      <c r="BA680">
        <v>20</v>
      </c>
      <c r="BB680"/>
      <c r="BC680"/>
      <c r="BD680">
        <v>14.5</v>
      </c>
      <c r="BE680">
        <v>25.8</v>
      </c>
      <c r="BF680"/>
      <c r="BG680"/>
      <c r="BH680">
        <v>15.3</v>
      </c>
      <c r="BI680"/>
      <c r="BJ680" s="8" t="s">
        <v>67</v>
      </c>
      <c r="BK680" s="9">
        <v>44883</v>
      </c>
      <c r="BL680" s="8" t="s">
        <v>3202</v>
      </c>
      <c r="BM680" s="8">
        <v>3402</v>
      </c>
      <c r="BN680" t="s">
        <v>60</v>
      </c>
      <c r="BO680" s="8" t="s">
        <v>3202</v>
      </c>
    </row>
    <row r="681" spans="1:67" x14ac:dyDescent="0.25">
      <c r="A681" s="8" t="s">
        <v>3211</v>
      </c>
      <c r="C681" t="s">
        <v>1518</v>
      </c>
      <c r="D681" t="s">
        <v>1519</v>
      </c>
      <c r="E681" t="s">
        <v>1209</v>
      </c>
      <c r="F681" t="s">
        <v>3028</v>
      </c>
      <c r="G681" s="8" t="s">
        <v>1209</v>
      </c>
      <c r="H681" s="8" t="s">
        <v>3028</v>
      </c>
      <c r="U681">
        <v>12</v>
      </c>
      <c r="X681">
        <v>13.1</v>
      </c>
      <c r="AC681">
        <v>16.5</v>
      </c>
      <c r="AF681">
        <v>13.7</v>
      </c>
      <c r="AG681">
        <v>18.3</v>
      </c>
      <c r="AJ681">
        <v>14.8</v>
      </c>
      <c r="BJ681" s="8" t="s">
        <v>67</v>
      </c>
      <c r="BK681" s="9">
        <v>44883</v>
      </c>
      <c r="BL681" s="8" t="s">
        <v>3202</v>
      </c>
      <c r="BM681" s="8">
        <v>3402</v>
      </c>
    </row>
    <row r="682" spans="1:67" x14ac:dyDescent="0.25">
      <c r="A682" s="8" t="s">
        <v>3212</v>
      </c>
      <c r="C682" t="s">
        <v>1518</v>
      </c>
      <c r="D682" t="s">
        <v>1519</v>
      </c>
      <c r="E682" t="s">
        <v>1209</v>
      </c>
      <c r="F682" t="s">
        <v>3028</v>
      </c>
      <c r="G682" s="8" t="s">
        <v>1209</v>
      </c>
      <c r="H682" s="8" t="s">
        <v>3028</v>
      </c>
      <c r="U682">
        <v>15.6</v>
      </c>
      <c r="X682">
        <v>16.8</v>
      </c>
      <c r="BJ682" s="8" t="s">
        <v>67</v>
      </c>
      <c r="BK682" s="9">
        <v>44883</v>
      </c>
      <c r="BL682" s="8" t="s">
        <v>3202</v>
      </c>
      <c r="BM682" s="8">
        <v>3402</v>
      </c>
    </row>
    <row r="683" spans="1:67" x14ac:dyDescent="0.25">
      <c r="A683" s="8" t="s">
        <v>3216</v>
      </c>
      <c r="C683" t="s">
        <v>1518</v>
      </c>
      <c r="D683" t="s">
        <v>1519</v>
      </c>
      <c r="E683" t="s">
        <v>1209</v>
      </c>
      <c r="F683" t="s">
        <v>3028</v>
      </c>
      <c r="G683" s="8" t="s">
        <v>1209</v>
      </c>
      <c r="H683" s="8" t="s">
        <v>3028</v>
      </c>
      <c r="AS683">
        <v>15.3</v>
      </c>
      <c r="AV683">
        <v>11.4</v>
      </c>
      <c r="BJ683" s="8" t="s">
        <v>67</v>
      </c>
      <c r="BK683" s="9">
        <v>44883</v>
      </c>
      <c r="BL683" s="8" t="s">
        <v>3202</v>
      </c>
      <c r="BM683" s="8">
        <v>3402</v>
      </c>
    </row>
    <row r="684" spans="1:67" x14ac:dyDescent="0.25">
      <c r="A684" s="8" t="s">
        <v>3194</v>
      </c>
      <c r="C684" t="s">
        <v>1518</v>
      </c>
      <c r="D684" t="s">
        <v>1519</v>
      </c>
      <c r="E684" t="s">
        <v>1209</v>
      </c>
      <c r="F684" t="s">
        <v>3028</v>
      </c>
      <c r="G684" s="8" t="s">
        <v>1209</v>
      </c>
      <c r="H684" s="8" t="s">
        <v>3028</v>
      </c>
      <c r="U684">
        <v>12.3</v>
      </c>
      <c r="X684">
        <v>15.3</v>
      </c>
      <c r="AC684">
        <v>20.100000000000001</v>
      </c>
      <c r="AF684">
        <v>18</v>
      </c>
      <c r="AG684">
        <v>22.9</v>
      </c>
      <c r="AJ684">
        <v>21.4</v>
      </c>
      <c r="BJ684" s="8" t="s">
        <v>67</v>
      </c>
      <c r="BK684" s="9">
        <v>44883</v>
      </c>
      <c r="BL684" s="8" t="s">
        <v>3202</v>
      </c>
      <c r="BM684" s="8">
        <v>3402</v>
      </c>
    </row>
    <row r="685" spans="1:67" x14ac:dyDescent="0.25">
      <c r="A685" s="8" t="s">
        <v>3194</v>
      </c>
      <c r="C685" t="s">
        <v>1518</v>
      </c>
      <c r="D685" t="s">
        <v>1519</v>
      </c>
      <c r="E685" t="s">
        <v>1209</v>
      </c>
      <c r="F685" t="s">
        <v>3028</v>
      </c>
      <c r="G685" s="8" t="s">
        <v>1209</v>
      </c>
      <c r="H685" s="8" t="s">
        <v>3028</v>
      </c>
      <c r="AO685">
        <v>14.5</v>
      </c>
      <c r="AR685">
        <v>9.4</v>
      </c>
      <c r="AW685">
        <v>14</v>
      </c>
      <c r="AZ685">
        <v>10.5</v>
      </c>
      <c r="BA685">
        <v>17.899999999999999</v>
      </c>
      <c r="BD685">
        <v>13.5</v>
      </c>
      <c r="BJ685" s="8" t="s">
        <v>67</v>
      </c>
      <c r="BK685" s="9">
        <v>44883</v>
      </c>
      <c r="BL685" s="8" t="s">
        <v>3202</v>
      </c>
      <c r="BM685" s="8">
        <v>3402</v>
      </c>
      <c r="BN685" t="s">
        <v>60</v>
      </c>
      <c r="BO685" s="8" t="s">
        <v>3202</v>
      </c>
    </row>
    <row r="686" spans="1:67" x14ac:dyDescent="0.25">
      <c r="A686" s="8" t="s">
        <v>3217</v>
      </c>
      <c r="C686" t="s">
        <v>1518</v>
      </c>
      <c r="D686" t="s">
        <v>1519</v>
      </c>
      <c r="E686" t="s">
        <v>1209</v>
      </c>
      <c r="F686" t="s">
        <v>3028</v>
      </c>
      <c r="G686" s="8" t="s">
        <v>1209</v>
      </c>
      <c r="H686" s="8" t="s">
        <v>3028</v>
      </c>
      <c r="AW686">
        <v>13.9</v>
      </c>
      <c r="AZ686">
        <v>11.1</v>
      </c>
      <c r="BJ686" s="8" t="s">
        <v>67</v>
      </c>
      <c r="BK686" s="9">
        <v>44883</v>
      </c>
      <c r="BL686" s="8" t="s">
        <v>3202</v>
      </c>
      <c r="BM686" s="8">
        <v>3402</v>
      </c>
    </row>
    <row r="687" spans="1:67" x14ac:dyDescent="0.25">
      <c r="A687" s="8" t="s">
        <v>3218</v>
      </c>
      <c r="C687" t="s">
        <v>1518</v>
      </c>
      <c r="D687" t="s">
        <v>1519</v>
      </c>
      <c r="E687" t="s">
        <v>1209</v>
      </c>
      <c r="F687" t="s">
        <v>3028</v>
      </c>
      <c r="G687" s="8" t="s">
        <v>1209</v>
      </c>
      <c r="H687" s="8" t="s">
        <v>3028</v>
      </c>
      <c r="AS687">
        <v>12.6</v>
      </c>
      <c r="AV687">
        <v>8.4</v>
      </c>
      <c r="BA687">
        <v>15.7</v>
      </c>
      <c r="BD687">
        <v>10.9</v>
      </c>
      <c r="BJ687" s="8" t="s">
        <v>67</v>
      </c>
      <c r="BK687" s="9">
        <v>44883</v>
      </c>
      <c r="BL687" s="8" t="s">
        <v>3202</v>
      </c>
      <c r="BM687" s="8">
        <v>3402</v>
      </c>
    </row>
    <row r="688" spans="1:67" x14ac:dyDescent="0.25">
      <c r="A688" s="8" t="s">
        <v>3208</v>
      </c>
      <c r="B688" s="8" t="s">
        <v>326</v>
      </c>
      <c r="C688" s="8" t="s">
        <v>1518</v>
      </c>
      <c r="D688" s="8" t="s">
        <v>1519</v>
      </c>
      <c r="E688" s="8" t="s">
        <v>1209</v>
      </c>
      <c r="F688" s="8" t="s">
        <v>3028</v>
      </c>
      <c r="G688" s="8" t="s">
        <v>1209</v>
      </c>
      <c r="H688" s="8" t="s">
        <v>3210</v>
      </c>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v>15.4</v>
      </c>
      <c r="AT688" s="8"/>
      <c r="AU688" s="8"/>
      <c r="AV688" s="8">
        <v>11.1</v>
      </c>
      <c r="AW688" s="8"/>
      <c r="AX688" s="8"/>
      <c r="AY688" s="8"/>
      <c r="AZ688" s="8"/>
      <c r="BA688" s="8">
        <v>18.399999999999999</v>
      </c>
      <c r="BB688" s="8"/>
      <c r="BC688" s="8"/>
      <c r="BD688" s="8">
        <v>12.7</v>
      </c>
      <c r="BE688" s="8"/>
      <c r="BF688" s="8"/>
      <c r="BG688" s="8"/>
      <c r="BH688" s="8"/>
      <c r="BI688" s="8"/>
      <c r="BJ688" s="8" t="s">
        <v>67</v>
      </c>
      <c r="BK688" s="9">
        <v>44883</v>
      </c>
      <c r="BL688" s="8" t="s">
        <v>3202</v>
      </c>
      <c r="BM688" s="8">
        <v>3402</v>
      </c>
      <c r="BN688" s="8"/>
      <c r="BO688" s="8"/>
    </row>
    <row r="689" spans="1:67" ht="75" x14ac:dyDescent="0.25">
      <c r="A689" s="13" t="s">
        <v>1723</v>
      </c>
      <c r="B689" s="13"/>
      <c r="C689" s="13" t="s">
        <v>1518</v>
      </c>
      <c r="D689" s="13" t="s">
        <v>1519</v>
      </c>
      <c r="E689" s="13" t="s">
        <v>1209</v>
      </c>
      <c r="F689" s="13" t="s">
        <v>1655</v>
      </c>
      <c r="G689" s="13" t="s">
        <v>1209</v>
      </c>
      <c r="H689" s="13" t="s">
        <v>1655</v>
      </c>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row>
    <row r="690" spans="1:67" x14ac:dyDescent="0.25">
      <c r="A690" s="8" t="s">
        <v>3253</v>
      </c>
      <c r="B690" s="8" t="s">
        <v>326</v>
      </c>
      <c r="C690" s="8" t="s">
        <v>1518</v>
      </c>
      <c r="D690" s="8" t="s">
        <v>1519</v>
      </c>
      <c r="E690" s="8" t="s">
        <v>1209</v>
      </c>
      <c r="F690" s="8" t="s">
        <v>1655</v>
      </c>
      <c r="G690" s="8" t="s">
        <v>1209</v>
      </c>
      <c r="H690" s="8" t="s">
        <v>1655</v>
      </c>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v>13.5</v>
      </c>
      <c r="AT690" s="8"/>
      <c r="AU690" s="8"/>
      <c r="AV690" s="8">
        <v>9.6</v>
      </c>
      <c r="AW690" s="8">
        <v>14.1</v>
      </c>
      <c r="AX690" s="8"/>
      <c r="AY690" s="8"/>
      <c r="AZ690" s="8">
        <v>10.3</v>
      </c>
      <c r="BA690" s="8"/>
      <c r="BB690" s="8"/>
      <c r="BC690" s="8"/>
      <c r="BD690" s="8"/>
      <c r="BE690" s="8">
        <v>23</v>
      </c>
      <c r="BF690" s="8"/>
      <c r="BG690" s="8"/>
      <c r="BH690" s="8">
        <v>14.4</v>
      </c>
      <c r="BI690" s="8" t="s">
        <v>3250</v>
      </c>
      <c r="BJ690" s="8" t="s">
        <v>67</v>
      </c>
      <c r="BK690" s="9">
        <v>44883</v>
      </c>
      <c r="BL690" s="8" t="s">
        <v>3251</v>
      </c>
      <c r="BM690" s="8">
        <v>19812</v>
      </c>
      <c r="BN690" s="8" t="s">
        <v>60</v>
      </c>
      <c r="BO690" s="8"/>
    </row>
    <row r="691" spans="1:67" x14ac:dyDescent="0.25">
      <c r="A691" s="8" t="s">
        <v>3252</v>
      </c>
      <c r="B691" s="8"/>
      <c r="C691" s="8" t="s">
        <v>1518</v>
      </c>
      <c r="D691" s="8" t="s">
        <v>1519</v>
      </c>
      <c r="E691" s="8" t="s">
        <v>1209</v>
      </c>
      <c r="F691" s="8" t="s">
        <v>1655</v>
      </c>
      <c r="G691" s="8" t="s">
        <v>1209</v>
      </c>
      <c r="H691" s="8" t="s">
        <v>1655</v>
      </c>
      <c r="I691" s="8" t="b">
        <v>0</v>
      </c>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v>12</v>
      </c>
      <c r="AX691" s="8"/>
      <c r="AY691" s="8"/>
      <c r="AZ691" s="8">
        <v>7.4</v>
      </c>
      <c r="BA691" s="8"/>
      <c r="BB691" s="8"/>
      <c r="BC691" s="8"/>
      <c r="BD691" s="8"/>
      <c r="BE691" s="8"/>
      <c r="BF691" s="8"/>
      <c r="BG691" s="8"/>
      <c r="BH691" s="8"/>
      <c r="BI691" s="45" t="s">
        <v>3254</v>
      </c>
      <c r="BJ691" s="8" t="s">
        <v>67</v>
      </c>
      <c r="BK691" s="9">
        <v>44883</v>
      </c>
      <c r="BL691" s="8" t="s">
        <v>3251</v>
      </c>
      <c r="BM691" s="8">
        <v>19812</v>
      </c>
      <c r="BN691" s="8" t="s">
        <v>60</v>
      </c>
      <c r="BO691" s="8" t="s">
        <v>3251</v>
      </c>
    </row>
    <row r="692" spans="1:67" x14ac:dyDescent="0.25">
      <c r="A692" s="12" t="s">
        <v>3245</v>
      </c>
      <c r="B692" s="12"/>
      <c r="C692" s="12" t="s">
        <v>1518</v>
      </c>
      <c r="D692" s="12" t="s">
        <v>1519</v>
      </c>
      <c r="E692" s="12" t="s">
        <v>1209</v>
      </c>
      <c r="F692" s="12" t="s">
        <v>1655</v>
      </c>
      <c r="G692" s="12" t="s">
        <v>1211</v>
      </c>
      <c r="H692" s="12" t="s">
        <v>1655</v>
      </c>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t="s">
        <v>67</v>
      </c>
      <c r="BK692" s="14">
        <v>44883</v>
      </c>
      <c r="BL692" s="12" t="s">
        <v>3202</v>
      </c>
      <c r="BM692" s="8">
        <v>3402</v>
      </c>
      <c r="BN692" s="12" t="s">
        <v>60</v>
      </c>
      <c r="BO692" s="12" t="s">
        <v>3203</v>
      </c>
    </row>
    <row r="693" spans="1:67" x14ac:dyDescent="0.25">
      <c r="A693" s="12" t="s">
        <v>3246</v>
      </c>
      <c r="B693" s="12"/>
      <c r="C693" s="12" t="s">
        <v>1518</v>
      </c>
      <c r="D693" s="12" t="s">
        <v>1519</v>
      </c>
      <c r="E693" s="12" t="s">
        <v>1209</v>
      </c>
      <c r="F693" s="12" t="s">
        <v>1655</v>
      </c>
      <c r="G693" s="12" t="s">
        <v>1211</v>
      </c>
      <c r="H693" s="12" t="s">
        <v>1655</v>
      </c>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t="s">
        <v>67</v>
      </c>
      <c r="BK693" s="14">
        <v>44883</v>
      </c>
      <c r="BL693" s="12" t="s">
        <v>3202</v>
      </c>
      <c r="BM693" s="8">
        <v>3402</v>
      </c>
      <c r="BN693" s="12" t="s">
        <v>60</v>
      </c>
      <c r="BO693" s="12" t="s">
        <v>3203</v>
      </c>
    </row>
    <row r="694" spans="1:67" x14ac:dyDescent="0.25">
      <c r="A694" s="12" t="s">
        <v>3247</v>
      </c>
      <c r="B694" s="12"/>
      <c r="C694" s="12" t="s">
        <v>1518</v>
      </c>
      <c r="D694" s="12" t="s">
        <v>1519</v>
      </c>
      <c r="E694" s="12" t="s">
        <v>1209</v>
      </c>
      <c r="F694" s="12" t="s">
        <v>1655</v>
      </c>
      <c r="G694" s="12" t="s">
        <v>1211</v>
      </c>
      <c r="H694" s="12" t="s">
        <v>1655</v>
      </c>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t="s">
        <v>67</v>
      </c>
      <c r="BK694" s="14">
        <v>44883</v>
      </c>
      <c r="BL694" s="12" t="s">
        <v>3202</v>
      </c>
      <c r="BM694" s="8">
        <v>3402</v>
      </c>
      <c r="BN694" s="12" t="s">
        <v>60</v>
      </c>
      <c r="BO694" s="12" t="s">
        <v>3203</v>
      </c>
    </row>
    <row r="695" spans="1:67" x14ac:dyDescent="0.25">
      <c r="A695" s="13" t="s">
        <v>1723</v>
      </c>
      <c r="B695" s="13"/>
      <c r="C695" s="13" t="s">
        <v>1518</v>
      </c>
      <c r="D695" s="13" t="s">
        <v>1519</v>
      </c>
      <c r="E695" s="13" t="s">
        <v>1209</v>
      </c>
      <c r="F695" s="13" t="s">
        <v>3029</v>
      </c>
      <c r="G695" s="13" t="s">
        <v>1209</v>
      </c>
      <c r="H695" s="13" t="s">
        <v>3029</v>
      </c>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row>
    <row r="696" spans="1:67" x14ac:dyDescent="0.25">
      <c r="A696" s="8" t="s">
        <v>3230</v>
      </c>
      <c r="B696" t="s">
        <v>3129</v>
      </c>
      <c r="C696" t="s">
        <v>1518</v>
      </c>
      <c r="D696" t="s">
        <v>1519</v>
      </c>
      <c r="E696" t="s">
        <v>1209</v>
      </c>
      <c r="F696" t="s">
        <v>3029</v>
      </c>
      <c r="G696" t="s">
        <v>1209</v>
      </c>
      <c r="H696" t="s">
        <v>3029</v>
      </c>
      <c r="AS696">
        <v>13.4</v>
      </c>
      <c r="AV696">
        <v>9.4</v>
      </c>
      <c r="BE696">
        <v>21</v>
      </c>
      <c r="BH696">
        <v>12.5</v>
      </c>
      <c r="BJ696" s="8" t="s">
        <v>67</v>
      </c>
      <c r="BK696" s="9">
        <v>44883</v>
      </c>
      <c r="BL696" s="8" t="s">
        <v>3202</v>
      </c>
      <c r="BM696" s="8">
        <v>3402</v>
      </c>
      <c r="BN696" t="s">
        <v>60</v>
      </c>
      <c r="BO696" s="11" t="s">
        <v>3202</v>
      </c>
    </row>
    <row r="697" spans="1:67" x14ac:dyDescent="0.25">
      <c r="A697" s="12" t="s">
        <v>3230</v>
      </c>
      <c r="B697" s="12"/>
      <c r="C697" s="12" t="s">
        <v>1518</v>
      </c>
      <c r="D697" s="12" t="s">
        <v>1519</v>
      </c>
      <c r="E697" s="12" t="s">
        <v>1209</v>
      </c>
      <c r="F697" s="12" t="s">
        <v>3029</v>
      </c>
      <c r="G697" s="12" t="s">
        <v>1209</v>
      </c>
      <c r="H697" s="12" t="s">
        <v>3029</v>
      </c>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t="s">
        <v>67</v>
      </c>
      <c r="BK697" s="14">
        <v>44886</v>
      </c>
      <c r="BL697" s="12" t="s">
        <v>3282</v>
      </c>
      <c r="BM697" s="12">
        <v>3622</v>
      </c>
      <c r="BN697" s="12" t="s">
        <v>60</v>
      </c>
      <c r="BO697" s="12" t="s">
        <v>3282</v>
      </c>
    </row>
    <row r="698" spans="1:67" x14ac:dyDescent="0.25">
      <c r="A698" s="8" t="s">
        <v>3220</v>
      </c>
      <c r="C698" t="s">
        <v>1518</v>
      </c>
      <c r="D698" t="s">
        <v>1519</v>
      </c>
      <c r="E698" t="s">
        <v>1209</v>
      </c>
      <c r="F698" t="s">
        <v>3029</v>
      </c>
      <c r="G698" t="s">
        <v>1209</v>
      </c>
      <c r="H698" t="s">
        <v>3029</v>
      </c>
      <c r="Q698">
        <v>11.2</v>
      </c>
      <c r="T698">
        <v>12.7</v>
      </c>
      <c r="U698">
        <v>11.5</v>
      </c>
      <c r="X698">
        <v>13.3</v>
      </c>
      <c r="Y698">
        <v>13.1</v>
      </c>
      <c r="AB698">
        <v>13.6</v>
      </c>
      <c r="AC698">
        <v>18.3</v>
      </c>
      <c r="AF698">
        <v>16.8</v>
      </c>
      <c r="AG698">
        <v>19.399999999999999</v>
      </c>
      <c r="AJ698">
        <v>19.399999999999999</v>
      </c>
      <c r="BJ698" s="8" t="s">
        <v>67</v>
      </c>
      <c r="BK698" s="9">
        <v>44883</v>
      </c>
      <c r="BL698" s="8" t="s">
        <v>3202</v>
      </c>
      <c r="BM698" s="8">
        <v>3402</v>
      </c>
    </row>
    <row r="699" spans="1:67" x14ac:dyDescent="0.25">
      <c r="A699" s="8" t="s">
        <v>3221</v>
      </c>
      <c r="C699" t="s">
        <v>1518</v>
      </c>
      <c r="D699" t="s">
        <v>1519</v>
      </c>
      <c r="E699" t="s">
        <v>1209</v>
      </c>
      <c r="F699" t="s">
        <v>3029</v>
      </c>
      <c r="G699" t="s">
        <v>1209</v>
      </c>
      <c r="H699" t="s">
        <v>3029</v>
      </c>
      <c r="AG699">
        <v>21</v>
      </c>
      <c r="AJ699">
        <v>21.5</v>
      </c>
      <c r="BJ699" s="8" t="s">
        <v>67</v>
      </c>
      <c r="BK699" s="9">
        <v>44883</v>
      </c>
      <c r="BL699" s="8" t="s">
        <v>3202</v>
      </c>
      <c r="BM699" s="8">
        <v>3402</v>
      </c>
    </row>
    <row r="700" spans="1:67" x14ac:dyDescent="0.25">
      <c r="A700" s="8" t="s">
        <v>3222</v>
      </c>
      <c r="C700" t="s">
        <v>1518</v>
      </c>
      <c r="D700" t="s">
        <v>1519</v>
      </c>
      <c r="E700" t="s">
        <v>1209</v>
      </c>
      <c r="F700" t="s">
        <v>3029</v>
      </c>
      <c r="G700" t="s">
        <v>1209</v>
      </c>
      <c r="H700" t="s">
        <v>3029</v>
      </c>
      <c r="U700">
        <v>13.3</v>
      </c>
      <c r="X700">
        <v>14.7</v>
      </c>
      <c r="AG700">
        <v>22.2</v>
      </c>
      <c r="AJ700">
        <v>18.600000000000001</v>
      </c>
      <c r="BJ700" s="8" t="s">
        <v>67</v>
      </c>
      <c r="BK700" s="9">
        <v>44883</v>
      </c>
      <c r="BL700" s="8" t="s">
        <v>3202</v>
      </c>
      <c r="BM700" s="8">
        <v>3402</v>
      </c>
    </row>
    <row r="701" spans="1:67" x14ac:dyDescent="0.25">
      <c r="A701" s="8" t="s">
        <v>3222</v>
      </c>
      <c r="C701" t="s">
        <v>1518</v>
      </c>
      <c r="D701" t="s">
        <v>1519</v>
      </c>
      <c r="E701" t="s">
        <v>1209</v>
      </c>
      <c r="F701" t="s">
        <v>3029</v>
      </c>
      <c r="G701" t="s">
        <v>1209</v>
      </c>
      <c r="H701" t="s">
        <v>3029</v>
      </c>
      <c r="BA701">
        <v>18.3</v>
      </c>
      <c r="BD701">
        <v>12.4</v>
      </c>
      <c r="BE701">
        <v>24.6</v>
      </c>
      <c r="BH701">
        <v>14.7</v>
      </c>
      <c r="BJ701" s="8" t="s">
        <v>67</v>
      </c>
      <c r="BK701" s="9">
        <v>44883</v>
      </c>
      <c r="BL701" s="8" t="s">
        <v>3202</v>
      </c>
      <c r="BM701" s="8">
        <v>3402</v>
      </c>
    </row>
    <row r="702" spans="1:67" x14ac:dyDescent="0.25">
      <c r="A702" s="8" t="s">
        <v>3231</v>
      </c>
      <c r="C702" t="s">
        <v>1518</v>
      </c>
      <c r="D702" t="s">
        <v>1519</v>
      </c>
      <c r="E702" t="s">
        <v>1209</v>
      </c>
      <c r="F702" t="s">
        <v>3029</v>
      </c>
      <c r="G702" t="s">
        <v>1209</v>
      </c>
      <c r="H702" t="s">
        <v>3029</v>
      </c>
      <c r="AW702">
        <v>12.6</v>
      </c>
      <c r="AZ702">
        <v>9.1999999999999993</v>
      </c>
      <c r="BJ702" s="8" t="s">
        <v>67</v>
      </c>
      <c r="BK702" s="9">
        <v>44883</v>
      </c>
      <c r="BL702" s="8" t="s">
        <v>3202</v>
      </c>
      <c r="BM702" s="8">
        <v>3402</v>
      </c>
    </row>
    <row r="703" spans="1:67" x14ac:dyDescent="0.25">
      <c r="A703" s="8" t="s">
        <v>3232</v>
      </c>
      <c r="C703" t="s">
        <v>1518</v>
      </c>
      <c r="D703" t="s">
        <v>1519</v>
      </c>
      <c r="E703" t="s">
        <v>1209</v>
      </c>
      <c r="F703" t="s">
        <v>3029</v>
      </c>
      <c r="G703" t="s">
        <v>1209</v>
      </c>
      <c r="H703" t="s">
        <v>3029</v>
      </c>
      <c r="BE703">
        <v>21.6</v>
      </c>
      <c r="BH703">
        <v>12.5</v>
      </c>
      <c r="BJ703" s="8" t="s">
        <v>67</v>
      </c>
      <c r="BK703" s="9">
        <v>44883</v>
      </c>
      <c r="BL703" s="8" t="s">
        <v>3202</v>
      </c>
      <c r="BM703" s="8">
        <v>3402</v>
      </c>
    </row>
    <row r="704" spans="1:67" x14ac:dyDescent="0.25">
      <c r="A704" s="8" t="s">
        <v>3233</v>
      </c>
      <c r="C704" t="s">
        <v>1518</v>
      </c>
      <c r="D704" t="s">
        <v>1519</v>
      </c>
      <c r="E704" t="s">
        <v>1209</v>
      </c>
      <c r="F704" t="s">
        <v>3029</v>
      </c>
      <c r="G704" t="s">
        <v>1209</v>
      </c>
      <c r="H704" t="s">
        <v>3029</v>
      </c>
      <c r="AS704">
        <v>12.5</v>
      </c>
      <c r="AV704">
        <v>9.3000000000000007</v>
      </c>
      <c r="BA704">
        <v>16.3</v>
      </c>
      <c r="BD704">
        <v>10.5</v>
      </c>
      <c r="BJ704" s="8" t="s">
        <v>67</v>
      </c>
      <c r="BK704" s="9">
        <v>44883</v>
      </c>
      <c r="BL704" s="8" t="s">
        <v>3202</v>
      </c>
      <c r="BM704" s="8">
        <v>3402</v>
      </c>
    </row>
    <row r="705" spans="1:67" x14ac:dyDescent="0.25">
      <c r="A705" s="8" t="s">
        <v>3234</v>
      </c>
      <c r="C705" t="s">
        <v>1518</v>
      </c>
      <c r="D705" t="s">
        <v>1519</v>
      </c>
      <c r="E705" t="s">
        <v>1209</v>
      </c>
      <c r="F705" t="s">
        <v>3029</v>
      </c>
      <c r="G705" t="s">
        <v>1209</v>
      </c>
      <c r="H705" t="s">
        <v>3029</v>
      </c>
      <c r="BE705">
        <v>23.9</v>
      </c>
      <c r="BH705">
        <v>15</v>
      </c>
      <c r="BJ705" s="8" t="s">
        <v>67</v>
      </c>
      <c r="BK705" s="9">
        <v>44883</v>
      </c>
      <c r="BL705" s="8" t="s">
        <v>3202</v>
      </c>
      <c r="BM705" s="8">
        <v>3402</v>
      </c>
    </row>
    <row r="706" spans="1:67" x14ac:dyDescent="0.25">
      <c r="A706" s="8" t="s">
        <v>3235</v>
      </c>
      <c r="C706" t="s">
        <v>1518</v>
      </c>
      <c r="D706" t="s">
        <v>1519</v>
      </c>
      <c r="E706" t="s">
        <v>1209</v>
      </c>
      <c r="F706" t="s">
        <v>3029</v>
      </c>
      <c r="G706" t="s">
        <v>1209</v>
      </c>
      <c r="H706" t="s">
        <v>3029</v>
      </c>
      <c r="BA706">
        <v>15.9</v>
      </c>
      <c r="BD706">
        <v>12.7</v>
      </c>
      <c r="BJ706" s="8" t="s">
        <v>67</v>
      </c>
      <c r="BK706" s="9">
        <v>44883</v>
      </c>
      <c r="BL706" s="8" t="s">
        <v>3202</v>
      </c>
      <c r="BM706" s="8">
        <v>3402</v>
      </c>
    </row>
    <row r="707" spans="1:67" x14ac:dyDescent="0.25">
      <c r="A707" s="8" t="s">
        <v>3236</v>
      </c>
      <c r="C707" t="s">
        <v>1518</v>
      </c>
      <c r="D707" t="s">
        <v>1519</v>
      </c>
      <c r="E707" t="s">
        <v>1209</v>
      </c>
      <c r="F707" t="s">
        <v>3029</v>
      </c>
      <c r="G707" t="s">
        <v>1209</v>
      </c>
      <c r="H707" t="s">
        <v>3029</v>
      </c>
      <c r="AO707">
        <v>14.4</v>
      </c>
      <c r="AR707">
        <v>8.8000000000000007</v>
      </c>
      <c r="AS707">
        <v>14.5</v>
      </c>
      <c r="AV707">
        <v>10.4</v>
      </c>
      <c r="BJ707" s="8" t="s">
        <v>67</v>
      </c>
      <c r="BK707" s="9">
        <v>44883</v>
      </c>
      <c r="BL707" s="8" t="s">
        <v>3202</v>
      </c>
      <c r="BM707" s="8">
        <v>3402</v>
      </c>
    </row>
    <row r="708" spans="1:67" x14ac:dyDescent="0.25">
      <c r="A708" s="8" t="s">
        <v>3237</v>
      </c>
      <c r="C708" t="s">
        <v>1518</v>
      </c>
      <c r="D708" t="s">
        <v>1519</v>
      </c>
      <c r="E708" t="s">
        <v>1209</v>
      </c>
      <c r="F708" t="s">
        <v>3029</v>
      </c>
      <c r="G708" t="s">
        <v>1209</v>
      </c>
      <c r="H708" t="s">
        <v>3029</v>
      </c>
      <c r="AS708">
        <v>13.2</v>
      </c>
      <c r="AV708">
        <v>9.3000000000000007</v>
      </c>
      <c r="AW708">
        <v>13.6</v>
      </c>
      <c r="AZ708">
        <v>10.9</v>
      </c>
      <c r="BE708">
        <v>20.9</v>
      </c>
      <c r="BH708">
        <v>13.3</v>
      </c>
      <c r="BJ708" s="8" t="s">
        <v>67</v>
      </c>
      <c r="BK708" s="9">
        <v>44883</v>
      </c>
      <c r="BL708" s="8" t="s">
        <v>3202</v>
      </c>
      <c r="BM708" s="8">
        <v>3402</v>
      </c>
    </row>
    <row r="709" spans="1:67" x14ac:dyDescent="0.25">
      <c r="A709" s="8" t="s">
        <v>3238</v>
      </c>
      <c r="C709" t="s">
        <v>1518</v>
      </c>
      <c r="D709" t="s">
        <v>1519</v>
      </c>
      <c r="E709" t="s">
        <v>1209</v>
      </c>
      <c r="F709" t="s">
        <v>3029</v>
      </c>
      <c r="G709" t="s">
        <v>1209</v>
      </c>
      <c r="H709" t="s">
        <v>3029</v>
      </c>
      <c r="AO709">
        <v>21.2</v>
      </c>
      <c r="AR709">
        <v>11.4</v>
      </c>
      <c r="AS709">
        <v>13.7</v>
      </c>
      <c r="AV709">
        <v>8.9</v>
      </c>
      <c r="AW709">
        <v>14.5</v>
      </c>
      <c r="AZ709">
        <v>11.2</v>
      </c>
      <c r="BJ709" s="8" t="s">
        <v>67</v>
      </c>
      <c r="BK709" s="9">
        <v>44883</v>
      </c>
      <c r="BL709" s="8" t="s">
        <v>3202</v>
      </c>
      <c r="BM709" s="8">
        <v>3402</v>
      </c>
    </row>
    <row r="710" spans="1:67" x14ac:dyDescent="0.25">
      <c r="A710" s="8" t="s">
        <v>3239</v>
      </c>
      <c r="C710" t="s">
        <v>1518</v>
      </c>
      <c r="D710" t="s">
        <v>1519</v>
      </c>
      <c r="E710" t="s">
        <v>1209</v>
      </c>
      <c r="F710" t="s">
        <v>3029</v>
      </c>
      <c r="G710" t="s">
        <v>1209</v>
      </c>
      <c r="H710" t="s">
        <v>3029</v>
      </c>
      <c r="AS710">
        <v>12.1</v>
      </c>
      <c r="AV710">
        <v>11.3</v>
      </c>
      <c r="BE710">
        <v>20.6</v>
      </c>
      <c r="BH710">
        <v>13.5</v>
      </c>
      <c r="BJ710" s="8" t="s">
        <v>67</v>
      </c>
      <c r="BK710" s="9">
        <v>44883</v>
      </c>
      <c r="BL710" s="8" t="s">
        <v>3202</v>
      </c>
      <c r="BM710" s="8">
        <v>3402</v>
      </c>
    </row>
    <row r="711" spans="1:67" s="23" customFormat="1" x14ac:dyDescent="0.25">
      <c r="A711" s="8" t="s">
        <v>3240</v>
      </c>
      <c r="B711"/>
      <c r="C711" t="s">
        <v>1518</v>
      </c>
      <c r="D711" t="s">
        <v>1519</v>
      </c>
      <c r="E711" t="s">
        <v>1209</v>
      </c>
      <c r="F711" t="s">
        <v>3029</v>
      </c>
      <c r="G711" t="s">
        <v>1209</v>
      </c>
      <c r="H711" t="s">
        <v>3029</v>
      </c>
      <c r="I711"/>
      <c r="J711"/>
      <c r="K711"/>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c r="BE711">
        <v>23.7</v>
      </c>
      <c r="BF711"/>
      <c r="BG711"/>
      <c r="BH711">
        <v>14.3</v>
      </c>
      <c r="BI711"/>
      <c r="BJ711" s="8" t="s">
        <v>67</v>
      </c>
      <c r="BK711" s="9">
        <v>44883</v>
      </c>
      <c r="BL711" s="8" t="s">
        <v>3202</v>
      </c>
      <c r="BM711" s="8">
        <v>3402</v>
      </c>
      <c r="BN711"/>
      <c r="BO711"/>
    </row>
    <row r="712" spans="1:67" s="23" customFormat="1" x14ac:dyDescent="0.25">
      <c r="A712" s="8" t="s">
        <v>3196</v>
      </c>
      <c r="B712"/>
      <c r="C712" t="s">
        <v>1518</v>
      </c>
      <c r="D712" t="s">
        <v>1519</v>
      </c>
      <c r="E712" t="s">
        <v>1209</v>
      </c>
      <c r="F712" t="s">
        <v>3029</v>
      </c>
      <c r="G712" t="s">
        <v>1209</v>
      </c>
      <c r="H712" t="s">
        <v>3029</v>
      </c>
      <c r="I712"/>
      <c r="J712"/>
      <c r="K712"/>
      <c r="L712"/>
      <c r="M712"/>
      <c r="N712"/>
      <c r="O712"/>
      <c r="P712"/>
      <c r="Q712">
        <v>10.199999999999999</v>
      </c>
      <c r="R712"/>
      <c r="S712"/>
      <c r="T712">
        <v>12.3</v>
      </c>
      <c r="U712">
        <v>11</v>
      </c>
      <c r="V712"/>
      <c r="W712"/>
      <c r="X712">
        <v>12.7</v>
      </c>
      <c r="Y712">
        <v>10</v>
      </c>
      <c r="Z712"/>
      <c r="AA712"/>
      <c r="AB712">
        <v>10</v>
      </c>
      <c r="AC712">
        <v>15.3</v>
      </c>
      <c r="AD712"/>
      <c r="AE712"/>
      <c r="AF712">
        <v>14.8</v>
      </c>
      <c r="AG712">
        <v>18.7</v>
      </c>
      <c r="AH712"/>
      <c r="AI712"/>
      <c r="AJ712">
        <v>16.7</v>
      </c>
      <c r="AK712"/>
      <c r="AL712"/>
      <c r="AM712"/>
      <c r="AN712"/>
      <c r="AO712"/>
      <c r="AP712"/>
      <c r="AQ712"/>
      <c r="AR712"/>
      <c r="AS712"/>
      <c r="AT712"/>
      <c r="AU712"/>
      <c r="AV712"/>
      <c r="AW712"/>
      <c r="AX712"/>
      <c r="AY712"/>
      <c r="AZ712"/>
      <c r="BA712"/>
      <c r="BB712"/>
      <c r="BC712"/>
      <c r="BD712"/>
      <c r="BE712"/>
      <c r="BF712"/>
      <c r="BG712"/>
      <c r="BH712"/>
      <c r="BI712"/>
      <c r="BJ712" s="8" t="s">
        <v>67</v>
      </c>
      <c r="BK712" s="9">
        <v>44883</v>
      </c>
      <c r="BL712" s="8" t="s">
        <v>3202</v>
      </c>
      <c r="BM712" s="8">
        <v>3402</v>
      </c>
      <c r="BN712"/>
      <c r="BO712"/>
    </row>
    <row r="713" spans="1:67" x14ac:dyDescent="0.25">
      <c r="A713" s="8" t="s">
        <v>3196</v>
      </c>
      <c r="C713" t="s">
        <v>1518</v>
      </c>
      <c r="D713" t="s">
        <v>1519</v>
      </c>
      <c r="E713" t="s">
        <v>1209</v>
      </c>
      <c r="F713" t="s">
        <v>3029</v>
      </c>
      <c r="G713" t="s">
        <v>1209</v>
      </c>
      <c r="H713" t="s">
        <v>3029</v>
      </c>
      <c r="AW713">
        <v>11.7</v>
      </c>
      <c r="AZ713">
        <v>8.8000000000000007</v>
      </c>
      <c r="BA713">
        <v>15.8</v>
      </c>
      <c r="BD713">
        <v>10.9</v>
      </c>
      <c r="BE713">
        <v>18.8</v>
      </c>
      <c r="BH713">
        <v>12.3</v>
      </c>
      <c r="BJ713" s="8" t="s">
        <v>67</v>
      </c>
      <c r="BK713" s="9">
        <v>44883</v>
      </c>
      <c r="BL713" s="8" t="s">
        <v>3202</v>
      </c>
      <c r="BM713" s="8">
        <v>3402</v>
      </c>
    </row>
    <row r="714" spans="1:67" x14ac:dyDescent="0.25">
      <c r="A714" s="8" t="s">
        <v>3242</v>
      </c>
      <c r="C714" t="s">
        <v>1518</v>
      </c>
      <c r="D714" t="s">
        <v>1519</v>
      </c>
      <c r="E714" t="s">
        <v>1209</v>
      </c>
      <c r="F714" t="s">
        <v>3029</v>
      </c>
      <c r="G714" t="s">
        <v>1209</v>
      </c>
      <c r="H714" t="s">
        <v>3029</v>
      </c>
      <c r="Y714">
        <v>11.7</v>
      </c>
      <c r="AB714">
        <v>10.5</v>
      </c>
      <c r="AC714">
        <v>16</v>
      </c>
      <c r="AF714">
        <v>15.6</v>
      </c>
      <c r="AG714">
        <v>19.399999999999999</v>
      </c>
      <c r="AJ714">
        <v>17</v>
      </c>
      <c r="BJ714" s="8" t="s">
        <v>67</v>
      </c>
      <c r="BK714" s="9">
        <v>44883</v>
      </c>
      <c r="BL714" s="8" t="s">
        <v>3202</v>
      </c>
      <c r="BM714" s="8">
        <v>3402</v>
      </c>
    </row>
    <row r="715" spans="1:67" x14ac:dyDescent="0.25">
      <c r="A715" s="8" t="s">
        <v>3242</v>
      </c>
      <c r="C715" t="s">
        <v>1518</v>
      </c>
      <c r="D715" t="s">
        <v>1519</v>
      </c>
      <c r="E715" t="s">
        <v>1209</v>
      </c>
      <c r="F715" t="s">
        <v>3029</v>
      </c>
      <c r="G715" t="s">
        <v>1209</v>
      </c>
      <c r="H715" t="s">
        <v>3029</v>
      </c>
      <c r="AS715">
        <v>13.9</v>
      </c>
      <c r="AV715">
        <v>8.6999999999999993</v>
      </c>
      <c r="BA715">
        <v>15.8</v>
      </c>
      <c r="BD715">
        <v>11.6</v>
      </c>
      <c r="BE715">
        <v>20.9</v>
      </c>
      <c r="BH715">
        <v>12.7</v>
      </c>
      <c r="BJ715" s="8" t="s">
        <v>67</v>
      </c>
      <c r="BK715" s="9">
        <v>44883</v>
      </c>
      <c r="BL715" s="8" t="s">
        <v>3202</v>
      </c>
      <c r="BM715" s="8">
        <v>3402</v>
      </c>
    </row>
    <row r="716" spans="1:67" x14ac:dyDescent="0.25">
      <c r="A716" s="8" t="s">
        <v>3243</v>
      </c>
      <c r="C716" t="s">
        <v>1518</v>
      </c>
      <c r="D716" t="s">
        <v>1519</v>
      </c>
      <c r="E716" t="s">
        <v>1209</v>
      </c>
      <c r="F716" t="s">
        <v>3029</v>
      </c>
      <c r="G716" t="s">
        <v>1209</v>
      </c>
      <c r="H716" t="s">
        <v>3029</v>
      </c>
      <c r="AG716">
        <v>18.5</v>
      </c>
      <c r="AJ716">
        <v>18.5</v>
      </c>
      <c r="BJ716" s="8" t="s">
        <v>67</v>
      </c>
      <c r="BK716" s="9">
        <v>44883</v>
      </c>
      <c r="BL716" s="8" t="s">
        <v>3202</v>
      </c>
      <c r="BM716" s="8">
        <v>3402</v>
      </c>
    </row>
    <row r="717" spans="1:67" x14ac:dyDescent="0.25">
      <c r="A717" s="8" t="s">
        <v>3223</v>
      </c>
      <c r="C717" t="s">
        <v>1518</v>
      </c>
      <c r="D717" t="s">
        <v>1519</v>
      </c>
      <c r="E717" t="s">
        <v>1209</v>
      </c>
      <c r="F717" t="s">
        <v>3029</v>
      </c>
      <c r="G717" t="s">
        <v>1209</v>
      </c>
      <c r="H717" t="s">
        <v>3029</v>
      </c>
      <c r="U717">
        <v>12.3</v>
      </c>
      <c r="X717">
        <v>14.1</v>
      </c>
      <c r="BJ717" s="8" t="s">
        <v>67</v>
      </c>
      <c r="BK717" s="9">
        <v>44883</v>
      </c>
      <c r="BL717" s="8" t="s">
        <v>3202</v>
      </c>
      <c r="BM717" s="8">
        <v>3402</v>
      </c>
    </row>
    <row r="718" spans="1:67" x14ac:dyDescent="0.25">
      <c r="A718" s="8" t="s">
        <v>3224</v>
      </c>
      <c r="C718" t="s">
        <v>1518</v>
      </c>
      <c r="D718" t="s">
        <v>1519</v>
      </c>
      <c r="E718" t="s">
        <v>1209</v>
      </c>
      <c r="F718" t="s">
        <v>3029</v>
      </c>
      <c r="G718" t="s">
        <v>1209</v>
      </c>
      <c r="H718" t="s">
        <v>3029</v>
      </c>
      <c r="Q718">
        <v>11.8</v>
      </c>
      <c r="T718">
        <v>12.2</v>
      </c>
      <c r="AG718">
        <v>20</v>
      </c>
      <c r="AJ718">
        <v>20.2</v>
      </c>
      <c r="BJ718" s="8" t="s">
        <v>67</v>
      </c>
      <c r="BK718" s="9">
        <v>44883</v>
      </c>
      <c r="BL718" s="8" t="s">
        <v>3202</v>
      </c>
      <c r="BM718" s="8">
        <v>3402</v>
      </c>
    </row>
    <row r="719" spans="1:67" x14ac:dyDescent="0.25">
      <c r="A719" s="8" t="s">
        <v>3225</v>
      </c>
      <c r="C719" t="s">
        <v>1518</v>
      </c>
      <c r="D719" t="s">
        <v>1519</v>
      </c>
      <c r="E719" t="s">
        <v>1209</v>
      </c>
      <c r="F719" t="s">
        <v>3029</v>
      </c>
      <c r="G719" t="s">
        <v>1209</v>
      </c>
      <c r="H719" t="s">
        <v>3029</v>
      </c>
      <c r="Q719">
        <v>11.3</v>
      </c>
      <c r="T719">
        <v>12.7</v>
      </c>
      <c r="U719">
        <v>12</v>
      </c>
      <c r="X719">
        <v>14.1</v>
      </c>
      <c r="Y719">
        <v>12.7</v>
      </c>
      <c r="AB719">
        <v>11.1</v>
      </c>
      <c r="BJ719" s="8" t="s">
        <v>67</v>
      </c>
      <c r="BK719" s="9">
        <v>44883</v>
      </c>
      <c r="BL719" s="8" t="s">
        <v>3202</v>
      </c>
      <c r="BM719" s="8">
        <v>3402</v>
      </c>
    </row>
    <row r="720" spans="1:67" x14ac:dyDescent="0.25">
      <c r="A720" s="8" t="s">
        <v>3229</v>
      </c>
      <c r="C720" t="s">
        <v>1518</v>
      </c>
      <c r="D720" t="s">
        <v>1519</v>
      </c>
      <c r="E720" t="s">
        <v>1209</v>
      </c>
      <c r="F720" t="s">
        <v>3029</v>
      </c>
      <c r="G720" t="s">
        <v>1209</v>
      </c>
      <c r="H720" t="s">
        <v>3029</v>
      </c>
      <c r="AC720">
        <v>18.899999999999999</v>
      </c>
      <c r="AF720">
        <v>16.8</v>
      </c>
      <c r="AG720">
        <v>22.2</v>
      </c>
      <c r="AJ720">
        <v>20.2</v>
      </c>
      <c r="BJ720" s="8" t="s">
        <v>67</v>
      </c>
      <c r="BK720" s="9">
        <v>44883</v>
      </c>
      <c r="BL720" s="8" t="s">
        <v>3202</v>
      </c>
      <c r="BM720" s="8">
        <v>3402</v>
      </c>
    </row>
    <row r="721" spans="1:67" x14ac:dyDescent="0.25">
      <c r="A721" s="8" t="s">
        <v>3226</v>
      </c>
      <c r="C721" t="s">
        <v>1518</v>
      </c>
      <c r="D721" t="s">
        <v>1519</v>
      </c>
      <c r="E721" t="s">
        <v>1209</v>
      </c>
      <c r="F721" t="s">
        <v>3029</v>
      </c>
      <c r="G721" t="s">
        <v>1209</v>
      </c>
      <c r="H721" t="s">
        <v>3029</v>
      </c>
      <c r="AC721">
        <v>18.899999999999999</v>
      </c>
      <c r="AF721">
        <v>17</v>
      </c>
      <c r="BJ721" s="8" t="s">
        <v>67</v>
      </c>
      <c r="BK721" s="9">
        <v>44883</v>
      </c>
      <c r="BL721" s="8" t="s">
        <v>3202</v>
      </c>
      <c r="BM721" s="8">
        <v>3402</v>
      </c>
    </row>
    <row r="722" spans="1:67" x14ac:dyDescent="0.25">
      <c r="A722" s="8" t="s">
        <v>3227</v>
      </c>
      <c r="C722" t="s">
        <v>1518</v>
      </c>
      <c r="D722" t="s">
        <v>1519</v>
      </c>
      <c r="E722" t="s">
        <v>1209</v>
      </c>
      <c r="F722" t="s">
        <v>3029</v>
      </c>
      <c r="G722" t="s">
        <v>1209</v>
      </c>
      <c r="H722" t="s">
        <v>3029</v>
      </c>
      <c r="Q722">
        <v>10.8</v>
      </c>
      <c r="T722">
        <v>12.4</v>
      </c>
      <c r="U722">
        <v>11.9</v>
      </c>
      <c r="X722">
        <v>13.7</v>
      </c>
      <c r="Y722">
        <v>11.9</v>
      </c>
      <c r="AB722">
        <v>11.2</v>
      </c>
      <c r="AC722">
        <v>15.8</v>
      </c>
      <c r="AF722">
        <v>14.4</v>
      </c>
      <c r="AG722">
        <v>17.899999999999999</v>
      </c>
      <c r="AJ722">
        <v>17</v>
      </c>
      <c r="BJ722" s="8" t="s">
        <v>67</v>
      </c>
      <c r="BK722" s="9">
        <v>44883</v>
      </c>
      <c r="BL722" s="8" t="s">
        <v>3202</v>
      </c>
      <c r="BM722" s="8">
        <v>3402</v>
      </c>
    </row>
    <row r="723" spans="1:67" x14ac:dyDescent="0.25">
      <c r="A723" s="2" t="s">
        <v>3197</v>
      </c>
      <c r="B723" s="2"/>
      <c r="C723" s="2" t="s">
        <v>1518</v>
      </c>
      <c r="D723" s="2" t="s">
        <v>1519</v>
      </c>
      <c r="E723" s="2" t="s">
        <v>1209</v>
      </c>
      <c r="F723" s="2" t="s">
        <v>3029</v>
      </c>
      <c r="G723" s="2" t="s">
        <v>1209</v>
      </c>
      <c r="H723" s="2" t="s">
        <v>3029</v>
      </c>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t="s">
        <v>3206</v>
      </c>
      <c r="BJ723" s="2" t="s">
        <v>67</v>
      </c>
      <c r="BK723" s="3">
        <v>44883</v>
      </c>
      <c r="BL723" s="2" t="s">
        <v>3202</v>
      </c>
      <c r="BM723" s="2">
        <v>3402</v>
      </c>
      <c r="BN723" s="2"/>
      <c r="BO723" s="2"/>
    </row>
    <row r="724" spans="1:67" x14ac:dyDescent="0.25">
      <c r="A724" s="8" t="s">
        <v>3228</v>
      </c>
      <c r="C724" t="s">
        <v>1518</v>
      </c>
      <c r="D724" t="s">
        <v>1519</v>
      </c>
      <c r="E724" t="s">
        <v>1209</v>
      </c>
      <c r="F724" t="s">
        <v>3029</v>
      </c>
      <c r="G724" t="s">
        <v>1209</v>
      </c>
      <c r="H724" t="s">
        <v>3029</v>
      </c>
      <c r="U724">
        <v>13.7</v>
      </c>
      <c r="X724">
        <v>13.6</v>
      </c>
      <c r="BJ724" s="8" t="s">
        <v>67</v>
      </c>
      <c r="BK724" s="9">
        <v>44883</v>
      </c>
      <c r="BL724" s="8" t="s">
        <v>3202</v>
      </c>
      <c r="BM724" s="8">
        <v>3402</v>
      </c>
    </row>
    <row r="725" spans="1:67" x14ac:dyDescent="0.25">
      <c r="A725" s="8" t="s">
        <v>3219</v>
      </c>
      <c r="B725" t="s">
        <v>3129</v>
      </c>
      <c r="C725" t="s">
        <v>1518</v>
      </c>
      <c r="D725" t="s">
        <v>1519</v>
      </c>
      <c r="E725" t="s">
        <v>1209</v>
      </c>
      <c r="F725" t="s">
        <v>3029</v>
      </c>
      <c r="G725" t="s">
        <v>1209</v>
      </c>
      <c r="H725" t="s">
        <v>3241</v>
      </c>
      <c r="U725">
        <v>12.7</v>
      </c>
      <c r="X725">
        <v>13.7</v>
      </c>
      <c r="Y725">
        <v>13.3</v>
      </c>
      <c r="AB725">
        <v>12</v>
      </c>
      <c r="AC725">
        <v>18</v>
      </c>
      <c r="AF725">
        <v>16</v>
      </c>
      <c r="AG725">
        <v>20.5</v>
      </c>
      <c r="AJ725">
        <v>18.3</v>
      </c>
      <c r="BJ725" s="8" t="s">
        <v>67</v>
      </c>
      <c r="BK725" s="9">
        <v>44883</v>
      </c>
      <c r="BL725" s="8" t="s">
        <v>3202</v>
      </c>
      <c r="BM725" s="8">
        <v>3402</v>
      </c>
    </row>
    <row r="726" spans="1:67" ht="15.75" x14ac:dyDescent="0.25">
      <c r="A726" s="2" t="s">
        <v>3195</v>
      </c>
      <c r="B726" s="2"/>
      <c r="C726" s="2" t="s">
        <v>1518</v>
      </c>
      <c r="D726" s="2" t="s">
        <v>1519</v>
      </c>
      <c r="E726" s="2" t="s">
        <v>1209</v>
      </c>
      <c r="F726" s="2" t="s">
        <v>3029</v>
      </c>
      <c r="G726" s="2" t="s">
        <v>3244</v>
      </c>
      <c r="H726" s="2" t="s">
        <v>3033</v>
      </c>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t="s">
        <v>3206</v>
      </c>
      <c r="BJ726" s="2" t="s">
        <v>67</v>
      </c>
      <c r="BK726" s="3">
        <v>44883</v>
      </c>
      <c r="BL726" s="2" t="s">
        <v>3202</v>
      </c>
      <c r="BM726" s="2">
        <v>3402</v>
      </c>
      <c r="BN726" s="2" t="s">
        <v>60</v>
      </c>
      <c r="BO726" s="44" t="s">
        <v>3202</v>
      </c>
    </row>
    <row r="727" spans="1:67" ht="15.75" x14ac:dyDescent="0.25">
      <c r="A727" s="8" t="s">
        <v>3195</v>
      </c>
      <c r="B727" t="s">
        <v>3129</v>
      </c>
      <c r="C727" t="s">
        <v>1518</v>
      </c>
      <c r="D727" t="s">
        <v>1519</v>
      </c>
      <c r="E727" t="s">
        <v>1209</v>
      </c>
      <c r="F727" t="s">
        <v>3029</v>
      </c>
      <c r="G727" s="43" t="s">
        <v>3244</v>
      </c>
      <c r="H727" t="s">
        <v>3033</v>
      </c>
      <c r="Q727">
        <v>12.6</v>
      </c>
      <c r="T727">
        <v>13.1</v>
      </c>
      <c r="U727">
        <v>13.2</v>
      </c>
      <c r="X727">
        <v>13.2</v>
      </c>
      <c r="Y727">
        <v>10.8</v>
      </c>
      <c r="AB727">
        <v>12.7</v>
      </c>
      <c r="AC727">
        <v>18.100000000000001</v>
      </c>
      <c r="AF727">
        <v>17.8</v>
      </c>
      <c r="AG727">
        <v>21.2</v>
      </c>
      <c r="AJ727">
        <v>18.8</v>
      </c>
      <c r="BJ727" s="8" t="s">
        <v>67</v>
      </c>
      <c r="BK727" s="9">
        <v>44883</v>
      </c>
      <c r="BL727" s="8" t="s">
        <v>3202</v>
      </c>
      <c r="BM727" s="8">
        <v>3402</v>
      </c>
    </row>
    <row r="728" spans="1:67" ht="15.75" x14ac:dyDescent="0.25">
      <c r="A728" s="8" t="s">
        <v>3195</v>
      </c>
      <c r="B728" t="s">
        <v>3129</v>
      </c>
      <c r="C728" t="s">
        <v>1518</v>
      </c>
      <c r="D728" t="s">
        <v>1519</v>
      </c>
      <c r="E728" t="s">
        <v>1209</v>
      </c>
      <c r="F728" t="s">
        <v>3029</v>
      </c>
      <c r="G728" t="s">
        <v>3244</v>
      </c>
      <c r="H728" t="s">
        <v>3033</v>
      </c>
      <c r="AO728">
        <v>12.1</v>
      </c>
      <c r="AR728">
        <v>8.3000000000000007</v>
      </c>
      <c r="AS728">
        <v>11.9</v>
      </c>
      <c r="AV728">
        <v>9.4</v>
      </c>
      <c r="AW728">
        <v>11.5</v>
      </c>
      <c r="AZ728">
        <v>8.4</v>
      </c>
      <c r="BA728">
        <v>16.8</v>
      </c>
      <c r="BD728">
        <v>12</v>
      </c>
      <c r="BE728">
        <v>21.9</v>
      </c>
      <c r="BH728">
        <v>13.9</v>
      </c>
      <c r="BJ728" s="8" t="s">
        <v>67</v>
      </c>
      <c r="BK728" s="9">
        <v>44883</v>
      </c>
      <c r="BL728" s="8" t="s">
        <v>3202</v>
      </c>
      <c r="BM728" s="8">
        <v>3402</v>
      </c>
    </row>
    <row r="729" spans="1:67" ht="15.75" x14ac:dyDescent="0.25">
      <c r="A729" s="8" t="s">
        <v>3032</v>
      </c>
      <c r="B729" s="8" t="s">
        <v>326</v>
      </c>
      <c r="C729" s="8" t="s">
        <v>1518</v>
      </c>
      <c r="D729" s="8" t="s">
        <v>1519</v>
      </c>
      <c r="E729" s="42" t="s">
        <v>1209</v>
      </c>
      <c r="F729" s="42" t="s">
        <v>3029</v>
      </c>
      <c r="G729" s="8" t="s">
        <v>3244</v>
      </c>
      <c r="H729" s="8" t="s">
        <v>3033</v>
      </c>
      <c r="I729" s="8"/>
      <c r="J729" s="8"/>
      <c r="K729" s="8"/>
      <c r="L729" s="8"/>
      <c r="M729" s="8">
        <v>11.6</v>
      </c>
      <c r="N729" s="8">
        <v>10.5</v>
      </c>
      <c r="O729" s="8"/>
      <c r="P729" s="8">
        <v>10.5</v>
      </c>
      <c r="Q729" s="8">
        <v>11.8</v>
      </c>
      <c r="R729" s="8">
        <v>13.6</v>
      </c>
      <c r="S729" s="8"/>
      <c r="T729" s="8">
        <v>13.6</v>
      </c>
      <c r="U729" s="8"/>
      <c r="V729" s="8"/>
      <c r="W729" s="8"/>
      <c r="X729" s="8"/>
      <c r="Y729" s="8">
        <v>11</v>
      </c>
      <c r="Z729" s="8">
        <v>12.2</v>
      </c>
      <c r="AA729" s="8"/>
      <c r="AB729" s="8">
        <v>12.2</v>
      </c>
      <c r="AC729" s="8">
        <v>16.3</v>
      </c>
      <c r="AD729" s="8">
        <v>19.399999999999999</v>
      </c>
      <c r="AE729" s="8"/>
      <c r="AF729" s="8">
        <v>19.399999999999999</v>
      </c>
      <c r="AG729" s="8">
        <v>18.5</v>
      </c>
      <c r="AH729" s="8">
        <v>20.2</v>
      </c>
      <c r="AI729" s="8"/>
      <c r="AJ729" s="8">
        <v>20.2</v>
      </c>
      <c r="AK729" s="8"/>
      <c r="AL729" s="8"/>
      <c r="AM729" s="8"/>
      <c r="AN729" s="8"/>
      <c r="AO729" s="8">
        <v>12.5</v>
      </c>
      <c r="AP729" s="8">
        <v>8.3000000000000007</v>
      </c>
      <c r="AQ729" s="8"/>
      <c r="AR729" s="8">
        <v>8.3000000000000007</v>
      </c>
      <c r="AS729" s="8">
        <v>12.5</v>
      </c>
      <c r="AT729" s="8">
        <v>9.5</v>
      </c>
      <c r="AU729" s="8"/>
      <c r="AV729" s="8">
        <v>9.5</v>
      </c>
      <c r="AW729" s="8">
        <v>11.4</v>
      </c>
      <c r="AX729" s="8">
        <v>8.5</v>
      </c>
      <c r="AY729" s="8"/>
      <c r="AZ729" s="8">
        <v>8.5</v>
      </c>
      <c r="BA729" s="8">
        <v>16</v>
      </c>
      <c r="BB729" s="8">
        <v>12</v>
      </c>
      <c r="BC729" s="8"/>
      <c r="BD729" s="8">
        <v>12</v>
      </c>
      <c r="BE729" s="8">
        <v>20.6</v>
      </c>
      <c r="BF729" s="8">
        <v>13.8</v>
      </c>
      <c r="BG729" s="8"/>
      <c r="BH729" s="8">
        <v>13.8</v>
      </c>
      <c r="BI729" s="8" t="s">
        <v>3034</v>
      </c>
      <c r="BJ729" s="8" t="s">
        <v>67</v>
      </c>
      <c r="BK729" s="9">
        <v>44880</v>
      </c>
      <c r="BL729" s="8" t="s">
        <v>3035</v>
      </c>
      <c r="BM729" s="5" t="s">
        <v>3056</v>
      </c>
      <c r="BN729" s="8" t="s">
        <v>60</v>
      </c>
      <c r="BO729" s="8" t="s">
        <v>3035</v>
      </c>
    </row>
    <row r="730" spans="1:67" x14ac:dyDescent="0.25">
      <c r="A730" s="8" t="s">
        <v>3036</v>
      </c>
      <c r="B730" s="8" t="s">
        <v>324</v>
      </c>
      <c r="C730" s="8" t="s">
        <v>1518</v>
      </c>
      <c r="D730" s="8" t="s">
        <v>1519</v>
      </c>
      <c r="E730" s="42" t="s">
        <v>1209</v>
      </c>
      <c r="F730" s="42" t="s">
        <v>3029</v>
      </c>
      <c r="G730" s="8" t="s">
        <v>3244</v>
      </c>
      <c r="H730" s="8" t="s">
        <v>3033</v>
      </c>
      <c r="I730" s="8"/>
      <c r="J730" s="8"/>
      <c r="K730" s="8"/>
      <c r="L730" s="8"/>
      <c r="M730" s="8">
        <v>10.6</v>
      </c>
      <c r="N730" s="8">
        <v>9.6</v>
      </c>
      <c r="O730" s="8"/>
      <c r="P730" s="8">
        <v>9.6</v>
      </c>
      <c r="Q730" s="8">
        <v>10.6</v>
      </c>
      <c r="R730" s="8">
        <v>12.3</v>
      </c>
      <c r="S730" s="8"/>
      <c r="T730" s="8">
        <v>12.3</v>
      </c>
      <c r="U730" s="8">
        <v>10.5</v>
      </c>
      <c r="V730" s="8">
        <v>13</v>
      </c>
      <c r="W730" s="8"/>
      <c r="X730" s="8">
        <v>13</v>
      </c>
      <c r="Y730" s="8">
        <v>10</v>
      </c>
      <c r="Z730" s="8">
        <v>10.6</v>
      </c>
      <c r="AA730" s="8"/>
      <c r="AB730" s="8">
        <v>10.6</v>
      </c>
      <c r="AC730" s="8">
        <v>15.5</v>
      </c>
      <c r="AD730" s="8">
        <v>15.2</v>
      </c>
      <c r="AE730" s="8"/>
      <c r="AF730" s="8">
        <v>15.2</v>
      </c>
      <c r="AG730" s="8">
        <v>17.5</v>
      </c>
      <c r="AH730" s="8">
        <v>17.8</v>
      </c>
      <c r="AI730" s="8"/>
      <c r="AJ730" s="8">
        <v>17.8</v>
      </c>
      <c r="AK730" s="8">
        <v>11.7</v>
      </c>
      <c r="AL730" s="8">
        <v>6.8</v>
      </c>
      <c r="AM730" s="8"/>
      <c r="AN730" s="8">
        <v>6.8</v>
      </c>
      <c r="AO730" s="8"/>
      <c r="AP730" s="8"/>
      <c r="AQ730" s="8"/>
      <c r="AR730" s="8"/>
      <c r="AS730" s="8">
        <v>11.7</v>
      </c>
      <c r="AT730" s="8">
        <v>9.1999999999999993</v>
      </c>
      <c r="AU730" s="8"/>
      <c r="AV730" s="8">
        <v>9.1999999999999993</v>
      </c>
      <c r="AW730" s="8"/>
      <c r="AX730" s="8"/>
      <c r="AY730" s="8"/>
      <c r="AZ730" s="8"/>
      <c r="BA730" s="8">
        <v>15.7</v>
      </c>
      <c r="BB730" s="8">
        <v>10.6</v>
      </c>
      <c r="BC730" s="8"/>
      <c r="BD730" s="8">
        <v>10.6</v>
      </c>
      <c r="BE730" s="8">
        <v>18.399999999999999</v>
      </c>
      <c r="BF730" s="8">
        <v>12</v>
      </c>
      <c r="BG730" s="8"/>
      <c r="BH730" s="8">
        <v>12</v>
      </c>
      <c r="BI730" s="8" t="s">
        <v>3038</v>
      </c>
      <c r="BJ730" s="8" t="s">
        <v>67</v>
      </c>
      <c r="BK730" s="9">
        <v>44880</v>
      </c>
      <c r="BL730" s="8" t="s">
        <v>3035</v>
      </c>
      <c r="BM730" s="5" t="s">
        <v>3056</v>
      </c>
      <c r="BN730" s="8" t="s">
        <v>60</v>
      </c>
      <c r="BO730" s="8" t="s">
        <v>3035</v>
      </c>
    </row>
    <row r="731" spans="1:67" x14ac:dyDescent="0.25">
      <c r="A731" s="8" t="s">
        <v>3037</v>
      </c>
      <c r="B731" s="8"/>
      <c r="C731" s="8" t="s">
        <v>1518</v>
      </c>
      <c r="D731" s="8" t="s">
        <v>1519</v>
      </c>
      <c r="E731" s="42" t="s">
        <v>1209</v>
      </c>
      <c r="F731" s="42" t="s">
        <v>3029</v>
      </c>
      <c r="G731" s="8" t="s">
        <v>3244</v>
      </c>
      <c r="H731" s="8" t="s">
        <v>3033</v>
      </c>
      <c r="I731" s="8"/>
      <c r="J731" s="8"/>
      <c r="K731" s="8"/>
      <c r="L731" s="8"/>
      <c r="M731" s="8">
        <v>10.1</v>
      </c>
      <c r="N731" s="8">
        <v>9.8000000000000007</v>
      </c>
      <c r="O731" s="8"/>
      <c r="P731" s="8">
        <v>9.8000000000000007</v>
      </c>
      <c r="Q731" s="8"/>
      <c r="R731" s="8"/>
      <c r="S731" s="8"/>
      <c r="T731" s="8"/>
      <c r="U731" s="8"/>
      <c r="V731" s="8"/>
      <c r="W731" s="8"/>
      <c r="X731" s="8"/>
      <c r="Y731" s="8">
        <v>10.199999999999999</v>
      </c>
      <c r="Z731" s="8">
        <v>11</v>
      </c>
      <c r="AA731" s="8"/>
      <c r="AB731" s="8">
        <v>11</v>
      </c>
      <c r="AC731" s="8">
        <v>15.7</v>
      </c>
      <c r="AD731" s="8">
        <v>15</v>
      </c>
      <c r="AE731" s="8"/>
      <c r="AF731" s="8">
        <v>15</v>
      </c>
      <c r="AG731" s="8">
        <v>17.600000000000001</v>
      </c>
      <c r="AH731" s="8">
        <v>17</v>
      </c>
      <c r="AI731" s="8"/>
      <c r="AJ731" s="8">
        <v>17</v>
      </c>
      <c r="AK731" s="8"/>
      <c r="AL731" s="8"/>
      <c r="AM731" s="8"/>
      <c r="AN731" s="8"/>
      <c r="AO731" s="8">
        <v>13.6</v>
      </c>
      <c r="AP731" s="8">
        <v>8.5</v>
      </c>
      <c r="AQ731" s="8"/>
      <c r="AR731" s="8">
        <v>8.5</v>
      </c>
      <c r="AS731" s="8"/>
      <c r="AT731" s="8"/>
      <c r="AU731" s="8"/>
      <c r="AV731" s="8"/>
      <c r="AW731" s="8"/>
      <c r="AX731" s="8"/>
      <c r="AY731" s="8"/>
      <c r="AZ731" s="8"/>
      <c r="BA731" s="8">
        <v>15.8</v>
      </c>
      <c r="BB731" s="8">
        <v>10.9</v>
      </c>
      <c r="BC731" s="8"/>
      <c r="BD731" s="8">
        <v>10.9</v>
      </c>
      <c r="BE731" s="8">
        <v>20.399999999999999</v>
      </c>
      <c r="BF731" s="8">
        <v>13</v>
      </c>
      <c r="BG731" s="8"/>
      <c r="BH731" s="8">
        <v>13</v>
      </c>
      <c r="BI731" s="8" t="s">
        <v>3038</v>
      </c>
      <c r="BJ731" s="8" t="s">
        <v>67</v>
      </c>
      <c r="BK731" s="9">
        <v>44880</v>
      </c>
      <c r="BL731" s="8" t="s">
        <v>3035</v>
      </c>
      <c r="BM731" s="5" t="s">
        <v>3056</v>
      </c>
      <c r="BN731" s="8"/>
      <c r="BO731" s="8"/>
    </row>
    <row r="732" spans="1:67" x14ac:dyDescent="0.25">
      <c r="A732" s="8" t="s">
        <v>3039</v>
      </c>
      <c r="B732" s="8"/>
      <c r="C732" s="8" t="s">
        <v>1518</v>
      </c>
      <c r="D732" s="8" t="s">
        <v>1519</v>
      </c>
      <c r="E732" s="42" t="s">
        <v>1209</v>
      </c>
      <c r="F732" s="42" t="s">
        <v>3029</v>
      </c>
      <c r="G732" s="8" t="s">
        <v>3244</v>
      </c>
      <c r="H732" s="8" t="s">
        <v>3033</v>
      </c>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v>17</v>
      </c>
      <c r="AH732" s="8">
        <v>19.5</v>
      </c>
      <c r="AI732" s="8"/>
      <c r="AJ732" s="8">
        <v>19.5</v>
      </c>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t="s">
        <v>3040</v>
      </c>
      <c r="BJ732" s="8" t="s">
        <v>67</v>
      </c>
      <c r="BK732" s="9">
        <v>44880</v>
      </c>
      <c r="BL732" s="8" t="s">
        <v>3035</v>
      </c>
      <c r="BM732" s="5" t="s">
        <v>3056</v>
      </c>
      <c r="BN732" s="8"/>
      <c r="BO732" s="8"/>
    </row>
    <row r="733" spans="1:67" x14ac:dyDescent="0.25">
      <c r="B733" t="s">
        <v>63</v>
      </c>
      <c r="C733" t="s">
        <v>1518</v>
      </c>
      <c r="D733" t="s">
        <v>1519</v>
      </c>
      <c r="E733" t="s">
        <v>1209</v>
      </c>
      <c r="F733" t="s">
        <v>271</v>
      </c>
      <c r="G733" t="s">
        <v>1209</v>
      </c>
      <c r="H733" t="s">
        <v>271</v>
      </c>
      <c r="Q733">
        <v>11.5</v>
      </c>
      <c r="T733">
        <v>13.3</v>
      </c>
      <c r="BJ733" t="s">
        <v>67</v>
      </c>
      <c r="BK733" s="1">
        <v>44795</v>
      </c>
      <c r="BL733" t="s">
        <v>217</v>
      </c>
      <c r="BM733">
        <v>4269</v>
      </c>
    </row>
    <row r="734" spans="1:67" x14ac:dyDescent="0.25">
      <c r="A734" t="s">
        <v>1210</v>
      </c>
      <c r="C734" t="s">
        <v>1518</v>
      </c>
      <c r="D734" t="s">
        <v>1519</v>
      </c>
      <c r="E734" t="s">
        <v>1209</v>
      </c>
      <c r="F734" t="s">
        <v>271</v>
      </c>
      <c r="G734" t="s">
        <v>1211</v>
      </c>
      <c r="H734" t="s">
        <v>271</v>
      </c>
      <c r="Q734">
        <v>14.6</v>
      </c>
      <c r="BJ734" t="s">
        <v>67</v>
      </c>
      <c r="BK734" s="1">
        <v>44795</v>
      </c>
      <c r="BL734" t="s">
        <v>217</v>
      </c>
      <c r="BM734">
        <v>4269</v>
      </c>
    </row>
    <row r="735" spans="1:67" x14ac:dyDescent="0.25">
      <c r="A735" s="8" t="s">
        <v>3280</v>
      </c>
      <c r="B735" s="8"/>
      <c r="C735" s="8" t="s">
        <v>1518</v>
      </c>
      <c r="D735" s="8" t="s">
        <v>3023</v>
      </c>
      <c r="E735" s="8" t="s">
        <v>3024</v>
      </c>
      <c r="F735" s="8" t="s">
        <v>3025</v>
      </c>
      <c r="G735" s="8" t="s">
        <v>3024</v>
      </c>
      <c r="H735" s="8" t="s">
        <v>3350</v>
      </c>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v>14.8</v>
      </c>
      <c r="AL735" s="8">
        <v>8.9</v>
      </c>
      <c r="AM735" s="8">
        <v>8.4</v>
      </c>
      <c r="AN735" s="8">
        <v>8.9</v>
      </c>
      <c r="AO735" s="8"/>
      <c r="AP735" s="8"/>
      <c r="AQ735" s="8"/>
      <c r="AR735" s="8"/>
      <c r="AS735" s="8"/>
      <c r="AT735" s="8"/>
      <c r="AU735" s="8"/>
      <c r="AV735" s="8"/>
      <c r="AW735" s="8"/>
      <c r="AX735" s="8"/>
      <c r="AY735" s="8"/>
      <c r="AZ735" s="8"/>
      <c r="BA735" s="8"/>
      <c r="BB735" s="8"/>
      <c r="BC735" s="8"/>
      <c r="BD735" s="8"/>
      <c r="BE735" s="8"/>
      <c r="BF735" s="8"/>
      <c r="BG735" s="8"/>
      <c r="BH735" s="8"/>
      <c r="BI735" s="8" t="s">
        <v>3348</v>
      </c>
      <c r="BJ735" s="8" t="s">
        <v>67</v>
      </c>
      <c r="BK735" s="9">
        <v>44883</v>
      </c>
      <c r="BL735" s="8" t="s">
        <v>3349</v>
      </c>
      <c r="BM735" s="8">
        <v>2921</v>
      </c>
      <c r="BN735" s="8" t="s">
        <v>60</v>
      </c>
      <c r="BO735" s="8" t="s">
        <v>3349</v>
      </c>
    </row>
    <row r="736" spans="1:67" x14ac:dyDescent="0.25">
      <c r="A736" s="13" t="s">
        <v>1723</v>
      </c>
      <c r="B736" s="13"/>
      <c r="C736" s="13" t="s">
        <v>1518</v>
      </c>
      <c r="D736" s="13" t="s">
        <v>3023</v>
      </c>
      <c r="E736" s="13" t="s">
        <v>3024</v>
      </c>
      <c r="F736" s="13" t="s">
        <v>3025</v>
      </c>
      <c r="G736" s="13" t="s">
        <v>3024</v>
      </c>
      <c r="H736" s="13" t="s">
        <v>3025</v>
      </c>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row>
    <row r="737" spans="1:67" x14ac:dyDescent="0.25">
      <c r="A737" s="8" t="s">
        <v>3347</v>
      </c>
      <c r="B737" s="8" t="s">
        <v>326</v>
      </c>
      <c r="C737" s="8" t="s">
        <v>1518</v>
      </c>
      <c r="D737" s="8" t="s">
        <v>3023</v>
      </c>
      <c r="E737" s="8" t="s">
        <v>3024</v>
      </c>
      <c r="F737" s="8" t="s">
        <v>3025</v>
      </c>
      <c r="G737" s="8" t="s">
        <v>3024</v>
      </c>
      <c r="H737" s="8" t="s">
        <v>3025</v>
      </c>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f>0.013*1000</f>
        <v>13</v>
      </c>
      <c r="AL737" s="8"/>
      <c r="AM737" s="8"/>
      <c r="AN737" s="8">
        <f>0.009*1000</f>
        <v>9</v>
      </c>
      <c r="AO737" s="8"/>
      <c r="AP737" s="8"/>
      <c r="AQ737" s="8"/>
      <c r="AR737" s="8"/>
      <c r="AS737" s="8">
        <f>0.0105*1000</f>
        <v>10.5</v>
      </c>
      <c r="AT737" s="8"/>
      <c r="AU737" s="8"/>
      <c r="AV737" s="8">
        <f>0.012*1000</f>
        <v>12</v>
      </c>
      <c r="AW737" s="8">
        <f>0.0155*1000</f>
        <v>15.5</v>
      </c>
      <c r="AX737" s="8"/>
      <c r="AY737" s="8"/>
      <c r="AZ737" s="8">
        <f>0.011*1000</f>
        <v>11</v>
      </c>
      <c r="BA737" s="8"/>
      <c r="BB737" s="8"/>
      <c r="BC737" s="8"/>
      <c r="BD737" s="8"/>
      <c r="BE737" s="8">
        <f>0.026*1000</f>
        <v>26</v>
      </c>
      <c r="BF737" s="8"/>
      <c r="BG737" s="8"/>
      <c r="BH737" s="8">
        <f>0.018*1000</f>
        <v>18</v>
      </c>
      <c r="BI737" s="8"/>
      <c r="BJ737" s="8" t="s">
        <v>67</v>
      </c>
      <c r="BK737" s="9">
        <v>44886</v>
      </c>
      <c r="BL737" s="8" t="s">
        <v>3353</v>
      </c>
      <c r="BM737" s="8">
        <v>53314</v>
      </c>
      <c r="BN737" s="8"/>
      <c r="BO737" s="8"/>
    </row>
    <row r="738" spans="1:67" x14ac:dyDescent="0.25">
      <c r="A738" s="8" t="s">
        <v>3351</v>
      </c>
      <c r="B738" s="8"/>
      <c r="C738" s="8" t="s">
        <v>1518</v>
      </c>
      <c r="D738" s="8" t="s">
        <v>3023</v>
      </c>
      <c r="E738" s="8" t="s">
        <v>3024</v>
      </c>
      <c r="F738" s="8" t="s">
        <v>3025</v>
      </c>
      <c r="G738" s="8" t="s">
        <v>3024</v>
      </c>
      <c r="H738" s="8" t="s">
        <v>3025</v>
      </c>
      <c r="I738" s="8" t="b">
        <v>0</v>
      </c>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v>17.3</v>
      </c>
      <c r="AX738" s="8">
        <v>13.6</v>
      </c>
      <c r="AY738" s="8">
        <v>12.4</v>
      </c>
      <c r="AZ738" s="8">
        <v>13.6</v>
      </c>
      <c r="BA738" s="8"/>
      <c r="BB738" s="8"/>
      <c r="BC738" s="8"/>
      <c r="BD738" s="8"/>
      <c r="BE738" s="8"/>
      <c r="BF738" s="8"/>
      <c r="BG738" s="8"/>
      <c r="BH738" s="8"/>
      <c r="BI738" s="8" t="s">
        <v>3377</v>
      </c>
      <c r="BJ738" s="8" t="s">
        <v>67</v>
      </c>
      <c r="BK738" s="9">
        <v>44885</v>
      </c>
      <c r="BL738" s="8" t="s">
        <v>3352</v>
      </c>
      <c r="BM738" s="8">
        <v>3596</v>
      </c>
      <c r="BN738" s="8" t="s">
        <v>60</v>
      </c>
      <c r="BO738" s="8" t="s">
        <v>3352</v>
      </c>
    </row>
    <row r="739" spans="1:67" x14ac:dyDescent="0.25">
      <c r="A739" s="12" t="s">
        <v>3400</v>
      </c>
      <c r="B739" s="12"/>
      <c r="C739" s="12" t="s">
        <v>1518</v>
      </c>
      <c r="D739" s="12" t="s">
        <v>3023</v>
      </c>
      <c r="E739" s="12" t="s">
        <v>3024</v>
      </c>
      <c r="F739" s="12" t="s">
        <v>3409</v>
      </c>
      <c r="G739" s="12" t="s">
        <v>3024</v>
      </c>
      <c r="H739" s="12" t="s">
        <v>3409</v>
      </c>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t="s">
        <v>67</v>
      </c>
      <c r="BK739" s="14">
        <v>44886</v>
      </c>
      <c r="BL739" s="12" t="s">
        <v>3282</v>
      </c>
      <c r="BM739" s="12">
        <v>3622</v>
      </c>
      <c r="BN739" s="12" t="s">
        <v>60</v>
      </c>
      <c r="BO739" s="12" t="s">
        <v>3282</v>
      </c>
    </row>
    <row r="740" spans="1:67" x14ac:dyDescent="0.25">
      <c r="A740" s="8" t="s">
        <v>3280</v>
      </c>
      <c r="B740" s="8"/>
      <c r="C740" s="8" t="s">
        <v>1518</v>
      </c>
      <c r="D740" s="8" t="s">
        <v>3023</v>
      </c>
      <c r="E740" s="8" t="s">
        <v>3024</v>
      </c>
      <c r="F740" s="8" t="s">
        <v>271</v>
      </c>
      <c r="G740" s="8" t="s">
        <v>3281</v>
      </c>
      <c r="H740" s="8" t="s">
        <v>271</v>
      </c>
      <c r="I740" s="8" t="b">
        <v>0</v>
      </c>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v>14.5</v>
      </c>
      <c r="AP740" s="8"/>
      <c r="AQ740" s="8"/>
      <c r="AR740" s="8">
        <v>8</v>
      </c>
      <c r="AS740" s="8"/>
      <c r="AT740" s="8"/>
      <c r="AU740" s="8"/>
      <c r="AV740" s="8"/>
      <c r="AW740" s="8"/>
      <c r="AX740" s="8"/>
      <c r="AY740" s="8"/>
      <c r="AZ740" s="8"/>
      <c r="BA740" s="8"/>
      <c r="BB740" s="8"/>
      <c r="BC740" s="8"/>
      <c r="BD740" s="8"/>
      <c r="BE740" s="8"/>
      <c r="BF740" s="8"/>
      <c r="BG740" s="8"/>
      <c r="BH740" s="8"/>
      <c r="BI740" s="8" t="s">
        <v>2156</v>
      </c>
      <c r="BJ740" s="8" t="s">
        <v>67</v>
      </c>
      <c r="BK740" s="9">
        <v>44883</v>
      </c>
      <c r="BL740" s="8" t="s">
        <v>3282</v>
      </c>
      <c r="BM740" s="8">
        <v>3622</v>
      </c>
      <c r="BN740" s="8"/>
      <c r="BO740" s="8"/>
    </row>
    <row r="741" spans="1:67" x14ac:dyDescent="0.25">
      <c r="A741" s="8" t="s">
        <v>3248</v>
      </c>
      <c r="B741" s="8"/>
      <c r="C741" s="8" t="s">
        <v>1518</v>
      </c>
      <c r="D741" s="8" t="s">
        <v>3023</v>
      </c>
      <c r="E741" s="8" t="s">
        <v>3024</v>
      </c>
      <c r="F741" s="8" t="s">
        <v>271</v>
      </c>
      <c r="G741" s="8" t="s">
        <v>3024</v>
      </c>
      <c r="H741" s="8" t="s">
        <v>271</v>
      </c>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v>15.3</v>
      </c>
      <c r="BB741" s="8">
        <v>9.1</v>
      </c>
      <c r="BC741" s="8">
        <v>10.199999999999999</v>
      </c>
      <c r="BD741" s="8">
        <v>10.199999999999999</v>
      </c>
      <c r="BE741" s="8"/>
      <c r="BF741" s="8">
        <v>13.85</v>
      </c>
      <c r="BG741" s="8"/>
      <c r="BH741" s="8">
        <v>13.85</v>
      </c>
      <c r="BI741" s="8"/>
      <c r="BJ741" s="8" t="s">
        <v>67</v>
      </c>
      <c r="BK741" s="9">
        <v>44883</v>
      </c>
      <c r="BL741" s="8" t="s">
        <v>3249</v>
      </c>
      <c r="BM741" s="8">
        <v>1115</v>
      </c>
      <c r="BN741" s="8"/>
      <c r="BO741" s="8"/>
    </row>
    <row r="742" spans="1:67" x14ac:dyDescent="0.25">
      <c r="A742" s="8" t="s">
        <v>3133</v>
      </c>
      <c r="C742" t="s">
        <v>1518</v>
      </c>
      <c r="D742" t="s">
        <v>3023</v>
      </c>
      <c r="E742" t="s">
        <v>3026</v>
      </c>
      <c r="F742" t="s">
        <v>3027</v>
      </c>
      <c r="G742" s="5" t="s">
        <v>3412</v>
      </c>
      <c r="H742" s="5" t="s">
        <v>3027</v>
      </c>
      <c r="AW742">
        <v>14</v>
      </c>
      <c r="AX742">
        <v>8.3000000000000007</v>
      </c>
      <c r="AY742">
        <v>9.6</v>
      </c>
      <c r="AZ742">
        <v>9.6</v>
      </c>
      <c r="BA742">
        <v>17.2</v>
      </c>
      <c r="BB742">
        <v>10.1</v>
      </c>
      <c r="BC742">
        <v>11.1</v>
      </c>
      <c r="BD742">
        <v>11.1</v>
      </c>
      <c r="BE742">
        <v>19.5</v>
      </c>
      <c r="BG742">
        <v>12.9</v>
      </c>
      <c r="BH742">
        <v>12.9</v>
      </c>
      <c r="BI742" s="8" t="s">
        <v>3134</v>
      </c>
      <c r="BJ742" t="s">
        <v>67</v>
      </c>
      <c r="BK742" s="1">
        <v>44881</v>
      </c>
      <c r="BL742" s="8" t="s">
        <v>3058</v>
      </c>
      <c r="BM742" s="8" t="s">
        <v>3057</v>
      </c>
    </row>
    <row r="743" spans="1:67" x14ac:dyDescent="0.25">
      <c r="A743" s="13" t="s">
        <v>1723</v>
      </c>
      <c r="B743" s="13"/>
      <c r="C743" s="13" t="s">
        <v>1518</v>
      </c>
      <c r="D743" s="13" t="s">
        <v>3023</v>
      </c>
      <c r="E743" s="13" t="s">
        <v>3026</v>
      </c>
      <c r="F743" s="13" t="s">
        <v>3027</v>
      </c>
      <c r="G743" s="13" t="s">
        <v>3026</v>
      </c>
      <c r="H743" s="13" t="s">
        <v>3027</v>
      </c>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row>
    <row r="744" spans="1:67" x14ac:dyDescent="0.25">
      <c r="A744" s="2" t="s">
        <v>3135</v>
      </c>
      <c r="B744" s="2"/>
      <c r="C744" s="2" t="s">
        <v>1518</v>
      </c>
      <c r="D744" s="2" t="s">
        <v>3023</v>
      </c>
      <c r="E744" s="2" t="s">
        <v>3026</v>
      </c>
      <c r="F744" s="2" t="s">
        <v>3027</v>
      </c>
      <c r="G744" s="2" t="s">
        <v>3026</v>
      </c>
      <c r="H744" s="2" t="s">
        <v>3027</v>
      </c>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t="s">
        <v>3136</v>
      </c>
      <c r="BJ744" s="2" t="s">
        <v>67</v>
      </c>
      <c r="BK744" s="3">
        <v>44881</v>
      </c>
      <c r="BL744" s="2" t="s">
        <v>3058</v>
      </c>
      <c r="BM744" s="2" t="s">
        <v>3057</v>
      </c>
      <c r="BN744" s="2" t="s">
        <v>60</v>
      </c>
      <c r="BO744" s="2" t="s">
        <v>3058</v>
      </c>
    </row>
    <row r="745" spans="1:67" x14ac:dyDescent="0.25">
      <c r="A745" s="2" t="s">
        <v>3049</v>
      </c>
      <c r="B745" s="2"/>
      <c r="C745" s="2" t="s">
        <v>1518</v>
      </c>
      <c r="D745" s="2" t="s">
        <v>3023</v>
      </c>
      <c r="E745" s="2" t="s">
        <v>3026</v>
      </c>
      <c r="F745" s="2" t="s">
        <v>3027</v>
      </c>
      <c r="G745" s="2" t="s">
        <v>3026</v>
      </c>
      <c r="H745" s="2" t="s">
        <v>3027</v>
      </c>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t="s">
        <v>3343</v>
      </c>
      <c r="BJ745" s="2" t="s">
        <v>67</v>
      </c>
      <c r="BK745" s="3">
        <v>44883</v>
      </c>
      <c r="BL745" s="2" t="s">
        <v>3282</v>
      </c>
      <c r="BM745" s="2">
        <v>3622</v>
      </c>
      <c r="BN745" s="2"/>
      <c r="BO745" s="2"/>
    </row>
    <row r="746" spans="1:67" x14ac:dyDescent="0.25">
      <c r="A746" s="2" t="s">
        <v>3049</v>
      </c>
      <c r="B746" s="2"/>
      <c r="C746" s="2" t="s">
        <v>1518</v>
      </c>
      <c r="D746" s="2" t="s">
        <v>3023</v>
      </c>
      <c r="E746" s="2" t="s">
        <v>3026</v>
      </c>
      <c r="F746" s="2" t="s">
        <v>3027</v>
      </c>
      <c r="G746" s="2" t="s">
        <v>3026</v>
      </c>
      <c r="H746" s="2" t="s">
        <v>3027</v>
      </c>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t="s">
        <v>3346</v>
      </c>
      <c r="BJ746" s="2" t="s">
        <v>67</v>
      </c>
      <c r="BK746" s="3">
        <v>44883</v>
      </c>
      <c r="BL746" s="2" t="s">
        <v>3282</v>
      </c>
      <c r="BM746" s="2">
        <v>3622</v>
      </c>
      <c r="BN746" s="2"/>
      <c r="BO746" s="2"/>
    </row>
    <row r="747" spans="1:67" x14ac:dyDescent="0.25">
      <c r="A747" s="8" t="s">
        <v>3075</v>
      </c>
      <c r="C747" t="s">
        <v>1518</v>
      </c>
      <c r="D747" t="s">
        <v>3023</v>
      </c>
      <c r="E747" t="s">
        <v>3026</v>
      </c>
      <c r="F747" t="s">
        <v>3027</v>
      </c>
      <c r="G747" s="43" t="s">
        <v>3026</v>
      </c>
      <c r="H747" s="43" t="s">
        <v>3027</v>
      </c>
      <c r="M747">
        <v>22.3</v>
      </c>
      <c r="N747">
        <v>22.1</v>
      </c>
      <c r="O747">
        <v>21.8</v>
      </c>
      <c r="P747">
        <v>22.1</v>
      </c>
      <c r="Q747">
        <v>26.6</v>
      </c>
      <c r="R747">
        <v>28.8</v>
      </c>
      <c r="S747">
        <v>28.9</v>
      </c>
      <c r="T747">
        <v>28.9</v>
      </c>
      <c r="U747">
        <v>27.7</v>
      </c>
      <c r="V747">
        <v>30.3</v>
      </c>
      <c r="W747">
        <v>28.8</v>
      </c>
      <c r="X747">
        <v>30.3</v>
      </c>
      <c r="AC747">
        <v>35.5</v>
      </c>
      <c r="AD747">
        <v>38.9</v>
      </c>
      <c r="AE747">
        <v>34.9</v>
      </c>
      <c r="AF747">
        <v>38.9</v>
      </c>
      <c r="AG747">
        <v>40.5</v>
      </c>
      <c r="AH747">
        <v>42.7</v>
      </c>
      <c r="AI747">
        <v>38.4</v>
      </c>
      <c r="AJ747">
        <v>42.7</v>
      </c>
      <c r="BI747" t="s">
        <v>3105</v>
      </c>
      <c r="BJ747" t="s">
        <v>67</v>
      </c>
      <c r="BK747" s="1">
        <v>44881</v>
      </c>
      <c r="BL747" s="8" t="s">
        <v>3058</v>
      </c>
      <c r="BM747" s="8" t="s">
        <v>3057</v>
      </c>
    </row>
    <row r="748" spans="1:67" x14ac:dyDescent="0.25">
      <c r="A748" s="12" t="s">
        <v>3189</v>
      </c>
      <c r="B748" s="12"/>
      <c r="C748" s="12" t="s">
        <v>1518</v>
      </c>
      <c r="D748" s="12" t="s">
        <v>3023</v>
      </c>
      <c r="E748" s="12" t="s">
        <v>3026</v>
      </c>
      <c r="F748" s="12" t="s">
        <v>3027</v>
      </c>
      <c r="G748" s="12" t="s">
        <v>3026</v>
      </c>
      <c r="H748" s="12" t="s">
        <v>3027</v>
      </c>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t="s">
        <v>3190</v>
      </c>
      <c r="BJ748" s="12" t="s">
        <v>67</v>
      </c>
      <c r="BK748" s="14">
        <v>44881</v>
      </c>
      <c r="BL748" s="12" t="s">
        <v>3058</v>
      </c>
      <c r="BM748" s="12" t="s">
        <v>3057</v>
      </c>
      <c r="BN748" s="12" t="s">
        <v>1341</v>
      </c>
      <c r="BO748" s="12" t="s">
        <v>3058</v>
      </c>
    </row>
    <row r="749" spans="1:67" x14ac:dyDescent="0.25">
      <c r="A749" s="12" t="s">
        <v>3402</v>
      </c>
      <c r="B749" s="12"/>
      <c r="C749" s="12" t="s">
        <v>1518</v>
      </c>
      <c r="D749" s="12" t="s">
        <v>3023</v>
      </c>
      <c r="E749" s="12" t="s">
        <v>3026</v>
      </c>
      <c r="F749" s="12" t="s">
        <v>3027</v>
      </c>
      <c r="G749" s="12" t="s">
        <v>3026</v>
      </c>
      <c r="H749" s="12" t="s">
        <v>3027</v>
      </c>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t="s">
        <v>67</v>
      </c>
      <c r="BK749" s="14">
        <v>44886</v>
      </c>
      <c r="BL749" s="12" t="s">
        <v>3282</v>
      </c>
      <c r="BM749" s="12">
        <v>3622</v>
      </c>
      <c r="BN749" s="12" t="s">
        <v>60</v>
      </c>
      <c r="BO749" s="12" t="s">
        <v>3282</v>
      </c>
    </row>
    <row r="750" spans="1:67" x14ac:dyDescent="0.25">
      <c r="A750" s="12" t="s">
        <v>3294</v>
      </c>
      <c r="B750" s="12"/>
      <c r="C750" s="12" t="s">
        <v>1518</v>
      </c>
      <c r="D750" s="12" t="s">
        <v>3023</v>
      </c>
      <c r="E750" s="12" t="s">
        <v>3026</v>
      </c>
      <c r="F750" s="12" t="s">
        <v>3027</v>
      </c>
      <c r="G750" s="12" t="s">
        <v>3026</v>
      </c>
      <c r="H750" s="12" t="s">
        <v>3027</v>
      </c>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t="s">
        <v>67</v>
      </c>
      <c r="BK750" s="14">
        <v>44886</v>
      </c>
      <c r="BL750" s="12" t="s">
        <v>3282</v>
      </c>
      <c r="BM750" s="12">
        <v>3622</v>
      </c>
      <c r="BN750" s="12" t="s">
        <v>60</v>
      </c>
      <c r="BO750" s="12" t="s">
        <v>3282</v>
      </c>
    </row>
    <row r="751" spans="1:67" x14ac:dyDescent="0.25">
      <c r="A751" s="8" t="s">
        <v>3149</v>
      </c>
      <c r="C751" t="s">
        <v>1518</v>
      </c>
      <c r="D751" t="s">
        <v>3023</v>
      </c>
      <c r="E751" t="s">
        <v>3026</v>
      </c>
      <c r="F751" t="s">
        <v>3027</v>
      </c>
      <c r="G751" t="s">
        <v>3026</v>
      </c>
      <c r="H751" t="s">
        <v>3027</v>
      </c>
      <c r="M751">
        <v>25.9</v>
      </c>
      <c r="O751">
        <v>24.1</v>
      </c>
      <c r="P751">
        <v>24.1</v>
      </c>
      <c r="Q751">
        <v>26.8</v>
      </c>
      <c r="R751">
        <v>32.6</v>
      </c>
      <c r="S751">
        <v>31.4</v>
      </c>
      <c r="T751">
        <v>32.6</v>
      </c>
      <c r="U751">
        <v>29.5</v>
      </c>
      <c r="V751">
        <v>34.700000000000003</v>
      </c>
      <c r="W751">
        <v>31.3</v>
      </c>
      <c r="X751">
        <v>34.700000000000003</v>
      </c>
      <c r="Y751">
        <v>29.5</v>
      </c>
      <c r="Z751">
        <v>31.5</v>
      </c>
      <c r="AA751">
        <v>30.9</v>
      </c>
      <c r="AB751">
        <v>31.5</v>
      </c>
      <c r="AC751">
        <v>39.799999999999997</v>
      </c>
      <c r="AD751">
        <v>39.799999999999997</v>
      </c>
      <c r="AE751">
        <v>37.799999999999997</v>
      </c>
      <c r="AF751">
        <v>39.799999999999997</v>
      </c>
      <c r="AG751">
        <v>49.8</v>
      </c>
      <c r="AH751">
        <v>40.799999999999997</v>
      </c>
      <c r="AI751">
        <v>40.1</v>
      </c>
      <c r="AJ751">
        <v>40.799999999999997</v>
      </c>
      <c r="BI751" s="8" t="s">
        <v>3150</v>
      </c>
      <c r="BJ751" t="s">
        <v>67</v>
      </c>
      <c r="BK751" s="1">
        <v>44881</v>
      </c>
      <c r="BL751" s="8" t="s">
        <v>3058</v>
      </c>
      <c r="BM751" s="8" t="s">
        <v>3057</v>
      </c>
    </row>
    <row r="752" spans="1:67" x14ac:dyDescent="0.25">
      <c r="A752" s="8" t="s">
        <v>3149</v>
      </c>
      <c r="C752" t="s">
        <v>1518</v>
      </c>
      <c r="D752" t="s">
        <v>3023</v>
      </c>
      <c r="E752" t="s">
        <v>3026</v>
      </c>
      <c r="F752" t="s">
        <v>3027</v>
      </c>
      <c r="G752" t="s">
        <v>3026</v>
      </c>
      <c r="H752" t="s">
        <v>3027</v>
      </c>
      <c r="M752">
        <v>25</v>
      </c>
      <c r="O752">
        <v>24.6</v>
      </c>
      <c r="P752">
        <v>24.6</v>
      </c>
      <c r="Q752">
        <v>27</v>
      </c>
      <c r="R752">
        <v>33.5</v>
      </c>
      <c r="S752">
        <v>31.8</v>
      </c>
      <c r="T752">
        <v>33.5</v>
      </c>
      <c r="U752">
        <v>28.4</v>
      </c>
      <c r="V752">
        <v>33.799999999999997</v>
      </c>
      <c r="W752">
        <v>30.7</v>
      </c>
      <c r="X752">
        <v>33.799999999999997</v>
      </c>
      <c r="Y752">
        <v>26.6</v>
      </c>
      <c r="Z752">
        <v>30.7</v>
      </c>
      <c r="AA752">
        <v>33</v>
      </c>
      <c r="AB752">
        <v>33</v>
      </c>
      <c r="AC752">
        <v>41.1</v>
      </c>
      <c r="AD752">
        <v>34.5</v>
      </c>
      <c r="AE752">
        <v>38.9</v>
      </c>
      <c r="AF752">
        <v>38.9</v>
      </c>
      <c r="AG752">
        <v>50.1</v>
      </c>
      <c r="AH752">
        <v>46.1</v>
      </c>
      <c r="AI752">
        <v>43.6</v>
      </c>
      <c r="AJ752">
        <v>46.1</v>
      </c>
      <c r="BI752" s="8" t="s">
        <v>3151</v>
      </c>
      <c r="BJ752" t="s">
        <v>67</v>
      </c>
      <c r="BK752" s="1">
        <v>44881</v>
      </c>
      <c r="BL752" s="8" t="s">
        <v>3058</v>
      </c>
      <c r="BM752" s="8" t="s">
        <v>3057</v>
      </c>
    </row>
    <row r="753" spans="1:67" x14ac:dyDescent="0.25">
      <c r="A753" s="8" t="s">
        <v>3152</v>
      </c>
      <c r="C753" t="s">
        <v>1518</v>
      </c>
      <c r="D753" t="s">
        <v>3023</v>
      </c>
      <c r="E753" t="s">
        <v>3026</v>
      </c>
      <c r="F753" t="s">
        <v>3027</v>
      </c>
      <c r="G753" t="s">
        <v>3026</v>
      </c>
      <c r="H753" t="s">
        <v>3027</v>
      </c>
      <c r="I753" t="b">
        <v>0</v>
      </c>
      <c r="M753">
        <v>27.1</v>
      </c>
      <c r="N753">
        <v>27</v>
      </c>
      <c r="O753">
        <v>28.2</v>
      </c>
      <c r="P753">
        <v>28.2</v>
      </c>
      <c r="Q753">
        <v>26.3</v>
      </c>
      <c r="R753">
        <v>24.6</v>
      </c>
      <c r="S753">
        <v>27.6</v>
      </c>
      <c r="T753">
        <v>27.6</v>
      </c>
      <c r="U753">
        <v>22.5</v>
      </c>
      <c r="V753">
        <v>23.9</v>
      </c>
      <c r="W753">
        <v>24.7</v>
      </c>
      <c r="X753">
        <v>24.7</v>
      </c>
      <c r="AC753">
        <v>40.1</v>
      </c>
      <c r="AD753">
        <v>44</v>
      </c>
      <c r="AE753">
        <v>40.4</v>
      </c>
      <c r="AF753">
        <v>44</v>
      </c>
      <c r="BI753" s="8" t="s">
        <v>3153</v>
      </c>
      <c r="BJ753" t="s">
        <v>67</v>
      </c>
      <c r="BK753" s="1">
        <v>44881</v>
      </c>
      <c r="BL753" s="8" t="s">
        <v>3058</v>
      </c>
      <c r="BM753" s="8" t="s">
        <v>3057</v>
      </c>
    </row>
    <row r="754" spans="1:67" x14ac:dyDescent="0.25">
      <c r="A754" s="8" t="s">
        <v>3170</v>
      </c>
      <c r="C754" t="s">
        <v>1518</v>
      </c>
      <c r="D754" t="s">
        <v>3023</v>
      </c>
      <c r="E754" t="s">
        <v>3026</v>
      </c>
      <c r="F754" t="s">
        <v>3027</v>
      </c>
      <c r="G754" t="s">
        <v>3026</v>
      </c>
      <c r="H754" t="s">
        <v>3027</v>
      </c>
      <c r="BA754">
        <v>30.7</v>
      </c>
      <c r="BB754">
        <v>27.7</v>
      </c>
      <c r="BC754">
        <v>29.6</v>
      </c>
      <c r="BD754">
        <v>29.6</v>
      </c>
      <c r="BI754" s="8" t="s">
        <v>3171</v>
      </c>
      <c r="BJ754" t="s">
        <v>67</v>
      </c>
      <c r="BK754" s="1">
        <v>44881</v>
      </c>
      <c r="BL754" s="8" t="s">
        <v>3058</v>
      </c>
      <c r="BM754" s="8" t="s">
        <v>3057</v>
      </c>
    </row>
    <row r="755" spans="1:67" x14ac:dyDescent="0.25">
      <c r="A755" s="8" t="s">
        <v>3164</v>
      </c>
      <c r="C755" t="s">
        <v>1518</v>
      </c>
      <c r="D755" t="s">
        <v>3023</v>
      </c>
      <c r="E755" t="s">
        <v>3026</v>
      </c>
      <c r="F755" t="s">
        <v>3027</v>
      </c>
      <c r="G755" t="s">
        <v>3026</v>
      </c>
      <c r="H755" t="s">
        <v>3027</v>
      </c>
      <c r="AK755">
        <v>20.8</v>
      </c>
      <c r="AL755">
        <v>13.2</v>
      </c>
      <c r="AM755">
        <v>13.8</v>
      </c>
      <c r="AN755">
        <v>13.8</v>
      </c>
      <c r="AO755">
        <v>22</v>
      </c>
      <c r="AP755">
        <v>18.2</v>
      </c>
      <c r="AQ755">
        <v>20.2</v>
      </c>
      <c r="AR755">
        <v>20.2</v>
      </c>
      <c r="AS755">
        <v>21.2</v>
      </c>
      <c r="AT755">
        <v>18.899999999999999</v>
      </c>
      <c r="AU755">
        <v>20.5</v>
      </c>
      <c r="AV755">
        <v>20.5</v>
      </c>
      <c r="AW755">
        <v>21.7</v>
      </c>
      <c r="AX755">
        <v>17.600000000000001</v>
      </c>
      <c r="AY755">
        <v>17.899999999999999</v>
      </c>
      <c r="AZ755">
        <v>17.899999999999999</v>
      </c>
      <c r="BA755">
        <v>30</v>
      </c>
      <c r="BB755">
        <v>27.5</v>
      </c>
      <c r="BC755">
        <v>26.3</v>
      </c>
      <c r="BD755">
        <v>27.5</v>
      </c>
      <c r="BE755">
        <v>40.1</v>
      </c>
      <c r="BF755">
        <v>29.5</v>
      </c>
      <c r="BG755">
        <v>29.2</v>
      </c>
      <c r="BH755">
        <v>29.5</v>
      </c>
      <c r="BI755" s="8" t="s">
        <v>3166</v>
      </c>
      <c r="BJ755" t="s">
        <v>67</v>
      </c>
      <c r="BK755" s="1">
        <v>44881</v>
      </c>
      <c r="BL755" s="8" t="s">
        <v>3058</v>
      </c>
      <c r="BM755" s="8" t="s">
        <v>3057</v>
      </c>
    </row>
    <row r="756" spans="1:67" x14ac:dyDescent="0.25">
      <c r="A756" s="8" t="s">
        <v>3164</v>
      </c>
      <c r="C756" t="s">
        <v>1518</v>
      </c>
      <c r="D756" t="s">
        <v>3023</v>
      </c>
      <c r="E756" t="s">
        <v>3026</v>
      </c>
      <c r="F756" t="s">
        <v>3027</v>
      </c>
      <c r="G756" t="s">
        <v>3026</v>
      </c>
      <c r="H756" t="s">
        <v>3027</v>
      </c>
      <c r="AO756">
        <v>22.5</v>
      </c>
      <c r="AP756">
        <v>17.8</v>
      </c>
      <c r="AQ756">
        <v>21.1</v>
      </c>
      <c r="AR756">
        <v>21.1</v>
      </c>
      <c r="AS756">
        <v>24.2</v>
      </c>
      <c r="AT756">
        <v>17.8</v>
      </c>
      <c r="AU756">
        <v>15.9</v>
      </c>
      <c r="AV756">
        <v>17.8</v>
      </c>
      <c r="BA756">
        <v>30.9</v>
      </c>
      <c r="BB756">
        <v>25.9</v>
      </c>
      <c r="BC756">
        <v>27.6</v>
      </c>
      <c r="BD756">
        <v>27.6</v>
      </c>
      <c r="BE756">
        <v>38.5</v>
      </c>
      <c r="BF756">
        <v>31.5</v>
      </c>
      <c r="BG756">
        <v>31.7</v>
      </c>
      <c r="BH756">
        <v>31.7</v>
      </c>
      <c r="BI756" s="8" t="s">
        <v>3165</v>
      </c>
      <c r="BJ756" t="s">
        <v>67</v>
      </c>
      <c r="BK756" s="1">
        <v>44881</v>
      </c>
      <c r="BL756" s="8" t="s">
        <v>3058</v>
      </c>
      <c r="BM756" s="8" t="s">
        <v>3057</v>
      </c>
    </row>
    <row r="757" spans="1:67" x14ac:dyDescent="0.25">
      <c r="A757" s="8" t="s">
        <v>3167</v>
      </c>
      <c r="B757" t="s">
        <v>326</v>
      </c>
      <c r="C757" t="s">
        <v>1518</v>
      </c>
      <c r="D757" t="s">
        <v>3023</v>
      </c>
      <c r="E757" t="s">
        <v>3026</v>
      </c>
      <c r="F757" t="s">
        <v>3027</v>
      </c>
      <c r="G757" t="s">
        <v>3026</v>
      </c>
      <c r="H757" t="s">
        <v>3027</v>
      </c>
      <c r="AK757">
        <v>20.6</v>
      </c>
      <c r="AL757">
        <v>19.600000000000001</v>
      </c>
      <c r="AM757">
        <v>20.5</v>
      </c>
      <c r="AN757">
        <v>20.5</v>
      </c>
      <c r="AO757">
        <v>26.7</v>
      </c>
      <c r="AP757">
        <v>25.9</v>
      </c>
      <c r="AQ757">
        <v>27.7</v>
      </c>
      <c r="AR757">
        <v>27.7</v>
      </c>
      <c r="AS757">
        <v>29.8</v>
      </c>
      <c r="AT757">
        <v>27.5</v>
      </c>
      <c r="AU757">
        <v>23.7</v>
      </c>
      <c r="AV757">
        <v>27.5</v>
      </c>
      <c r="AW757">
        <v>30</v>
      </c>
      <c r="AX757">
        <v>28.8</v>
      </c>
      <c r="AY757">
        <v>29.2</v>
      </c>
      <c r="AZ757">
        <v>29.2</v>
      </c>
      <c r="BA757">
        <v>36.299999999999997</v>
      </c>
      <c r="BB757">
        <v>32.1</v>
      </c>
      <c r="BC757">
        <v>38.6</v>
      </c>
      <c r="BD757">
        <v>38.6</v>
      </c>
      <c r="BE757">
        <v>47.7</v>
      </c>
      <c r="BF757">
        <v>37.700000000000003</v>
      </c>
      <c r="BG757">
        <v>39.1</v>
      </c>
      <c r="BH757">
        <v>39.1</v>
      </c>
      <c r="BI757" s="8" t="s">
        <v>3168</v>
      </c>
      <c r="BJ757" t="s">
        <v>67</v>
      </c>
      <c r="BK757" s="1">
        <v>44881</v>
      </c>
      <c r="BL757" s="8" t="s">
        <v>3058</v>
      </c>
      <c r="BM757" s="8" t="s">
        <v>3057</v>
      </c>
    </row>
    <row r="758" spans="1:67" x14ac:dyDescent="0.25">
      <c r="A758" s="8" t="s">
        <v>3167</v>
      </c>
      <c r="B758" t="s">
        <v>326</v>
      </c>
      <c r="C758" t="s">
        <v>1518</v>
      </c>
      <c r="D758" t="s">
        <v>3023</v>
      </c>
      <c r="E758" t="s">
        <v>3026</v>
      </c>
      <c r="F758" t="s">
        <v>3027</v>
      </c>
      <c r="G758" t="s">
        <v>3026</v>
      </c>
      <c r="H758" t="s">
        <v>3027</v>
      </c>
      <c r="AK758">
        <v>20.100000000000001</v>
      </c>
      <c r="AL758">
        <v>16.399999999999999</v>
      </c>
      <c r="AM758">
        <v>21.3</v>
      </c>
      <c r="AN758">
        <v>21.3</v>
      </c>
      <c r="AO758">
        <v>23.1</v>
      </c>
      <c r="AP758">
        <v>23.4</v>
      </c>
      <c r="AQ758">
        <v>23.2</v>
      </c>
      <c r="AR758">
        <v>23.4</v>
      </c>
      <c r="AS758">
        <v>23.3</v>
      </c>
      <c r="AT758">
        <v>24.4</v>
      </c>
      <c r="AU758">
        <v>25.1</v>
      </c>
      <c r="AV758">
        <v>25.1</v>
      </c>
      <c r="AW758">
        <v>31.2</v>
      </c>
      <c r="AX758">
        <v>29.4</v>
      </c>
      <c r="AY758">
        <v>29.6</v>
      </c>
      <c r="AZ758">
        <v>29.6</v>
      </c>
      <c r="BA758">
        <v>38.299999999999997</v>
      </c>
      <c r="BB758">
        <v>32.799999999999997</v>
      </c>
      <c r="BC758">
        <v>34.799999999999997</v>
      </c>
      <c r="BD758">
        <v>34.799999999999997</v>
      </c>
      <c r="BE758">
        <v>46.3</v>
      </c>
      <c r="BF758">
        <v>34.799999999999997</v>
      </c>
      <c r="BG758">
        <v>38.700000000000003</v>
      </c>
      <c r="BH758">
        <v>38.700000000000003</v>
      </c>
      <c r="BI758" s="8" t="s">
        <v>3169</v>
      </c>
      <c r="BJ758" t="s">
        <v>67</v>
      </c>
      <c r="BK758" s="1">
        <v>44881</v>
      </c>
      <c r="BL758" s="8" t="s">
        <v>3058</v>
      </c>
      <c r="BM758" s="8" t="s">
        <v>3057</v>
      </c>
    </row>
    <row r="759" spans="1:67" x14ac:dyDescent="0.25">
      <c r="A759" s="8" t="s">
        <v>3138</v>
      </c>
      <c r="C759" t="s">
        <v>1518</v>
      </c>
      <c r="D759" t="s">
        <v>3023</v>
      </c>
      <c r="E759" t="s">
        <v>3026</v>
      </c>
      <c r="F759" t="s">
        <v>3027</v>
      </c>
      <c r="G759" t="s">
        <v>3026</v>
      </c>
      <c r="H759" t="s">
        <v>3027</v>
      </c>
      <c r="Q759">
        <v>27.7</v>
      </c>
      <c r="R759">
        <v>37.4</v>
      </c>
      <c r="S759">
        <v>35</v>
      </c>
      <c r="T759">
        <v>37.4</v>
      </c>
      <c r="U759">
        <v>27.6</v>
      </c>
      <c r="V759">
        <v>32.200000000000003</v>
      </c>
      <c r="W759">
        <v>31</v>
      </c>
      <c r="X759">
        <v>32.200000000000003</v>
      </c>
      <c r="Y759">
        <v>29.2</v>
      </c>
      <c r="Z759">
        <v>34.200000000000003</v>
      </c>
      <c r="AA759">
        <v>30.6</v>
      </c>
      <c r="AB759">
        <v>34.200000000000003</v>
      </c>
      <c r="AC759">
        <v>38.799999999999997</v>
      </c>
      <c r="AD759">
        <v>42.3</v>
      </c>
      <c r="AE759">
        <v>34.799999999999997</v>
      </c>
      <c r="AF759">
        <v>42.3</v>
      </c>
      <c r="AG759">
        <v>47.5</v>
      </c>
      <c r="AH759">
        <v>47.9</v>
      </c>
      <c r="AI759">
        <v>41.2</v>
      </c>
      <c r="AJ759">
        <v>47.9</v>
      </c>
      <c r="BI759" s="8" t="s">
        <v>3139</v>
      </c>
      <c r="BJ759" t="s">
        <v>67</v>
      </c>
      <c r="BK759" s="1">
        <v>44881</v>
      </c>
      <c r="BL759" s="8" t="s">
        <v>3058</v>
      </c>
      <c r="BM759" s="8" t="s">
        <v>3057</v>
      </c>
      <c r="BN759" s="8" t="s">
        <v>60</v>
      </c>
      <c r="BO759" s="8" t="s">
        <v>3058</v>
      </c>
    </row>
    <row r="760" spans="1:67" x14ac:dyDescent="0.25">
      <c r="A760" s="8" t="s">
        <v>3138</v>
      </c>
      <c r="C760" t="s">
        <v>1518</v>
      </c>
      <c r="D760" t="s">
        <v>3023</v>
      </c>
      <c r="E760" t="s">
        <v>3026</v>
      </c>
      <c r="F760" t="s">
        <v>3027</v>
      </c>
      <c r="G760" t="s">
        <v>3026</v>
      </c>
      <c r="H760" t="s">
        <v>3027</v>
      </c>
      <c r="AC760">
        <v>32.9</v>
      </c>
      <c r="AD760">
        <v>40.700000000000003</v>
      </c>
      <c r="AE760">
        <v>42.1</v>
      </c>
      <c r="AF760">
        <v>42.1</v>
      </c>
      <c r="AG760">
        <v>43.7</v>
      </c>
      <c r="AH760">
        <v>45.7</v>
      </c>
      <c r="AI760">
        <v>39</v>
      </c>
      <c r="AJ760">
        <v>45.7</v>
      </c>
      <c r="BI760" s="8" t="s">
        <v>3140</v>
      </c>
      <c r="BJ760" t="s">
        <v>67</v>
      </c>
      <c r="BK760" s="1">
        <v>44881</v>
      </c>
      <c r="BL760" s="8" t="s">
        <v>3058</v>
      </c>
      <c r="BM760" s="8" t="s">
        <v>3057</v>
      </c>
      <c r="BN760" s="8" t="s">
        <v>60</v>
      </c>
      <c r="BO760" s="8" t="s">
        <v>3058</v>
      </c>
    </row>
    <row r="761" spans="1:67" x14ac:dyDescent="0.25">
      <c r="A761" s="8" t="s">
        <v>3137</v>
      </c>
      <c r="C761" t="s">
        <v>1518</v>
      </c>
      <c r="D761" t="s">
        <v>3023</v>
      </c>
      <c r="E761" t="s">
        <v>3026</v>
      </c>
      <c r="F761" t="s">
        <v>3027</v>
      </c>
      <c r="G761" t="s">
        <v>3026</v>
      </c>
      <c r="H761" t="s">
        <v>3027</v>
      </c>
      <c r="Q761">
        <v>27.7</v>
      </c>
      <c r="R761">
        <v>32.9</v>
      </c>
      <c r="S761">
        <v>31.8</v>
      </c>
      <c r="T761">
        <v>32.9</v>
      </c>
      <c r="U761">
        <v>26.6</v>
      </c>
      <c r="V761">
        <v>34.4</v>
      </c>
      <c r="W761">
        <v>32.700000000000003</v>
      </c>
      <c r="X761">
        <v>34.4</v>
      </c>
      <c r="Y761">
        <v>28</v>
      </c>
      <c r="Z761">
        <v>34.799999999999997</v>
      </c>
      <c r="AA761">
        <v>31.7</v>
      </c>
      <c r="AB761">
        <v>34.799999999999997</v>
      </c>
      <c r="AC761">
        <v>35.799999999999997</v>
      </c>
      <c r="AD761">
        <v>45.8</v>
      </c>
      <c r="AE761">
        <v>4</v>
      </c>
      <c r="AF761">
        <v>45.8</v>
      </c>
      <c r="AG761">
        <v>44.6</v>
      </c>
      <c r="AH761">
        <v>56.4</v>
      </c>
      <c r="AI761">
        <v>44.7</v>
      </c>
      <c r="AJ761">
        <v>56.4</v>
      </c>
      <c r="BI761" s="8" t="s">
        <v>3101</v>
      </c>
      <c r="BJ761" t="s">
        <v>67</v>
      </c>
      <c r="BK761" s="1">
        <v>44881</v>
      </c>
      <c r="BL761" s="8" t="s">
        <v>3058</v>
      </c>
      <c r="BM761" s="8" t="s">
        <v>3057</v>
      </c>
      <c r="BN761" s="8" t="s">
        <v>60</v>
      </c>
      <c r="BO761" s="8" t="s">
        <v>3058</v>
      </c>
    </row>
    <row r="762" spans="1:67" x14ac:dyDescent="0.25">
      <c r="A762" s="8" t="s">
        <v>3137</v>
      </c>
      <c r="C762" t="s">
        <v>1518</v>
      </c>
      <c r="D762" t="s">
        <v>3023</v>
      </c>
      <c r="E762" t="s">
        <v>3026</v>
      </c>
      <c r="F762" t="s">
        <v>3027</v>
      </c>
      <c r="G762" t="s">
        <v>3026</v>
      </c>
      <c r="H762" t="s">
        <v>3027</v>
      </c>
      <c r="M762">
        <v>22.3</v>
      </c>
      <c r="N762">
        <v>23.8</v>
      </c>
      <c r="O762">
        <v>24.5</v>
      </c>
      <c r="P762">
        <v>24.5</v>
      </c>
      <c r="Q762">
        <v>27.3</v>
      </c>
      <c r="R762">
        <v>31.4</v>
      </c>
      <c r="S762">
        <v>30.5</v>
      </c>
      <c r="T762">
        <v>31.4</v>
      </c>
      <c r="U762">
        <v>28.9</v>
      </c>
      <c r="V762">
        <v>32.799999999999997</v>
      </c>
      <c r="W762">
        <v>31</v>
      </c>
      <c r="X762">
        <v>32.799999999999997</v>
      </c>
      <c r="Y762">
        <v>28.8</v>
      </c>
      <c r="Z762">
        <v>32.700000000000003</v>
      </c>
      <c r="AA762">
        <v>29.7</v>
      </c>
      <c r="AB762">
        <v>32.700000000000003</v>
      </c>
      <c r="AC762">
        <v>37.700000000000003</v>
      </c>
      <c r="AD762">
        <v>44</v>
      </c>
      <c r="AE762">
        <v>38.4</v>
      </c>
      <c r="AF762">
        <v>44</v>
      </c>
      <c r="AG762">
        <v>45.5</v>
      </c>
      <c r="AH762">
        <v>54.8</v>
      </c>
      <c r="AI762">
        <v>42.7</v>
      </c>
      <c r="AJ762">
        <v>54.8</v>
      </c>
      <c r="BI762" s="8" t="s">
        <v>3102</v>
      </c>
      <c r="BJ762" t="s">
        <v>67</v>
      </c>
      <c r="BK762" s="1">
        <v>44881</v>
      </c>
      <c r="BL762" s="8" t="s">
        <v>3058</v>
      </c>
      <c r="BM762" s="8" t="s">
        <v>3057</v>
      </c>
      <c r="BN762" s="8" t="s">
        <v>60</v>
      </c>
      <c r="BO762" s="8" t="s">
        <v>3058</v>
      </c>
    </row>
    <row r="763" spans="1:67" x14ac:dyDescent="0.25">
      <c r="A763" s="8" t="s">
        <v>3154</v>
      </c>
      <c r="C763" t="s">
        <v>1518</v>
      </c>
      <c r="D763" t="s">
        <v>3023</v>
      </c>
      <c r="E763" t="s">
        <v>3026</v>
      </c>
      <c r="F763" t="s">
        <v>3027</v>
      </c>
      <c r="G763" t="s">
        <v>3026</v>
      </c>
      <c r="H763" t="s">
        <v>3027</v>
      </c>
      <c r="I763" t="b">
        <v>0</v>
      </c>
      <c r="AS763">
        <v>25.8</v>
      </c>
      <c r="AT763">
        <v>19.399999999999999</v>
      </c>
      <c r="AU763">
        <v>20.100000000000001</v>
      </c>
      <c r="AV763">
        <v>20.100000000000001</v>
      </c>
      <c r="BI763" s="8" t="s">
        <v>3155</v>
      </c>
      <c r="BJ763" t="s">
        <v>67</v>
      </c>
      <c r="BK763" s="1">
        <v>44881</v>
      </c>
      <c r="BL763" s="8" t="s">
        <v>3058</v>
      </c>
      <c r="BM763" s="8" t="s">
        <v>3057</v>
      </c>
    </row>
    <row r="764" spans="1:67" x14ac:dyDescent="0.25">
      <c r="A764" s="8" t="s">
        <v>3156</v>
      </c>
      <c r="C764" t="s">
        <v>1518</v>
      </c>
      <c r="D764" t="s">
        <v>3023</v>
      </c>
      <c r="E764" t="s">
        <v>3026</v>
      </c>
      <c r="F764" t="s">
        <v>3027</v>
      </c>
      <c r="G764" t="s">
        <v>3026</v>
      </c>
      <c r="H764" t="s">
        <v>3027</v>
      </c>
      <c r="AK764">
        <v>23.4</v>
      </c>
      <c r="AL764">
        <v>11.7</v>
      </c>
      <c r="AM764">
        <v>16.2</v>
      </c>
      <c r="AN764">
        <v>16.2</v>
      </c>
      <c r="AO764">
        <v>27.2</v>
      </c>
      <c r="AP764">
        <v>18.899999999999999</v>
      </c>
      <c r="AQ764">
        <v>20</v>
      </c>
      <c r="AR764">
        <v>20</v>
      </c>
      <c r="AS764">
        <v>26.6</v>
      </c>
      <c r="AT764">
        <v>21.7</v>
      </c>
      <c r="AU764">
        <v>22</v>
      </c>
      <c r="AV764">
        <v>22</v>
      </c>
      <c r="AW764">
        <v>24.1</v>
      </c>
      <c r="AX764">
        <v>19</v>
      </c>
      <c r="AY764">
        <v>19.5</v>
      </c>
      <c r="AZ764">
        <v>19.5</v>
      </c>
      <c r="BA764">
        <v>34.5</v>
      </c>
      <c r="BB764">
        <v>28.7</v>
      </c>
      <c r="BC764">
        <v>27.1</v>
      </c>
      <c r="BD764">
        <v>28.7</v>
      </c>
      <c r="BE764">
        <v>45</v>
      </c>
      <c r="BF764">
        <v>35.6</v>
      </c>
      <c r="BG764">
        <v>34.6</v>
      </c>
      <c r="BH764">
        <v>35.6</v>
      </c>
      <c r="BI764" s="8" t="s">
        <v>3157</v>
      </c>
      <c r="BJ764" t="s">
        <v>67</v>
      </c>
      <c r="BK764" s="1">
        <v>44881</v>
      </c>
      <c r="BL764" s="8" t="s">
        <v>3058</v>
      </c>
      <c r="BM764" s="8" t="s">
        <v>3057</v>
      </c>
      <c r="BN764" s="8" t="s">
        <v>60</v>
      </c>
      <c r="BO764" s="8" t="s">
        <v>3058</v>
      </c>
    </row>
    <row r="765" spans="1:67" x14ac:dyDescent="0.25">
      <c r="A765" s="8" t="s">
        <v>3156</v>
      </c>
      <c r="C765" t="s">
        <v>1518</v>
      </c>
      <c r="D765" t="s">
        <v>3023</v>
      </c>
      <c r="E765" t="s">
        <v>3026</v>
      </c>
      <c r="F765" t="s">
        <v>3027</v>
      </c>
      <c r="G765" t="s">
        <v>3026</v>
      </c>
      <c r="H765" t="s">
        <v>3027</v>
      </c>
      <c r="AK765">
        <v>26.2</v>
      </c>
      <c r="AL765">
        <v>19.100000000000001</v>
      </c>
      <c r="AM765">
        <v>19.3</v>
      </c>
      <c r="AN765">
        <v>19.3</v>
      </c>
      <c r="AO765">
        <v>26.7</v>
      </c>
      <c r="AP765">
        <v>21.4</v>
      </c>
      <c r="AQ765">
        <v>21.1</v>
      </c>
      <c r="AR765">
        <v>21.4</v>
      </c>
      <c r="AS765">
        <v>25.9</v>
      </c>
      <c r="AT765">
        <v>21.3</v>
      </c>
      <c r="AU765">
        <v>21.4</v>
      </c>
      <c r="AV765">
        <v>21.4</v>
      </c>
      <c r="AW765">
        <v>28.5</v>
      </c>
      <c r="AX765">
        <v>21.3</v>
      </c>
      <c r="AY765">
        <v>21.1</v>
      </c>
      <c r="AZ765">
        <v>21.3</v>
      </c>
      <c r="BA765">
        <v>34.4</v>
      </c>
      <c r="BB765">
        <v>28.4</v>
      </c>
      <c r="BC765">
        <v>27.2</v>
      </c>
      <c r="BD765">
        <v>28.4</v>
      </c>
      <c r="BF765">
        <v>35.799999999999997</v>
      </c>
      <c r="BH765">
        <v>35.799999999999997</v>
      </c>
      <c r="BI765" s="8" t="s">
        <v>3158</v>
      </c>
      <c r="BJ765" t="s">
        <v>67</v>
      </c>
      <c r="BK765" s="1">
        <v>44881</v>
      </c>
      <c r="BL765" s="8" t="s">
        <v>3058</v>
      </c>
      <c r="BM765" s="8" t="s">
        <v>3057</v>
      </c>
      <c r="BN765" s="8" t="s">
        <v>60</v>
      </c>
      <c r="BO765" s="8" t="s">
        <v>3058</v>
      </c>
    </row>
    <row r="766" spans="1:67" x14ac:dyDescent="0.25">
      <c r="A766" s="8" t="s">
        <v>3078</v>
      </c>
      <c r="C766" t="s">
        <v>1518</v>
      </c>
      <c r="D766" t="s">
        <v>3023</v>
      </c>
      <c r="E766" t="s">
        <v>3026</v>
      </c>
      <c r="F766" t="s">
        <v>3027</v>
      </c>
      <c r="G766" t="s">
        <v>3026</v>
      </c>
      <c r="H766" t="s">
        <v>3027</v>
      </c>
      <c r="Y766">
        <v>29.1</v>
      </c>
      <c r="AC766">
        <v>35.299999999999997</v>
      </c>
      <c r="AD766">
        <v>35.1</v>
      </c>
      <c r="AE766">
        <v>33.700000000000003</v>
      </c>
      <c r="AF766">
        <v>35.1</v>
      </c>
      <c r="AG766">
        <v>32.200000000000003</v>
      </c>
      <c r="AH766">
        <v>37.1</v>
      </c>
      <c r="AI766">
        <v>36.5</v>
      </c>
      <c r="AJ766">
        <v>37.1</v>
      </c>
      <c r="BI766" t="s">
        <v>3106</v>
      </c>
      <c r="BJ766" t="s">
        <v>67</v>
      </c>
      <c r="BK766" s="1">
        <v>44881</v>
      </c>
      <c r="BL766" s="8" t="s">
        <v>3058</v>
      </c>
      <c r="BM766" s="8" t="s">
        <v>3057</v>
      </c>
    </row>
    <row r="767" spans="1:67" x14ac:dyDescent="0.25">
      <c r="A767" s="8" t="s">
        <v>3132</v>
      </c>
      <c r="C767" t="s">
        <v>1518</v>
      </c>
      <c r="D767" t="s">
        <v>3023</v>
      </c>
      <c r="E767" t="s">
        <v>3026</v>
      </c>
      <c r="F767" t="s">
        <v>3027</v>
      </c>
      <c r="G767" t="s">
        <v>3026</v>
      </c>
      <c r="H767" t="s">
        <v>3027</v>
      </c>
      <c r="AK767">
        <v>23</v>
      </c>
      <c r="AL767">
        <v>19</v>
      </c>
      <c r="AM767">
        <v>19</v>
      </c>
      <c r="AN767">
        <v>19</v>
      </c>
      <c r="BE767">
        <v>47</v>
      </c>
      <c r="BF767">
        <v>38</v>
      </c>
      <c r="BG767">
        <v>38</v>
      </c>
      <c r="BH767">
        <v>38</v>
      </c>
      <c r="BI767" s="8" t="s">
        <v>3161</v>
      </c>
      <c r="BJ767" t="s">
        <v>67</v>
      </c>
      <c r="BK767" s="1">
        <v>44881</v>
      </c>
      <c r="BL767" s="8" t="s">
        <v>3058</v>
      </c>
      <c r="BM767" s="8" t="s">
        <v>3057</v>
      </c>
    </row>
    <row r="768" spans="1:67" x14ac:dyDescent="0.25">
      <c r="A768" s="8" t="s">
        <v>3172</v>
      </c>
      <c r="C768" t="s">
        <v>1518</v>
      </c>
      <c r="D768" t="s">
        <v>3023</v>
      </c>
      <c r="E768" t="s">
        <v>3026</v>
      </c>
      <c r="F768" t="s">
        <v>3027</v>
      </c>
      <c r="G768" s="27" t="s">
        <v>3026</v>
      </c>
      <c r="H768" t="s">
        <v>3027</v>
      </c>
      <c r="AX768">
        <v>21</v>
      </c>
      <c r="AZ768">
        <v>21</v>
      </c>
      <c r="BA768">
        <v>29</v>
      </c>
      <c r="BC768">
        <v>27</v>
      </c>
      <c r="BD768">
        <v>27</v>
      </c>
      <c r="BE768">
        <v>39</v>
      </c>
      <c r="BF768">
        <v>28</v>
      </c>
      <c r="BG768">
        <v>28</v>
      </c>
      <c r="BH768">
        <v>28</v>
      </c>
      <c r="BI768" s="8" t="s">
        <v>3173</v>
      </c>
      <c r="BJ768" t="s">
        <v>67</v>
      </c>
      <c r="BK768" s="1">
        <v>44881</v>
      </c>
      <c r="BL768" s="8" t="s">
        <v>3058</v>
      </c>
      <c r="BM768" s="8" t="s">
        <v>3057</v>
      </c>
    </row>
    <row r="769" spans="1:67" x14ac:dyDescent="0.25">
      <c r="A769" s="8" t="s">
        <v>3172</v>
      </c>
      <c r="C769" t="s">
        <v>1518</v>
      </c>
      <c r="D769" t="s">
        <v>3023</v>
      </c>
      <c r="E769" t="s">
        <v>3026</v>
      </c>
      <c r="F769" t="s">
        <v>3027</v>
      </c>
      <c r="G769" t="s">
        <v>3026</v>
      </c>
      <c r="H769" t="s">
        <v>3027</v>
      </c>
      <c r="AK769">
        <v>24</v>
      </c>
      <c r="AL769">
        <v>17</v>
      </c>
      <c r="AM769">
        <v>15</v>
      </c>
      <c r="AN769">
        <v>17</v>
      </c>
      <c r="AO769">
        <v>23</v>
      </c>
      <c r="AQ769">
        <v>19</v>
      </c>
      <c r="AR769">
        <v>19</v>
      </c>
      <c r="AS769">
        <v>27</v>
      </c>
      <c r="AT769">
        <v>15</v>
      </c>
      <c r="AU769">
        <v>19</v>
      </c>
      <c r="AV769">
        <v>19</v>
      </c>
      <c r="BA769">
        <v>30</v>
      </c>
      <c r="BB769">
        <v>25</v>
      </c>
      <c r="BC769">
        <v>26</v>
      </c>
      <c r="BD769">
        <v>26</v>
      </c>
      <c r="BE769">
        <v>37</v>
      </c>
      <c r="BF769">
        <v>28</v>
      </c>
      <c r="BG769">
        <v>23</v>
      </c>
      <c r="BH769">
        <v>28</v>
      </c>
      <c r="BI769" s="8" t="s">
        <v>3174</v>
      </c>
      <c r="BJ769" t="s">
        <v>67</v>
      </c>
      <c r="BK769" s="1">
        <v>44881</v>
      </c>
      <c r="BL769" s="8" t="s">
        <v>3058</v>
      </c>
      <c r="BM769" s="8" t="s">
        <v>3057</v>
      </c>
    </row>
    <row r="770" spans="1:67" x14ac:dyDescent="0.25">
      <c r="A770" s="8" t="s">
        <v>3162</v>
      </c>
      <c r="C770" t="s">
        <v>1518</v>
      </c>
      <c r="D770" t="s">
        <v>3023</v>
      </c>
      <c r="E770" t="s">
        <v>3026</v>
      </c>
      <c r="F770" t="s">
        <v>3027</v>
      </c>
      <c r="G770" t="s">
        <v>3026</v>
      </c>
      <c r="H770" t="s">
        <v>3027</v>
      </c>
      <c r="AO770">
        <v>24.9</v>
      </c>
      <c r="AP770">
        <v>18.8</v>
      </c>
      <c r="AQ770">
        <v>20.7</v>
      </c>
      <c r="AR770">
        <v>20.7</v>
      </c>
      <c r="AS770">
        <v>26.1</v>
      </c>
      <c r="AT770">
        <v>25.2</v>
      </c>
      <c r="AU770">
        <v>27.3</v>
      </c>
      <c r="AV770">
        <v>27.3</v>
      </c>
      <c r="AW770">
        <v>25.3</v>
      </c>
      <c r="AX770">
        <v>21.6</v>
      </c>
      <c r="AY770">
        <v>21.3</v>
      </c>
      <c r="AZ770">
        <v>21.6</v>
      </c>
      <c r="BA770">
        <v>34.5</v>
      </c>
      <c r="BB770">
        <v>28.2</v>
      </c>
      <c r="BC770">
        <v>27.1</v>
      </c>
      <c r="BD770">
        <v>28.2</v>
      </c>
      <c r="BE770">
        <v>44.5</v>
      </c>
      <c r="BF770">
        <v>35.200000000000003</v>
      </c>
      <c r="BG770">
        <v>32.6</v>
      </c>
      <c r="BH770">
        <v>35.200000000000003</v>
      </c>
      <c r="BI770" s="8" t="s">
        <v>3163</v>
      </c>
      <c r="BJ770" t="s">
        <v>67</v>
      </c>
      <c r="BK770" s="1">
        <v>44881</v>
      </c>
      <c r="BL770" s="8" t="s">
        <v>3058</v>
      </c>
      <c r="BM770" s="8" t="s">
        <v>3057</v>
      </c>
      <c r="BN770" s="8" t="s">
        <v>60</v>
      </c>
      <c r="BO770" s="8" t="s">
        <v>3058</v>
      </c>
    </row>
    <row r="771" spans="1:67" x14ac:dyDescent="0.25">
      <c r="A771" s="8" t="s">
        <v>3143</v>
      </c>
      <c r="C771" t="s">
        <v>1518</v>
      </c>
      <c r="D771" t="s">
        <v>3023</v>
      </c>
      <c r="E771" t="s">
        <v>3026</v>
      </c>
      <c r="F771" t="s">
        <v>3027</v>
      </c>
      <c r="G771" t="s">
        <v>3026</v>
      </c>
      <c r="H771" t="s">
        <v>3027</v>
      </c>
      <c r="M771">
        <v>23.8</v>
      </c>
      <c r="N771">
        <v>21.3</v>
      </c>
      <c r="O771">
        <v>22.9</v>
      </c>
      <c r="P771">
        <v>22.9</v>
      </c>
      <c r="Q771">
        <v>27.7</v>
      </c>
      <c r="R771">
        <v>33.200000000000003</v>
      </c>
      <c r="S771">
        <v>29.8</v>
      </c>
      <c r="T771">
        <v>33.200000000000003</v>
      </c>
      <c r="U771">
        <v>25.8</v>
      </c>
      <c r="V771">
        <v>30.8</v>
      </c>
      <c r="W771">
        <v>29.5</v>
      </c>
      <c r="X771">
        <v>30.8</v>
      </c>
      <c r="Y771">
        <v>23.3</v>
      </c>
      <c r="Z771">
        <v>33.5</v>
      </c>
      <c r="AA771">
        <v>30.4</v>
      </c>
      <c r="AB771">
        <v>33.5</v>
      </c>
      <c r="AC771">
        <v>34.299999999999997</v>
      </c>
      <c r="AD771">
        <v>41.6</v>
      </c>
      <c r="AE771">
        <v>35.299999999999997</v>
      </c>
      <c r="AF771">
        <v>41.6</v>
      </c>
      <c r="AG771">
        <v>48.9</v>
      </c>
      <c r="AH771">
        <v>50.4</v>
      </c>
      <c r="AI771">
        <v>43.9</v>
      </c>
      <c r="AJ771">
        <v>50.4</v>
      </c>
      <c r="BI771" s="8" t="s">
        <v>3144</v>
      </c>
      <c r="BJ771" t="s">
        <v>67</v>
      </c>
      <c r="BK771" s="1">
        <v>44881</v>
      </c>
      <c r="BL771" s="8" t="s">
        <v>3058</v>
      </c>
      <c r="BM771" s="8" t="s">
        <v>3057</v>
      </c>
      <c r="BN771" s="8" t="s">
        <v>60</v>
      </c>
      <c r="BO771" s="8" t="s">
        <v>3058</v>
      </c>
    </row>
    <row r="772" spans="1:67" x14ac:dyDescent="0.25">
      <c r="A772" s="8" t="s">
        <v>3143</v>
      </c>
      <c r="C772" t="s">
        <v>1518</v>
      </c>
      <c r="D772" t="s">
        <v>3023</v>
      </c>
      <c r="E772" t="s">
        <v>3026</v>
      </c>
      <c r="F772" t="s">
        <v>3027</v>
      </c>
      <c r="G772" t="s">
        <v>3026</v>
      </c>
      <c r="H772" t="s">
        <v>3027</v>
      </c>
      <c r="M772">
        <v>21.9</v>
      </c>
      <c r="N772">
        <v>21.4</v>
      </c>
      <c r="O772">
        <v>19.399999999999999</v>
      </c>
      <c r="P772">
        <v>21.4</v>
      </c>
      <c r="Q772">
        <v>23.3</v>
      </c>
      <c r="R772">
        <v>30.9</v>
      </c>
      <c r="S772">
        <v>30.4</v>
      </c>
      <c r="T772">
        <v>30.9</v>
      </c>
      <c r="U772">
        <v>25.7</v>
      </c>
      <c r="V772">
        <v>32.1</v>
      </c>
      <c r="W772">
        <v>31.6</v>
      </c>
      <c r="X772">
        <v>32.1</v>
      </c>
      <c r="Y772">
        <v>22.2</v>
      </c>
      <c r="Z772">
        <v>33.4</v>
      </c>
      <c r="AA772">
        <v>31</v>
      </c>
      <c r="AB772">
        <v>33.4</v>
      </c>
      <c r="AC772">
        <v>34.4</v>
      </c>
      <c r="AD772">
        <v>41.4</v>
      </c>
      <c r="AE772">
        <v>36.799999999999997</v>
      </c>
      <c r="AF772">
        <v>41.4</v>
      </c>
      <c r="AG772">
        <v>44.4</v>
      </c>
      <c r="AH772">
        <v>50.2</v>
      </c>
      <c r="AI772">
        <v>42.7</v>
      </c>
      <c r="AJ772">
        <v>50.2</v>
      </c>
      <c r="BI772" s="8" t="s">
        <v>3145</v>
      </c>
      <c r="BJ772" t="s">
        <v>67</v>
      </c>
      <c r="BK772" s="1">
        <v>44881</v>
      </c>
      <c r="BL772" s="8" t="s">
        <v>3058</v>
      </c>
      <c r="BM772" s="8" t="s">
        <v>3057</v>
      </c>
      <c r="BN772" s="8" t="s">
        <v>60</v>
      </c>
      <c r="BO772" s="8" t="s">
        <v>3058</v>
      </c>
    </row>
    <row r="773" spans="1:67" x14ac:dyDescent="0.25">
      <c r="A773" s="8" t="s">
        <v>3147</v>
      </c>
      <c r="C773" t="s">
        <v>1518</v>
      </c>
      <c r="D773" t="s">
        <v>3023</v>
      </c>
      <c r="E773" t="s">
        <v>3026</v>
      </c>
      <c r="F773" t="s">
        <v>3027</v>
      </c>
      <c r="G773" t="s">
        <v>3026</v>
      </c>
      <c r="H773" t="s">
        <v>3027</v>
      </c>
      <c r="M773">
        <v>22.3</v>
      </c>
      <c r="N773">
        <v>22.1</v>
      </c>
      <c r="O773">
        <v>21.8</v>
      </c>
      <c r="P773">
        <v>22.1</v>
      </c>
      <c r="Q773">
        <v>26.6</v>
      </c>
      <c r="R773">
        <v>28.8</v>
      </c>
      <c r="S773">
        <v>28.9</v>
      </c>
      <c r="T773">
        <v>28.9</v>
      </c>
      <c r="U773">
        <v>27.7</v>
      </c>
      <c r="V773">
        <v>30.3</v>
      </c>
      <c r="W773">
        <v>28.8</v>
      </c>
      <c r="X773">
        <v>30.3</v>
      </c>
      <c r="AC773">
        <v>35.5</v>
      </c>
      <c r="AD773">
        <v>38.9</v>
      </c>
      <c r="AE773">
        <v>34.9</v>
      </c>
      <c r="AF773">
        <v>38.9</v>
      </c>
      <c r="AG773">
        <v>40.5</v>
      </c>
      <c r="AH773">
        <v>42.7</v>
      </c>
      <c r="AI773">
        <v>38.4</v>
      </c>
      <c r="AJ773">
        <v>42.7</v>
      </c>
      <c r="BI773" s="8" t="s">
        <v>3148</v>
      </c>
      <c r="BJ773" t="s">
        <v>67</v>
      </c>
      <c r="BK773" s="1">
        <v>44881</v>
      </c>
      <c r="BL773" s="8" t="s">
        <v>3058</v>
      </c>
      <c r="BM773" s="8" t="s">
        <v>3057</v>
      </c>
    </row>
    <row r="774" spans="1:67" x14ac:dyDescent="0.25">
      <c r="A774" s="8" t="s">
        <v>3141</v>
      </c>
      <c r="C774" t="s">
        <v>1518</v>
      </c>
      <c r="D774" t="s">
        <v>3023</v>
      </c>
      <c r="E774" t="s">
        <v>3026</v>
      </c>
      <c r="F774" t="s">
        <v>3027</v>
      </c>
      <c r="G774" t="s">
        <v>3026</v>
      </c>
      <c r="H774" t="s">
        <v>3027</v>
      </c>
      <c r="M774">
        <v>27.6</v>
      </c>
      <c r="N774">
        <v>24.9</v>
      </c>
      <c r="O774">
        <v>25.2</v>
      </c>
      <c r="P774">
        <v>25.2</v>
      </c>
      <c r="Q774">
        <v>26.3</v>
      </c>
      <c r="R774">
        <v>30.9</v>
      </c>
      <c r="S774">
        <v>30.6</v>
      </c>
      <c r="T774">
        <v>30.9</v>
      </c>
      <c r="U774">
        <v>27.4</v>
      </c>
      <c r="V774">
        <v>33</v>
      </c>
      <c r="W774">
        <v>32.5</v>
      </c>
      <c r="X774">
        <v>33</v>
      </c>
      <c r="Y774">
        <v>27.3</v>
      </c>
      <c r="Z774">
        <v>33.6</v>
      </c>
      <c r="AA774">
        <v>31.8</v>
      </c>
      <c r="AB774">
        <v>33.6</v>
      </c>
      <c r="AC774">
        <v>33.9</v>
      </c>
      <c r="AD774">
        <v>44.8</v>
      </c>
      <c r="AE774">
        <v>40.200000000000003</v>
      </c>
      <c r="AF774">
        <v>44.8</v>
      </c>
      <c r="AG774">
        <v>43.7</v>
      </c>
      <c r="AH774">
        <v>48.2</v>
      </c>
      <c r="AI774">
        <v>41.5</v>
      </c>
      <c r="AJ774">
        <v>48.2</v>
      </c>
      <c r="BI774" s="8" t="s">
        <v>3101</v>
      </c>
      <c r="BJ774" t="s">
        <v>67</v>
      </c>
      <c r="BK774" s="1">
        <v>44881</v>
      </c>
      <c r="BL774" s="8" t="s">
        <v>3058</v>
      </c>
      <c r="BM774" s="8" t="s">
        <v>3057</v>
      </c>
    </row>
    <row r="775" spans="1:67" x14ac:dyDescent="0.25">
      <c r="A775" s="8" t="s">
        <v>3141</v>
      </c>
      <c r="C775" t="s">
        <v>1518</v>
      </c>
      <c r="D775" t="s">
        <v>3023</v>
      </c>
      <c r="E775" t="s">
        <v>3026</v>
      </c>
      <c r="F775" t="s">
        <v>3027</v>
      </c>
      <c r="G775" t="s">
        <v>3026</v>
      </c>
      <c r="H775" t="s">
        <v>3027</v>
      </c>
      <c r="M775">
        <v>23.5</v>
      </c>
      <c r="N775">
        <v>28.8</v>
      </c>
      <c r="O775">
        <v>23.8</v>
      </c>
      <c r="P775">
        <v>28.8</v>
      </c>
      <c r="Q775">
        <v>23.6</v>
      </c>
      <c r="R775">
        <v>29.5</v>
      </c>
      <c r="S775">
        <v>29.2</v>
      </c>
      <c r="T775">
        <v>29.5</v>
      </c>
      <c r="U775">
        <v>23.8</v>
      </c>
      <c r="V775">
        <v>30.5</v>
      </c>
      <c r="W775">
        <v>29</v>
      </c>
      <c r="X775">
        <v>30.5</v>
      </c>
      <c r="Y775">
        <v>26.6</v>
      </c>
      <c r="Z775">
        <v>29.6</v>
      </c>
      <c r="AA775">
        <v>25.4</v>
      </c>
      <c r="AB775">
        <v>29.6</v>
      </c>
      <c r="AC775">
        <v>36</v>
      </c>
      <c r="AD775">
        <v>39.299999999999997</v>
      </c>
      <c r="AE775">
        <v>35.799999999999997</v>
      </c>
      <c r="AF775">
        <v>39.299999999999997</v>
      </c>
      <c r="AG775">
        <v>43.7</v>
      </c>
      <c r="AH775">
        <v>46.3</v>
      </c>
      <c r="AI775">
        <v>40</v>
      </c>
      <c r="AJ775">
        <v>46.3</v>
      </c>
      <c r="BI775" s="8" t="s">
        <v>3142</v>
      </c>
      <c r="BJ775" t="s">
        <v>67</v>
      </c>
      <c r="BK775" s="1">
        <v>44881</v>
      </c>
      <c r="BL775" s="8" t="s">
        <v>3058</v>
      </c>
      <c r="BM775" s="8" t="s">
        <v>3057</v>
      </c>
    </row>
    <row r="776" spans="1:67" x14ac:dyDescent="0.25">
      <c r="A776" s="8" t="s">
        <v>3077</v>
      </c>
      <c r="C776" t="s">
        <v>1518</v>
      </c>
      <c r="D776" t="s">
        <v>3023</v>
      </c>
      <c r="E776" t="s">
        <v>3026</v>
      </c>
      <c r="F776" t="s">
        <v>3027</v>
      </c>
      <c r="G776" t="s">
        <v>3026</v>
      </c>
      <c r="H776" t="s">
        <v>3027</v>
      </c>
      <c r="BI776" s="8" t="s">
        <v>3160</v>
      </c>
      <c r="BJ776" t="s">
        <v>67</v>
      </c>
      <c r="BK776" s="1">
        <v>44881</v>
      </c>
      <c r="BL776" s="8" t="s">
        <v>3058</v>
      </c>
      <c r="BM776" s="8" t="s">
        <v>3057</v>
      </c>
    </row>
    <row r="777" spans="1:67" x14ac:dyDescent="0.25">
      <c r="A777" s="8" t="s">
        <v>3076</v>
      </c>
      <c r="B777" t="s">
        <v>326</v>
      </c>
      <c r="C777" t="s">
        <v>1518</v>
      </c>
      <c r="D777" t="s">
        <v>3023</v>
      </c>
      <c r="E777" t="s">
        <v>3026</v>
      </c>
      <c r="F777" t="s">
        <v>3027</v>
      </c>
      <c r="G777" t="s">
        <v>3026</v>
      </c>
      <c r="H777" t="s">
        <v>3027</v>
      </c>
      <c r="M777">
        <v>21.3</v>
      </c>
      <c r="N777">
        <v>21.1</v>
      </c>
      <c r="O777">
        <v>21.8</v>
      </c>
      <c r="P777">
        <v>21.8</v>
      </c>
      <c r="Q777">
        <v>24</v>
      </c>
      <c r="R777">
        <v>28.5</v>
      </c>
      <c r="S777">
        <v>28.9</v>
      </c>
      <c r="T777">
        <v>28.9</v>
      </c>
      <c r="U777">
        <v>25.3</v>
      </c>
      <c r="V777">
        <v>28.4</v>
      </c>
      <c r="W777">
        <v>27.6</v>
      </c>
      <c r="X777">
        <v>28.4</v>
      </c>
      <c r="Y777">
        <v>27.7</v>
      </c>
      <c r="Z777">
        <v>28.4</v>
      </c>
      <c r="AA777">
        <v>26.7</v>
      </c>
      <c r="AB777">
        <v>28.4</v>
      </c>
      <c r="AC777">
        <v>36.5</v>
      </c>
      <c r="AD777">
        <v>39.6</v>
      </c>
      <c r="AE777">
        <v>35.5</v>
      </c>
      <c r="AF777">
        <v>39.6</v>
      </c>
      <c r="AG777">
        <v>39.1</v>
      </c>
      <c r="AH777">
        <v>48.5</v>
      </c>
      <c r="AI777">
        <v>42.8</v>
      </c>
      <c r="AJ777">
        <v>48.5</v>
      </c>
      <c r="AK777">
        <v>21.9</v>
      </c>
      <c r="AL777">
        <v>12.3</v>
      </c>
      <c r="AM777">
        <v>15.2</v>
      </c>
      <c r="AN777">
        <v>15.2</v>
      </c>
      <c r="AO777">
        <v>22.5</v>
      </c>
      <c r="AP777">
        <v>18.2</v>
      </c>
      <c r="AQ777">
        <v>20.3</v>
      </c>
      <c r="AR777">
        <v>20.3</v>
      </c>
      <c r="AS777">
        <v>23.8</v>
      </c>
      <c r="AT777">
        <v>20.7</v>
      </c>
      <c r="AU777">
        <v>22</v>
      </c>
      <c r="AV777">
        <v>22</v>
      </c>
      <c r="AW777">
        <v>23.6</v>
      </c>
      <c r="AX777">
        <v>20.399999999999999</v>
      </c>
      <c r="AY777">
        <v>20.3</v>
      </c>
      <c r="AZ777">
        <v>20.399999999999999</v>
      </c>
      <c r="BA777">
        <v>32</v>
      </c>
      <c r="BB777">
        <v>28.9</v>
      </c>
      <c r="BC777">
        <v>26.2</v>
      </c>
      <c r="BD777">
        <v>28.9</v>
      </c>
      <c r="BE777">
        <v>44.1</v>
      </c>
      <c r="BF777">
        <v>36.5</v>
      </c>
      <c r="BG777">
        <v>30.4</v>
      </c>
      <c r="BH777">
        <v>36.5</v>
      </c>
      <c r="BI777" t="s">
        <v>3159</v>
      </c>
      <c r="BJ777" t="s">
        <v>67</v>
      </c>
      <c r="BK777" s="1">
        <v>44881</v>
      </c>
      <c r="BL777" s="8" t="s">
        <v>3058</v>
      </c>
      <c r="BM777" s="8" t="s">
        <v>3057</v>
      </c>
    </row>
    <row r="778" spans="1:67" x14ac:dyDescent="0.25">
      <c r="A778" s="8" t="s">
        <v>3076</v>
      </c>
      <c r="C778" t="s">
        <v>1518</v>
      </c>
      <c r="D778" t="s">
        <v>3023</v>
      </c>
      <c r="E778" t="s">
        <v>3026</v>
      </c>
      <c r="F778" t="s">
        <v>3027</v>
      </c>
      <c r="G778" t="s">
        <v>3026</v>
      </c>
      <c r="H778" t="s">
        <v>3027</v>
      </c>
      <c r="M778">
        <v>21.3</v>
      </c>
      <c r="N778">
        <v>21.1</v>
      </c>
      <c r="O778">
        <v>21.8</v>
      </c>
      <c r="P778">
        <v>21.8</v>
      </c>
      <c r="Q778">
        <v>24</v>
      </c>
      <c r="R778">
        <v>28.5</v>
      </c>
      <c r="S778">
        <v>28.9</v>
      </c>
      <c r="T778">
        <v>28.9</v>
      </c>
      <c r="U778">
        <v>25.3</v>
      </c>
      <c r="V778">
        <v>28.4</v>
      </c>
      <c r="W778">
        <v>27.2</v>
      </c>
      <c r="X778">
        <v>28.4</v>
      </c>
      <c r="Y778">
        <v>27.7</v>
      </c>
      <c r="Z778">
        <v>28.4</v>
      </c>
      <c r="AA778">
        <v>26.7</v>
      </c>
      <c r="AB778">
        <v>28.4</v>
      </c>
      <c r="AC778">
        <v>36.5</v>
      </c>
      <c r="AD778">
        <v>39.6</v>
      </c>
      <c r="AE778">
        <v>35.5</v>
      </c>
      <c r="AF778">
        <v>39.6</v>
      </c>
      <c r="AG778">
        <v>39.1</v>
      </c>
      <c r="AH778">
        <v>48.5</v>
      </c>
      <c r="AI778">
        <v>42.8</v>
      </c>
      <c r="AJ778">
        <v>48.5</v>
      </c>
      <c r="BI778" s="8" t="s">
        <v>3146</v>
      </c>
      <c r="BJ778" t="s">
        <v>67</v>
      </c>
      <c r="BK778" s="1">
        <v>44881</v>
      </c>
      <c r="BL778" s="8" t="s">
        <v>3058</v>
      </c>
      <c r="BM778" s="8" t="s">
        <v>3057</v>
      </c>
    </row>
    <row r="779" spans="1:67" x14ac:dyDescent="0.25">
      <c r="A779" s="12" t="s">
        <v>3401</v>
      </c>
      <c r="B779" s="12"/>
      <c r="C779" s="12" t="s">
        <v>1518</v>
      </c>
      <c r="D779" s="12" t="s">
        <v>3023</v>
      </c>
      <c r="E779" s="12" t="s">
        <v>3026</v>
      </c>
      <c r="F779" s="12" t="s">
        <v>3027</v>
      </c>
      <c r="G779" s="12" t="s">
        <v>3026</v>
      </c>
      <c r="H779" s="12" t="s">
        <v>3027</v>
      </c>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t="s">
        <v>67</v>
      </c>
      <c r="BK779" s="14">
        <v>44886</v>
      </c>
      <c r="BL779" s="12" t="s">
        <v>3282</v>
      </c>
      <c r="BM779" s="12">
        <v>3622</v>
      </c>
      <c r="BN779" s="12" t="s">
        <v>60</v>
      </c>
      <c r="BO779" s="12" t="s">
        <v>3282</v>
      </c>
    </row>
    <row r="780" spans="1:67" x14ac:dyDescent="0.25">
      <c r="A780" s="2" t="s">
        <v>3135</v>
      </c>
      <c r="B780" s="2"/>
      <c r="C780" s="2" t="s">
        <v>1518</v>
      </c>
      <c r="D780" s="2" t="s">
        <v>3023</v>
      </c>
      <c r="E780" s="2" t="s">
        <v>3026</v>
      </c>
      <c r="F780" s="2" t="s">
        <v>271</v>
      </c>
      <c r="G780" s="2" t="s">
        <v>3026</v>
      </c>
      <c r="H780" s="2" t="s">
        <v>271</v>
      </c>
      <c r="I780" s="2" t="b">
        <v>0</v>
      </c>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t="s">
        <v>3317</v>
      </c>
      <c r="BJ780" s="2" t="s">
        <v>67</v>
      </c>
      <c r="BK780" s="3">
        <v>44883</v>
      </c>
      <c r="BL780" s="2" t="s">
        <v>3282</v>
      </c>
      <c r="BM780" s="2">
        <v>3622</v>
      </c>
      <c r="BN780" s="2"/>
      <c r="BO780" s="2"/>
    </row>
    <row r="781" spans="1:67" x14ac:dyDescent="0.25">
      <c r="A781" s="2" t="s">
        <v>3337</v>
      </c>
      <c r="B781" s="2"/>
      <c r="C781" s="2" t="s">
        <v>1518</v>
      </c>
      <c r="D781" s="2" t="s">
        <v>3023</v>
      </c>
      <c r="E781" s="2" t="s">
        <v>3026</v>
      </c>
      <c r="F781" s="2" t="s">
        <v>271</v>
      </c>
      <c r="G781" s="2" t="s">
        <v>3026</v>
      </c>
      <c r="H781" s="2" t="s">
        <v>271</v>
      </c>
      <c r="I781" s="2" t="b">
        <v>0</v>
      </c>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t="s">
        <v>3338</v>
      </c>
      <c r="BJ781" s="2" t="s">
        <v>67</v>
      </c>
      <c r="BK781" s="3">
        <v>44883</v>
      </c>
      <c r="BL781" s="2" t="s">
        <v>3282</v>
      </c>
      <c r="BM781" s="2">
        <v>3622</v>
      </c>
      <c r="BN781" s="2"/>
      <c r="BO781" s="2"/>
    </row>
    <row r="782" spans="1:67" x14ac:dyDescent="0.25">
      <c r="A782" s="2" t="s">
        <v>3294</v>
      </c>
      <c r="B782" s="2"/>
      <c r="C782" s="2" t="s">
        <v>1518</v>
      </c>
      <c r="D782" s="2" t="s">
        <v>3023</v>
      </c>
      <c r="E782" s="2" t="s">
        <v>3026</v>
      </c>
      <c r="F782" s="2" t="s">
        <v>271</v>
      </c>
      <c r="G782" s="2" t="s">
        <v>3026</v>
      </c>
      <c r="H782" s="2" t="s">
        <v>271</v>
      </c>
      <c r="I782" s="2" t="b">
        <v>0</v>
      </c>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t="s">
        <v>3316</v>
      </c>
      <c r="BJ782" s="2" t="s">
        <v>67</v>
      </c>
      <c r="BK782" s="3">
        <v>44883</v>
      </c>
      <c r="BL782" s="2" t="s">
        <v>3282</v>
      </c>
      <c r="BM782" s="2">
        <v>3622</v>
      </c>
      <c r="BN782" s="2"/>
      <c r="BO782" s="2"/>
    </row>
    <row r="783" spans="1:67" s="2" customFormat="1" x14ac:dyDescent="0.25">
      <c r="A783" s="2" t="s">
        <v>3293</v>
      </c>
      <c r="C783" s="2" t="s">
        <v>1518</v>
      </c>
      <c r="D783" s="2" t="s">
        <v>3023</v>
      </c>
      <c r="E783" s="2" t="s">
        <v>3026</v>
      </c>
      <c r="F783" s="2" t="s">
        <v>271</v>
      </c>
      <c r="G783" s="2" t="s">
        <v>3026</v>
      </c>
      <c r="H783" s="2" t="s">
        <v>271</v>
      </c>
      <c r="I783" s="2" t="b">
        <v>0</v>
      </c>
      <c r="BI783" s="2" t="s">
        <v>3315</v>
      </c>
      <c r="BJ783" s="2" t="s">
        <v>67</v>
      </c>
      <c r="BK783" s="3">
        <v>44883</v>
      </c>
      <c r="BL783" s="2" t="s">
        <v>3282</v>
      </c>
      <c r="BM783" s="2">
        <v>3622</v>
      </c>
    </row>
    <row r="784" spans="1:67" x14ac:dyDescent="0.25">
      <c r="A784" s="12" t="s">
        <v>3404</v>
      </c>
      <c r="B784" s="12"/>
      <c r="C784" s="12" t="s">
        <v>1518</v>
      </c>
      <c r="D784" s="12" t="s">
        <v>3023</v>
      </c>
      <c r="E784" s="12" t="s">
        <v>3405</v>
      </c>
      <c r="F784" s="12" t="s">
        <v>3406</v>
      </c>
      <c r="G784" s="12" t="s">
        <v>3405</v>
      </c>
      <c r="H784" s="12" t="s">
        <v>3406</v>
      </c>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t="s">
        <v>67</v>
      </c>
      <c r="BK784" s="14">
        <v>44886</v>
      </c>
      <c r="BL784" s="12" t="s">
        <v>3282</v>
      </c>
      <c r="BM784" s="12">
        <v>3622</v>
      </c>
      <c r="BN784" s="12" t="s">
        <v>60</v>
      </c>
      <c r="BO784" s="12" t="s">
        <v>3282</v>
      </c>
    </row>
    <row r="785" spans="1:67" x14ac:dyDescent="0.25">
      <c r="A785" s="12" t="s">
        <v>3407</v>
      </c>
      <c r="B785" s="12"/>
      <c r="C785" s="12" t="s">
        <v>1518</v>
      </c>
      <c r="D785" s="12" t="s">
        <v>3023</v>
      </c>
      <c r="E785" s="12" t="s">
        <v>3405</v>
      </c>
      <c r="F785" s="12" t="s">
        <v>3406</v>
      </c>
      <c r="G785" s="12" t="s">
        <v>3405</v>
      </c>
      <c r="H785" s="12" t="s">
        <v>3406</v>
      </c>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t="s">
        <v>67</v>
      </c>
      <c r="BK785" s="14">
        <v>44886</v>
      </c>
      <c r="BL785" s="12" t="s">
        <v>3282</v>
      </c>
      <c r="BM785" s="12">
        <v>3622</v>
      </c>
      <c r="BN785" s="12" t="s">
        <v>60</v>
      </c>
      <c r="BO785" s="12" t="s">
        <v>3282</v>
      </c>
    </row>
    <row r="786" spans="1:67" x14ac:dyDescent="0.25">
      <c r="A786" s="2" t="s">
        <v>3049</v>
      </c>
      <c r="B786" s="2"/>
      <c r="C786" s="2" t="s">
        <v>1518</v>
      </c>
      <c r="D786" s="2" t="s">
        <v>3023</v>
      </c>
      <c r="E786" s="2" t="s">
        <v>3292</v>
      </c>
      <c r="F786" s="2" t="s">
        <v>3339</v>
      </c>
      <c r="G786" s="2" t="s">
        <v>3292</v>
      </c>
      <c r="H786" s="2" t="s">
        <v>3339</v>
      </c>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t="s">
        <v>3342</v>
      </c>
      <c r="BJ786" s="2" t="s">
        <v>67</v>
      </c>
      <c r="BK786" s="3">
        <v>44883</v>
      </c>
      <c r="BL786" s="2" t="s">
        <v>3282</v>
      </c>
      <c r="BM786" s="2">
        <v>3622</v>
      </c>
      <c r="BN786" s="2"/>
      <c r="BO786" s="2"/>
    </row>
    <row r="787" spans="1:67" x14ac:dyDescent="0.25">
      <c r="A787" s="2" t="s">
        <v>3291</v>
      </c>
      <c r="B787" s="2"/>
      <c r="C787" s="2" t="s">
        <v>1518</v>
      </c>
      <c r="D787" s="2" t="s">
        <v>3023</v>
      </c>
      <c r="E787" s="2" t="s">
        <v>3292</v>
      </c>
      <c r="F787" s="2" t="s">
        <v>3339</v>
      </c>
      <c r="G787" s="2" t="s">
        <v>3292</v>
      </c>
      <c r="H787" s="2" t="s">
        <v>3339</v>
      </c>
      <c r="I787" s="2" t="b">
        <v>0</v>
      </c>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t="s">
        <v>3313</v>
      </c>
      <c r="BJ787" s="2" t="s">
        <v>67</v>
      </c>
      <c r="BK787" s="3">
        <v>44883</v>
      </c>
      <c r="BL787" s="2" t="s">
        <v>3282</v>
      </c>
      <c r="BM787" s="2">
        <v>3622</v>
      </c>
      <c r="BN787" s="2"/>
      <c r="BO787" s="2"/>
    </row>
    <row r="788" spans="1:67" x14ac:dyDescent="0.25">
      <c r="A788" s="12" t="s">
        <v>3291</v>
      </c>
      <c r="B788" s="12"/>
      <c r="C788" s="12" t="s">
        <v>1518</v>
      </c>
      <c r="D788" s="12" t="s">
        <v>3023</v>
      </c>
      <c r="E788" s="12" t="s">
        <v>3292</v>
      </c>
      <c r="F788" s="12" t="s">
        <v>3339</v>
      </c>
      <c r="G788" s="12" t="s">
        <v>3292</v>
      </c>
      <c r="H788" s="12" t="s">
        <v>3339</v>
      </c>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t="s">
        <v>67</v>
      </c>
      <c r="BK788" s="14">
        <v>44886</v>
      </c>
      <c r="BL788" s="12" t="s">
        <v>3282</v>
      </c>
      <c r="BM788" s="12">
        <v>3622</v>
      </c>
      <c r="BN788" s="12" t="s">
        <v>60</v>
      </c>
      <c r="BO788" s="12" t="s">
        <v>3282</v>
      </c>
    </row>
    <row r="789" spans="1:67" s="2" customFormat="1" x14ac:dyDescent="0.25">
      <c r="A789" s="2" t="s">
        <v>3078</v>
      </c>
      <c r="C789" s="2" t="s">
        <v>1518</v>
      </c>
      <c r="D789" s="2" t="s">
        <v>3023</v>
      </c>
      <c r="E789" s="2" t="s">
        <v>3292</v>
      </c>
      <c r="F789" s="2" t="s">
        <v>271</v>
      </c>
      <c r="G789" s="2" t="s">
        <v>3292</v>
      </c>
      <c r="H789" s="2" t="s">
        <v>271</v>
      </c>
      <c r="I789" s="2" t="b">
        <v>0</v>
      </c>
      <c r="BI789" s="2" t="s">
        <v>3314</v>
      </c>
      <c r="BJ789" s="2" t="s">
        <v>67</v>
      </c>
      <c r="BK789" s="3">
        <v>44883</v>
      </c>
      <c r="BL789" s="2" t="s">
        <v>3282</v>
      </c>
      <c r="BM789" s="2">
        <v>3622</v>
      </c>
    </row>
    <row r="790" spans="1:67" x14ac:dyDescent="0.25">
      <c r="A790" s="2" t="s">
        <v>3132</v>
      </c>
      <c r="B790" s="2"/>
      <c r="C790" s="2" t="s">
        <v>1518</v>
      </c>
      <c r="D790" s="2" t="s">
        <v>3023</v>
      </c>
      <c r="E790" s="2" t="s">
        <v>3292</v>
      </c>
      <c r="F790" s="2" t="s">
        <v>271</v>
      </c>
      <c r="G790" s="2" t="s">
        <v>3292</v>
      </c>
      <c r="H790" s="2" t="s">
        <v>271</v>
      </c>
      <c r="I790" s="2" t="b">
        <v>0</v>
      </c>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t="s">
        <v>3318</v>
      </c>
      <c r="BJ790" s="2" t="s">
        <v>67</v>
      </c>
      <c r="BK790" s="3">
        <v>44883</v>
      </c>
      <c r="BL790" s="2" t="s">
        <v>3282</v>
      </c>
      <c r="BM790" s="2">
        <v>3622</v>
      </c>
      <c r="BN790" s="2"/>
      <c r="BO790" s="2"/>
    </row>
    <row r="791" spans="1:67" x14ac:dyDescent="0.25">
      <c r="A791" s="2" t="s">
        <v>3187</v>
      </c>
      <c r="B791" s="2"/>
      <c r="C791" s="2" t="s">
        <v>1518</v>
      </c>
      <c r="D791" s="2" t="s">
        <v>3023</v>
      </c>
      <c r="E791" s="2" t="s">
        <v>3292</v>
      </c>
      <c r="F791" s="2" t="s">
        <v>271</v>
      </c>
      <c r="G791" s="2" t="s">
        <v>3292</v>
      </c>
      <c r="H791" s="2" t="s">
        <v>271</v>
      </c>
      <c r="I791" s="2" t="b">
        <v>0</v>
      </c>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t="s">
        <v>3311</v>
      </c>
      <c r="BJ791" s="2" t="s">
        <v>67</v>
      </c>
      <c r="BK791" s="3">
        <v>44883</v>
      </c>
      <c r="BL791" s="2" t="s">
        <v>3282</v>
      </c>
      <c r="BM791" s="2">
        <v>3622</v>
      </c>
      <c r="BN791" s="2"/>
      <c r="BO791" s="2"/>
    </row>
    <row r="792" spans="1:67" x14ac:dyDescent="0.25">
      <c r="A792" s="2" t="s">
        <v>3187</v>
      </c>
      <c r="B792" s="2"/>
      <c r="C792" s="2" t="s">
        <v>1518</v>
      </c>
      <c r="D792" s="2" t="s">
        <v>3023</v>
      </c>
      <c r="E792" s="2" t="s">
        <v>3292</v>
      </c>
      <c r="F792" s="2" t="s">
        <v>271</v>
      </c>
      <c r="G792" s="2" t="s">
        <v>3292</v>
      </c>
      <c r="H792" s="2" t="s">
        <v>271</v>
      </c>
      <c r="I792" s="2" t="b">
        <v>0</v>
      </c>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t="s">
        <v>3335</v>
      </c>
      <c r="BJ792" s="2" t="s">
        <v>67</v>
      </c>
      <c r="BK792" s="3">
        <v>44883</v>
      </c>
      <c r="BL792" s="2" t="s">
        <v>3282</v>
      </c>
      <c r="BM792" s="2">
        <v>3622</v>
      </c>
      <c r="BN792" s="2"/>
      <c r="BO792" s="2"/>
    </row>
    <row r="793" spans="1:67" x14ac:dyDescent="0.25">
      <c r="A793" s="2" t="s">
        <v>3077</v>
      </c>
      <c r="B793" s="2"/>
      <c r="C793" s="2" t="s">
        <v>1518</v>
      </c>
      <c r="D793" s="2" t="s">
        <v>3023</v>
      </c>
      <c r="E793" s="2" t="s">
        <v>3292</v>
      </c>
      <c r="F793" s="2" t="s">
        <v>271</v>
      </c>
      <c r="G793" s="2" t="s">
        <v>3292</v>
      </c>
      <c r="H793" s="2" t="s">
        <v>271</v>
      </c>
      <c r="I793" s="2" t="b">
        <v>0</v>
      </c>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t="s">
        <v>3312</v>
      </c>
      <c r="BJ793" s="2" t="s">
        <v>67</v>
      </c>
      <c r="BK793" s="3">
        <v>44883</v>
      </c>
      <c r="BL793" s="2" t="s">
        <v>3282</v>
      </c>
      <c r="BM793" s="2">
        <v>3622</v>
      </c>
      <c r="BN793" s="2"/>
      <c r="BO793" s="2"/>
    </row>
    <row r="794" spans="1:67" x14ac:dyDescent="0.25">
      <c r="A794" s="2" t="s">
        <v>3077</v>
      </c>
      <c r="B794" s="2"/>
      <c r="C794" s="2" t="s">
        <v>1518</v>
      </c>
      <c r="D794" s="2" t="s">
        <v>3023</v>
      </c>
      <c r="E794" s="2" t="s">
        <v>3292</v>
      </c>
      <c r="F794" s="2" t="s">
        <v>271</v>
      </c>
      <c r="G794" s="2" t="s">
        <v>3292</v>
      </c>
      <c r="H794" s="2" t="s">
        <v>271</v>
      </c>
      <c r="I794" s="2" t="b">
        <v>0</v>
      </c>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t="s">
        <v>3336</v>
      </c>
      <c r="BJ794" s="2" t="s">
        <v>67</v>
      </c>
      <c r="BK794" s="3">
        <v>44883</v>
      </c>
      <c r="BL794" s="2" t="s">
        <v>3282</v>
      </c>
      <c r="BM794" s="2">
        <v>3622</v>
      </c>
      <c r="BN794" s="2"/>
      <c r="BO794" s="2"/>
    </row>
    <row r="795" spans="1:67" x14ac:dyDescent="0.25">
      <c r="A795" s="2" t="s">
        <v>3076</v>
      </c>
      <c r="B795" s="2"/>
      <c r="C795" s="2" t="s">
        <v>1518</v>
      </c>
      <c r="D795" s="2" t="s">
        <v>3023</v>
      </c>
      <c r="E795" s="2" t="s">
        <v>3292</v>
      </c>
      <c r="F795" s="2" t="s">
        <v>271</v>
      </c>
      <c r="G795" s="2" t="s">
        <v>3292</v>
      </c>
      <c r="H795" s="2" t="s">
        <v>271</v>
      </c>
      <c r="I795" s="2" t="b">
        <v>0</v>
      </c>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t="s">
        <v>3298</v>
      </c>
      <c r="BJ795" s="2" t="s">
        <v>67</v>
      </c>
      <c r="BK795" s="3">
        <v>44883</v>
      </c>
      <c r="BL795" s="2" t="s">
        <v>3282</v>
      </c>
      <c r="BM795" s="2">
        <v>3622</v>
      </c>
      <c r="BN795" s="2"/>
      <c r="BO795" s="2"/>
    </row>
    <row r="796" spans="1:67" x14ac:dyDescent="0.25">
      <c r="A796" s="2" t="s">
        <v>3076</v>
      </c>
      <c r="B796" s="2"/>
      <c r="C796" s="2" t="s">
        <v>1518</v>
      </c>
      <c r="D796" s="2" t="s">
        <v>3023</v>
      </c>
      <c r="E796" s="2" t="s">
        <v>3292</v>
      </c>
      <c r="F796" s="2" t="s">
        <v>271</v>
      </c>
      <c r="G796" s="2" t="s">
        <v>3292</v>
      </c>
      <c r="H796" s="2" t="s">
        <v>271</v>
      </c>
      <c r="I796" s="2" t="b">
        <v>0</v>
      </c>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t="s">
        <v>3326</v>
      </c>
      <c r="BJ796" s="2" t="s">
        <v>67</v>
      </c>
      <c r="BK796" s="3">
        <v>44883</v>
      </c>
      <c r="BL796" s="2" t="s">
        <v>3282</v>
      </c>
      <c r="BM796" s="2">
        <v>3622</v>
      </c>
      <c r="BN796" s="2"/>
      <c r="BO796" s="2"/>
    </row>
    <row r="797" spans="1:67" x14ac:dyDescent="0.25">
      <c r="A797" s="2" t="s">
        <v>3049</v>
      </c>
      <c r="B797" s="2"/>
      <c r="C797" s="2" t="s">
        <v>1518</v>
      </c>
      <c r="D797" s="2" t="s">
        <v>3023</v>
      </c>
      <c r="E797" s="2" t="s">
        <v>3292</v>
      </c>
      <c r="F797" s="2" t="s">
        <v>787</v>
      </c>
      <c r="G797" s="2" t="s">
        <v>3292</v>
      </c>
      <c r="H797" s="2" t="s">
        <v>787</v>
      </c>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t="s">
        <v>3341</v>
      </c>
      <c r="BJ797" s="2" t="s">
        <v>67</v>
      </c>
      <c r="BK797" s="3">
        <v>44883</v>
      </c>
      <c r="BL797" s="2" t="s">
        <v>3282</v>
      </c>
      <c r="BM797" s="2">
        <v>3622</v>
      </c>
      <c r="BN797" s="2"/>
      <c r="BO797" s="2"/>
    </row>
    <row r="798" spans="1:67" x14ac:dyDescent="0.25">
      <c r="A798" s="2" t="s">
        <v>3049</v>
      </c>
      <c r="B798" s="2"/>
      <c r="C798" s="2" t="s">
        <v>1518</v>
      </c>
      <c r="D798" s="2" t="s">
        <v>3023</v>
      </c>
      <c r="E798" s="2" t="s">
        <v>3292</v>
      </c>
      <c r="F798" s="2" t="s">
        <v>787</v>
      </c>
      <c r="G798" s="2" t="s">
        <v>3292</v>
      </c>
      <c r="H798" s="2" t="s">
        <v>787</v>
      </c>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t="s">
        <v>3345</v>
      </c>
      <c r="BJ798" s="2" t="s">
        <v>67</v>
      </c>
      <c r="BK798" s="3">
        <v>44883</v>
      </c>
      <c r="BL798" s="2" t="s">
        <v>3282</v>
      </c>
      <c r="BM798" s="2">
        <v>3622</v>
      </c>
      <c r="BN798" s="2"/>
      <c r="BO798" s="2"/>
    </row>
    <row r="799" spans="1:67" x14ac:dyDescent="0.25">
      <c r="A799" s="12" t="s">
        <v>3078</v>
      </c>
      <c r="B799" s="12"/>
      <c r="C799" s="12" t="s">
        <v>1518</v>
      </c>
      <c r="D799" s="12" t="s">
        <v>3023</v>
      </c>
      <c r="E799" s="12" t="s">
        <v>3292</v>
      </c>
      <c r="F799" s="12" t="s">
        <v>787</v>
      </c>
      <c r="G799" s="12" t="s">
        <v>3292</v>
      </c>
      <c r="H799" s="12" t="s">
        <v>787</v>
      </c>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t="s">
        <v>67</v>
      </c>
      <c r="BK799" s="14">
        <v>44886</v>
      </c>
      <c r="BL799" s="12" t="s">
        <v>3282</v>
      </c>
      <c r="BM799" s="12">
        <v>3622</v>
      </c>
      <c r="BN799" s="12" t="s">
        <v>60</v>
      </c>
      <c r="BO799" s="12" t="s">
        <v>3282</v>
      </c>
    </row>
    <row r="800" spans="1:67" x14ac:dyDescent="0.25">
      <c r="A800" s="12" t="s">
        <v>3109</v>
      </c>
      <c r="B800" s="12"/>
      <c r="C800" s="12" t="s">
        <v>1518</v>
      </c>
      <c r="D800" s="12" t="s">
        <v>3023</v>
      </c>
      <c r="E800" s="12" t="s">
        <v>3292</v>
      </c>
      <c r="F800" s="12" t="s">
        <v>787</v>
      </c>
      <c r="G800" s="12" t="s">
        <v>3292</v>
      </c>
      <c r="H800" s="12" t="s">
        <v>787</v>
      </c>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t="s">
        <v>67</v>
      </c>
      <c r="BK800" s="14">
        <v>44886</v>
      </c>
      <c r="BL800" s="12" t="s">
        <v>3282</v>
      </c>
      <c r="BM800" s="12">
        <v>3622</v>
      </c>
      <c r="BN800" s="12" t="s">
        <v>60</v>
      </c>
      <c r="BO800" s="12" t="s">
        <v>3282</v>
      </c>
    </row>
    <row r="801" spans="1:67" x14ac:dyDescent="0.25">
      <c r="A801" s="12" t="s">
        <v>3132</v>
      </c>
      <c r="B801" s="12"/>
      <c r="C801" s="12" t="s">
        <v>1518</v>
      </c>
      <c r="D801" s="12" t="s">
        <v>3023</v>
      </c>
      <c r="E801" s="12" t="s">
        <v>3292</v>
      </c>
      <c r="F801" s="12" t="s">
        <v>787</v>
      </c>
      <c r="G801" s="12" t="s">
        <v>3292</v>
      </c>
      <c r="H801" s="12" t="s">
        <v>787</v>
      </c>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t="s">
        <v>67</v>
      </c>
      <c r="BK801" s="14">
        <v>44886</v>
      </c>
      <c r="BL801" s="12" t="s">
        <v>3282</v>
      </c>
      <c r="BM801" s="12">
        <v>3622</v>
      </c>
      <c r="BN801" s="12" t="s">
        <v>60</v>
      </c>
      <c r="BO801" s="12" t="s">
        <v>3282</v>
      </c>
    </row>
    <row r="802" spans="1:67" x14ac:dyDescent="0.25">
      <c r="A802" s="12" t="s">
        <v>3187</v>
      </c>
      <c r="B802" s="12"/>
      <c r="C802" s="12" t="s">
        <v>1518</v>
      </c>
      <c r="D802" s="12" t="s">
        <v>3023</v>
      </c>
      <c r="E802" s="12" t="s">
        <v>3292</v>
      </c>
      <c r="F802" s="12" t="s">
        <v>787</v>
      </c>
      <c r="G802" s="12" t="s">
        <v>3292</v>
      </c>
      <c r="H802" s="12" t="s">
        <v>787</v>
      </c>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t="s">
        <v>67</v>
      </c>
      <c r="BK802" s="14">
        <v>44886</v>
      </c>
      <c r="BL802" s="12" t="s">
        <v>3282</v>
      </c>
      <c r="BM802" s="12">
        <v>3622</v>
      </c>
      <c r="BN802" s="12" t="s">
        <v>60</v>
      </c>
      <c r="BO802" s="12" t="s">
        <v>3282</v>
      </c>
    </row>
    <row r="803" spans="1:67" s="39" customFormat="1" x14ac:dyDescent="0.25">
      <c r="A803" s="12" t="s">
        <v>3076</v>
      </c>
      <c r="B803" s="12"/>
      <c r="C803" s="12" t="s">
        <v>1518</v>
      </c>
      <c r="D803" s="12" t="s">
        <v>3023</v>
      </c>
      <c r="E803" s="12" t="s">
        <v>3292</v>
      </c>
      <c r="F803" s="12" t="s">
        <v>787</v>
      </c>
      <c r="G803" s="12" t="s">
        <v>3292</v>
      </c>
      <c r="H803" s="12" t="s">
        <v>787</v>
      </c>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t="s">
        <v>67</v>
      </c>
      <c r="BK803" s="14">
        <v>44886</v>
      </c>
      <c r="BL803" s="12" t="s">
        <v>3282</v>
      </c>
      <c r="BM803" s="12">
        <v>3622</v>
      </c>
      <c r="BN803" s="12" t="s">
        <v>60</v>
      </c>
      <c r="BO803" s="12" t="s">
        <v>3282</v>
      </c>
    </row>
    <row r="804" spans="1:67" x14ac:dyDescent="0.25">
      <c r="A804" s="12" t="s">
        <v>3187</v>
      </c>
      <c r="B804" s="12"/>
      <c r="C804" s="12" t="s">
        <v>1518</v>
      </c>
      <c r="D804" s="12" t="s">
        <v>3023</v>
      </c>
      <c r="E804" s="12" t="s">
        <v>3292</v>
      </c>
      <c r="F804" s="12" t="s">
        <v>787</v>
      </c>
      <c r="G804" s="12" t="s">
        <v>3183</v>
      </c>
      <c r="H804" s="12" t="s">
        <v>3188</v>
      </c>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t="s">
        <v>67</v>
      </c>
      <c r="BK804" s="14">
        <v>44881</v>
      </c>
      <c r="BL804" s="12" t="s">
        <v>3058</v>
      </c>
      <c r="BM804" s="12" t="s">
        <v>3057</v>
      </c>
      <c r="BN804" s="12" t="s">
        <v>60</v>
      </c>
      <c r="BO804" s="12" t="s">
        <v>3058</v>
      </c>
    </row>
    <row r="805" spans="1:67" x14ac:dyDescent="0.25">
      <c r="A805" s="8" t="s">
        <v>3052</v>
      </c>
      <c r="C805" t="s">
        <v>1518</v>
      </c>
      <c r="D805" t="s">
        <v>3023</v>
      </c>
      <c r="E805" t="s">
        <v>3030</v>
      </c>
      <c r="F805" t="s">
        <v>3031</v>
      </c>
      <c r="G805" s="8" t="s">
        <v>3051</v>
      </c>
      <c r="H805" s="8" t="s">
        <v>3031</v>
      </c>
      <c r="AC805">
        <v>26.5</v>
      </c>
      <c r="BI805" s="8" t="s">
        <v>3047</v>
      </c>
      <c r="BJ805" s="8" t="s">
        <v>67</v>
      </c>
      <c r="BK805" s="9">
        <v>44880</v>
      </c>
      <c r="BL805" s="8" t="s">
        <v>3042</v>
      </c>
      <c r="BM805" s="8">
        <v>3605</v>
      </c>
      <c r="BN805" t="s">
        <v>60</v>
      </c>
      <c r="BO805" s="8" t="s">
        <v>3042</v>
      </c>
    </row>
    <row r="806" spans="1:67" x14ac:dyDescent="0.25">
      <c r="A806" s="12" t="s">
        <v>3095</v>
      </c>
      <c r="B806" s="12"/>
      <c r="C806" s="12" t="s">
        <v>1518</v>
      </c>
      <c r="D806" s="12" t="s">
        <v>3023</v>
      </c>
      <c r="E806" s="12" t="s">
        <v>3030</v>
      </c>
      <c r="F806" s="12" t="s">
        <v>3031</v>
      </c>
      <c r="G806" s="12" t="s">
        <v>3410</v>
      </c>
      <c r="H806" s="12" t="s">
        <v>3184</v>
      </c>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6" t="s">
        <v>67</v>
      </c>
      <c r="BK806" s="14">
        <v>44881</v>
      </c>
      <c r="BL806" s="12" t="s">
        <v>3058</v>
      </c>
      <c r="BM806" s="12" t="s">
        <v>3057</v>
      </c>
      <c r="BN806" s="12" t="s">
        <v>60</v>
      </c>
      <c r="BO806" s="12" t="s">
        <v>3058</v>
      </c>
    </row>
    <row r="807" spans="1:67" x14ac:dyDescent="0.25">
      <c r="A807" s="12" t="s">
        <v>3182</v>
      </c>
      <c r="B807" s="12"/>
      <c r="C807" s="12" t="s">
        <v>1518</v>
      </c>
      <c r="D807" s="12" t="s">
        <v>3023</v>
      </c>
      <c r="E807" s="12" t="s">
        <v>3030</v>
      </c>
      <c r="F807" s="12" t="s">
        <v>3031</v>
      </c>
      <c r="G807" s="12" t="s">
        <v>3183</v>
      </c>
      <c r="H807" s="12" t="s">
        <v>1038</v>
      </c>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t="s">
        <v>67</v>
      </c>
      <c r="BK807" s="14">
        <v>44881</v>
      </c>
      <c r="BL807" s="12" t="s">
        <v>3058</v>
      </c>
      <c r="BM807" s="12" t="s">
        <v>3057</v>
      </c>
      <c r="BN807" s="12" t="s">
        <v>60</v>
      </c>
      <c r="BO807" s="12" t="s">
        <v>3058</v>
      </c>
    </row>
    <row r="808" spans="1:67" x14ac:dyDescent="0.25">
      <c r="A808" s="12" t="s">
        <v>3175</v>
      </c>
      <c r="B808" s="12"/>
      <c r="C808" s="12" t="s">
        <v>1518</v>
      </c>
      <c r="D808" s="12" t="s">
        <v>3023</v>
      </c>
      <c r="E808" s="12" t="s">
        <v>3030</v>
      </c>
      <c r="F808" s="12" t="s">
        <v>3031</v>
      </c>
      <c r="G808" s="12" t="s">
        <v>3030</v>
      </c>
      <c r="H808" s="12" t="s">
        <v>3176</v>
      </c>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t="s">
        <v>67</v>
      </c>
      <c r="BK808" s="14">
        <v>44881</v>
      </c>
      <c r="BL808" s="12" t="s">
        <v>3058</v>
      </c>
      <c r="BM808" s="12" t="s">
        <v>3057</v>
      </c>
      <c r="BN808" s="12" t="s">
        <v>60</v>
      </c>
      <c r="BO808" s="12" t="s">
        <v>3058</v>
      </c>
    </row>
    <row r="809" spans="1:67" x14ac:dyDescent="0.25">
      <c r="A809" s="12" t="s">
        <v>3177</v>
      </c>
      <c r="B809" s="12"/>
      <c r="C809" s="12" t="s">
        <v>1518</v>
      </c>
      <c r="D809" s="12" t="s">
        <v>3023</v>
      </c>
      <c r="E809" s="12" t="s">
        <v>3030</v>
      </c>
      <c r="F809" s="12" t="s">
        <v>3031</v>
      </c>
      <c r="G809" s="12" t="s">
        <v>3030</v>
      </c>
      <c r="H809" s="12" t="s">
        <v>3176</v>
      </c>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t="s">
        <v>67</v>
      </c>
      <c r="BK809" s="14">
        <v>44881</v>
      </c>
      <c r="BL809" s="12" t="s">
        <v>3058</v>
      </c>
      <c r="BM809" s="12" t="s">
        <v>3057</v>
      </c>
      <c r="BN809" s="12" t="s">
        <v>60</v>
      </c>
      <c r="BO809" s="12" t="s">
        <v>3058</v>
      </c>
    </row>
    <row r="810" spans="1:67" x14ac:dyDescent="0.25">
      <c r="A810" s="13" t="s">
        <v>1723</v>
      </c>
      <c r="B810" s="13"/>
      <c r="C810" s="13" t="s">
        <v>1518</v>
      </c>
      <c r="D810" s="13" t="s">
        <v>3023</v>
      </c>
      <c r="E810" s="13" t="s">
        <v>3030</v>
      </c>
      <c r="F810" s="13" t="s">
        <v>3031</v>
      </c>
      <c r="G810" s="13" t="s">
        <v>3030</v>
      </c>
      <c r="H810" s="13" t="s">
        <v>3031</v>
      </c>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row>
    <row r="811" spans="1:67" x14ac:dyDescent="0.25">
      <c r="A811" s="12" t="s">
        <v>3178</v>
      </c>
      <c r="B811" s="12"/>
      <c r="C811" s="12" t="s">
        <v>1518</v>
      </c>
      <c r="D811" s="12" t="s">
        <v>3023</v>
      </c>
      <c r="E811" s="12" t="s">
        <v>3030</v>
      </c>
      <c r="F811" s="12" t="s">
        <v>3031</v>
      </c>
      <c r="G811" s="12" t="s">
        <v>3030</v>
      </c>
      <c r="H811" s="12" t="s">
        <v>3031</v>
      </c>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t="s">
        <v>67</v>
      </c>
      <c r="BK811" s="14">
        <v>44881</v>
      </c>
      <c r="BL811" s="12" t="s">
        <v>3058</v>
      </c>
      <c r="BM811" s="12" t="s">
        <v>3057</v>
      </c>
      <c r="BN811" s="12" t="s">
        <v>60</v>
      </c>
      <c r="BO811" s="12" t="s">
        <v>3058</v>
      </c>
    </row>
    <row r="812" spans="1:67" x14ac:dyDescent="0.25">
      <c r="A812" s="12" t="s">
        <v>3178</v>
      </c>
      <c r="B812" s="12"/>
      <c r="C812" s="12" t="s">
        <v>1518</v>
      </c>
      <c r="D812" s="12" t="s">
        <v>3023</v>
      </c>
      <c r="E812" s="12" t="s">
        <v>3030</v>
      </c>
      <c r="F812" s="12" t="s">
        <v>3031</v>
      </c>
      <c r="G812" s="12" t="s">
        <v>3030</v>
      </c>
      <c r="H812" s="12" t="s">
        <v>3031</v>
      </c>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t="s">
        <v>67</v>
      </c>
      <c r="BK812" s="14">
        <v>44886</v>
      </c>
      <c r="BL812" s="12" t="s">
        <v>3282</v>
      </c>
      <c r="BM812" s="12">
        <v>3622</v>
      </c>
      <c r="BN812" s="12" t="s">
        <v>60</v>
      </c>
      <c r="BO812" s="12" t="s">
        <v>3282</v>
      </c>
    </row>
    <row r="813" spans="1:67" x14ac:dyDescent="0.25">
      <c r="A813" s="12" t="s">
        <v>3185</v>
      </c>
      <c r="B813" s="12"/>
      <c r="C813" s="12" t="s">
        <v>1518</v>
      </c>
      <c r="D813" s="12" t="s">
        <v>3023</v>
      </c>
      <c r="E813" s="12" t="s">
        <v>3030</v>
      </c>
      <c r="F813" s="12" t="s">
        <v>3031</v>
      </c>
      <c r="G813" s="12" t="s">
        <v>3030</v>
      </c>
      <c r="H813" s="12" t="s">
        <v>3031</v>
      </c>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t="s">
        <v>67</v>
      </c>
      <c r="BK813" s="14">
        <v>44881</v>
      </c>
      <c r="BL813" s="12" t="s">
        <v>3058</v>
      </c>
      <c r="BM813" s="12" t="s">
        <v>3057</v>
      </c>
      <c r="BN813" s="12" t="s">
        <v>60</v>
      </c>
      <c r="BO813" s="12" t="s">
        <v>3058</v>
      </c>
    </row>
    <row r="814" spans="1:67" x14ac:dyDescent="0.25">
      <c r="A814" s="12" t="s">
        <v>3230</v>
      </c>
      <c r="B814" s="12"/>
      <c r="C814" s="12" t="s">
        <v>1518</v>
      </c>
      <c r="D814" s="12" t="s">
        <v>3023</v>
      </c>
      <c r="E814" s="12" t="s">
        <v>3030</v>
      </c>
      <c r="F814" s="12" t="s">
        <v>3031</v>
      </c>
      <c r="G814" s="12" t="s">
        <v>3030</v>
      </c>
      <c r="H814" s="12" t="s">
        <v>3031</v>
      </c>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t="s">
        <v>67</v>
      </c>
      <c r="BK814" s="14">
        <v>44886</v>
      </c>
      <c r="BL814" s="12" t="s">
        <v>3282</v>
      </c>
      <c r="BM814" s="12">
        <v>3622</v>
      </c>
      <c r="BN814" s="12" t="s">
        <v>60</v>
      </c>
      <c r="BO814" s="12" t="s">
        <v>3282</v>
      </c>
    </row>
    <row r="815" spans="1:67" x14ac:dyDescent="0.25">
      <c r="A815" s="12" t="s">
        <v>3180</v>
      </c>
      <c r="B815" s="12"/>
      <c r="C815" s="12" t="s">
        <v>1518</v>
      </c>
      <c r="D815" s="12" t="s">
        <v>3023</v>
      </c>
      <c r="E815" s="12" t="s">
        <v>3030</v>
      </c>
      <c r="F815" s="12" t="s">
        <v>3031</v>
      </c>
      <c r="G815" s="12" t="s">
        <v>3030</v>
      </c>
      <c r="H815" s="12" t="s">
        <v>3031</v>
      </c>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t="s">
        <v>67</v>
      </c>
      <c r="BK815" s="14">
        <v>44881</v>
      </c>
      <c r="BL815" s="12" t="s">
        <v>3058</v>
      </c>
      <c r="BM815" s="12" t="s">
        <v>3057</v>
      </c>
      <c r="BN815" s="12" t="s">
        <v>60</v>
      </c>
      <c r="BO815" s="12" t="s">
        <v>3058</v>
      </c>
    </row>
    <row r="816" spans="1:67" x14ac:dyDescent="0.25">
      <c r="A816" s="12" t="s">
        <v>3181</v>
      </c>
      <c r="B816" s="12"/>
      <c r="C816" s="12" t="s">
        <v>1518</v>
      </c>
      <c r="D816" s="12" t="s">
        <v>3023</v>
      </c>
      <c r="E816" s="12" t="s">
        <v>3030</v>
      </c>
      <c r="F816" s="12" t="s">
        <v>3031</v>
      </c>
      <c r="G816" s="12" t="s">
        <v>3030</v>
      </c>
      <c r="H816" s="12" t="s">
        <v>3031</v>
      </c>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t="s">
        <v>67</v>
      </c>
      <c r="BK816" s="14">
        <v>44881</v>
      </c>
      <c r="BL816" s="12" t="s">
        <v>3058</v>
      </c>
      <c r="BM816" s="12" t="s">
        <v>3057</v>
      </c>
      <c r="BN816" s="12" t="s">
        <v>60</v>
      </c>
      <c r="BO816" s="12" t="s">
        <v>3058</v>
      </c>
    </row>
    <row r="817" spans="1:67" x14ac:dyDescent="0.25">
      <c r="A817" s="12" t="s">
        <v>3179</v>
      </c>
      <c r="B817" s="12"/>
      <c r="C817" s="12" t="s">
        <v>1518</v>
      </c>
      <c r="D817" s="12" t="s">
        <v>3023</v>
      </c>
      <c r="E817" s="12" t="s">
        <v>3030</v>
      </c>
      <c r="F817" s="12" t="s">
        <v>3031</v>
      </c>
      <c r="G817" s="12" t="s">
        <v>3030</v>
      </c>
      <c r="H817" s="12" t="s">
        <v>3031</v>
      </c>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t="s">
        <v>67</v>
      </c>
      <c r="BK817" s="14">
        <v>44881</v>
      </c>
      <c r="BL817" s="12" t="s">
        <v>3058</v>
      </c>
      <c r="BM817" s="12" t="s">
        <v>3057</v>
      </c>
      <c r="BN817" s="12" t="s">
        <v>60</v>
      </c>
      <c r="BO817" s="12" t="s">
        <v>3058</v>
      </c>
    </row>
    <row r="818" spans="1:67" x14ac:dyDescent="0.25">
      <c r="A818" s="12" t="s">
        <v>3179</v>
      </c>
      <c r="B818" s="12"/>
      <c r="C818" s="12" t="s">
        <v>1518</v>
      </c>
      <c r="D818" s="12" t="s">
        <v>3023</v>
      </c>
      <c r="E818" s="12" t="s">
        <v>3030</v>
      </c>
      <c r="F818" s="12" t="s">
        <v>3031</v>
      </c>
      <c r="G818" s="12" t="s">
        <v>3030</v>
      </c>
      <c r="H818" s="12" t="s">
        <v>3031</v>
      </c>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t="s">
        <v>67</v>
      </c>
      <c r="BK818" s="14">
        <v>44886</v>
      </c>
      <c r="BL818" s="12" t="s">
        <v>3282</v>
      </c>
      <c r="BM818" s="12">
        <v>3622</v>
      </c>
      <c r="BN818" s="12" t="s">
        <v>60</v>
      </c>
      <c r="BO818" s="12" t="s">
        <v>3282</v>
      </c>
    </row>
    <row r="819" spans="1:67" s="2" customFormat="1" x14ac:dyDescent="0.25">
      <c r="A819" s="12" t="s">
        <v>3179</v>
      </c>
      <c r="B819" s="12"/>
      <c r="C819" s="12" t="s">
        <v>1518</v>
      </c>
      <c r="D819" s="12" t="s">
        <v>3023</v>
      </c>
      <c r="E819" s="12" t="s">
        <v>3030</v>
      </c>
      <c r="F819" s="12" t="s">
        <v>3031</v>
      </c>
      <c r="G819" s="12" t="s">
        <v>3030</v>
      </c>
      <c r="H819" s="12" t="s">
        <v>3031</v>
      </c>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t="s">
        <v>67</v>
      </c>
      <c r="BK819" s="14">
        <v>44886</v>
      </c>
      <c r="BL819" s="12" t="s">
        <v>3282</v>
      </c>
      <c r="BM819" s="12">
        <v>3622</v>
      </c>
      <c r="BN819" s="12" t="s">
        <v>60</v>
      </c>
      <c r="BO819" s="12" t="s">
        <v>3282</v>
      </c>
    </row>
    <row r="820" spans="1:67" s="2" customFormat="1" x14ac:dyDescent="0.25">
      <c r="A820" s="8" t="s">
        <v>3130</v>
      </c>
      <c r="B820" t="s">
        <v>3129</v>
      </c>
      <c r="C820" t="s">
        <v>1518</v>
      </c>
      <c r="D820" t="s">
        <v>3023</v>
      </c>
      <c r="E820" t="s">
        <v>3030</v>
      </c>
      <c r="F820" t="s">
        <v>3031</v>
      </c>
      <c r="G820" t="s">
        <v>3030</v>
      </c>
      <c r="H820" t="s">
        <v>3031</v>
      </c>
      <c r="I820"/>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v>36.200000000000003</v>
      </c>
      <c r="BB820"/>
      <c r="BC820"/>
      <c r="BD820"/>
      <c r="BE820">
        <v>39.200000000000003</v>
      </c>
      <c r="BF820">
        <v>31.3</v>
      </c>
      <c r="BG820">
        <v>29.7</v>
      </c>
      <c r="BH820">
        <v>31.3</v>
      </c>
      <c r="BI820" s="8" t="s">
        <v>3131</v>
      </c>
      <c r="BJ820" t="s">
        <v>67</v>
      </c>
      <c r="BK820" s="1">
        <v>44881</v>
      </c>
      <c r="BL820" s="8" t="s">
        <v>3058</v>
      </c>
      <c r="BM820" s="8" t="s">
        <v>3057</v>
      </c>
      <c r="BN820"/>
      <c r="BO820"/>
    </row>
    <row r="821" spans="1:67" x14ac:dyDescent="0.25">
      <c r="A821" s="8" t="s">
        <v>3099</v>
      </c>
      <c r="B821" t="s">
        <v>326</v>
      </c>
      <c r="C821" t="s">
        <v>1518</v>
      </c>
      <c r="D821" t="s">
        <v>3023</v>
      </c>
      <c r="E821" t="s">
        <v>3030</v>
      </c>
      <c r="F821" t="s">
        <v>3031</v>
      </c>
      <c r="G821" t="s">
        <v>3030</v>
      </c>
      <c r="H821" t="s">
        <v>3031</v>
      </c>
      <c r="AG821">
        <v>37.1</v>
      </c>
      <c r="AH821">
        <v>40.5</v>
      </c>
      <c r="AI821">
        <v>34.1</v>
      </c>
      <c r="AJ821">
        <v>40.5</v>
      </c>
      <c r="BI821" t="s">
        <v>3100</v>
      </c>
      <c r="BJ821" t="s">
        <v>67</v>
      </c>
      <c r="BK821" s="1">
        <v>44881</v>
      </c>
      <c r="BL821" s="8" t="s">
        <v>3058</v>
      </c>
      <c r="BM821" s="8" t="s">
        <v>3057</v>
      </c>
    </row>
    <row r="822" spans="1:67" x14ac:dyDescent="0.25">
      <c r="A822" s="8" t="s">
        <v>3099</v>
      </c>
      <c r="B822" t="s">
        <v>326</v>
      </c>
      <c r="C822" t="s">
        <v>1518</v>
      </c>
      <c r="D822" t="s">
        <v>3023</v>
      </c>
      <c r="E822" t="s">
        <v>3030</v>
      </c>
      <c r="F822" t="s">
        <v>3031</v>
      </c>
      <c r="G822" t="s">
        <v>3030</v>
      </c>
      <c r="H822" t="s">
        <v>3031</v>
      </c>
      <c r="AG822">
        <v>39.5</v>
      </c>
      <c r="AH822">
        <v>41.4</v>
      </c>
      <c r="AI822">
        <v>36.4</v>
      </c>
      <c r="AJ822">
        <v>41.4</v>
      </c>
      <c r="BI822" t="s">
        <v>3100</v>
      </c>
      <c r="BJ822" t="s">
        <v>67</v>
      </c>
      <c r="BK822" s="1">
        <v>44881</v>
      </c>
      <c r="BL822" s="8" t="s">
        <v>3058</v>
      </c>
      <c r="BM822" s="8" t="s">
        <v>3057</v>
      </c>
    </row>
    <row r="823" spans="1:67" x14ac:dyDescent="0.25">
      <c r="A823" s="2" t="s">
        <v>3049</v>
      </c>
      <c r="B823" s="2"/>
      <c r="C823" s="2" t="s">
        <v>1518</v>
      </c>
      <c r="D823" s="2" t="s">
        <v>3023</v>
      </c>
      <c r="E823" s="2" t="s">
        <v>3030</v>
      </c>
      <c r="F823" s="2" t="s">
        <v>3031</v>
      </c>
      <c r="G823" s="2" t="s">
        <v>3030</v>
      </c>
      <c r="H823" s="2" t="s">
        <v>3031</v>
      </c>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t="s">
        <v>3340</v>
      </c>
      <c r="BJ823" s="2" t="s">
        <v>67</v>
      </c>
      <c r="BK823" s="3">
        <v>44883</v>
      </c>
      <c r="BL823" s="2" t="s">
        <v>3282</v>
      </c>
      <c r="BM823" s="2">
        <v>3622</v>
      </c>
      <c r="BN823" s="2"/>
      <c r="BO823" s="2"/>
    </row>
    <row r="824" spans="1:67" x14ac:dyDescent="0.25">
      <c r="A824" s="2" t="s">
        <v>3049</v>
      </c>
      <c r="B824" s="2"/>
      <c r="C824" s="2" t="s">
        <v>1518</v>
      </c>
      <c r="D824" s="2" t="s">
        <v>3023</v>
      </c>
      <c r="E824" s="2" t="s">
        <v>3030</v>
      </c>
      <c r="F824" s="2" t="s">
        <v>3031</v>
      </c>
      <c r="G824" s="2" t="s">
        <v>3030</v>
      </c>
      <c r="H824" s="2" t="s">
        <v>3031</v>
      </c>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t="s">
        <v>3344</v>
      </c>
      <c r="BJ824" s="2" t="s">
        <v>67</v>
      </c>
      <c r="BK824" s="3">
        <v>44883</v>
      </c>
      <c r="BL824" s="2" t="s">
        <v>3282</v>
      </c>
      <c r="BM824" s="2">
        <v>3622</v>
      </c>
      <c r="BN824" s="2"/>
      <c r="BO824" s="2"/>
    </row>
    <row r="825" spans="1:67" s="2" customFormat="1" x14ac:dyDescent="0.25">
      <c r="A825" s="8" t="s">
        <v>3096</v>
      </c>
      <c r="B825"/>
      <c r="C825" t="s">
        <v>1518</v>
      </c>
      <c r="D825" t="s">
        <v>3023</v>
      </c>
      <c r="E825" t="s">
        <v>3030</v>
      </c>
      <c r="F825" t="s">
        <v>3031</v>
      </c>
      <c r="G825" t="s">
        <v>3030</v>
      </c>
      <c r="H825" t="s">
        <v>3031</v>
      </c>
      <c r="I825"/>
      <c r="J825"/>
      <c r="K825"/>
      <c r="L825"/>
      <c r="M825">
        <v>22.7</v>
      </c>
      <c r="N825">
        <v>19.5</v>
      </c>
      <c r="O825">
        <v>20.6</v>
      </c>
      <c r="P825">
        <v>20.6</v>
      </c>
      <c r="Q825">
        <v>22.8</v>
      </c>
      <c r="R825">
        <v>23.9</v>
      </c>
      <c r="S825">
        <v>24.6</v>
      </c>
      <c r="T825">
        <v>24.6</v>
      </c>
      <c r="U825">
        <v>22.5</v>
      </c>
      <c r="V825">
        <v>26.3</v>
      </c>
      <c r="W825">
        <v>26</v>
      </c>
      <c r="X825">
        <v>26.3</v>
      </c>
      <c r="Y825">
        <v>23.6</v>
      </c>
      <c r="Z825">
        <v>28</v>
      </c>
      <c r="AA825">
        <v>29.6</v>
      </c>
      <c r="AB825">
        <v>29.6</v>
      </c>
      <c r="AC825">
        <v>25.7</v>
      </c>
      <c r="AD825">
        <v>32.6</v>
      </c>
      <c r="AE825">
        <v>35.5</v>
      </c>
      <c r="AF825">
        <v>35.5</v>
      </c>
      <c r="AG825">
        <v>30.3</v>
      </c>
      <c r="AH825">
        <v>38.1</v>
      </c>
      <c r="AI825">
        <v>35.200000000000003</v>
      </c>
      <c r="AJ825">
        <v>38.1</v>
      </c>
      <c r="AK825"/>
      <c r="AL825"/>
      <c r="AM825"/>
      <c r="AN825"/>
      <c r="AO825"/>
      <c r="AP825"/>
      <c r="AQ825"/>
      <c r="AR825"/>
      <c r="AS825"/>
      <c r="AT825"/>
      <c r="AU825"/>
      <c r="AV825"/>
      <c r="AW825"/>
      <c r="AX825"/>
      <c r="AY825"/>
      <c r="AZ825"/>
      <c r="BA825"/>
      <c r="BB825"/>
      <c r="BC825"/>
      <c r="BD825"/>
      <c r="BE825"/>
      <c r="BF825"/>
      <c r="BG825"/>
      <c r="BH825"/>
      <c r="BI825" t="s">
        <v>3089</v>
      </c>
      <c r="BJ825" t="s">
        <v>67</v>
      </c>
      <c r="BK825" s="1">
        <v>44881</v>
      </c>
      <c r="BL825" s="8" t="s">
        <v>3058</v>
      </c>
      <c r="BM825" s="8" t="s">
        <v>3057</v>
      </c>
      <c r="BN825"/>
      <c r="BO825"/>
    </row>
    <row r="826" spans="1:67" s="2" customFormat="1" x14ac:dyDescent="0.25">
      <c r="A826" s="8" t="s">
        <v>3096</v>
      </c>
      <c r="B826"/>
      <c r="C826" t="s">
        <v>1518</v>
      </c>
      <c r="D826" t="s">
        <v>3023</v>
      </c>
      <c r="E826" t="s">
        <v>3030</v>
      </c>
      <c r="F826" t="s">
        <v>3031</v>
      </c>
      <c r="G826" s="8" t="s">
        <v>3030</v>
      </c>
      <c r="H826" s="8" t="s">
        <v>3031</v>
      </c>
      <c r="I826"/>
      <c r="J826"/>
      <c r="K826"/>
      <c r="L826"/>
      <c r="M826">
        <v>19</v>
      </c>
      <c r="N826">
        <v>19.3</v>
      </c>
      <c r="O826">
        <v>23.6</v>
      </c>
      <c r="P826">
        <v>23.6</v>
      </c>
      <c r="Q826">
        <v>19</v>
      </c>
      <c r="R826">
        <v>25.4</v>
      </c>
      <c r="S826">
        <v>26</v>
      </c>
      <c r="T826">
        <v>26</v>
      </c>
      <c r="U826">
        <v>23.8</v>
      </c>
      <c r="V826">
        <v>30.1</v>
      </c>
      <c r="W826">
        <v>30.9</v>
      </c>
      <c r="X826">
        <v>30.9</v>
      </c>
      <c r="Y826">
        <v>24</v>
      </c>
      <c r="Z826">
        <v>32.799999999999997</v>
      </c>
      <c r="AA826">
        <v>33.5</v>
      </c>
      <c r="AB826">
        <v>33.5</v>
      </c>
      <c r="AC826">
        <v>26.9</v>
      </c>
      <c r="AD826">
        <v>34.4</v>
      </c>
      <c r="AE826">
        <v>32.700000000000003</v>
      </c>
      <c r="AF826">
        <v>34.4</v>
      </c>
      <c r="AG826">
        <v>30.1</v>
      </c>
      <c r="AH826">
        <v>34.799999999999997</v>
      </c>
      <c r="AI826">
        <v>31.5</v>
      </c>
      <c r="AJ826">
        <v>34.799999999999997</v>
      </c>
      <c r="AK826"/>
      <c r="AL826"/>
      <c r="AM826"/>
      <c r="AN826"/>
      <c r="AO826"/>
      <c r="AP826"/>
      <c r="AQ826"/>
      <c r="AR826"/>
      <c r="AS826"/>
      <c r="AT826"/>
      <c r="AU826"/>
      <c r="AV826"/>
      <c r="AW826"/>
      <c r="AX826"/>
      <c r="AY826"/>
      <c r="AZ826"/>
      <c r="BA826"/>
      <c r="BB826"/>
      <c r="BC826"/>
      <c r="BD826"/>
      <c r="BE826"/>
      <c r="BF826"/>
      <c r="BG826"/>
      <c r="BH826"/>
      <c r="BI826" s="8" t="s">
        <v>3090</v>
      </c>
      <c r="BJ826" s="8" t="s">
        <v>67</v>
      </c>
      <c r="BK826" s="1">
        <v>44881</v>
      </c>
      <c r="BL826" s="8" t="s">
        <v>3058</v>
      </c>
      <c r="BM826" s="8" t="s">
        <v>3057</v>
      </c>
      <c r="BN826"/>
      <c r="BO826"/>
    </row>
    <row r="827" spans="1:67" s="2" customFormat="1" x14ac:dyDescent="0.25">
      <c r="A827" s="2" t="s">
        <v>3083</v>
      </c>
      <c r="C827" s="2" t="s">
        <v>1518</v>
      </c>
      <c r="D827" s="2" t="s">
        <v>3023</v>
      </c>
      <c r="E827" s="2" t="s">
        <v>3030</v>
      </c>
      <c r="F827" s="2" t="s">
        <v>3031</v>
      </c>
      <c r="G827" s="2" t="s">
        <v>3030</v>
      </c>
      <c r="H827" s="2" t="s">
        <v>3031</v>
      </c>
      <c r="BI827" s="2" t="s">
        <v>3121</v>
      </c>
      <c r="BJ827" s="2" t="s">
        <v>67</v>
      </c>
      <c r="BK827" s="3">
        <v>44881</v>
      </c>
      <c r="BL827" s="2" t="s">
        <v>3058</v>
      </c>
      <c r="BM827" s="2" t="s">
        <v>3057</v>
      </c>
    </row>
    <row r="828" spans="1:67" s="2" customFormat="1" x14ac:dyDescent="0.25">
      <c r="A828" s="8" t="s">
        <v>3066</v>
      </c>
      <c r="B828"/>
      <c r="C828" t="s">
        <v>1518</v>
      </c>
      <c r="D828" t="s">
        <v>3023</v>
      </c>
      <c r="E828" t="s">
        <v>3030</v>
      </c>
      <c r="F828" t="s">
        <v>3031</v>
      </c>
      <c r="G828" t="s">
        <v>3030</v>
      </c>
      <c r="H828" t="s">
        <v>3031</v>
      </c>
      <c r="I828"/>
      <c r="J828"/>
      <c r="K828"/>
      <c r="L828" t="s">
        <v>3091</v>
      </c>
      <c r="M828"/>
      <c r="N828"/>
      <c r="O828"/>
      <c r="P828"/>
      <c r="Q828"/>
      <c r="R828"/>
      <c r="S828"/>
      <c r="T828"/>
      <c r="U828"/>
      <c r="V828"/>
      <c r="W828"/>
      <c r="X828"/>
      <c r="Y828"/>
      <c r="Z828"/>
      <c r="AA828"/>
      <c r="AB828"/>
      <c r="AC828">
        <v>34.700000000000003</v>
      </c>
      <c r="AD828">
        <v>37.9</v>
      </c>
      <c r="AE828">
        <v>34.799999999999997</v>
      </c>
      <c r="AF828">
        <v>37.9</v>
      </c>
      <c r="AG828"/>
      <c r="AH828"/>
      <c r="AI828"/>
      <c r="AJ828"/>
      <c r="AK828"/>
      <c r="AL828"/>
      <c r="AM828"/>
      <c r="AN828"/>
      <c r="AO828"/>
      <c r="AP828"/>
      <c r="AQ828"/>
      <c r="AR828"/>
      <c r="AS828"/>
      <c r="AT828"/>
      <c r="AU828"/>
      <c r="AV828"/>
      <c r="AW828"/>
      <c r="AX828"/>
      <c r="AY828"/>
      <c r="AZ828"/>
      <c r="BA828"/>
      <c r="BB828"/>
      <c r="BC828"/>
      <c r="BD828"/>
      <c r="BE828"/>
      <c r="BF828"/>
      <c r="BG828"/>
      <c r="BH828"/>
      <c r="BI828"/>
      <c r="BJ828" t="s">
        <v>67</v>
      </c>
      <c r="BK828" s="1">
        <v>44881</v>
      </c>
      <c r="BL828" s="8" t="s">
        <v>3058</v>
      </c>
      <c r="BM828" s="8" t="s">
        <v>3057</v>
      </c>
      <c r="BN828"/>
      <c r="BO828"/>
    </row>
    <row r="829" spans="1:67" s="2" customFormat="1" x14ac:dyDescent="0.25">
      <c r="A829" s="2" t="s">
        <v>3060</v>
      </c>
      <c r="C829" s="2" t="s">
        <v>1518</v>
      </c>
      <c r="D829" s="2" t="s">
        <v>3023</v>
      </c>
      <c r="E829" s="2" t="s">
        <v>3030</v>
      </c>
      <c r="F829" s="2" t="s">
        <v>3031</v>
      </c>
      <c r="G829" s="2" t="s">
        <v>3030</v>
      </c>
      <c r="H829" s="2" t="s">
        <v>3031</v>
      </c>
      <c r="I829" s="2" t="b">
        <v>0</v>
      </c>
      <c r="BI829" s="2" t="s">
        <v>3064</v>
      </c>
      <c r="BJ829" s="2" t="s">
        <v>67</v>
      </c>
      <c r="BK829" s="3">
        <v>44881</v>
      </c>
      <c r="BL829" s="2" t="s">
        <v>3058</v>
      </c>
      <c r="BM829" s="2" t="s">
        <v>3057</v>
      </c>
      <c r="BN829" s="2" t="s">
        <v>60</v>
      </c>
      <c r="BO829" s="2" t="s">
        <v>3058</v>
      </c>
    </row>
    <row r="830" spans="1:67" s="2" customFormat="1" x14ac:dyDescent="0.25">
      <c r="A830" s="8" t="s">
        <v>3079</v>
      </c>
      <c r="B830"/>
      <c r="C830" t="s">
        <v>1518</v>
      </c>
      <c r="D830" t="s">
        <v>3023</v>
      </c>
      <c r="E830" t="s">
        <v>3030</v>
      </c>
      <c r="F830" t="s">
        <v>3031</v>
      </c>
      <c r="G830" t="s">
        <v>3030</v>
      </c>
      <c r="H830" t="s">
        <v>3031</v>
      </c>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v>22.6</v>
      </c>
      <c r="AP830">
        <v>16.899999999999999</v>
      </c>
      <c r="AQ830">
        <v>14.8</v>
      </c>
      <c r="AR830">
        <v>16.899999999999999</v>
      </c>
      <c r="AS830">
        <v>23.2</v>
      </c>
      <c r="AT830">
        <v>17.8</v>
      </c>
      <c r="AU830">
        <v>18.8</v>
      </c>
      <c r="AV830">
        <v>18.8</v>
      </c>
      <c r="AW830">
        <v>20.3</v>
      </c>
      <c r="AX830">
        <v>18.600000000000001</v>
      </c>
      <c r="AY830">
        <v>18.5</v>
      </c>
      <c r="AZ830">
        <v>18.600000000000001</v>
      </c>
      <c r="BA830">
        <v>27.2</v>
      </c>
      <c r="BB830">
        <v>25.1</v>
      </c>
      <c r="BC830">
        <v>22.6</v>
      </c>
      <c r="BD830">
        <v>25.1</v>
      </c>
      <c r="BE830">
        <v>38.9</v>
      </c>
      <c r="BF830">
        <v>27.6</v>
      </c>
      <c r="BG830">
        <v>28.9</v>
      </c>
      <c r="BH830">
        <v>28.9</v>
      </c>
      <c r="BI830" s="8" t="s">
        <v>3110</v>
      </c>
      <c r="BJ830" t="s">
        <v>67</v>
      </c>
      <c r="BK830" s="1">
        <v>44881</v>
      </c>
      <c r="BL830" s="8" t="s">
        <v>3058</v>
      </c>
      <c r="BM830" s="8" t="s">
        <v>3057</v>
      </c>
      <c r="BN830" s="8" t="s">
        <v>60</v>
      </c>
      <c r="BO830" t="s">
        <v>3058</v>
      </c>
    </row>
    <row r="831" spans="1:67" x14ac:dyDescent="0.25">
      <c r="A831" s="8" t="s">
        <v>3079</v>
      </c>
      <c r="C831" t="s">
        <v>1518</v>
      </c>
      <c r="D831" t="s">
        <v>3023</v>
      </c>
      <c r="E831" t="s">
        <v>3030</v>
      </c>
      <c r="F831" t="s">
        <v>3031</v>
      </c>
      <c r="G831" t="s">
        <v>3030</v>
      </c>
      <c r="H831" t="s">
        <v>3031</v>
      </c>
      <c r="AO831">
        <v>25</v>
      </c>
      <c r="AP831">
        <v>16.100000000000001</v>
      </c>
      <c r="AR831">
        <v>16.100000000000001</v>
      </c>
      <c r="AS831">
        <v>22.4</v>
      </c>
      <c r="AT831">
        <v>20.100000000000001</v>
      </c>
      <c r="AU831">
        <v>18.3</v>
      </c>
      <c r="AV831">
        <v>20.100000000000001</v>
      </c>
      <c r="AW831">
        <v>20.7</v>
      </c>
      <c r="AX831">
        <v>18.399999999999999</v>
      </c>
      <c r="AZ831">
        <v>18.399999999999999</v>
      </c>
      <c r="BA831">
        <v>27.8</v>
      </c>
      <c r="BB831">
        <v>26.5</v>
      </c>
      <c r="BC831">
        <v>29</v>
      </c>
      <c r="BD831">
        <v>29</v>
      </c>
      <c r="BE831">
        <v>41.2</v>
      </c>
      <c r="BF831">
        <v>30.5</v>
      </c>
      <c r="BG831">
        <v>36</v>
      </c>
      <c r="BH831">
        <v>36</v>
      </c>
      <c r="BI831" s="8" t="s">
        <v>3111</v>
      </c>
      <c r="BJ831" t="s">
        <v>67</v>
      </c>
      <c r="BK831" s="1">
        <v>44881</v>
      </c>
      <c r="BL831" s="8" t="s">
        <v>3058</v>
      </c>
      <c r="BM831" s="8" t="s">
        <v>3057</v>
      </c>
      <c r="BN831" s="8" t="s">
        <v>60</v>
      </c>
      <c r="BO831" s="8" t="s">
        <v>3058</v>
      </c>
    </row>
    <row r="832" spans="1:67" s="2" customFormat="1" x14ac:dyDescent="0.25">
      <c r="A832" s="8" t="s">
        <v>3059</v>
      </c>
      <c r="B832"/>
      <c r="C832" t="s">
        <v>1518</v>
      </c>
      <c r="D832" t="s">
        <v>3023</v>
      </c>
      <c r="E832" t="s">
        <v>3030</v>
      </c>
      <c r="F832" t="s">
        <v>3031</v>
      </c>
      <c r="G832" t="s">
        <v>3030</v>
      </c>
      <c r="H832" t="s">
        <v>3031</v>
      </c>
      <c r="I832"/>
      <c r="J832"/>
      <c r="K832"/>
      <c r="L832"/>
      <c r="M832">
        <f>1.98*10</f>
        <v>19.8</v>
      </c>
      <c r="N832">
        <f>2.16*10</f>
        <v>21.6</v>
      </c>
      <c r="O832">
        <f>2.11*10</f>
        <v>21.099999999999998</v>
      </c>
      <c r="P832">
        <v>21.6</v>
      </c>
      <c r="Q832">
        <f>2.28*10</f>
        <v>22.799999999999997</v>
      </c>
      <c r="R832">
        <f>2.93*10</f>
        <v>29.3</v>
      </c>
      <c r="S832">
        <f>2.72*10</f>
        <v>27.200000000000003</v>
      </c>
      <c r="T832">
        <v>29.3</v>
      </c>
      <c r="U832">
        <f>2.46*10</f>
        <v>24.6</v>
      </c>
      <c r="V832">
        <f>2.94*10</f>
        <v>29.4</v>
      </c>
      <c r="W832">
        <f>2.63*10</f>
        <v>26.299999999999997</v>
      </c>
      <c r="X832">
        <v>29.4</v>
      </c>
      <c r="Y832">
        <f>2.51*10</f>
        <v>25.099999999999998</v>
      </c>
      <c r="Z832">
        <f>2.64*10</f>
        <v>26.400000000000002</v>
      </c>
      <c r="AA832">
        <f>2.47*10</f>
        <v>24.700000000000003</v>
      </c>
      <c r="AB832">
        <v>26.4</v>
      </c>
      <c r="AC832">
        <f>3.22*10</f>
        <v>32.200000000000003</v>
      </c>
      <c r="AD832">
        <f>3.62*10</f>
        <v>36.200000000000003</v>
      </c>
      <c r="AE832">
        <f>3.38*10</f>
        <v>33.799999999999997</v>
      </c>
      <c r="AF832">
        <v>36.200000000000003</v>
      </c>
      <c r="AG832">
        <f>3.76*10</f>
        <v>37.599999999999994</v>
      </c>
      <c r="AH832">
        <f>4.15*10</f>
        <v>41.5</v>
      </c>
      <c r="AI832">
        <f>3.83*10</f>
        <v>38.299999999999997</v>
      </c>
      <c r="AJ832">
        <v>41.5</v>
      </c>
      <c r="AK832"/>
      <c r="AL832"/>
      <c r="AM832"/>
      <c r="AN832"/>
      <c r="AO832"/>
      <c r="AP832"/>
      <c r="AQ832"/>
      <c r="AR832"/>
      <c r="AS832"/>
      <c r="AT832"/>
      <c r="AU832"/>
      <c r="AV832"/>
      <c r="AW832"/>
      <c r="AX832"/>
      <c r="AY832"/>
      <c r="AZ832"/>
      <c r="BA832"/>
      <c r="BB832"/>
      <c r="BC832"/>
      <c r="BD832"/>
      <c r="BE832"/>
      <c r="BF832"/>
      <c r="BG832"/>
      <c r="BH832"/>
      <c r="BI832" s="8" t="s">
        <v>3086</v>
      </c>
      <c r="BJ832" t="s">
        <v>67</v>
      </c>
      <c r="BK832" s="1">
        <v>44881</v>
      </c>
      <c r="BL832" s="8" t="s">
        <v>3058</v>
      </c>
      <c r="BM832" s="43" t="s">
        <v>3057</v>
      </c>
      <c r="BN832" s="8" t="s">
        <v>60</v>
      </c>
      <c r="BO832" s="8" t="s">
        <v>3058</v>
      </c>
    </row>
    <row r="833" spans="1:67" s="2" customFormat="1" x14ac:dyDescent="0.25">
      <c r="A833" s="8" t="s">
        <v>3059</v>
      </c>
      <c r="B833"/>
      <c r="C833" t="s">
        <v>1518</v>
      </c>
      <c r="D833" t="s">
        <v>3023</v>
      </c>
      <c r="E833" t="s">
        <v>3030</v>
      </c>
      <c r="F833" t="s">
        <v>3031</v>
      </c>
      <c r="G833" t="s">
        <v>3030</v>
      </c>
      <c r="H833" t="s">
        <v>3031</v>
      </c>
      <c r="I833"/>
      <c r="J833"/>
      <c r="K833"/>
      <c r="L833"/>
      <c r="M833">
        <f>2.07*10</f>
        <v>20.7</v>
      </c>
      <c r="N833">
        <v>21.8</v>
      </c>
      <c r="O833">
        <v>21.5</v>
      </c>
      <c r="P833">
        <v>21.8</v>
      </c>
      <c r="Q833">
        <v>21.9</v>
      </c>
      <c r="R833">
        <v>27.1</v>
      </c>
      <c r="S833">
        <v>27.2</v>
      </c>
      <c r="T833">
        <v>27.2</v>
      </c>
      <c r="U833">
        <v>23.4</v>
      </c>
      <c r="V833">
        <v>26.4</v>
      </c>
      <c r="W833">
        <v>27.3</v>
      </c>
      <c r="X833">
        <v>27.3</v>
      </c>
      <c r="Y833">
        <v>25.2</v>
      </c>
      <c r="Z833">
        <v>26.7</v>
      </c>
      <c r="AA833">
        <v>24.7</v>
      </c>
      <c r="AB833">
        <v>26.7</v>
      </c>
      <c r="AC833">
        <v>31.8</v>
      </c>
      <c r="AD833">
        <v>37.4</v>
      </c>
      <c r="AE833">
        <v>33.799999999999997</v>
      </c>
      <c r="AF833">
        <v>37.4</v>
      </c>
      <c r="AG833">
        <v>38.5</v>
      </c>
      <c r="AH833">
        <v>41.6</v>
      </c>
      <c r="AI833">
        <v>36.4</v>
      </c>
      <c r="AJ833">
        <v>41.6</v>
      </c>
      <c r="AK833"/>
      <c r="AL833"/>
      <c r="AM833"/>
      <c r="AN833"/>
      <c r="AO833"/>
      <c r="AP833"/>
      <c r="AQ833"/>
      <c r="AR833"/>
      <c r="AS833"/>
      <c r="AT833"/>
      <c r="AU833"/>
      <c r="AV833"/>
      <c r="AW833"/>
      <c r="AX833"/>
      <c r="AY833"/>
      <c r="AZ833"/>
      <c r="BA833"/>
      <c r="BB833"/>
      <c r="BC833"/>
      <c r="BD833"/>
      <c r="BE833"/>
      <c r="BF833"/>
      <c r="BG833"/>
      <c r="BH833"/>
      <c r="BI833" s="8" t="s">
        <v>3087</v>
      </c>
      <c r="BJ833" t="s">
        <v>67</v>
      </c>
      <c r="BK833" s="1">
        <v>44881</v>
      </c>
      <c r="BL833" s="8" t="s">
        <v>3058</v>
      </c>
      <c r="BM833" s="43" t="s">
        <v>3057</v>
      </c>
      <c r="BN833" s="8" t="s">
        <v>60</v>
      </c>
      <c r="BO833" s="8" t="s">
        <v>3058</v>
      </c>
    </row>
    <row r="834" spans="1:67" x14ac:dyDescent="0.25">
      <c r="A834" s="2" t="s">
        <v>3062</v>
      </c>
      <c r="B834" s="2"/>
      <c r="C834" s="2" t="s">
        <v>1518</v>
      </c>
      <c r="D834" s="2" t="s">
        <v>3023</v>
      </c>
      <c r="E834" s="2" t="s">
        <v>3030</v>
      </c>
      <c r="F834" s="2" t="s">
        <v>3031</v>
      </c>
      <c r="G834" s="2" t="s">
        <v>3030</v>
      </c>
      <c r="H834" s="2" t="s">
        <v>3031</v>
      </c>
      <c r="I834" s="2" t="b">
        <v>0</v>
      </c>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t="s">
        <v>3064</v>
      </c>
      <c r="BJ834" s="2" t="s">
        <v>67</v>
      </c>
      <c r="BK834" s="3">
        <v>44881</v>
      </c>
      <c r="BL834" s="2" t="s">
        <v>3058</v>
      </c>
      <c r="BM834" s="2" t="s">
        <v>3057</v>
      </c>
      <c r="BN834" s="2" t="s">
        <v>60</v>
      </c>
      <c r="BO834" s="2" t="s">
        <v>3058</v>
      </c>
    </row>
    <row r="835" spans="1:67" x14ac:dyDescent="0.25">
      <c r="A835" s="8" t="s">
        <v>3080</v>
      </c>
      <c r="C835" t="s">
        <v>1518</v>
      </c>
      <c r="D835" t="s">
        <v>3023</v>
      </c>
      <c r="E835" t="s">
        <v>3030</v>
      </c>
      <c r="F835" t="s">
        <v>3031</v>
      </c>
      <c r="G835" t="s">
        <v>3030</v>
      </c>
      <c r="H835" t="s">
        <v>3031</v>
      </c>
      <c r="I835" t="b">
        <v>0</v>
      </c>
      <c r="AK835">
        <v>17.5</v>
      </c>
      <c r="AL835">
        <v>6</v>
      </c>
      <c r="AM835">
        <v>7</v>
      </c>
      <c r="AN835">
        <v>7</v>
      </c>
      <c r="AO835">
        <v>24</v>
      </c>
      <c r="AP835">
        <v>18.8</v>
      </c>
      <c r="AQ835">
        <v>19.8</v>
      </c>
      <c r="AR835">
        <v>29.8</v>
      </c>
      <c r="AS835">
        <v>21.5</v>
      </c>
      <c r="AT835">
        <v>16.100000000000001</v>
      </c>
      <c r="AU835">
        <v>13.6</v>
      </c>
      <c r="AV835">
        <v>16.100000000000001</v>
      </c>
      <c r="AW835">
        <v>25.7</v>
      </c>
      <c r="AX835">
        <v>23.7</v>
      </c>
      <c r="AY835">
        <v>19.3</v>
      </c>
      <c r="AZ835">
        <v>23.7</v>
      </c>
      <c r="BA835">
        <v>32.299999999999997</v>
      </c>
      <c r="BB835">
        <v>28.9</v>
      </c>
      <c r="BC835">
        <v>23.9</v>
      </c>
      <c r="BD835">
        <v>28.9</v>
      </c>
      <c r="BI835" s="8" t="s">
        <v>3112</v>
      </c>
      <c r="BJ835" t="s">
        <v>67</v>
      </c>
      <c r="BK835" s="1">
        <v>44881</v>
      </c>
      <c r="BL835" s="8" t="s">
        <v>3058</v>
      </c>
      <c r="BM835" s="8" t="s">
        <v>3057</v>
      </c>
      <c r="BN835" s="8" t="s">
        <v>60</v>
      </c>
      <c r="BO835" s="8" t="s">
        <v>3058</v>
      </c>
    </row>
    <row r="836" spans="1:67" s="2" customFormat="1" x14ac:dyDescent="0.25">
      <c r="A836" s="8" t="s">
        <v>3080</v>
      </c>
      <c r="B836"/>
      <c r="C836" t="s">
        <v>1518</v>
      </c>
      <c r="D836" t="s">
        <v>3023</v>
      </c>
      <c r="E836" t="s">
        <v>3030</v>
      </c>
      <c r="F836" t="s">
        <v>3031</v>
      </c>
      <c r="G836" t="s">
        <v>3030</v>
      </c>
      <c r="H836" t="s">
        <v>3031</v>
      </c>
      <c r="I836" t="b">
        <v>0</v>
      </c>
      <c r="J836"/>
      <c r="K836"/>
      <c r="L836"/>
      <c r="M836"/>
      <c r="N836"/>
      <c r="O836"/>
      <c r="P836"/>
      <c r="Q836"/>
      <c r="R836"/>
      <c r="S836"/>
      <c r="T836"/>
      <c r="U836"/>
      <c r="V836"/>
      <c r="W836"/>
      <c r="X836"/>
      <c r="Y836"/>
      <c r="Z836"/>
      <c r="AA836"/>
      <c r="AB836"/>
      <c r="AC836"/>
      <c r="AD836"/>
      <c r="AE836"/>
      <c r="AF836"/>
      <c r="AG836"/>
      <c r="AH836"/>
      <c r="AI836"/>
      <c r="AJ836"/>
      <c r="AK836">
        <v>18</v>
      </c>
      <c r="AL836">
        <v>9</v>
      </c>
      <c r="AM836">
        <v>11</v>
      </c>
      <c r="AN836">
        <v>11</v>
      </c>
      <c r="AO836">
        <v>22.5</v>
      </c>
      <c r="AP836">
        <v>11.2</v>
      </c>
      <c r="AQ836">
        <v>12.2</v>
      </c>
      <c r="AR836">
        <v>12.2</v>
      </c>
      <c r="AS836">
        <v>25</v>
      </c>
      <c r="AT836">
        <v>19.600000000000001</v>
      </c>
      <c r="AU836">
        <v>23.8</v>
      </c>
      <c r="AV836">
        <v>23.8</v>
      </c>
      <c r="AW836"/>
      <c r="AX836"/>
      <c r="AY836"/>
      <c r="AZ836"/>
      <c r="BA836"/>
      <c r="BB836"/>
      <c r="BC836"/>
      <c r="BD836"/>
      <c r="BE836">
        <v>39</v>
      </c>
      <c r="BF836">
        <v>25</v>
      </c>
      <c r="BG836">
        <v>21</v>
      </c>
      <c r="BH836">
        <v>25</v>
      </c>
      <c r="BI836" s="8" t="s">
        <v>3113</v>
      </c>
      <c r="BJ836" t="s">
        <v>67</v>
      </c>
      <c r="BK836" s="1">
        <v>44881</v>
      </c>
      <c r="BL836" s="8" t="s">
        <v>3058</v>
      </c>
      <c r="BM836" s="8" t="s">
        <v>3057</v>
      </c>
      <c r="BN836" s="8" t="s">
        <v>60</v>
      </c>
      <c r="BO836" s="8" t="s">
        <v>3058</v>
      </c>
    </row>
    <row r="837" spans="1:67" s="2" customFormat="1" x14ac:dyDescent="0.25">
      <c r="A837" s="12" t="s">
        <v>3186</v>
      </c>
      <c r="B837" s="12"/>
      <c r="C837" s="12" t="s">
        <v>1518</v>
      </c>
      <c r="D837" s="12" t="s">
        <v>3023</v>
      </c>
      <c r="E837" s="12" t="s">
        <v>3030</v>
      </c>
      <c r="F837" s="12" t="s">
        <v>3031</v>
      </c>
      <c r="G837" s="12" t="s">
        <v>3030</v>
      </c>
      <c r="H837" s="12" t="s">
        <v>3031</v>
      </c>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t="s">
        <v>3411</v>
      </c>
      <c r="BJ837" s="12" t="s">
        <v>67</v>
      </c>
      <c r="BK837" s="14">
        <v>44881</v>
      </c>
      <c r="BL837" s="12" t="s">
        <v>3058</v>
      </c>
      <c r="BM837" s="12" t="s">
        <v>3057</v>
      </c>
      <c r="BN837" s="12" t="s">
        <v>60</v>
      </c>
      <c r="BO837" s="12" t="s">
        <v>3058</v>
      </c>
    </row>
    <row r="838" spans="1:67" x14ac:dyDescent="0.25">
      <c r="A838" s="8" t="s">
        <v>3081</v>
      </c>
      <c r="C838" t="s">
        <v>1518</v>
      </c>
      <c r="D838" t="s">
        <v>3023</v>
      </c>
      <c r="E838" t="s">
        <v>3030</v>
      </c>
      <c r="F838" t="s">
        <v>3031</v>
      </c>
      <c r="G838" t="s">
        <v>3030</v>
      </c>
      <c r="H838" t="s">
        <v>3031</v>
      </c>
      <c r="AK838">
        <v>20</v>
      </c>
      <c r="AL838">
        <v>12.2</v>
      </c>
      <c r="AM838">
        <v>12.5</v>
      </c>
      <c r="AN838">
        <v>12.5</v>
      </c>
      <c r="AO838">
        <v>23.1</v>
      </c>
      <c r="AP838">
        <v>18.2</v>
      </c>
      <c r="AQ838">
        <v>18.7</v>
      </c>
      <c r="AR838">
        <v>18.7</v>
      </c>
      <c r="AS838">
        <v>23.9</v>
      </c>
      <c r="AT838">
        <v>18.7</v>
      </c>
      <c r="AU838">
        <v>17.3</v>
      </c>
      <c r="AV838">
        <v>18.7</v>
      </c>
      <c r="AW838">
        <v>24.7</v>
      </c>
      <c r="AX838">
        <v>14</v>
      </c>
      <c r="AY838">
        <v>16.3</v>
      </c>
      <c r="AZ838">
        <v>16.3</v>
      </c>
      <c r="BA838">
        <v>36.6</v>
      </c>
      <c r="BB838">
        <v>20.9</v>
      </c>
      <c r="BC838">
        <v>20.399999999999999</v>
      </c>
      <c r="BD838">
        <v>20.9</v>
      </c>
      <c r="BE838">
        <v>42.9</v>
      </c>
      <c r="BF838">
        <v>24.5</v>
      </c>
      <c r="BG838">
        <v>21.2</v>
      </c>
      <c r="BH838">
        <v>24.5</v>
      </c>
      <c r="BI838" s="8" t="s">
        <v>3115</v>
      </c>
      <c r="BJ838" t="s">
        <v>67</v>
      </c>
      <c r="BK838" s="1">
        <v>44881</v>
      </c>
      <c r="BL838" s="8" t="s">
        <v>3058</v>
      </c>
      <c r="BM838" s="8" t="s">
        <v>3057</v>
      </c>
    </row>
    <row r="839" spans="1:67" x14ac:dyDescent="0.25">
      <c r="A839" s="8" t="s">
        <v>3081</v>
      </c>
      <c r="C839" t="s">
        <v>1518</v>
      </c>
      <c r="D839" t="s">
        <v>3023</v>
      </c>
      <c r="E839" t="s">
        <v>3030</v>
      </c>
      <c r="F839" t="s">
        <v>3031</v>
      </c>
      <c r="G839" t="s">
        <v>3030</v>
      </c>
      <c r="H839" t="s">
        <v>3031</v>
      </c>
      <c r="AK839">
        <v>21.6</v>
      </c>
      <c r="AL839">
        <v>7.5</v>
      </c>
      <c r="AM839">
        <v>8</v>
      </c>
      <c r="AN839">
        <v>8</v>
      </c>
      <c r="AO839">
        <v>24.4</v>
      </c>
      <c r="AP839">
        <v>13.1</v>
      </c>
      <c r="AQ839">
        <v>13.2</v>
      </c>
      <c r="AR839">
        <v>13.2</v>
      </c>
      <c r="AS839">
        <v>23.3</v>
      </c>
      <c r="AT839">
        <v>16</v>
      </c>
      <c r="AU839">
        <v>15.4</v>
      </c>
      <c r="AV839">
        <v>16</v>
      </c>
      <c r="AW839">
        <v>23.5</v>
      </c>
      <c r="AX839">
        <v>17.399999999999999</v>
      </c>
      <c r="AY839">
        <v>16.399999999999999</v>
      </c>
      <c r="AZ839">
        <v>17.399999999999999</v>
      </c>
      <c r="BA839">
        <v>37.4</v>
      </c>
      <c r="BB839">
        <v>19.100000000000001</v>
      </c>
      <c r="BD839">
        <v>19.100000000000001</v>
      </c>
      <c r="BE839">
        <v>41.4</v>
      </c>
      <c r="BF839">
        <v>22.2</v>
      </c>
      <c r="BG839">
        <v>21.4</v>
      </c>
      <c r="BH839">
        <v>22.2</v>
      </c>
      <c r="BI839" s="8" t="s">
        <v>3116</v>
      </c>
      <c r="BJ839" t="s">
        <v>67</v>
      </c>
      <c r="BK839" s="1">
        <v>44881</v>
      </c>
      <c r="BL839" s="8" t="s">
        <v>3058</v>
      </c>
      <c r="BM839" s="8" t="s">
        <v>3057</v>
      </c>
    </row>
    <row r="840" spans="1:67" x14ac:dyDescent="0.25">
      <c r="A840" s="8" t="s">
        <v>3114</v>
      </c>
      <c r="C840" t="s">
        <v>1518</v>
      </c>
      <c r="D840" t="s">
        <v>3023</v>
      </c>
      <c r="E840" t="s">
        <v>3030</v>
      </c>
      <c r="F840" t="s">
        <v>3031</v>
      </c>
      <c r="G840" t="s">
        <v>3030</v>
      </c>
      <c r="H840" t="s">
        <v>3031</v>
      </c>
      <c r="AK840">
        <v>22.1</v>
      </c>
      <c r="AL840">
        <v>16.2</v>
      </c>
      <c r="AM840">
        <v>16.3</v>
      </c>
      <c r="AN840">
        <v>16.3</v>
      </c>
      <c r="AS840">
        <v>23.5</v>
      </c>
      <c r="AT840">
        <v>19.2</v>
      </c>
      <c r="AU840">
        <v>18</v>
      </c>
      <c r="AV840">
        <v>19.2</v>
      </c>
      <c r="AW840">
        <v>21.5</v>
      </c>
      <c r="AX840">
        <v>16.5</v>
      </c>
      <c r="AY840">
        <v>17.3</v>
      </c>
      <c r="AZ840">
        <v>17.3</v>
      </c>
      <c r="BC840">
        <v>22</v>
      </c>
      <c r="BD840">
        <v>22</v>
      </c>
      <c r="BE840">
        <v>40.4</v>
      </c>
      <c r="BF840">
        <v>26.9</v>
      </c>
      <c r="BG840">
        <v>21.5</v>
      </c>
      <c r="BH840">
        <v>26.9</v>
      </c>
      <c r="BI840" s="8" t="s">
        <v>3117</v>
      </c>
      <c r="BJ840" t="s">
        <v>67</v>
      </c>
      <c r="BK840" s="1">
        <v>44881</v>
      </c>
      <c r="BL840" s="8" t="s">
        <v>3058</v>
      </c>
      <c r="BM840" s="8" t="s">
        <v>3057</v>
      </c>
      <c r="BN840" s="8" t="s">
        <v>60</v>
      </c>
      <c r="BO840" s="8" t="s">
        <v>3058</v>
      </c>
    </row>
    <row r="841" spans="1:67" x14ac:dyDescent="0.25">
      <c r="A841" s="8" t="s">
        <v>3114</v>
      </c>
      <c r="C841" t="s">
        <v>1518</v>
      </c>
      <c r="D841" t="s">
        <v>3023</v>
      </c>
      <c r="E841" t="s">
        <v>3030</v>
      </c>
      <c r="F841" t="s">
        <v>3031</v>
      </c>
      <c r="G841" t="s">
        <v>3030</v>
      </c>
      <c r="H841" t="s">
        <v>3031</v>
      </c>
      <c r="AM841">
        <v>13.2</v>
      </c>
      <c r="AN841">
        <v>13.2</v>
      </c>
      <c r="AO841">
        <v>24.9</v>
      </c>
      <c r="AP841">
        <v>19.399999999999999</v>
      </c>
      <c r="AQ841">
        <v>20.5</v>
      </c>
      <c r="AR841">
        <v>20.5</v>
      </c>
      <c r="AS841">
        <v>24.1</v>
      </c>
      <c r="AT841">
        <v>18.600000000000001</v>
      </c>
      <c r="AU841">
        <v>18.7</v>
      </c>
      <c r="AV841">
        <v>18.7</v>
      </c>
      <c r="AW841">
        <v>25.3</v>
      </c>
      <c r="AX841">
        <v>16.8</v>
      </c>
      <c r="AY841">
        <v>17.2</v>
      </c>
      <c r="AZ841">
        <v>17.2</v>
      </c>
      <c r="BA841">
        <v>31.9</v>
      </c>
      <c r="BB841">
        <v>26.6</v>
      </c>
      <c r="BD841">
        <v>26.6</v>
      </c>
      <c r="BE841">
        <v>44.4</v>
      </c>
      <c r="BF841">
        <v>30.5</v>
      </c>
      <c r="BG841">
        <v>27.1</v>
      </c>
      <c r="BH841">
        <v>30.5</v>
      </c>
      <c r="BI841" s="8" t="s">
        <v>3118</v>
      </c>
      <c r="BJ841" t="s">
        <v>67</v>
      </c>
      <c r="BK841" s="1">
        <v>44881</v>
      </c>
      <c r="BL841" s="8" t="s">
        <v>3058</v>
      </c>
      <c r="BM841" s="8" t="s">
        <v>3057</v>
      </c>
      <c r="BN841" s="8" t="s">
        <v>60</v>
      </c>
      <c r="BO841" s="8" t="s">
        <v>3058</v>
      </c>
    </row>
    <row r="842" spans="1:67" x14ac:dyDescent="0.25">
      <c r="A842" s="8" t="s">
        <v>3082</v>
      </c>
      <c r="C842" t="s">
        <v>1518</v>
      </c>
      <c r="D842" t="s">
        <v>3023</v>
      </c>
      <c r="E842" t="s">
        <v>3030</v>
      </c>
      <c r="F842" t="s">
        <v>3031</v>
      </c>
      <c r="G842" t="s">
        <v>3030</v>
      </c>
      <c r="H842" t="s">
        <v>3031</v>
      </c>
      <c r="AW842">
        <v>24.2</v>
      </c>
      <c r="AX842">
        <v>23.7</v>
      </c>
      <c r="AY842">
        <v>20.8</v>
      </c>
      <c r="AZ842">
        <v>23.7</v>
      </c>
      <c r="BA842">
        <v>29.5</v>
      </c>
      <c r="BB842">
        <v>24</v>
      </c>
      <c r="BC842">
        <v>24.4</v>
      </c>
      <c r="BD842">
        <v>24.4</v>
      </c>
      <c r="BE842">
        <v>42.9</v>
      </c>
      <c r="BF842">
        <v>32.9</v>
      </c>
      <c r="BG842">
        <v>30</v>
      </c>
      <c r="BH842">
        <v>32.9</v>
      </c>
      <c r="BI842" s="8" t="s">
        <v>3119</v>
      </c>
      <c r="BJ842" t="s">
        <v>67</v>
      </c>
      <c r="BK842" s="1">
        <v>44881</v>
      </c>
      <c r="BL842" s="8" t="s">
        <v>3058</v>
      </c>
      <c r="BM842" s="8" t="s">
        <v>3057</v>
      </c>
    </row>
    <row r="843" spans="1:67" x14ac:dyDescent="0.25">
      <c r="A843" s="8" t="s">
        <v>3082</v>
      </c>
      <c r="C843" t="s">
        <v>1518</v>
      </c>
      <c r="D843" t="s">
        <v>3023</v>
      </c>
      <c r="E843" t="s">
        <v>3030</v>
      </c>
      <c r="F843" t="s">
        <v>3031</v>
      </c>
      <c r="G843" t="s">
        <v>3030</v>
      </c>
      <c r="H843" t="s">
        <v>3031</v>
      </c>
      <c r="BA843">
        <v>32.6</v>
      </c>
      <c r="BB843">
        <v>27.9</v>
      </c>
      <c r="BC843">
        <v>31.3</v>
      </c>
      <c r="BD843">
        <v>31.3</v>
      </c>
      <c r="BE843">
        <v>44.2</v>
      </c>
      <c r="BF843">
        <v>28</v>
      </c>
      <c r="BG843">
        <v>29</v>
      </c>
      <c r="BH843">
        <v>29</v>
      </c>
      <c r="BI843" s="8" t="s">
        <v>3120</v>
      </c>
      <c r="BJ843" t="s">
        <v>67</v>
      </c>
      <c r="BK843" s="1">
        <v>44881</v>
      </c>
      <c r="BL843" s="8" t="s">
        <v>3058</v>
      </c>
      <c r="BM843" s="8" t="s">
        <v>3057</v>
      </c>
    </row>
    <row r="844" spans="1:67" x14ac:dyDescent="0.25">
      <c r="A844" s="8" t="s">
        <v>3065</v>
      </c>
      <c r="C844" t="s">
        <v>1518</v>
      </c>
      <c r="D844" t="s">
        <v>3023</v>
      </c>
      <c r="E844" t="s">
        <v>3030</v>
      </c>
      <c r="F844" t="s">
        <v>3031</v>
      </c>
      <c r="G844" t="s">
        <v>3030</v>
      </c>
      <c r="H844" t="s">
        <v>3031</v>
      </c>
      <c r="I844" t="b">
        <v>0</v>
      </c>
      <c r="AK844">
        <v>21.7</v>
      </c>
      <c r="AL844">
        <v>13</v>
      </c>
      <c r="AM844">
        <v>13.6</v>
      </c>
      <c r="AN844">
        <v>13.6</v>
      </c>
      <c r="AO844">
        <v>22.4</v>
      </c>
      <c r="AP844">
        <v>13.4</v>
      </c>
      <c r="AQ844">
        <v>18.899999999999999</v>
      </c>
      <c r="AR844">
        <v>18.899999999999999</v>
      </c>
      <c r="AS844">
        <v>26.1</v>
      </c>
      <c r="AT844">
        <v>15.5</v>
      </c>
      <c r="AU844">
        <v>15</v>
      </c>
      <c r="AV844">
        <v>15.5</v>
      </c>
      <c r="AW844">
        <v>21.2</v>
      </c>
      <c r="AX844">
        <v>17.899999999999999</v>
      </c>
      <c r="AY844">
        <v>20.399999999999999</v>
      </c>
      <c r="AZ844">
        <v>20.399999999999999</v>
      </c>
      <c r="BA844">
        <v>23.4</v>
      </c>
      <c r="BB844">
        <v>18.5</v>
      </c>
      <c r="BC844">
        <v>21.3</v>
      </c>
      <c r="BD844">
        <v>21.3</v>
      </c>
      <c r="BE844">
        <v>34.6</v>
      </c>
      <c r="BF844">
        <v>25.1</v>
      </c>
      <c r="BG844">
        <v>26</v>
      </c>
      <c r="BH844">
        <v>26</v>
      </c>
      <c r="BI844" s="8" t="s">
        <v>3127</v>
      </c>
      <c r="BJ844" t="s">
        <v>67</v>
      </c>
      <c r="BK844" s="1">
        <v>44881</v>
      </c>
      <c r="BL844" s="8" t="s">
        <v>3058</v>
      </c>
      <c r="BM844" s="8" t="s">
        <v>3057</v>
      </c>
    </row>
    <row r="845" spans="1:67" x14ac:dyDescent="0.25">
      <c r="A845" s="8" t="s">
        <v>3065</v>
      </c>
      <c r="C845" t="s">
        <v>1518</v>
      </c>
      <c r="D845" t="s">
        <v>3023</v>
      </c>
      <c r="E845" t="s">
        <v>3030</v>
      </c>
      <c r="F845" t="s">
        <v>3031</v>
      </c>
      <c r="G845" t="s">
        <v>3030</v>
      </c>
      <c r="H845" t="s">
        <v>3031</v>
      </c>
      <c r="I845" t="b">
        <v>0</v>
      </c>
      <c r="AK845">
        <v>10.5</v>
      </c>
      <c r="AL845">
        <v>11.2</v>
      </c>
      <c r="AM845">
        <v>14.2</v>
      </c>
      <c r="AN845">
        <v>14.2</v>
      </c>
      <c r="AO845">
        <v>22.4</v>
      </c>
      <c r="AP845">
        <v>13.9</v>
      </c>
      <c r="AQ845">
        <v>17.899999999999999</v>
      </c>
      <c r="AR845">
        <v>17.899999999999999</v>
      </c>
      <c r="AS845">
        <v>23.4</v>
      </c>
      <c r="AT845">
        <v>16.7</v>
      </c>
      <c r="AU845">
        <v>20.2</v>
      </c>
      <c r="AV845">
        <v>20.2</v>
      </c>
      <c r="AW845">
        <v>19.5</v>
      </c>
      <c r="AX845">
        <v>15.4</v>
      </c>
      <c r="AY845">
        <v>16.600000000000001</v>
      </c>
      <c r="AZ845">
        <v>16.600000000000001</v>
      </c>
      <c r="BA845">
        <v>23.9</v>
      </c>
      <c r="BB845">
        <v>19.5</v>
      </c>
      <c r="BC845">
        <v>20.5</v>
      </c>
      <c r="BD845">
        <v>20.5</v>
      </c>
      <c r="BE845">
        <v>31.4</v>
      </c>
      <c r="BF845">
        <v>23.8</v>
      </c>
      <c r="BG845">
        <v>25.8</v>
      </c>
      <c r="BH845">
        <v>25.8</v>
      </c>
      <c r="BI845" s="8" t="s">
        <v>3128</v>
      </c>
      <c r="BJ845" t="s">
        <v>67</v>
      </c>
      <c r="BK845" s="1">
        <v>44881</v>
      </c>
      <c r="BL845" s="8" t="s">
        <v>3058</v>
      </c>
      <c r="BM845" s="8" t="s">
        <v>3057</v>
      </c>
    </row>
    <row r="846" spans="1:67" x14ac:dyDescent="0.25">
      <c r="A846" s="2" t="s">
        <v>3061</v>
      </c>
      <c r="B846" s="2"/>
      <c r="C846" s="2" t="s">
        <v>1518</v>
      </c>
      <c r="D846" s="2" t="s">
        <v>3023</v>
      </c>
      <c r="E846" s="2" t="s">
        <v>3030</v>
      </c>
      <c r="F846" s="2" t="s">
        <v>3031</v>
      </c>
      <c r="G846" s="2" t="s">
        <v>3030</v>
      </c>
      <c r="H846" s="2" t="s">
        <v>3031</v>
      </c>
      <c r="I846" s="2" t="b">
        <v>0</v>
      </c>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t="s">
        <v>3064</v>
      </c>
      <c r="BJ846" s="2" t="s">
        <v>67</v>
      </c>
      <c r="BK846" s="3">
        <v>44881</v>
      </c>
      <c r="BL846" s="2" t="s">
        <v>3058</v>
      </c>
      <c r="BM846" s="2" t="s">
        <v>3057</v>
      </c>
      <c r="BN846" s="2" t="s">
        <v>60</v>
      </c>
      <c r="BO846" s="2" t="s">
        <v>3058</v>
      </c>
    </row>
    <row r="847" spans="1:67" x14ac:dyDescent="0.25">
      <c r="A847" s="8" t="s">
        <v>3095</v>
      </c>
      <c r="C847" t="s">
        <v>1518</v>
      </c>
      <c r="D847" t="s">
        <v>3023</v>
      </c>
      <c r="E847" t="s">
        <v>3030</v>
      </c>
      <c r="F847" t="s">
        <v>3031</v>
      </c>
      <c r="G847" t="s">
        <v>3030</v>
      </c>
      <c r="H847" t="s">
        <v>3031</v>
      </c>
      <c r="M847">
        <v>23.3</v>
      </c>
      <c r="N847">
        <v>13.6</v>
      </c>
      <c r="O847">
        <v>15.1</v>
      </c>
      <c r="P847">
        <v>15.1</v>
      </c>
      <c r="Q847">
        <v>25.1</v>
      </c>
      <c r="R847">
        <v>22.1</v>
      </c>
      <c r="S847">
        <v>24.4</v>
      </c>
      <c r="T847">
        <v>24.4</v>
      </c>
      <c r="U847">
        <v>24</v>
      </c>
      <c r="V847">
        <v>24.3</v>
      </c>
      <c r="W847">
        <v>31.6</v>
      </c>
      <c r="X847">
        <v>31.6</v>
      </c>
      <c r="AC847">
        <v>27.9</v>
      </c>
      <c r="AD847">
        <v>32.700000000000003</v>
      </c>
      <c r="AE847">
        <v>29.9</v>
      </c>
      <c r="AF847">
        <v>32.700000000000003</v>
      </c>
      <c r="AG847">
        <v>32.700000000000003</v>
      </c>
      <c r="AH847">
        <v>39.5</v>
      </c>
      <c r="AI847">
        <v>30.6</v>
      </c>
      <c r="AJ847">
        <v>39.5</v>
      </c>
      <c r="BI847" t="s">
        <v>3097</v>
      </c>
      <c r="BJ847" t="s">
        <v>67</v>
      </c>
      <c r="BK847" s="1">
        <v>44881</v>
      </c>
      <c r="BL847" s="8" t="s">
        <v>3058</v>
      </c>
      <c r="BM847" s="8" t="s">
        <v>3057</v>
      </c>
    </row>
    <row r="848" spans="1:67" x14ac:dyDescent="0.25">
      <c r="A848" s="8" t="s">
        <v>3095</v>
      </c>
      <c r="C848" t="s">
        <v>1518</v>
      </c>
      <c r="D848" t="s">
        <v>3023</v>
      </c>
      <c r="E848" t="s">
        <v>3030</v>
      </c>
      <c r="F848" t="s">
        <v>3031</v>
      </c>
      <c r="G848" t="s">
        <v>3030</v>
      </c>
      <c r="H848" t="s">
        <v>3031</v>
      </c>
      <c r="M848">
        <v>22.6</v>
      </c>
      <c r="N848">
        <v>9.5</v>
      </c>
      <c r="O848">
        <v>16.3</v>
      </c>
      <c r="P848">
        <v>16.3</v>
      </c>
      <c r="Q848">
        <v>27</v>
      </c>
      <c r="R848">
        <v>26.1</v>
      </c>
      <c r="S848">
        <v>25.1</v>
      </c>
      <c r="T848">
        <v>26.1</v>
      </c>
      <c r="U848">
        <v>21.9</v>
      </c>
      <c r="V848">
        <v>26.1</v>
      </c>
      <c r="W848">
        <v>25.2</v>
      </c>
      <c r="X848">
        <v>26.1</v>
      </c>
      <c r="Y848">
        <v>24.5</v>
      </c>
      <c r="Z848">
        <v>24.3</v>
      </c>
      <c r="AA848">
        <v>22.7</v>
      </c>
      <c r="AB848">
        <v>24.3</v>
      </c>
      <c r="AE848">
        <v>29.4</v>
      </c>
      <c r="AF848">
        <v>29.4</v>
      </c>
      <c r="AH848">
        <v>35</v>
      </c>
      <c r="AI848">
        <v>34.4</v>
      </c>
      <c r="AJ848">
        <v>35</v>
      </c>
      <c r="BI848" t="s">
        <v>3098</v>
      </c>
      <c r="BJ848" t="s">
        <v>67</v>
      </c>
      <c r="BK848" s="1">
        <v>44881</v>
      </c>
      <c r="BL848" s="8" t="s">
        <v>3058</v>
      </c>
      <c r="BM848" s="8" t="s">
        <v>3057</v>
      </c>
    </row>
    <row r="849" spans="1:67" x14ac:dyDescent="0.25">
      <c r="A849" s="8" t="s">
        <v>3109</v>
      </c>
      <c r="C849" t="s">
        <v>1518</v>
      </c>
      <c r="D849" t="s">
        <v>3023</v>
      </c>
      <c r="E849" t="s">
        <v>3030</v>
      </c>
      <c r="F849" t="s">
        <v>3031</v>
      </c>
      <c r="G849" t="s">
        <v>3030</v>
      </c>
      <c r="H849" t="s">
        <v>3031</v>
      </c>
      <c r="AK849">
        <v>17.7</v>
      </c>
      <c r="AL849">
        <v>9.1</v>
      </c>
      <c r="AM849">
        <v>10.7</v>
      </c>
      <c r="AN849">
        <v>10.7</v>
      </c>
      <c r="AO849">
        <v>19.7</v>
      </c>
      <c r="AP849">
        <v>13.4</v>
      </c>
      <c r="AQ849">
        <v>15.1</v>
      </c>
      <c r="AR849">
        <v>13.4</v>
      </c>
      <c r="AS849">
        <v>25.4</v>
      </c>
      <c r="AT849">
        <v>21.2</v>
      </c>
      <c r="AU849">
        <v>23</v>
      </c>
      <c r="AV849">
        <v>23</v>
      </c>
      <c r="AW849">
        <v>24.5</v>
      </c>
      <c r="AX849">
        <v>19.600000000000001</v>
      </c>
      <c r="AY849">
        <v>19.399999999999999</v>
      </c>
      <c r="AZ849">
        <v>19.600000000000001</v>
      </c>
      <c r="BA849">
        <v>30</v>
      </c>
      <c r="BB849">
        <v>28.7</v>
      </c>
      <c r="BC849">
        <v>31</v>
      </c>
      <c r="BD849">
        <v>31</v>
      </c>
      <c r="BE849">
        <v>38.1</v>
      </c>
      <c r="BF849">
        <v>32</v>
      </c>
      <c r="BG849">
        <v>33</v>
      </c>
      <c r="BH849">
        <v>33</v>
      </c>
      <c r="BI849" t="s">
        <v>3107</v>
      </c>
      <c r="BJ849" t="s">
        <v>67</v>
      </c>
      <c r="BK849" s="1">
        <v>44881</v>
      </c>
      <c r="BL849" s="8" t="s">
        <v>3058</v>
      </c>
      <c r="BM849" s="8" t="s">
        <v>3057</v>
      </c>
    </row>
    <row r="850" spans="1:67" x14ac:dyDescent="0.25">
      <c r="A850" s="8" t="s">
        <v>3109</v>
      </c>
      <c r="C850" t="s">
        <v>1518</v>
      </c>
      <c r="D850" t="s">
        <v>3023</v>
      </c>
      <c r="E850" t="s">
        <v>3030</v>
      </c>
      <c r="F850" t="s">
        <v>3031</v>
      </c>
      <c r="G850" t="s">
        <v>3030</v>
      </c>
      <c r="H850" t="s">
        <v>3031</v>
      </c>
      <c r="AK850">
        <v>18</v>
      </c>
      <c r="AL850">
        <v>9</v>
      </c>
      <c r="AM850">
        <v>12.3</v>
      </c>
      <c r="AN850">
        <v>12.3</v>
      </c>
      <c r="AO850">
        <v>21.7</v>
      </c>
      <c r="AP850">
        <v>14.3</v>
      </c>
      <c r="AQ850">
        <v>15.5</v>
      </c>
      <c r="AR850">
        <v>15.5</v>
      </c>
      <c r="AS850">
        <v>22.5</v>
      </c>
      <c r="AT850">
        <v>17.7</v>
      </c>
      <c r="AU850">
        <v>17.600000000000001</v>
      </c>
      <c r="AV850">
        <v>17.7</v>
      </c>
      <c r="AW850">
        <v>23.3</v>
      </c>
      <c r="AX850">
        <v>18</v>
      </c>
      <c r="AY850">
        <v>16</v>
      </c>
      <c r="AZ850">
        <v>18</v>
      </c>
      <c r="BA850">
        <v>32</v>
      </c>
      <c r="BB850">
        <v>26</v>
      </c>
      <c r="BC850">
        <v>27.2</v>
      </c>
      <c r="BD850">
        <v>27.2</v>
      </c>
      <c r="BE850">
        <v>39.1</v>
      </c>
      <c r="BF850">
        <v>31</v>
      </c>
      <c r="BG850">
        <v>32</v>
      </c>
      <c r="BH850">
        <v>32</v>
      </c>
      <c r="BI850" t="s">
        <v>3108</v>
      </c>
      <c r="BJ850" t="s">
        <v>67</v>
      </c>
      <c r="BK850" s="1">
        <v>44881</v>
      </c>
      <c r="BL850" s="8" t="s">
        <v>3058</v>
      </c>
      <c r="BM850" s="8" t="s">
        <v>3057</v>
      </c>
    </row>
    <row r="851" spans="1:67" x14ac:dyDescent="0.25">
      <c r="A851" s="8" t="s">
        <v>3053</v>
      </c>
      <c r="C851" t="s">
        <v>1518</v>
      </c>
      <c r="D851" t="s">
        <v>3023</v>
      </c>
      <c r="E851" t="s">
        <v>3030</v>
      </c>
      <c r="F851" t="s">
        <v>3031</v>
      </c>
      <c r="G851" s="8" t="s">
        <v>3030</v>
      </c>
      <c r="H851" s="8" t="s">
        <v>3031</v>
      </c>
      <c r="M851">
        <f>AVERAGE(2.2,2.3)*10</f>
        <v>22.5</v>
      </c>
      <c r="N851">
        <f>AVERAGE(1.8,2.3)*10</f>
        <v>20.5</v>
      </c>
      <c r="O851">
        <f>AVERAGE(2,2.2)*10</f>
        <v>21</v>
      </c>
      <c r="P851">
        <v>21</v>
      </c>
      <c r="Q851">
        <f>AVERAGE(2.2,2)*10</f>
        <v>21</v>
      </c>
      <c r="R851">
        <f>AVERAGE(2.7,2.7)*10</f>
        <v>27</v>
      </c>
      <c r="S851">
        <f>AVERAGE(2.6,2.6)*10</f>
        <v>26</v>
      </c>
      <c r="T851">
        <v>27</v>
      </c>
      <c r="U851">
        <f>AVERAGE(2.1,2.1)*10</f>
        <v>21</v>
      </c>
      <c r="V851">
        <f>AVERAGE(2.7,2.8)*10</f>
        <v>27.5</v>
      </c>
      <c r="W851">
        <f>AVERAGE(2.6,2.8)*10</f>
        <v>27</v>
      </c>
      <c r="X851">
        <v>27.5</v>
      </c>
      <c r="Y851">
        <f>AVERAGE(2.1,2.1)*10</f>
        <v>21</v>
      </c>
      <c r="Z851">
        <f>AVERAGE(2.4,2.7)*10</f>
        <v>25.5</v>
      </c>
      <c r="AA851">
        <f>AVERAGE(2.2,2.2)*10</f>
        <v>22</v>
      </c>
      <c r="AB851">
        <v>25.5</v>
      </c>
      <c r="AC851">
        <f>AVERAGE(2.9,2.9)*10</f>
        <v>29</v>
      </c>
      <c r="AD851">
        <f>AVERAGE(3.3,3.2)*10</f>
        <v>32.5</v>
      </c>
      <c r="AE851">
        <f>AVERAGE(2.8,2.9)*10</f>
        <v>28.499999999999996</v>
      </c>
      <c r="AF851">
        <v>32.5</v>
      </c>
      <c r="AG851">
        <f>AVERAGE(3.3,3.4)*10</f>
        <v>33.5</v>
      </c>
      <c r="AH851">
        <f>AVERAGE(4.1,4.2)*10</f>
        <v>41.5</v>
      </c>
      <c r="AI851">
        <f>AVERAGE(3.6,3.3)*10</f>
        <v>34.5</v>
      </c>
      <c r="AJ851">
        <v>41.5</v>
      </c>
      <c r="BI851" s="8" t="s">
        <v>3054</v>
      </c>
      <c r="BJ851" t="s">
        <v>67</v>
      </c>
      <c r="BK851" s="9">
        <v>44880</v>
      </c>
      <c r="BL851" s="8" t="s">
        <v>3055</v>
      </c>
      <c r="BM851" s="5" t="s">
        <v>3191</v>
      </c>
      <c r="BN851" t="s">
        <v>60</v>
      </c>
      <c r="BO851" t="s">
        <v>3055</v>
      </c>
    </row>
    <row r="852" spans="1:67" x14ac:dyDescent="0.25">
      <c r="A852" s="8" t="s">
        <v>3063</v>
      </c>
      <c r="C852" t="s">
        <v>1518</v>
      </c>
      <c r="D852" t="s">
        <v>3023</v>
      </c>
      <c r="E852" t="s">
        <v>3030</v>
      </c>
      <c r="F852" t="s">
        <v>3031</v>
      </c>
      <c r="G852" t="s">
        <v>3030</v>
      </c>
      <c r="H852" t="s">
        <v>3031</v>
      </c>
      <c r="S852">
        <v>28</v>
      </c>
      <c r="T852">
        <v>28</v>
      </c>
      <c r="U852">
        <v>23</v>
      </c>
      <c r="Y852">
        <v>23</v>
      </c>
      <c r="AC852">
        <v>34</v>
      </c>
      <c r="AD852">
        <v>38</v>
      </c>
      <c r="AE852">
        <v>33</v>
      </c>
      <c r="AF852">
        <v>38</v>
      </c>
      <c r="AG852">
        <v>45</v>
      </c>
      <c r="AH852">
        <v>42</v>
      </c>
      <c r="AJ852">
        <v>42</v>
      </c>
      <c r="BI852" s="8" t="s">
        <v>3088</v>
      </c>
      <c r="BJ852" t="s">
        <v>67</v>
      </c>
      <c r="BK852" s="1">
        <v>44881</v>
      </c>
      <c r="BL852" s="8" t="s">
        <v>3058</v>
      </c>
      <c r="BM852" s="8" t="s">
        <v>3057</v>
      </c>
    </row>
    <row r="853" spans="1:67" x14ac:dyDescent="0.25">
      <c r="A853" s="8" t="s">
        <v>3063</v>
      </c>
      <c r="C853" t="s">
        <v>1518</v>
      </c>
      <c r="D853" t="s">
        <v>3023</v>
      </c>
      <c r="E853" t="s">
        <v>3030</v>
      </c>
      <c r="F853" t="s">
        <v>3031</v>
      </c>
      <c r="G853" t="s">
        <v>3030</v>
      </c>
      <c r="H853" t="s">
        <v>3031</v>
      </c>
      <c r="AO853">
        <v>24</v>
      </c>
      <c r="AP853">
        <v>17</v>
      </c>
      <c r="AR853">
        <v>17</v>
      </c>
      <c r="AS853">
        <v>24</v>
      </c>
      <c r="AT853">
        <v>19</v>
      </c>
      <c r="AU853">
        <v>15</v>
      </c>
      <c r="AV853">
        <v>19</v>
      </c>
      <c r="AW853">
        <v>22</v>
      </c>
      <c r="AX853">
        <v>18</v>
      </c>
      <c r="AY853">
        <v>15</v>
      </c>
      <c r="AZ853">
        <v>18</v>
      </c>
      <c r="BA853">
        <v>32</v>
      </c>
      <c r="BB853">
        <v>22</v>
      </c>
      <c r="BC853">
        <v>21</v>
      </c>
      <c r="BD853">
        <v>22</v>
      </c>
      <c r="BE853">
        <v>38</v>
      </c>
      <c r="BF853">
        <v>31</v>
      </c>
      <c r="BG853">
        <v>24</v>
      </c>
      <c r="BH853">
        <v>31</v>
      </c>
      <c r="BI853" s="8" t="s">
        <v>3122</v>
      </c>
      <c r="BJ853" t="s">
        <v>67</v>
      </c>
      <c r="BK853" s="1">
        <v>44881</v>
      </c>
      <c r="BL853" s="8" t="s">
        <v>3058</v>
      </c>
      <c r="BM853" s="8" t="s">
        <v>3057</v>
      </c>
    </row>
    <row r="854" spans="1:67" s="23" customFormat="1" x14ac:dyDescent="0.25">
      <c r="A854" s="8" t="s">
        <v>3063</v>
      </c>
      <c r="B854"/>
      <c r="C854" t="s">
        <v>1518</v>
      </c>
      <c r="D854" t="s">
        <v>3023</v>
      </c>
      <c r="E854" t="s">
        <v>3030</v>
      </c>
      <c r="F854" t="s">
        <v>3031</v>
      </c>
      <c r="G854" t="s">
        <v>3030</v>
      </c>
      <c r="H854" t="s">
        <v>3031</v>
      </c>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v>23</v>
      </c>
      <c r="AT854"/>
      <c r="AU854"/>
      <c r="AV854"/>
      <c r="AW854">
        <v>21</v>
      </c>
      <c r="AX854">
        <v>17</v>
      </c>
      <c r="AY854">
        <v>15</v>
      </c>
      <c r="AZ854">
        <v>17</v>
      </c>
      <c r="BA854">
        <v>27</v>
      </c>
      <c r="BB854">
        <v>22</v>
      </c>
      <c r="BC854">
        <v>18</v>
      </c>
      <c r="BD854">
        <v>22</v>
      </c>
      <c r="BE854">
        <v>41</v>
      </c>
      <c r="BF854">
        <v>30</v>
      </c>
      <c r="BG854">
        <v>27</v>
      </c>
      <c r="BH854">
        <v>30</v>
      </c>
      <c r="BI854" s="8" t="s">
        <v>3123</v>
      </c>
      <c r="BJ854" t="s">
        <v>67</v>
      </c>
      <c r="BK854" s="1">
        <v>44881</v>
      </c>
      <c r="BL854" s="8" t="s">
        <v>3058</v>
      </c>
      <c r="BM854" s="8" t="s">
        <v>3057</v>
      </c>
      <c r="BN854"/>
      <c r="BO854"/>
    </row>
    <row r="855" spans="1:67" x14ac:dyDescent="0.25">
      <c r="A855" s="8" t="s">
        <v>3084</v>
      </c>
      <c r="C855" t="s">
        <v>1518</v>
      </c>
      <c r="D855" t="s">
        <v>3023</v>
      </c>
      <c r="E855" t="s">
        <v>3030</v>
      </c>
      <c r="F855" t="s">
        <v>3031</v>
      </c>
      <c r="G855" t="s">
        <v>3030</v>
      </c>
      <c r="H855" t="s">
        <v>3031</v>
      </c>
      <c r="L855" t="s">
        <v>3124</v>
      </c>
      <c r="AS855">
        <v>21.6</v>
      </c>
      <c r="AT855">
        <v>18</v>
      </c>
      <c r="AU855">
        <v>16.600000000000001</v>
      </c>
      <c r="AV855">
        <v>18</v>
      </c>
      <c r="AW855">
        <v>20.7</v>
      </c>
      <c r="AX855">
        <v>16.600000000000001</v>
      </c>
      <c r="AY855">
        <v>16.100000000000001</v>
      </c>
      <c r="AZ855">
        <v>16.600000000000001</v>
      </c>
      <c r="BA855">
        <v>26.4</v>
      </c>
      <c r="BB855">
        <v>23.5</v>
      </c>
      <c r="BC855">
        <v>21.2</v>
      </c>
      <c r="BD855">
        <v>23.5</v>
      </c>
      <c r="BE855">
        <v>33.700000000000003</v>
      </c>
      <c r="BF855">
        <v>26.4</v>
      </c>
      <c r="BG855">
        <v>25.2</v>
      </c>
      <c r="BH855">
        <v>26.4</v>
      </c>
      <c r="BI855" s="8"/>
      <c r="BJ855" t="s">
        <v>67</v>
      </c>
      <c r="BK855" s="1">
        <v>44881</v>
      </c>
      <c r="BL855" s="8" t="s">
        <v>3058</v>
      </c>
      <c r="BM855" s="8" t="s">
        <v>3057</v>
      </c>
      <c r="BN855" s="8" t="s">
        <v>60</v>
      </c>
      <c r="BO855" s="8" t="s">
        <v>3058</v>
      </c>
    </row>
    <row r="856" spans="1:67" s="23" customFormat="1" x14ac:dyDescent="0.25">
      <c r="A856" s="12" t="s">
        <v>3289</v>
      </c>
      <c r="B856" s="12"/>
      <c r="C856" s="12" t="s">
        <v>1518</v>
      </c>
      <c r="D856" s="12" t="s">
        <v>3023</v>
      </c>
      <c r="E856" s="12" t="s">
        <v>3030</v>
      </c>
      <c r="F856" s="12" t="s">
        <v>3031</v>
      </c>
      <c r="G856" s="12" t="s">
        <v>3030</v>
      </c>
      <c r="H856" s="12" t="s">
        <v>3031</v>
      </c>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t="s">
        <v>67</v>
      </c>
      <c r="BK856" s="14">
        <v>44886</v>
      </c>
      <c r="BL856" s="12" t="s">
        <v>3282</v>
      </c>
      <c r="BM856" s="12">
        <v>3622</v>
      </c>
      <c r="BN856" s="12" t="s">
        <v>60</v>
      </c>
      <c r="BO856" s="12" t="s">
        <v>3282</v>
      </c>
    </row>
    <row r="857" spans="1:67" s="23" customFormat="1" x14ac:dyDescent="0.25">
      <c r="A857" s="12" t="s">
        <v>3286</v>
      </c>
      <c r="B857" s="12"/>
      <c r="C857" s="12" t="s">
        <v>1518</v>
      </c>
      <c r="D857" s="12" t="s">
        <v>3023</v>
      </c>
      <c r="E857" s="12" t="s">
        <v>3030</v>
      </c>
      <c r="F857" s="12" t="s">
        <v>3031</v>
      </c>
      <c r="G857" s="12" t="s">
        <v>3030</v>
      </c>
      <c r="H857" s="12" t="s">
        <v>3031</v>
      </c>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t="s">
        <v>67</v>
      </c>
      <c r="BK857" s="14">
        <v>44886</v>
      </c>
      <c r="BL857" s="12" t="s">
        <v>3282</v>
      </c>
      <c r="BM857" s="12">
        <v>3622</v>
      </c>
      <c r="BN857" s="12" t="s">
        <v>60</v>
      </c>
      <c r="BO857" s="12" t="s">
        <v>3282</v>
      </c>
    </row>
    <row r="858" spans="1:67" x14ac:dyDescent="0.25">
      <c r="A858" s="12" t="s">
        <v>3403</v>
      </c>
      <c r="B858" s="12"/>
      <c r="C858" s="12" t="s">
        <v>1518</v>
      </c>
      <c r="D858" s="12" t="s">
        <v>3023</v>
      </c>
      <c r="E858" s="12" t="s">
        <v>3030</v>
      </c>
      <c r="F858" s="12" t="s">
        <v>3031</v>
      </c>
      <c r="G858" s="12" t="s">
        <v>3030</v>
      </c>
      <c r="H858" s="12" t="s">
        <v>3031</v>
      </c>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t="s">
        <v>67</v>
      </c>
      <c r="BK858" s="14">
        <v>44886</v>
      </c>
      <c r="BL858" s="12" t="s">
        <v>3282</v>
      </c>
      <c r="BM858" s="12">
        <v>3622</v>
      </c>
      <c r="BN858" s="12" t="s">
        <v>60</v>
      </c>
      <c r="BO858" s="12" t="s">
        <v>3282</v>
      </c>
    </row>
    <row r="859" spans="1:67" x14ac:dyDescent="0.25">
      <c r="A859" s="8" t="s">
        <v>3067</v>
      </c>
      <c r="C859" t="s">
        <v>1518</v>
      </c>
      <c r="D859" t="s">
        <v>3023</v>
      </c>
      <c r="E859" t="s">
        <v>3030</v>
      </c>
      <c r="F859" t="s">
        <v>3031</v>
      </c>
      <c r="G859" t="s">
        <v>3030</v>
      </c>
      <c r="H859" t="s">
        <v>3031</v>
      </c>
      <c r="M859">
        <v>20.6</v>
      </c>
      <c r="N859">
        <v>22.7</v>
      </c>
      <c r="O859">
        <v>20.3</v>
      </c>
      <c r="P859">
        <v>22.7</v>
      </c>
      <c r="Q859">
        <v>23.3</v>
      </c>
      <c r="R859">
        <v>24.6</v>
      </c>
      <c r="S859">
        <v>22</v>
      </c>
      <c r="T859">
        <v>24.6</v>
      </c>
      <c r="U859">
        <v>24.8</v>
      </c>
      <c r="V859">
        <v>29.2</v>
      </c>
      <c r="W859">
        <v>27.2</v>
      </c>
      <c r="X859">
        <v>29.2</v>
      </c>
      <c r="Y859">
        <v>27.3</v>
      </c>
      <c r="Z859">
        <v>30</v>
      </c>
      <c r="AA859">
        <v>27.6</v>
      </c>
      <c r="AB859">
        <v>30</v>
      </c>
      <c r="AC859">
        <v>35</v>
      </c>
      <c r="AD859">
        <v>36.200000000000003</v>
      </c>
      <c r="AE859">
        <v>32.1</v>
      </c>
      <c r="AF859">
        <v>36.200000000000003</v>
      </c>
      <c r="BI859" t="s">
        <v>3068</v>
      </c>
      <c r="BJ859" t="s">
        <v>67</v>
      </c>
      <c r="BK859" s="1">
        <v>44881</v>
      </c>
      <c r="BL859" s="8" t="s">
        <v>3058</v>
      </c>
      <c r="BM859" s="8" t="s">
        <v>3057</v>
      </c>
    </row>
    <row r="860" spans="1:67" x14ac:dyDescent="0.25">
      <c r="A860" s="8" t="s">
        <v>3069</v>
      </c>
      <c r="C860" t="s">
        <v>1518</v>
      </c>
      <c r="D860" t="s">
        <v>3023</v>
      </c>
      <c r="E860" t="s">
        <v>3030</v>
      </c>
      <c r="F860" t="s">
        <v>3031</v>
      </c>
      <c r="G860" t="s">
        <v>3030</v>
      </c>
      <c r="H860" t="s">
        <v>3031</v>
      </c>
      <c r="U860">
        <v>25.7</v>
      </c>
      <c r="V860">
        <v>30.1</v>
      </c>
      <c r="W860">
        <v>29.3</v>
      </c>
      <c r="X860">
        <v>30.1</v>
      </c>
      <c r="Y860">
        <v>23.4</v>
      </c>
      <c r="Z860">
        <v>24.4</v>
      </c>
      <c r="AA860">
        <v>22.9</v>
      </c>
      <c r="AB860">
        <v>24.4</v>
      </c>
      <c r="AC860">
        <v>35.700000000000003</v>
      </c>
      <c r="AD860">
        <v>37</v>
      </c>
      <c r="AE860">
        <v>33.200000000000003</v>
      </c>
      <c r="AF860">
        <v>37</v>
      </c>
      <c r="AG860">
        <v>41.8</v>
      </c>
      <c r="AH860">
        <v>45</v>
      </c>
      <c r="AI860">
        <v>38.4</v>
      </c>
      <c r="AJ860">
        <v>45</v>
      </c>
      <c r="BI860" t="s">
        <v>3071</v>
      </c>
      <c r="BJ860" t="s">
        <v>67</v>
      </c>
      <c r="BK860" s="1">
        <v>44881</v>
      </c>
      <c r="BL860" s="8" t="s">
        <v>3058</v>
      </c>
      <c r="BM860" s="8" t="s">
        <v>3057</v>
      </c>
    </row>
    <row r="861" spans="1:67" x14ac:dyDescent="0.25">
      <c r="A861" s="8" t="s">
        <v>3072</v>
      </c>
      <c r="C861" t="s">
        <v>1518</v>
      </c>
      <c r="D861" t="s">
        <v>3023</v>
      </c>
      <c r="E861" t="s">
        <v>3030</v>
      </c>
      <c r="F861" t="s">
        <v>3031</v>
      </c>
      <c r="G861" t="s">
        <v>3030</v>
      </c>
      <c r="H861" t="s">
        <v>3031</v>
      </c>
      <c r="M861">
        <v>21.9</v>
      </c>
      <c r="O861">
        <v>21.4</v>
      </c>
      <c r="P861">
        <v>21.4</v>
      </c>
      <c r="Q861">
        <v>22.5</v>
      </c>
      <c r="R861">
        <v>25.6</v>
      </c>
      <c r="S861">
        <v>24.2</v>
      </c>
      <c r="T861">
        <v>25.6</v>
      </c>
      <c r="U861">
        <v>21.5</v>
      </c>
      <c r="V861">
        <v>26</v>
      </c>
      <c r="W861">
        <v>24.3</v>
      </c>
      <c r="X861">
        <v>26</v>
      </c>
      <c r="Y861">
        <v>22.4</v>
      </c>
      <c r="Z861">
        <v>25.1</v>
      </c>
      <c r="AB861">
        <v>25.1</v>
      </c>
      <c r="AC861">
        <v>29.9</v>
      </c>
      <c r="AD861">
        <v>34.5</v>
      </c>
      <c r="AE861">
        <v>31</v>
      </c>
      <c r="AF861">
        <v>34.5</v>
      </c>
      <c r="AG861">
        <v>34.6</v>
      </c>
      <c r="AH861">
        <v>37.700000000000003</v>
      </c>
      <c r="AI861">
        <v>33</v>
      </c>
      <c r="AJ861">
        <v>37.700000000000003</v>
      </c>
      <c r="BI861" t="s">
        <v>3101</v>
      </c>
      <c r="BJ861" t="s">
        <v>67</v>
      </c>
      <c r="BK861" s="1">
        <v>44881</v>
      </c>
      <c r="BL861" s="8" t="s">
        <v>3058</v>
      </c>
      <c r="BM861" s="8" t="s">
        <v>3057</v>
      </c>
    </row>
    <row r="862" spans="1:67" x14ac:dyDescent="0.25">
      <c r="A862" s="8" t="s">
        <v>3072</v>
      </c>
      <c r="C862" t="s">
        <v>1518</v>
      </c>
      <c r="D862" t="s">
        <v>3023</v>
      </c>
      <c r="E862" t="s">
        <v>3030</v>
      </c>
      <c r="F862" t="s">
        <v>3031</v>
      </c>
      <c r="G862" t="s">
        <v>3030</v>
      </c>
      <c r="H862" t="s">
        <v>3031</v>
      </c>
      <c r="M862">
        <v>21</v>
      </c>
      <c r="N862">
        <v>22</v>
      </c>
      <c r="O862">
        <v>20.9</v>
      </c>
      <c r="P862">
        <v>22</v>
      </c>
      <c r="Q862">
        <v>22.2</v>
      </c>
      <c r="R862">
        <v>25.1</v>
      </c>
      <c r="S862">
        <v>25.2</v>
      </c>
      <c r="T862">
        <v>25.2</v>
      </c>
      <c r="U862">
        <v>21.7</v>
      </c>
      <c r="V862">
        <v>25.2</v>
      </c>
      <c r="W862">
        <v>24.2</v>
      </c>
      <c r="X862">
        <v>25.2</v>
      </c>
      <c r="Y862">
        <v>23.4</v>
      </c>
      <c r="Z862">
        <v>26.5</v>
      </c>
      <c r="AA862">
        <v>23.2</v>
      </c>
      <c r="AB862">
        <v>26.5</v>
      </c>
      <c r="AC862">
        <v>29.4</v>
      </c>
      <c r="AD862">
        <v>34.799999999999997</v>
      </c>
      <c r="AE862">
        <v>31</v>
      </c>
      <c r="AF862">
        <v>34.799999999999997</v>
      </c>
      <c r="AG862">
        <v>36.5</v>
      </c>
      <c r="AH862">
        <v>35.9</v>
      </c>
      <c r="AI862">
        <v>32.9</v>
      </c>
      <c r="AJ862">
        <v>35.9</v>
      </c>
      <c r="BI862" t="s">
        <v>3102</v>
      </c>
      <c r="BJ862" t="s">
        <v>67</v>
      </c>
      <c r="BK862" s="1">
        <v>44881</v>
      </c>
      <c r="BL862" s="8" t="s">
        <v>3058</v>
      </c>
      <c r="BM862" s="8" t="s">
        <v>3057</v>
      </c>
    </row>
    <row r="863" spans="1:67" x14ac:dyDescent="0.25">
      <c r="A863" s="8" t="s">
        <v>3073</v>
      </c>
      <c r="C863" t="s">
        <v>1518</v>
      </c>
      <c r="D863" t="s">
        <v>3023</v>
      </c>
      <c r="E863" t="s">
        <v>3030</v>
      </c>
      <c r="F863" t="s">
        <v>3031</v>
      </c>
      <c r="G863" t="s">
        <v>3030</v>
      </c>
      <c r="H863" t="s">
        <v>3031</v>
      </c>
      <c r="M863">
        <v>19.600000000000001</v>
      </c>
      <c r="N863">
        <v>19.899999999999999</v>
      </c>
      <c r="O863">
        <v>21.4</v>
      </c>
      <c r="P863">
        <v>21.4</v>
      </c>
      <c r="Q863">
        <v>25.6</v>
      </c>
      <c r="R863">
        <v>26.4</v>
      </c>
      <c r="S863">
        <v>22.8</v>
      </c>
      <c r="T863">
        <v>26.4</v>
      </c>
      <c r="BI863" t="s">
        <v>3103</v>
      </c>
      <c r="BJ863" t="s">
        <v>67</v>
      </c>
      <c r="BK863" s="1">
        <v>44881</v>
      </c>
      <c r="BL863" s="8" t="s">
        <v>3058</v>
      </c>
      <c r="BM863" s="8" t="s">
        <v>3057</v>
      </c>
    </row>
    <row r="864" spans="1:67" x14ac:dyDescent="0.25">
      <c r="A864" s="8" t="s">
        <v>3073</v>
      </c>
      <c r="C864" t="s">
        <v>1518</v>
      </c>
      <c r="D864" t="s">
        <v>3023</v>
      </c>
      <c r="E864" t="s">
        <v>3030</v>
      </c>
      <c r="F864" t="s">
        <v>3031</v>
      </c>
      <c r="G864" t="s">
        <v>3030</v>
      </c>
      <c r="H864" t="s">
        <v>3031</v>
      </c>
      <c r="M864">
        <v>21.5</v>
      </c>
      <c r="N864">
        <v>18.899999999999999</v>
      </c>
      <c r="O864">
        <v>21.1</v>
      </c>
      <c r="P864">
        <v>21.1</v>
      </c>
      <c r="Q864">
        <v>25.1</v>
      </c>
      <c r="R864">
        <v>25.5</v>
      </c>
      <c r="S864">
        <v>24.4</v>
      </c>
      <c r="T864">
        <v>25.5</v>
      </c>
      <c r="U864">
        <v>21.6</v>
      </c>
      <c r="V864">
        <v>29</v>
      </c>
      <c r="W864">
        <v>26</v>
      </c>
      <c r="X864">
        <v>29</v>
      </c>
      <c r="Y864">
        <v>22.3</v>
      </c>
      <c r="Z864">
        <v>25.2</v>
      </c>
      <c r="AA864">
        <v>22.5</v>
      </c>
      <c r="AB864">
        <v>25.2</v>
      </c>
      <c r="AG864">
        <v>37.4</v>
      </c>
      <c r="AH864">
        <v>38.1</v>
      </c>
      <c r="AI864">
        <v>33.4</v>
      </c>
      <c r="AJ864">
        <v>38.1</v>
      </c>
      <c r="BI864" t="s">
        <v>3102</v>
      </c>
      <c r="BJ864" t="s">
        <v>67</v>
      </c>
      <c r="BK864" s="1">
        <v>44881</v>
      </c>
      <c r="BL864" s="8" t="s">
        <v>3058</v>
      </c>
      <c r="BM864" s="8" t="s">
        <v>3057</v>
      </c>
    </row>
    <row r="865" spans="1:67" x14ac:dyDescent="0.25">
      <c r="A865" s="8" t="s">
        <v>3074</v>
      </c>
      <c r="C865" t="s">
        <v>1518</v>
      </c>
      <c r="D865" t="s">
        <v>3023</v>
      </c>
      <c r="E865" t="s">
        <v>3030</v>
      </c>
      <c r="F865" t="s">
        <v>3031</v>
      </c>
      <c r="G865" t="s">
        <v>3030</v>
      </c>
      <c r="H865" t="s">
        <v>3031</v>
      </c>
      <c r="M865">
        <v>24.2</v>
      </c>
      <c r="N865">
        <v>20.5</v>
      </c>
      <c r="O865">
        <v>19.2</v>
      </c>
      <c r="P865">
        <v>20.5</v>
      </c>
      <c r="Q865">
        <v>24.6</v>
      </c>
      <c r="R865">
        <v>30.2</v>
      </c>
      <c r="S865">
        <v>26.8</v>
      </c>
      <c r="T865">
        <v>30.2</v>
      </c>
      <c r="U865">
        <v>30</v>
      </c>
      <c r="V865">
        <v>30.8</v>
      </c>
      <c r="W865">
        <v>28.9</v>
      </c>
      <c r="X865">
        <v>30.8</v>
      </c>
      <c r="Y865">
        <v>25.5</v>
      </c>
      <c r="Z865">
        <v>27.6</v>
      </c>
      <c r="AA865">
        <v>24.1</v>
      </c>
      <c r="AB865">
        <v>27.6</v>
      </c>
      <c r="AC865">
        <v>32.299999999999997</v>
      </c>
      <c r="AD865">
        <v>36.1</v>
      </c>
      <c r="AE865">
        <v>31.4</v>
      </c>
      <c r="AF865">
        <v>36.1</v>
      </c>
      <c r="AG865">
        <v>38.299999999999997</v>
      </c>
      <c r="AH865">
        <v>41.6</v>
      </c>
      <c r="AI865">
        <v>36.200000000000003</v>
      </c>
      <c r="AJ865">
        <v>41.6</v>
      </c>
      <c r="BI865" t="s">
        <v>3104</v>
      </c>
      <c r="BJ865" t="s">
        <v>67</v>
      </c>
      <c r="BK865" s="1">
        <v>44881</v>
      </c>
      <c r="BL865" s="8" t="s">
        <v>3058</v>
      </c>
      <c r="BM865" s="8" t="s">
        <v>3057</v>
      </c>
    </row>
    <row r="866" spans="1:67" x14ac:dyDescent="0.25">
      <c r="A866" s="8" t="s">
        <v>3074</v>
      </c>
      <c r="C866" t="s">
        <v>1518</v>
      </c>
      <c r="D866" t="s">
        <v>3023</v>
      </c>
      <c r="E866" t="s">
        <v>3030</v>
      </c>
      <c r="F866" t="s">
        <v>3031</v>
      </c>
      <c r="G866" t="s">
        <v>3030</v>
      </c>
      <c r="H866" t="s">
        <v>3031</v>
      </c>
      <c r="M866">
        <v>22.3</v>
      </c>
      <c r="N866">
        <v>21.1</v>
      </c>
      <c r="P866">
        <v>21.1</v>
      </c>
      <c r="Q866">
        <v>24.7</v>
      </c>
      <c r="R866">
        <v>30.4</v>
      </c>
      <c r="S866">
        <v>27</v>
      </c>
      <c r="T866">
        <v>30.4</v>
      </c>
      <c r="U866">
        <v>23.8</v>
      </c>
      <c r="V866">
        <v>29.9</v>
      </c>
      <c r="W866">
        <v>28.2</v>
      </c>
      <c r="X866">
        <v>29.9</v>
      </c>
      <c r="Y866">
        <v>23.6</v>
      </c>
      <c r="Z866">
        <v>27.4</v>
      </c>
      <c r="AA866">
        <v>24</v>
      </c>
      <c r="AB866">
        <v>27.4</v>
      </c>
      <c r="AC866">
        <v>31.9</v>
      </c>
      <c r="AD866">
        <v>37.6</v>
      </c>
      <c r="AE866">
        <v>31.9</v>
      </c>
      <c r="AF866">
        <v>37.6</v>
      </c>
      <c r="AG866">
        <v>33.9</v>
      </c>
      <c r="AH866">
        <v>41.6</v>
      </c>
      <c r="AI866">
        <v>34.4</v>
      </c>
      <c r="AJ866">
        <v>41.6</v>
      </c>
      <c r="BI866" t="s">
        <v>3101</v>
      </c>
      <c r="BJ866" t="s">
        <v>67</v>
      </c>
      <c r="BK866" s="1">
        <v>44881</v>
      </c>
      <c r="BL866" s="8" t="s">
        <v>3058</v>
      </c>
      <c r="BM866" s="8" t="s">
        <v>3057</v>
      </c>
    </row>
    <row r="867" spans="1:67" x14ac:dyDescent="0.25">
      <c r="A867" s="8" t="s">
        <v>3070</v>
      </c>
      <c r="C867" t="s">
        <v>1518</v>
      </c>
      <c r="D867" t="s">
        <v>3023</v>
      </c>
      <c r="E867" t="s">
        <v>3030</v>
      </c>
      <c r="F867" t="s">
        <v>3031</v>
      </c>
      <c r="G867" t="s">
        <v>3030</v>
      </c>
      <c r="H867" t="s">
        <v>3031</v>
      </c>
      <c r="M867">
        <v>21.6</v>
      </c>
      <c r="N867">
        <v>25.5</v>
      </c>
      <c r="O867">
        <v>23.6</v>
      </c>
      <c r="P867">
        <v>25.5</v>
      </c>
      <c r="Q867">
        <v>27.4</v>
      </c>
      <c r="R867">
        <v>30.1</v>
      </c>
      <c r="S867">
        <v>28</v>
      </c>
      <c r="T867">
        <v>30.1</v>
      </c>
      <c r="U867">
        <v>28.6</v>
      </c>
      <c r="V867">
        <v>30.5</v>
      </c>
      <c r="W867">
        <v>30.3</v>
      </c>
      <c r="X867">
        <v>30.5</v>
      </c>
      <c r="Y867">
        <v>26.5</v>
      </c>
      <c r="Z867">
        <v>28</v>
      </c>
      <c r="AA867">
        <v>25.7</v>
      </c>
      <c r="AB867">
        <v>28</v>
      </c>
      <c r="AG867">
        <v>42.1</v>
      </c>
      <c r="AH867">
        <v>45.7</v>
      </c>
      <c r="AI867">
        <v>41.6</v>
      </c>
      <c r="AJ867">
        <v>45.7</v>
      </c>
      <c r="BI867" t="s">
        <v>3101</v>
      </c>
      <c r="BJ867" t="s">
        <v>67</v>
      </c>
      <c r="BK867" s="1">
        <v>44881</v>
      </c>
      <c r="BL867" s="8" t="s">
        <v>3058</v>
      </c>
      <c r="BM867" s="8" t="s">
        <v>3057</v>
      </c>
    </row>
    <row r="868" spans="1:67" x14ac:dyDescent="0.25">
      <c r="A868" s="8" t="s">
        <v>3070</v>
      </c>
      <c r="C868" t="s">
        <v>1518</v>
      </c>
      <c r="D868" t="s">
        <v>3023</v>
      </c>
      <c r="E868" t="s">
        <v>3030</v>
      </c>
      <c r="F868" t="s">
        <v>3031</v>
      </c>
      <c r="G868" t="s">
        <v>3030</v>
      </c>
      <c r="H868" t="s">
        <v>3031</v>
      </c>
      <c r="Q868">
        <v>27.2</v>
      </c>
      <c r="R868">
        <v>30.3</v>
      </c>
      <c r="S868">
        <v>28.7</v>
      </c>
      <c r="T868">
        <v>30.3</v>
      </c>
      <c r="U868">
        <v>24.7</v>
      </c>
      <c r="V868">
        <v>30.8</v>
      </c>
      <c r="X868">
        <v>30.8</v>
      </c>
      <c r="BI868" t="s">
        <v>3102</v>
      </c>
      <c r="BJ868" t="s">
        <v>67</v>
      </c>
      <c r="BK868" s="1">
        <v>44881</v>
      </c>
      <c r="BL868" s="8" t="s">
        <v>3058</v>
      </c>
      <c r="BM868" s="8" t="s">
        <v>3057</v>
      </c>
    </row>
    <row r="869" spans="1:67" x14ac:dyDescent="0.25">
      <c r="A869" s="8" t="s">
        <v>3092</v>
      </c>
      <c r="C869" t="s">
        <v>1518</v>
      </c>
      <c r="D869" t="s">
        <v>3023</v>
      </c>
      <c r="E869" t="s">
        <v>3030</v>
      </c>
      <c r="F869" t="s">
        <v>3031</v>
      </c>
      <c r="G869" t="s">
        <v>3030</v>
      </c>
      <c r="H869" t="s">
        <v>3031</v>
      </c>
      <c r="M869">
        <v>22.7</v>
      </c>
      <c r="N869">
        <v>23</v>
      </c>
      <c r="O869">
        <v>22.7</v>
      </c>
      <c r="P869">
        <v>23</v>
      </c>
      <c r="Q869">
        <v>23.8</v>
      </c>
      <c r="R869">
        <v>30.3</v>
      </c>
      <c r="S869">
        <v>29.1</v>
      </c>
      <c r="T869">
        <v>30.3</v>
      </c>
      <c r="U869">
        <v>23.3</v>
      </c>
      <c r="V869">
        <v>30</v>
      </c>
      <c r="W869">
        <v>28.4</v>
      </c>
      <c r="X869">
        <v>30</v>
      </c>
      <c r="Y869">
        <v>24.3</v>
      </c>
      <c r="Z869">
        <v>27.4</v>
      </c>
      <c r="AA869">
        <v>26.4</v>
      </c>
      <c r="AB869">
        <v>27.4</v>
      </c>
      <c r="AC869">
        <v>31.4</v>
      </c>
      <c r="AD869">
        <v>34.4</v>
      </c>
      <c r="AE869">
        <v>30.6</v>
      </c>
      <c r="AF869">
        <v>34.4</v>
      </c>
      <c r="AG869">
        <v>42.4</v>
      </c>
      <c r="AH869">
        <v>40.799999999999997</v>
      </c>
      <c r="AI869">
        <v>36.1</v>
      </c>
      <c r="AJ869">
        <v>40.799999999999997</v>
      </c>
      <c r="BI869" t="s">
        <v>3093</v>
      </c>
      <c r="BJ869" t="s">
        <v>67</v>
      </c>
      <c r="BK869" s="1">
        <v>44881</v>
      </c>
      <c r="BL869" s="8" t="s">
        <v>3058</v>
      </c>
      <c r="BM869" s="8" t="s">
        <v>3057</v>
      </c>
    </row>
    <row r="870" spans="1:67" x14ac:dyDescent="0.25">
      <c r="A870" s="8" t="s">
        <v>3092</v>
      </c>
      <c r="C870" t="s">
        <v>1518</v>
      </c>
      <c r="D870" t="s">
        <v>3023</v>
      </c>
      <c r="E870" t="s">
        <v>3030</v>
      </c>
      <c r="F870" t="s">
        <v>3031</v>
      </c>
      <c r="G870" t="s">
        <v>3030</v>
      </c>
      <c r="H870" t="s">
        <v>3031</v>
      </c>
      <c r="M870">
        <v>22.6</v>
      </c>
      <c r="N870">
        <v>21.5</v>
      </c>
      <c r="O870">
        <v>22.9</v>
      </c>
      <c r="P870">
        <v>22.9</v>
      </c>
      <c r="Q870">
        <v>23.4</v>
      </c>
      <c r="R870">
        <v>29.9</v>
      </c>
      <c r="S870">
        <v>28.5</v>
      </c>
      <c r="T870">
        <v>29.9</v>
      </c>
      <c r="U870">
        <v>23</v>
      </c>
      <c r="V870">
        <v>28.5</v>
      </c>
      <c r="W870">
        <v>27.5</v>
      </c>
      <c r="X870">
        <v>28.5</v>
      </c>
      <c r="Y870">
        <v>25.8</v>
      </c>
      <c r="Z870">
        <v>27.7</v>
      </c>
      <c r="AA870">
        <v>24.5</v>
      </c>
      <c r="AB870">
        <v>27.7</v>
      </c>
      <c r="AC870">
        <v>31.9</v>
      </c>
      <c r="AD870">
        <v>34.1</v>
      </c>
      <c r="AE870">
        <v>29.4</v>
      </c>
      <c r="AF870">
        <v>34.1</v>
      </c>
      <c r="AG870">
        <v>35.5</v>
      </c>
      <c r="AH870">
        <v>38.4</v>
      </c>
      <c r="AI870">
        <v>34.1</v>
      </c>
      <c r="AJ870">
        <v>38.4</v>
      </c>
      <c r="BI870" t="s">
        <v>3094</v>
      </c>
      <c r="BJ870" t="s">
        <v>67</v>
      </c>
      <c r="BK870" s="1">
        <v>44881</v>
      </c>
      <c r="BL870" s="8" t="s">
        <v>3058</v>
      </c>
      <c r="BM870" s="8" t="s">
        <v>3057</v>
      </c>
    </row>
    <row r="871" spans="1:67" x14ac:dyDescent="0.25">
      <c r="A871" s="12" t="s">
        <v>3092</v>
      </c>
      <c r="B871" s="12"/>
      <c r="C871" s="12" t="s">
        <v>1518</v>
      </c>
      <c r="D871" s="12" t="s">
        <v>3023</v>
      </c>
      <c r="E871" s="12" t="s">
        <v>3030</v>
      </c>
      <c r="F871" s="12" t="s">
        <v>3031</v>
      </c>
      <c r="G871" s="12" t="s">
        <v>3030</v>
      </c>
      <c r="H871" s="12" t="s">
        <v>3031</v>
      </c>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t="s">
        <v>67</v>
      </c>
      <c r="BK871" s="14">
        <v>44886</v>
      </c>
      <c r="BL871" s="12" t="s">
        <v>3282</v>
      </c>
      <c r="BM871" s="12">
        <v>3622</v>
      </c>
      <c r="BN871" s="12" t="s">
        <v>60</v>
      </c>
      <c r="BO871" s="12" t="s">
        <v>3282</v>
      </c>
    </row>
    <row r="872" spans="1:67" x14ac:dyDescent="0.25">
      <c r="A872" s="8" t="s">
        <v>3085</v>
      </c>
      <c r="C872" t="s">
        <v>1518</v>
      </c>
      <c r="D872" t="s">
        <v>3023</v>
      </c>
      <c r="E872" t="s">
        <v>3030</v>
      </c>
      <c r="F872" t="s">
        <v>3031</v>
      </c>
      <c r="G872" t="s">
        <v>3030</v>
      </c>
      <c r="H872" t="s">
        <v>3031</v>
      </c>
      <c r="AK872">
        <v>17.5</v>
      </c>
      <c r="AL872">
        <v>10.5</v>
      </c>
      <c r="AM872">
        <v>11</v>
      </c>
      <c r="AN872">
        <v>11</v>
      </c>
      <c r="AO872">
        <v>25</v>
      </c>
      <c r="AP872">
        <v>14.8</v>
      </c>
      <c r="AQ872">
        <v>14.8</v>
      </c>
      <c r="AR872">
        <v>14.8</v>
      </c>
      <c r="AS872">
        <v>26</v>
      </c>
      <c r="AT872">
        <v>14.8</v>
      </c>
      <c r="AU872">
        <v>15.2</v>
      </c>
      <c r="AV872">
        <v>15.2</v>
      </c>
      <c r="AW872">
        <v>25.1</v>
      </c>
      <c r="AX872">
        <v>14.7</v>
      </c>
      <c r="AY872">
        <v>15.8</v>
      </c>
      <c r="AZ872">
        <v>15.8</v>
      </c>
      <c r="BA872">
        <v>32</v>
      </c>
      <c r="BB872">
        <v>22.5</v>
      </c>
      <c r="BC872">
        <v>22.7</v>
      </c>
      <c r="BD872">
        <v>22.7</v>
      </c>
      <c r="BE872">
        <v>48.5</v>
      </c>
      <c r="BF872">
        <v>23.7</v>
      </c>
      <c r="BG872">
        <v>21.1</v>
      </c>
      <c r="BH872">
        <v>23.7</v>
      </c>
      <c r="BI872" s="8" t="s">
        <v>3125</v>
      </c>
      <c r="BJ872" t="s">
        <v>67</v>
      </c>
      <c r="BK872" s="1">
        <v>44881</v>
      </c>
      <c r="BL872" s="8" t="s">
        <v>3058</v>
      </c>
      <c r="BM872" s="8" t="s">
        <v>3057</v>
      </c>
    </row>
    <row r="873" spans="1:67" x14ac:dyDescent="0.25">
      <c r="A873" s="8" t="s">
        <v>3085</v>
      </c>
      <c r="C873" t="s">
        <v>1518</v>
      </c>
      <c r="D873" t="s">
        <v>3023</v>
      </c>
      <c r="E873" t="s">
        <v>3030</v>
      </c>
      <c r="F873" t="s">
        <v>3031</v>
      </c>
      <c r="G873" t="s">
        <v>3030</v>
      </c>
      <c r="H873" t="s">
        <v>3031</v>
      </c>
      <c r="AK873">
        <v>16.899999999999999</v>
      </c>
      <c r="AL873">
        <v>11.1</v>
      </c>
      <c r="AM873">
        <v>11.5</v>
      </c>
      <c r="AN873">
        <v>11.5</v>
      </c>
      <c r="AO873">
        <v>23.3</v>
      </c>
      <c r="AP873">
        <v>14.1</v>
      </c>
      <c r="AQ873">
        <v>16</v>
      </c>
      <c r="AR873">
        <v>16</v>
      </c>
      <c r="AS873">
        <v>25.2</v>
      </c>
      <c r="AT873">
        <v>15.8</v>
      </c>
      <c r="AU873">
        <v>16.100000000000001</v>
      </c>
      <c r="AV873">
        <v>16.100000000000001</v>
      </c>
      <c r="AW873">
        <v>23.3</v>
      </c>
      <c r="AX873">
        <v>15.2</v>
      </c>
      <c r="AY873">
        <v>14.9</v>
      </c>
      <c r="AZ873">
        <v>15.2</v>
      </c>
      <c r="BA873">
        <v>35</v>
      </c>
      <c r="BB873">
        <v>21.1</v>
      </c>
      <c r="BC873">
        <v>26</v>
      </c>
      <c r="BD873">
        <v>26</v>
      </c>
      <c r="BE873">
        <v>47.8</v>
      </c>
      <c r="BF873">
        <v>28.1</v>
      </c>
      <c r="BG873">
        <v>31.2</v>
      </c>
      <c r="BH873">
        <v>31.2</v>
      </c>
      <c r="BI873" s="8" t="s">
        <v>3126</v>
      </c>
      <c r="BJ873" t="s">
        <v>67</v>
      </c>
      <c r="BK873" s="1">
        <v>44881</v>
      </c>
      <c r="BL873" s="8" t="s">
        <v>3058</v>
      </c>
      <c r="BM873" s="8" t="s">
        <v>3057</v>
      </c>
    </row>
    <row r="874" spans="1:67" x14ac:dyDescent="0.25">
      <c r="A874" s="2" t="s">
        <v>3320</v>
      </c>
      <c r="B874" s="2"/>
      <c r="C874" s="2" t="s">
        <v>1518</v>
      </c>
      <c r="D874" s="2" t="s">
        <v>3023</v>
      </c>
      <c r="E874" s="2" t="s">
        <v>3030</v>
      </c>
      <c r="F874" s="2" t="s">
        <v>271</v>
      </c>
      <c r="G874" s="2" t="s">
        <v>3030</v>
      </c>
      <c r="H874" s="2" t="s">
        <v>271</v>
      </c>
      <c r="I874" s="2" t="b">
        <v>0</v>
      </c>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t="s">
        <v>3326</v>
      </c>
      <c r="BJ874" s="2" t="s">
        <v>67</v>
      </c>
      <c r="BK874" s="3">
        <v>44883</v>
      </c>
      <c r="BL874" s="2" t="s">
        <v>3282</v>
      </c>
      <c r="BM874" s="2">
        <v>3622</v>
      </c>
      <c r="BN874" s="2"/>
      <c r="BO874" s="2"/>
    </row>
    <row r="875" spans="1:67" x14ac:dyDescent="0.25">
      <c r="A875" s="2" t="s">
        <v>3175</v>
      </c>
      <c r="B875" s="2"/>
      <c r="C875" s="2" t="s">
        <v>1518</v>
      </c>
      <c r="D875" s="2" t="s">
        <v>3023</v>
      </c>
      <c r="E875" s="2" t="s">
        <v>3030</v>
      </c>
      <c r="F875" s="2" t="s">
        <v>271</v>
      </c>
      <c r="G875" s="2" t="s">
        <v>3030</v>
      </c>
      <c r="H875" s="2" t="s">
        <v>271</v>
      </c>
      <c r="I875" s="2" t="b">
        <v>0</v>
      </c>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t="s">
        <v>3306</v>
      </c>
      <c r="BJ875" s="2" t="s">
        <v>67</v>
      </c>
      <c r="BK875" s="3">
        <v>44883</v>
      </c>
      <c r="BL875" s="2" t="s">
        <v>3282</v>
      </c>
      <c r="BM875" s="2">
        <v>3622</v>
      </c>
      <c r="BN875" s="2"/>
      <c r="BO875" s="2"/>
    </row>
    <row r="876" spans="1:67" x14ac:dyDescent="0.25">
      <c r="A876" s="2" t="s">
        <v>3175</v>
      </c>
      <c r="B876" s="2"/>
      <c r="C876" s="2" t="s">
        <v>1518</v>
      </c>
      <c r="D876" s="2" t="s">
        <v>3023</v>
      </c>
      <c r="E876" s="2" t="s">
        <v>3030</v>
      </c>
      <c r="F876" s="2" t="s">
        <v>271</v>
      </c>
      <c r="G876" s="2" t="s">
        <v>3030</v>
      </c>
      <c r="H876" s="2" t="s">
        <v>271</v>
      </c>
      <c r="I876" s="2" t="b">
        <v>0</v>
      </c>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t="s">
        <v>3333</v>
      </c>
      <c r="BJ876" s="2" t="s">
        <v>67</v>
      </c>
      <c r="BK876" s="3">
        <v>44883</v>
      </c>
      <c r="BL876" s="2" t="s">
        <v>3282</v>
      </c>
      <c r="BM876" s="2">
        <v>3622</v>
      </c>
      <c r="BN876" s="2"/>
      <c r="BO876" s="2"/>
    </row>
    <row r="877" spans="1:67" x14ac:dyDescent="0.25">
      <c r="A877" s="2" t="s">
        <v>3178</v>
      </c>
      <c r="B877" s="2"/>
      <c r="C877" s="2" t="s">
        <v>1518</v>
      </c>
      <c r="D877" s="2" t="s">
        <v>3023</v>
      </c>
      <c r="E877" s="2" t="s">
        <v>3030</v>
      </c>
      <c r="F877" s="2" t="s">
        <v>271</v>
      </c>
      <c r="G877" s="2" t="s">
        <v>3030</v>
      </c>
      <c r="H877" s="2" t="s">
        <v>271</v>
      </c>
      <c r="I877" s="2" t="b">
        <v>0</v>
      </c>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t="s">
        <v>3310</v>
      </c>
      <c r="BJ877" s="2" t="s">
        <v>67</v>
      </c>
      <c r="BK877" s="3">
        <v>44883</v>
      </c>
      <c r="BL877" s="2" t="s">
        <v>3282</v>
      </c>
      <c r="BM877" s="2">
        <v>3622</v>
      </c>
      <c r="BN877" s="2"/>
      <c r="BO877" s="2"/>
    </row>
    <row r="878" spans="1:67" x14ac:dyDescent="0.25">
      <c r="A878" s="2" t="s">
        <v>3178</v>
      </c>
      <c r="B878" s="2"/>
      <c r="C878" s="2" t="s">
        <v>1518</v>
      </c>
      <c r="D878" s="2" t="s">
        <v>3023</v>
      </c>
      <c r="E878" s="2" t="s">
        <v>3030</v>
      </c>
      <c r="F878" s="2" t="s">
        <v>271</v>
      </c>
      <c r="G878" s="2" t="s">
        <v>3030</v>
      </c>
      <c r="H878" s="2" t="s">
        <v>271</v>
      </c>
      <c r="I878" s="2" t="b">
        <v>0</v>
      </c>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t="s">
        <v>3329</v>
      </c>
      <c r="BJ878" s="2" t="s">
        <v>67</v>
      </c>
      <c r="BK878" s="3">
        <v>44883</v>
      </c>
      <c r="BL878" s="2" t="s">
        <v>3282</v>
      </c>
      <c r="BM878" s="2">
        <v>3622</v>
      </c>
      <c r="BN878" s="2"/>
      <c r="BO878" s="2"/>
    </row>
    <row r="879" spans="1:67" x14ac:dyDescent="0.25">
      <c r="A879" s="2" t="s">
        <v>3288</v>
      </c>
      <c r="B879" s="2"/>
      <c r="C879" s="2" t="s">
        <v>1518</v>
      </c>
      <c r="D879" s="2" t="s">
        <v>3023</v>
      </c>
      <c r="E879" s="2" t="s">
        <v>3030</v>
      </c>
      <c r="F879" s="2" t="s">
        <v>271</v>
      </c>
      <c r="G879" s="2" t="s">
        <v>3030</v>
      </c>
      <c r="H879" s="2" t="s">
        <v>271</v>
      </c>
      <c r="I879" s="2" t="b">
        <v>0</v>
      </c>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t="s">
        <v>3301</v>
      </c>
      <c r="BJ879" s="2" t="s">
        <v>67</v>
      </c>
      <c r="BK879" s="3">
        <v>44883</v>
      </c>
      <c r="BL879" s="2" t="s">
        <v>3282</v>
      </c>
      <c r="BM879" s="2">
        <v>3622</v>
      </c>
      <c r="BN879" s="2"/>
      <c r="BO879" s="2"/>
    </row>
    <row r="880" spans="1:67" x14ac:dyDescent="0.25">
      <c r="A880" s="2" t="s">
        <v>3180</v>
      </c>
      <c r="B880" s="2"/>
      <c r="C880" s="2" t="s">
        <v>1518</v>
      </c>
      <c r="D880" s="2" t="s">
        <v>3023</v>
      </c>
      <c r="E880" s="2" t="s">
        <v>3030</v>
      </c>
      <c r="F880" s="2" t="s">
        <v>271</v>
      </c>
      <c r="G880" s="2" t="s">
        <v>3030</v>
      </c>
      <c r="H880" s="2" t="s">
        <v>271</v>
      </c>
      <c r="I880" s="2" t="b">
        <v>0</v>
      </c>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t="s">
        <v>3305</v>
      </c>
      <c r="BJ880" s="2" t="s">
        <v>67</v>
      </c>
      <c r="BK880" s="3">
        <v>44883</v>
      </c>
      <c r="BL880" s="2" t="s">
        <v>3282</v>
      </c>
      <c r="BM880" s="2">
        <v>3622</v>
      </c>
      <c r="BN880" s="2"/>
      <c r="BO880" s="2"/>
    </row>
    <row r="881" spans="1:67" x14ac:dyDescent="0.25">
      <c r="A881" s="2" t="s">
        <v>3181</v>
      </c>
      <c r="B881" s="2"/>
      <c r="C881" s="2" t="s">
        <v>1518</v>
      </c>
      <c r="D881" s="2" t="s">
        <v>3023</v>
      </c>
      <c r="E881" s="2" t="s">
        <v>3030</v>
      </c>
      <c r="F881" s="2" t="s">
        <v>271</v>
      </c>
      <c r="G881" s="2" t="s">
        <v>3030</v>
      </c>
      <c r="H881" s="2" t="s">
        <v>271</v>
      </c>
      <c r="I881" s="2" t="b">
        <v>0</v>
      </c>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t="s">
        <v>3302</v>
      </c>
      <c r="BJ881" s="2" t="s">
        <v>67</v>
      </c>
      <c r="BK881" s="3">
        <v>44883</v>
      </c>
      <c r="BL881" s="2" t="s">
        <v>3282</v>
      </c>
      <c r="BM881" s="2">
        <v>3622</v>
      </c>
      <c r="BN881" s="2"/>
      <c r="BO881" s="2"/>
    </row>
    <row r="882" spans="1:67" x14ac:dyDescent="0.25">
      <c r="A882" s="2" t="s">
        <v>3177</v>
      </c>
      <c r="B882" s="2"/>
      <c r="C882" s="2" t="s">
        <v>1518</v>
      </c>
      <c r="D882" s="2" t="s">
        <v>3023</v>
      </c>
      <c r="E882" s="2" t="s">
        <v>3030</v>
      </c>
      <c r="F882" s="2" t="s">
        <v>271</v>
      </c>
      <c r="G882" s="2" t="s">
        <v>3030</v>
      </c>
      <c r="H882" s="2" t="s">
        <v>271</v>
      </c>
      <c r="I882" s="2" t="b">
        <v>0</v>
      </c>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t="s">
        <v>3304</v>
      </c>
      <c r="BJ882" s="2" t="s">
        <v>67</v>
      </c>
      <c r="BK882" s="3">
        <v>44883</v>
      </c>
      <c r="BL882" s="2" t="s">
        <v>3282</v>
      </c>
      <c r="BM882" s="2">
        <v>3622</v>
      </c>
      <c r="BN882" s="2"/>
      <c r="BO882" s="2"/>
    </row>
    <row r="883" spans="1:67" x14ac:dyDescent="0.25">
      <c r="A883" s="2" t="s">
        <v>3179</v>
      </c>
      <c r="B883" s="2"/>
      <c r="C883" s="2" t="s">
        <v>1518</v>
      </c>
      <c r="D883" s="2" t="s">
        <v>3023</v>
      </c>
      <c r="E883" s="2" t="s">
        <v>3030</v>
      </c>
      <c r="F883" s="2" t="s">
        <v>271</v>
      </c>
      <c r="G883" s="2" t="s">
        <v>3030</v>
      </c>
      <c r="H883" s="2" t="s">
        <v>271</v>
      </c>
      <c r="I883" s="2" t="b">
        <v>0</v>
      </c>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t="s">
        <v>3297</v>
      </c>
      <c r="BJ883" s="2" t="s">
        <v>67</v>
      </c>
      <c r="BK883" s="3">
        <v>44883</v>
      </c>
      <c r="BL883" s="2" t="s">
        <v>3282</v>
      </c>
      <c r="BM883" s="2">
        <v>3622</v>
      </c>
      <c r="BN883" s="2"/>
      <c r="BO883" s="2"/>
    </row>
    <row r="884" spans="1:67" x14ac:dyDescent="0.25">
      <c r="A884" s="2" t="s">
        <v>3290</v>
      </c>
      <c r="B884" s="2"/>
      <c r="C884" s="2" t="s">
        <v>1518</v>
      </c>
      <c r="D884" s="2" t="s">
        <v>3023</v>
      </c>
      <c r="E884" s="2" t="s">
        <v>3030</v>
      </c>
      <c r="F884" s="2" t="s">
        <v>271</v>
      </c>
      <c r="G884" s="2" t="s">
        <v>3030</v>
      </c>
      <c r="H884" s="2" t="s">
        <v>271</v>
      </c>
      <c r="I884" s="2" t="b">
        <v>0</v>
      </c>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t="s">
        <v>3309</v>
      </c>
      <c r="BJ884" s="2" t="s">
        <v>67</v>
      </c>
      <c r="BK884" s="3">
        <v>44883</v>
      </c>
      <c r="BL884" s="2" t="s">
        <v>3282</v>
      </c>
      <c r="BM884" s="2">
        <v>3622</v>
      </c>
      <c r="BN884" s="2"/>
      <c r="BO884" s="2"/>
    </row>
    <row r="885" spans="1:67" x14ac:dyDescent="0.25">
      <c r="A885" s="2" t="s">
        <v>3284</v>
      </c>
      <c r="B885" s="2"/>
      <c r="C885" s="2" t="s">
        <v>1518</v>
      </c>
      <c r="D885" s="2" t="s">
        <v>3023</v>
      </c>
      <c r="E885" s="2" t="s">
        <v>3030</v>
      </c>
      <c r="F885" s="2" t="s">
        <v>271</v>
      </c>
      <c r="G885" s="2" t="s">
        <v>3030</v>
      </c>
      <c r="H885" s="2" t="s">
        <v>271</v>
      </c>
      <c r="I885" s="2" t="b">
        <v>0</v>
      </c>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t="s">
        <v>3296</v>
      </c>
      <c r="BJ885" s="2" t="s">
        <v>67</v>
      </c>
      <c r="BK885" s="3">
        <v>44883</v>
      </c>
      <c r="BL885" s="2" t="s">
        <v>3282</v>
      </c>
      <c r="BM885" s="2">
        <v>3622</v>
      </c>
      <c r="BN885" s="2"/>
      <c r="BO885" s="2"/>
    </row>
    <row r="886" spans="1:67" x14ac:dyDescent="0.25">
      <c r="A886" s="2" t="s">
        <v>3095</v>
      </c>
      <c r="B886" s="2"/>
      <c r="C886" s="2" t="s">
        <v>1518</v>
      </c>
      <c r="D886" s="2" t="s">
        <v>3023</v>
      </c>
      <c r="E886" s="2" t="s">
        <v>3030</v>
      </c>
      <c r="F886" s="2" t="s">
        <v>271</v>
      </c>
      <c r="G886" s="2" t="s">
        <v>3030</v>
      </c>
      <c r="H886" s="2" t="s">
        <v>271</v>
      </c>
      <c r="I886" s="2" t="b">
        <v>0</v>
      </c>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t="s">
        <v>3307</v>
      </c>
      <c r="BJ886" s="2" t="s">
        <v>67</v>
      </c>
      <c r="BK886" s="3">
        <v>44883</v>
      </c>
      <c r="BL886" s="2" t="s">
        <v>3282</v>
      </c>
      <c r="BM886" s="2">
        <v>3622</v>
      </c>
      <c r="BN886" s="2"/>
      <c r="BO886" s="2"/>
    </row>
    <row r="887" spans="1:67" x14ac:dyDescent="0.25">
      <c r="A887" s="2" t="s">
        <v>3109</v>
      </c>
      <c r="B887" s="2"/>
      <c r="C887" s="2" t="s">
        <v>1518</v>
      </c>
      <c r="D887" s="2" t="s">
        <v>3023</v>
      </c>
      <c r="E887" s="2" t="s">
        <v>3030</v>
      </c>
      <c r="F887" s="2" t="s">
        <v>271</v>
      </c>
      <c r="G887" s="2" t="s">
        <v>3030</v>
      </c>
      <c r="H887" s="2" t="s">
        <v>271</v>
      </c>
      <c r="I887" s="2" t="b">
        <v>0</v>
      </c>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t="s">
        <v>3330</v>
      </c>
      <c r="BJ887" s="2" t="s">
        <v>67</v>
      </c>
      <c r="BK887" s="3">
        <v>44883</v>
      </c>
      <c r="BL887" s="2" t="s">
        <v>3282</v>
      </c>
      <c r="BM887" s="2">
        <v>3622</v>
      </c>
      <c r="BN887" s="2"/>
      <c r="BO887" s="2"/>
    </row>
    <row r="888" spans="1:67" x14ac:dyDescent="0.25">
      <c r="A888" s="2" t="s">
        <v>3289</v>
      </c>
      <c r="B888" s="2"/>
      <c r="C888" s="2" t="s">
        <v>1518</v>
      </c>
      <c r="D888" s="2" t="s">
        <v>3023</v>
      </c>
      <c r="E888" s="2" t="s">
        <v>3030</v>
      </c>
      <c r="F888" s="2" t="s">
        <v>271</v>
      </c>
      <c r="G888" s="2" t="s">
        <v>3030</v>
      </c>
      <c r="H888" s="2" t="s">
        <v>271</v>
      </c>
      <c r="I888" s="2" t="b">
        <v>0</v>
      </c>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t="s">
        <v>3308</v>
      </c>
      <c r="BJ888" s="2" t="s">
        <v>67</v>
      </c>
      <c r="BK888" s="3">
        <v>44883</v>
      </c>
      <c r="BL888" s="2" t="s">
        <v>3282</v>
      </c>
      <c r="BM888" s="2">
        <v>3622</v>
      </c>
      <c r="BN888" s="2"/>
      <c r="BO888" s="2"/>
    </row>
    <row r="889" spans="1:67" x14ac:dyDescent="0.25">
      <c r="A889" s="2" t="s">
        <v>3286</v>
      </c>
      <c r="B889" s="2"/>
      <c r="C889" s="2" t="s">
        <v>1518</v>
      </c>
      <c r="D889" s="2" t="s">
        <v>3023</v>
      </c>
      <c r="E889" s="2" t="s">
        <v>3030</v>
      </c>
      <c r="F889" s="2" t="s">
        <v>271</v>
      </c>
      <c r="G889" s="2" t="s">
        <v>3030</v>
      </c>
      <c r="H889" s="2" t="s">
        <v>271</v>
      </c>
      <c r="I889" s="2" t="b">
        <v>0</v>
      </c>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t="s">
        <v>3300</v>
      </c>
      <c r="BJ889" s="2" t="s">
        <v>67</v>
      </c>
      <c r="BK889" s="3">
        <v>44883</v>
      </c>
      <c r="BL889" s="2" t="s">
        <v>3282</v>
      </c>
      <c r="BM889" s="2">
        <v>3622</v>
      </c>
      <c r="BN889" s="2"/>
      <c r="BO889" s="2"/>
    </row>
    <row r="890" spans="1:67" x14ac:dyDescent="0.25">
      <c r="A890" s="2" t="s">
        <v>3283</v>
      </c>
      <c r="B890" s="2"/>
      <c r="C890" s="2" t="s">
        <v>1518</v>
      </c>
      <c r="D890" s="2" t="s">
        <v>3023</v>
      </c>
      <c r="E890" s="2" t="s">
        <v>3030</v>
      </c>
      <c r="F890" s="2" t="s">
        <v>271</v>
      </c>
      <c r="G890" s="2" t="s">
        <v>3030</v>
      </c>
      <c r="H890" s="2" t="s">
        <v>271</v>
      </c>
      <c r="I890" s="2" t="b">
        <v>0</v>
      </c>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t="s">
        <v>3295</v>
      </c>
      <c r="BJ890" s="2" t="s">
        <v>67</v>
      </c>
      <c r="BK890" s="3">
        <v>44883</v>
      </c>
      <c r="BL890" s="2" t="s">
        <v>3282</v>
      </c>
      <c r="BM890" s="2">
        <v>3622</v>
      </c>
      <c r="BN890" s="2"/>
      <c r="BO890" s="2"/>
    </row>
    <row r="891" spans="1:67" x14ac:dyDescent="0.25">
      <c r="A891" s="2" t="s">
        <v>3283</v>
      </c>
      <c r="B891" s="2"/>
      <c r="C891" s="2" t="s">
        <v>1518</v>
      </c>
      <c r="D891" s="2" t="s">
        <v>3023</v>
      </c>
      <c r="E891" s="2" t="s">
        <v>3030</v>
      </c>
      <c r="F891" s="2" t="s">
        <v>271</v>
      </c>
      <c r="G891" s="2" t="s">
        <v>3030</v>
      </c>
      <c r="H891" s="2" t="s">
        <v>271</v>
      </c>
      <c r="I891" s="2" t="b">
        <v>0</v>
      </c>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t="s">
        <v>3319</v>
      </c>
      <c r="BJ891" s="2" t="s">
        <v>67</v>
      </c>
      <c r="BK891" s="3">
        <v>44883</v>
      </c>
      <c r="BL891" s="2" t="s">
        <v>3282</v>
      </c>
      <c r="BM891" s="2">
        <v>3622</v>
      </c>
      <c r="BN891" s="2"/>
      <c r="BO891" s="2"/>
    </row>
    <row r="892" spans="1:67" x14ac:dyDescent="0.25">
      <c r="A892" s="2" t="s">
        <v>3322</v>
      </c>
      <c r="B892" s="2"/>
      <c r="C892" s="2" t="s">
        <v>1518</v>
      </c>
      <c r="D892" s="2" t="s">
        <v>3023</v>
      </c>
      <c r="E892" s="2" t="s">
        <v>3030</v>
      </c>
      <c r="F892" s="2" t="s">
        <v>271</v>
      </c>
      <c r="G892" s="2" t="s">
        <v>3030</v>
      </c>
      <c r="H892" s="2" t="s">
        <v>271</v>
      </c>
      <c r="I892" s="2" t="b">
        <v>0</v>
      </c>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t="s">
        <v>3331</v>
      </c>
      <c r="BJ892" s="2" t="s">
        <v>67</v>
      </c>
      <c r="BK892" s="3">
        <v>44883</v>
      </c>
      <c r="BL892" s="2" t="s">
        <v>3282</v>
      </c>
      <c r="BM892" s="2">
        <v>3622</v>
      </c>
      <c r="BN892" s="2"/>
      <c r="BO892" s="2"/>
    </row>
    <row r="893" spans="1:67" s="23" customFormat="1" x14ac:dyDescent="0.25">
      <c r="A893" s="2" t="s">
        <v>3092</v>
      </c>
      <c r="B893" s="2"/>
      <c r="C893" s="2" t="s">
        <v>1518</v>
      </c>
      <c r="D893" s="2" t="s">
        <v>3023</v>
      </c>
      <c r="E893" s="2" t="s">
        <v>3030</v>
      </c>
      <c r="F893" s="2" t="s">
        <v>271</v>
      </c>
      <c r="G893" s="2" t="s">
        <v>3030</v>
      </c>
      <c r="H893" s="2" t="s">
        <v>271</v>
      </c>
      <c r="I893" s="2" t="b">
        <v>0</v>
      </c>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t="s">
        <v>3303</v>
      </c>
      <c r="BJ893" s="2" t="s">
        <v>67</v>
      </c>
      <c r="BK893" s="3">
        <v>44883</v>
      </c>
      <c r="BL893" s="2" t="s">
        <v>3282</v>
      </c>
      <c r="BM893" s="2">
        <v>3622</v>
      </c>
      <c r="BN893" s="2"/>
      <c r="BO893" s="2"/>
    </row>
    <row r="894" spans="1:67" x14ac:dyDescent="0.25">
      <c r="A894" s="2" t="s">
        <v>3287</v>
      </c>
      <c r="B894" s="2"/>
      <c r="C894" s="2" t="s">
        <v>1518</v>
      </c>
      <c r="D894" s="2" t="s">
        <v>3023</v>
      </c>
      <c r="E894" s="2" t="s">
        <v>3030</v>
      </c>
      <c r="F894" s="2" t="s">
        <v>271</v>
      </c>
      <c r="G894" s="2" t="s">
        <v>3030</v>
      </c>
      <c r="H894" s="2" t="s">
        <v>271</v>
      </c>
      <c r="I894" s="2" t="b">
        <v>0</v>
      </c>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t="s">
        <v>3301</v>
      </c>
      <c r="BJ894" s="2" t="s">
        <v>67</v>
      </c>
      <c r="BK894" s="3">
        <v>44883</v>
      </c>
      <c r="BL894" s="2" t="s">
        <v>3282</v>
      </c>
      <c r="BM894" s="2">
        <v>3622</v>
      </c>
      <c r="BN894" s="2"/>
      <c r="BO894" s="2"/>
    </row>
    <row r="895" spans="1:67" x14ac:dyDescent="0.25">
      <c r="A895" s="2" t="s">
        <v>3085</v>
      </c>
      <c r="B895" s="2"/>
      <c r="C895" s="2" t="s">
        <v>1518</v>
      </c>
      <c r="D895" s="2" t="s">
        <v>3023</v>
      </c>
      <c r="E895" s="2" t="s">
        <v>3030</v>
      </c>
      <c r="F895" s="2" t="s">
        <v>271</v>
      </c>
      <c r="G895" s="2" t="s">
        <v>3030</v>
      </c>
      <c r="H895" s="2" t="s">
        <v>271</v>
      </c>
      <c r="I895" s="2" t="b">
        <v>0</v>
      </c>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t="s">
        <v>3325</v>
      </c>
      <c r="BJ895" s="2" t="s">
        <v>67</v>
      </c>
      <c r="BK895" s="3">
        <v>44883</v>
      </c>
      <c r="BL895" s="2" t="s">
        <v>3282</v>
      </c>
      <c r="BM895" s="2">
        <v>3622</v>
      </c>
      <c r="BN895" s="2"/>
      <c r="BO895" s="2"/>
    </row>
    <row r="896" spans="1:67" x14ac:dyDescent="0.25">
      <c r="A896" s="2" t="s">
        <v>3182</v>
      </c>
      <c r="B896" s="2"/>
      <c r="C896" s="2" t="s">
        <v>1518</v>
      </c>
      <c r="D896" s="2" t="s">
        <v>3023</v>
      </c>
      <c r="E896" s="2" t="s">
        <v>3030</v>
      </c>
      <c r="F896" s="2" t="s">
        <v>271</v>
      </c>
      <c r="G896" s="2" t="s">
        <v>3030</v>
      </c>
      <c r="H896" s="2" t="s">
        <v>271</v>
      </c>
      <c r="I896" s="2" t="b">
        <v>0</v>
      </c>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t="s">
        <v>3299</v>
      </c>
      <c r="BJ896" s="2" t="s">
        <v>67</v>
      </c>
      <c r="BK896" s="3">
        <v>44883</v>
      </c>
      <c r="BL896" s="2" t="s">
        <v>3282</v>
      </c>
      <c r="BM896" s="2">
        <v>3622</v>
      </c>
      <c r="BN896" s="2"/>
      <c r="BO896" s="2"/>
    </row>
    <row r="897" spans="1:67" x14ac:dyDescent="0.25">
      <c r="A897" s="2" t="s">
        <v>3182</v>
      </c>
      <c r="B897" s="2"/>
      <c r="C897" s="2" t="s">
        <v>1518</v>
      </c>
      <c r="D897" s="2" t="s">
        <v>3023</v>
      </c>
      <c r="E897" s="2" t="s">
        <v>3030</v>
      </c>
      <c r="F897" s="2" t="s">
        <v>271</v>
      </c>
      <c r="G897" s="2" t="s">
        <v>3030</v>
      </c>
      <c r="H897" s="2" t="s">
        <v>271</v>
      </c>
      <c r="I897" s="2" t="b">
        <v>0</v>
      </c>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t="s">
        <v>3328</v>
      </c>
      <c r="BJ897" s="2" t="s">
        <v>67</v>
      </c>
      <c r="BK897" s="3">
        <v>44883</v>
      </c>
      <c r="BL897" s="2" t="s">
        <v>3282</v>
      </c>
      <c r="BM897" s="2">
        <v>3622</v>
      </c>
      <c r="BN897" s="2"/>
      <c r="BO897" s="2"/>
    </row>
    <row r="898" spans="1:67" x14ac:dyDescent="0.25">
      <c r="A898" s="2" t="s">
        <v>3323</v>
      </c>
      <c r="B898" s="2"/>
      <c r="C898" s="2" t="s">
        <v>1518</v>
      </c>
      <c r="D898" s="2" t="s">
        <v>3023</v>
      </c>
      <c r="E898" s="2" t="s">
        <v>3030</v>
      </c>
      <c r="F898" s="2" t="s">
        <v>271</v>
      </c>
      <c r="G898" s="2" t="s">
        <v>3030</v>
      </c>
      <c r="H898" s="2" t="s">
        <v>271</v>
      </c>
      <c r="I898" s="2" t="b">
        <v>0</v>
      </c>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t="s">
        <v>3332</v>
      </c>
      <c r="BJ898" s="2" t="s">
        <v>67</v>
      </c>
      <c r="BK898" s="3">
        <v>44883</v>
      </c>
      <c r="BL898" s="2" t="s">
        <v>3282</v>
      </c>
      <c r="BM898" s="2">
        <v>3622</v>
      </c>
      <c r="BN898" s="2"/>
      <c r="BO898" s="2"/>
    </row>
    <row r="899" spans="1:67" x14ac:dyDescent="0.25">
      <c r="A899" s="2" t="s">
        <v>3324</v>
      </c>
      <c r="B899" s="2"/>
      <c r="C899" s="2" t="s">
        <v>1518</v>
      </c>
      <c r="D899" s="2" t="s">
        <v>3023</v>
      </c>
      <c r="E899" s="2" t="s">
        <v>3030</v>
      </c>
      <c r="F899" s="2" t="s">
        <v>271</v>
      </c>
      <c r="G899" s="2" t="s">
        <v>3030</v>
      </c>
      <c r="H899" s="2" t="s">
        <v>271</v>
      </c>
      <c r="I899" s="2" t="b">
        <v>0</v>
      </c>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t="s">
        <v>3334</v>
      </c>
      <c r="BJ899" s="2" t="s">
        <v>67</v>
      </c>
      <c r="BK899" s="3">
        <v>44883</v>
      </c>
      <c r="BL899" s="2" t="s">
        <v>3282</v>
      </c>
      <c r="BM899" s="2">
        <v>3622</v>
      </c>
      <c r="BN899" s="2"/>
      <c r="BO899" s="2"/>
    </row>
    <row r="900" spans="1:67" x14ac:dyDescent="0.25">
      <c r="A900" s="2" t="s">
        <v>3285</v>
      </c>
      <c r="B900" s="2"/>
      <c r="C900" s="2" t="s">
        <v>1518</v>
      </c>
      <c r="D900" s="2" t="s">
        <v>3023</v>
      </c>
      <c r="E900" s="2" t="s">
        <v>3030</v>
      </c>
      <c r="F900" s="2" t="s">
        <v>271</v>
      </c>
      <c r="G900" s="2" t="s">
        <v>3030</v>
      </c>
      <c r="H900" s="2" t="s">
        <v>271</v>
      </c>
      <c r="I900" s="2" t="b">
        <v>0</v>
      </c>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t="s">
        <v>3298</v>
      </c>
      <c r="BJ900" s="2" t="s">
        <v>67</v>
      </c>
      <c r="BK900" s="3">
        <v>44883</v>
      </c>
      <c r="BL900" s="2" t="s">
        <v>3282</v>
      </c>
      <c r="BM900" s="2">
        <v>3622</v>
      </c>
      <c r="BN900" s="2"/>
      <c r="BO900" s="2"/>
    </row>
    <row r="901" spans="1:67" x14ac:dyDescent="0.25">
      <c r="A901" s="2" t="s">
        <v>3321</v>
      </c>
      <c r="B901" s="2"/>
      <c r="C901" s="2" t="s">
        <v>1518</v>
      </c>
      <c r="D901" s="2" t="s">
        <v>3023</v>
      </c>
      <c r="E901" s="2" t="s">
        <v>3030</v>
      </c>
      <c r="F901" s="2" t="s">
        <v>271</v>
      </c>
      <c r="G901" s="2" t="s">
        <v>3030</v>
      </c>
      <c r="H901" s="2" t="s">
        <v>271</v>
      </c>
      <c r="I901" s="2" t="b">
        <v>0</v>
      </c>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t="s">
        <v>3327</v>
      </c>
      <c r="BJ901" s="2" t="s">
        <v>67</v>
      </c>
      <c r="BK901" s="3">
        <v>44883</v>
      </c>
      <c r="BL901" s="2" t="s">
        <v>3282</v>
      </c>
      <c r="BM901" s="2">
        <v>3622</v>
      </c>
      <c r="BN901" s="2"/>
      <c r="BO901" s="2"/>
    </row>
    <row r="902" spans="1:67" x14ac:dyDescent="0.25">
      <c r="A902" t="s">
        <v>491</v>
      </c>
      <c r="C902" t="s">
        <v>492</v>
      </c>
      <c r="D902" t="s">
        <v>1514</v>
      </c>
      <c r="E902" t="s">
        <v>488</v>
      </c>
      <c r="F902" t="s">
        <v>493</v>
      </c>
      <c r="G902" t="s">
        <v>488</v>
      </c>
      <c r="H902" t="s">
        <v>493</v>
      </c>
      <c r="U902">
        <v>7.4</v>
      </c>
      <c r="X902">
        <v>7.6</v>
      </c>
      <c r="AC902">
        <v>8.6999999999999993</v>
      </c>
      <c r="AF902">
        <v>10</v>
      </c>
      <c r="BI902" t="s">
        <v>494</v>
      </c>
      <c r="BJ902" t="s">
        <v>67</v>
      </c>
      <c r="BL902" t="s">
        <v>204</v>
      </c>
      <c r="BM902">
        <v>7016</v>
      </c>
    </row>
    <row r="903" spans="1:67" s="23" customFormat="1" x14ac:dyDescent="0.25">
      <c r="A903" s="8" t="s">
        <v>52</v>
      </c>
      <c r="B903" s="8" t="s">
        <v>326</v>
      </c>
      <c r="C903" t="s">
        <v>53</v>
      </c>
      <c r="D903" t="s">
        <v>54</v>
      </c>
      <c r="E903" t="s">
        <v>2212</v>
      </c>
      <c r="F903" t="s">
        <v>55</v>
      </c>
      <c r="G903" s="8" t="s">
        <v>56</v>
      </c>
      <c r="H903" s="8" t="s">
        <v>55</v>
      </c>
      <c r="I903" s="8"/>
      <c r="J903"/>
      <c r="K903"/>
      <c r="L903"/>
      <c r="M903"/>
      <c r="N903"/>
      <c r="O903"/>
      <c r="P903"/>
      <c r="Q903"/>
      <c r="R903"/>
      <c r="S903"/>
      <c r="T903"/>
      <c r="U903"/>
      <c r="V903"/>
      <c r="W903"/>
      <c r="X903"/>
      <c r="Y903"/>
      <c r="Z903"/>
      <c r="AA903"/>
      <c r="AB903"/>
      <c r="AC903">
        <v>3.8</v>
      </c>
      <c r="AD903"/>
      <c r="AE903"/>
      <c r="AF903">
        <v>5.5</v>
      </c>
      <c r="AG903"/>
      <c r="AH903"/>
      <c r="AI903"/>
      <c r="AJ903"/>
      <c r="AK903"/>
      <c r="AL903"/>
      <c r="AM903"/>
      <c r="AN903"/>
      <c r="AO903"/>
      <c r="AP903"/>
      <c r="AQ903"/>
      <c r="AR903"/>
      <c r="AS903"/>
      <c r="AT903"/>
      <c r="AU903"/>
      <c r="AV903"/>
      <c r="AW903"/>
      <c r="AX903"/>
      <c r="AY903"/>
      <c r="AZ903"/>
      <c r="BA903"/>
      <c r="BB903"/>
      <c r="BC903"/>
      <c r="BD903"/>
      <c r="BE903"/>
      <c r="BF903"/>
      <c r="BG903"/>
      <c r="BH903"/>
      <c r="BI903" t="s">
        <v>2180</v>
      </c>
      <c r="BJ903" s="8" t="s">
        <v>67</v>
      </c>
      <c r="BK903" s="1">
        <v>44819</v>
      </c>
      <c r="BL903" s="8" t="s">
        <v>59</v>
      </c>
      <c r="BM903" s="8">
        <v>3485</v>
      </c>
      <c r="BN903" s="8" t="s">
        <v>60</v>
      </c>
      <c r="BO903" s="8" t="s">
        <v>59</v>
      </c>
    </row>
    <row r="904" spans="1:67" s="23" customFormat="1" x14ac:dyDescent="0.25">
      <c r="A904" t="s">
        <v>104</v>
      </c>
      <c r="B904"/>
      <c r="C904" t="s">
        <v>53</v>
      </c>
      <c r="D904" t="s">
        <v>54</v>
      </c>
      <c r="E904" t="s">
        <v>105</v>
      </c>
      <c r="F904" t="s">
        <v>106</v>
      </c>
      <c r="G904" t="s">
        <v>105</v>
      </c>
      <c r="H904" t="s">
        <v>106</v>
      </c>
      <c r="I904"/>
      <c r="J904"/>
      <c r="K904"/>
      <c r="L904"/>
      <c r="M904"/>
      <c r="N904"/>
      <c r="O904"/>
      <c r="P904"/>
      <c r="Q904"/>
      <c r="R904"/>
      <c r="S904"/>
      <c r="T904"/>
      <c r="U904"/>
      <c r="V904"/>
      <c r="W904"/>
      <c r="X904"/>
      <c r="Y904"/>
      <c r="Z904"/>
      <c r="AA904"/>
      <c r="AB904"/>
      <c r="AC904"/>
      <c r="AD904"/>
      <c r="AE904"/>
      <c r="AF904"/>
      <c r="AG904"/>
      <c r="AH904"/>
      <c r="AI904"/>
      <c r="AJ904"/>
      <c r="AK904"/>
      <c r="AL904"/>
      <c r="AM904"/>
      <c r="AN904"/>
      <c r="AO904"/>
      <c r="AP904"/>
      <c r="AQ904"/>
      <c r="AR904"/>
      <c r="AS904">
        <v>2.75</v>
      </c>
      <c r="AT904"/>
      <c r="AU904"/>
      <c r="AV904">
        <v>3</v>
      </c>
      <c r="AW904"/>
      <c r="AX904"/>
      <c r="AY904"/>
      <c r="AZ904"/>
      <c r="BA904"/>
      <c r="BB904"/>
      <c r="BC904"/>
      <c r="BD904"/>
      <c r="BE904"/>
      <c r="BF904"/>
      <c r="BG904"/>
      <c r="BH904"/>
      <c r="BI904"/>
      <c r="BJ904" t="s">
        <v>67</v>
      </c>
      <c r="BK904"/>
      <c r="BL904" t="s">
        <v>107</v>
      </c>
      <c r="BM904">
        <v>1358</v>
      </c>
      <c r="BN904"/>
      <c r="BO904"/>
    </row>
    <row r="905" spans="1:67" s="23" customFormat="1" x14ac:dyDescent="0.25">
      <c r="A905" t="s">
        <v>108</v>
      </c>
      <c r="B905"/>
      <c r="C905" t="s">
        <v>53</v>
      </c>
      <c r="D905" t="s">
        <v>54</v>
      </c>
      <c r="E905" t="s">
        <v>105</v>
      </c>
      <c r="F905" t="s">
        <v>106</v>
      </c>
      <c r="G905" t="s">
        <v>105</v>
      </c>
      <c r="H905" t="s">
        <v>106</v>
      </c>
      <c r="I905"/>
      <c r="J905"/>
      <c r="K905"/>
      <c r="L905"/>
      <c r="M905"/>
      <c r="N905"/>
      <c r="O905"/>
      <c r="P905"/>
      <c r="Q905"/>
      <c r="R905"/>
      <c r="S905"/>
      <c r="T905"/>
      <c r="U905"/>
      <c r="V905"/>
      <c r="W905"/>
      <c r="X905"/>
      <c r="Y905"/>
      <c r="Z905"/>
      <c r="AA905"/>
      <c r="AB905"/>
      <c r="AC905"/>
      <c r="AD905"/>
      <c r="AE905"/>
      <c r="AF905"/>
      <c r="AG905"/>
      <c r="AH905"/>
      <c r="AI905"/>
      <c r="AJ905"/>
      <c r="AK905"/>
      <c r="AL905"/>
      <c r="AM905"/>
      <c r="AN905"/>
      <c r="AO905"/>
      <c r="AP905"/>
      <c r="AQ905"/>
      <c r="AR905"/>
      <c r="AS905">
        <v>1.95</v>
      </c>
      <c r="AT905"/>
      <c r="AU905"/>
      <c r="AV905">
        <v>2.15</v>
      </c>
      <c r="AW905"/>
      <c r="AX905"/>
      <c r="AY905"/>
      <c r="AZ905"/>
      <c r="BA905"/>
      <c r="BB905"/>
      <c r="BC905"/>
      <c r="BD905"/>
      <c r="BE905"/>
      <c r="BF905"/>
      <c r="BG905"/>
      <c r="BH905"/>
      <c r="BI905"/>
      <c r="BJ905" t="s">
        <v>67</v>
      </c>
      <c r="BK905"/>
      <c r="BL905" t="s">
        <v>107</v>
      </c>
      <c r="BM905">
        <v>1358</v>
      </c>
      <c r="BN905"/>
      <c r="BO905"/>
    </row>
    <row r="906" spans="1:67" s="23" customFormat="1" x14ac:dyDescent="0.25">
      <c r="A906" t="s">
        <v>109</v>
      </c>
      <c r="B906"/>
      <c r="C906" t="s">
        <v>53</v>
      </c>
      <c r="D906" t="s">
        <v>54</v>
      </c>
      <c r="E906" t="s">
        <v>105</v>
      </c>
      <c r="F906" t="s">
        <v>106</v>
      </c>
      <c r="G906" t="s">
        <v>105</v>
      </c>
      <c r="H906" t="s">
        <v>106</v>
      </c>
      <c r="I906"/>
      <c r="J906"/>
      <c r="K906"/>
      <c r="L906"/>
      <c r="M906"/>
      <c r="N906"/>
      <c r="O906"/>
      <c r="P906"/>
      <c r="Q906"/>
      <c r="R906"/>
      <c r="S906"/>
      <c r="T906"/>
      <c r="U906"/>
      <c r="V906"/>
      <c r="W906"/>
      <c r="X906"/>
      <c r="Y906"/>
      <c r="Z906"/>
      <c r="AA906"/>
      <c r="AB906"/>
      <c r="AC906"/>
      <c r="AD906"/>
      <c r="AE906"/>
      <c r="AF906"/>
      <c r="AG906"/>
      <c r="AH906"/>
      <c r="AI906"/>
      <c r="AJ906"/>
      <c r="AK906"/>
      <c r="AL906"/>
      <c r="AM906"/>
      <c r="AN906"/>
      <c r="AO906"/>
      <c r="AP906"/>
      <c r="AQ906"/>
      <c r="AR906"/>
      <c r="AS906">
        <v>2.0499999999999998</v>
      </c>
      <c r="AT906"/>
      <c r="AU906"/>
      <c r="AV906">
        <v>2.1</v>
      </c>
      <c r="AW906"/>
      <c r="AX906"/>
      <c r="AY906"/>
      <c r="AZ906"/>
      <c r="BA906"/>
      <c r="BB906"/>
      <c r="BC906"/>
      <c r="BD906"/>
      <c r="BE906"/>
      <c r="BF906"/>
      <c r="BG906"/>
      <c r="BH906"/>
      <c r="BI906"/>
      <c r="BJ906" t="s">
        <v>67</v>
      </c>
      <c r="BK906"/>
      <c r="BL906" t="s">
        <v>107</v>
      </c>
      <c r="BM906">
        <v>1358</v>
      </c>
      <c r="BN906"/>
      <c r="BO906"/>
    </row>
    <row r="907" spans="1:67" x14ac:dyDescent="0.25">
      <c r="A907" t="s">
        <v>659</v>
      </c>
      <c r="C907" t="s">
        <v>53</v>
      </c>
      <c r="D907" t="s">
        <v>54</v>
      </c>
      <c r="E907" t="s">
        <v>660</v>
      </c>
      <c r="F907" t="s">
        <v>661</v>
      </c>
      <c r="G907" t="s">
        <v>660</v>
      </c>
      <c r="H907" t="s">
        <v>661</v>
      </c>
      <c r="L907" t="s">
        <v>662</v>
      </c>
      <c r="BA907">
        <v>2.5</v>
      </c>
      <c r="BB907">
        <v>2.15</v>
      </c>
      <c r="BC907">
        <v>2.1</v>
      </c>
      <c r="BD907">
        <v>2.15</v>
      </c>
      <c r="BJ907" t="s">
        <v>67</v>
      </c>
      <c r="BL907" t="s">
        <v>663</v>
      </c>
      <c r="BM907">
        <v>42892</v>
      </c>
    </row>
    <row r="908" spans="1:67" x14ac:dyDescent="0.25">
      <c r="A908" t="s">
        <v>664</v>
      </c>
      <c r="C908" t="s">
        <v>53</v>
      </c>
      <c r="D908" t="s">
        <v>54</v>
      </c>
      <c r="E908" t="s">
        <v>660</v>
      </c>
      <c r="F908" t="s">
        <v>661</v>
      </c>
      <c r="G908" t="s">
        <v>660</v>
      </c>
      <c r="H908" t="s">
        <v>661</v>
      </c>
      <c r="L908" t="s">
        <v>662</v>
      </c>
      <c r="Y908">
        <v>1.7</v>
      </c>
      <c r="AB908">
        <v>2.8</v>
      </c>
      <c r="BI908" s="5" t="s">
        <v>665</v>
      </c>
      <c r="BJ908" t="s">
        <v>67</v>
      </c>
      <c r="BL908" t="s">
        <v>663</v>
      </c>
      <c r="BM908">
        <v>42892</v>
      </c>
      <c r="BN908" t="s">
        <v>60</v>
      </c>
      <c r="BO908" t="s">
        <v>663</v>
      </c>
    </row>
    <row r="909" spans="1:67" x14ac:dyDescent="0.25">
      <c r="A909" t="s">
        <v>666</v>
      </c>
      <c r="C909" t="s">
        <v>53</v>
      </c>
      <c r="D909" t="s">
        <v>54</v>
      </c>
      <c r="E909" t="s">
        <v>660</v>
      </c>
      <c r="F909" t="s">
        <v>661</v>
      </c>
      <c r="G909" t="s">
        <v>660</v>
      </c>
      <c r="H909" t="s">
        <v>661</v>
      </c>
      <c r="L909" t="s">
        <v>667</v>
      </c>
      <c r="AS909">
        <v>2.8</v>
      </c>
      <c r="AV909">
        <v>1.8</v>
      </c>
      <c r="BJ909" t="s">
        <v>67</v>
      </c>
      <c r="BL909" t="s">
        <v>663</v>
      </c>
      <c r="BM909">
        <v>42892</v>
      </c>
      <c r="BN909" t="s">
        <v>60</v>
      </c>
      <c r="BO909" t="s">
        <v>663</v>
      </c>
    </row>
    <row r="910" spans="1:67" x14ac:dyDescent="0.25">
      <c r="A910" t="s">
        <v>668</v>
      </c>
      <c r="C910" t="s">
        <v>53</v>
      </c>
      <c r="D910" t="s">
        <v>54</v>
      </c>
      <c r="E910" t="s">
        <v>660</v>
      </c>
      <c r="F910" t="s">
        <v>661</v>
      </c>
      <c r="G910" t="s">
        <v>660</v>
      </c>
      <c r="H910" t="s">
        <v>661</v>
      </c>
      <c r="L910" t="s">
        <v>667</v>
      </c>
      <c r="U910">
        <v>2.65</v>
      </c>
      <c r="X910">
        <v>3</v>
      </c>
      <c r="BI910" t="s">
        <v>57</v>
      </c>
      <c r="BJ910" t="s">
        <v>67</v>
      </c>
      <c r="BL910" t="s">
        <v>663</v>
      </c>
      <c r="BM910">
        <v>42892</v>
      </c>
      <c r="BN910" t="s">
        <v>60</v>
      </c>
      <c r="BO910" t="s">
        <v>663</v>
      </c>
    </row>
    <row r="911" spans="1:67" s="23" customFormat="1" x14ac:dyDescent="0.25">
      <c r="A911" t="s">
        <v>669</v>
      </c>
      <c r="B911"/>
      <c r="C911" t="s">
        <v>53</v>
      </c>
      <c r="D911" t="s">
        <v>54</v>
      </c>
      <c r="E911" t="s">
        <v>660</v>
      </c>
      <c r="F911" t="s">
        <v>661</v>
      </c>
      <c r="G911" t="s">
        <v>660</v>
      </c>
      <c r="H911" t="s">
        <v>661</v>
      </c>
      <c r="I911"/>
      <c r="J911"/>
      <c r="K911"/>
      <c r="L911" t="s">
        <v>667</v>
      </c>
      <c r="M911"/>
      <c r="N911"/>
      <c r="O911"/>
      <c r="P911"/>
      <c r="Q911"/>
      <c r="R911"/>
      <c r="S911"/>
      <c r="T911"/>
      <c r="U911"/>
      <c r="V911"/>
      <c r="W911"/>
      <c r="X911"/>
      <c r="Y911">
        <v>2.2000000000000002</v>
      </c>
      <c r="Z911"/>
      <c r="AA911"/>
      <c r="AB911">
        <v>3</v>
      </c>
      <c r="AC911"/>
      <c r="AD911"/>
      <c r="AE911"/>
      <c r="AF911"/>
      <c r="AG911"/>
      <c r="AH911"/>
      <c r="AI911"/>
      <c r="AJ911"/>
      <c r="AK911"/>
      <c r="AL911"/>
      <c r="AM911"/>
      <c r="AN911"/>
      <c r="AO911"/>
      <c r="AP911"/>
      <c r="AQ911"/>
      <c r="AR911"/>
      <c r="AS911"/>
      <c r="AT911"/>
      <c r="AU911"/>
      <c r="AV911"/>
      <c r="AW911"/>
      <c r="AX911"/>
      <c r="AY911"/>
      <c r="AZ911"/>
      <c r="BA911"/>
      <c r="BB911"/>
      <c r="BC911"/>
      <c r="BD911"/>
      <c r="BE911"/>
      <c r="BF911"/>
      <c r="BG911"/>
      <c r="BH911"/>
      <c r="BI911" t="s">
        <v>57</v>
      </c>
      <c r="BJ911" t="s">
        <v>67</v>
      </c>
      <c r="BK911"/>
      <c r="BL911" t="s">
        <v>663</v>
      </c>
      <c r="BM911">
        <v>42892</v>
      </c>
      <c r="BN911" t="s">
        <v>60</v>
      </c>
      <c r="BO911" t="s">
        <v>663</v>
      </c>
    </row>
    <row r="912" spans="1:67" s="23" customFormat="1" x14ac:dyDescent="0.25">
      <c r="A912" t="s">
        <v>670</v>
      </c>
      <c r="B912"/>
      <c r="C912" t="s">
        <v>53</v>
      </c>
      <c r="D912" t="s">
        <v>54</v>
      </c>
      <c r="E912" t="s">
        <v>660</v>
      </c>
      <c r="F912" t="s">
        <v>661</v>
      </c>
      <c r="G912" t="s">
        <v>660</v>
      </c>
      <c r="H912" t="s">
        <v>661</v>
      </c>
      <c r="I912"/>
      <c r="J912"/>
      <c r="K912"/>
      <c r="L912" t="s">
        <v>667</v>
      </c>
      <c r="M912"/>
      <c r="N912"/>
      <c r="O912"/>
      <c r="P912"/>
      <c r="Q912"/>
      <c r="R912"/>
      <c r="S912"/>
      <c r="T912"/>
      <c r="U912">
        <v>2.5</v>
      </c>
      <c r="V912"/>
      <c r="W912"/>
      <c r="X912">
        <v>2.8</v>
      </c>
      <c r="Y912"/>
      <c r="Z912"/>
      <c r="AA912"/>
      <c r="AB912"/>
      <c r="AC912"/>
      <c r="AD912"/>
      <c r="AE912"/>
      <c r="AF912"/>
      <c r="AG912"/>
      <c r="AH912"/>
      <c r="AI912"/>
      <c r="AJ912"/>
      <c r="AK912"/>
      <c r="AL912"/>
      <c r="AM912"/>
      <c r="AN912"/>
      <c r="AO912"/>
      <c r="AP912"/>
      <c r="AQ912"/>
      <c r="AR912"/>
      <c r="AS912"/>
      <c r="AT912"/>
      <c r="AU912"/>
      <c r="AV912"/>
      <c r="AW912"/>
      <c r="AX912"/>
      <c r="AY912"/>
      <c r="AZ912"/>
      <c r="BA912"/>
      <c r="BB912"/>
      <c r="BC912"/>
      <c r="BD912"/>
      <c r="BE912"/>
      <c r="BF912"/>
      <c r="BG912"/>
      <c r="BH912"/>
      <c r="BI912" t="s">
        <v>57</v>
      </c>
      <c r="BJ912" t="s">
        <v>67</v>
      </c>
      <c r="BK912"/>
      <c r="BL912" t="s">
        <v>663</v>
      </c>
      <c r="BM912">
        <v>42892</v>
      </c>
      <c r="BN912"/>
      <c r="BO912"/>
    </row>
    <row r="913" spans="1:67" s="23" customFormat="1" x14ac:dyDescent="0.25">
      <c r="A913" t="s">
        <v>671</v>
      </c>
      <c r="B913"/>
      <c r="C913" t="s">
        <v>53</v>
      </c>
      <c r="D913" t="s">
        <v>54</v>
      </c>
      <c r="E913" t="s">
        <v>660</v>
      </c>
      <c r="F913" t="s">
        <v>661</v>
      </c>
      <c r="G913" t="s">
        <v>660</v>
      </c>
      <c r="H913" t="s">
        <v>661</v>
      </c>
      <c r="I913"/>
      <c r="J913"/>
      <c r="K913"/>
      <c r="L913" t="s">
        <v>667</v>
      </c>
      <c r="M913"/>
      <c r="N913"/>
      <c r="O913"/>
      <c r="P913"/>
      <c r="Q913"/>
      <c r="R913"/>
      <c r="S913"/>
      <c r="T913"/>
      <c r="U913">
        <v>2.6</v>
      </c>
      <c r="V913"/>
      <c r="W913"/>
      <c r="X913">
        <v>2.7</v>
      </c>
      <c r="Y913"/>
      <c r="Z913"/>
      <c r="AA913"/>
      <c r="AB913"/>
      <c r="AC913"/>
      <c r="AD913"/>
      <c r="AE913"/>
      <c r="AF913"/>
      <c r="AG913"/>
      <c r="AH913"/>
      <c r="AI913"/>
      <c r="AJ913"/>
      <c r="AK913"/>
      <c r="AL913"/>
      <c r="AM913"/>
      <c r="AN913"/>
      <c r="AO913"/>
      <c r="AP913"/>
      <c r="AQ913"/>
      <c r="AR913"/>
      <c r="AS913"/>
      <c r="AT913"/>
      <c r="AU913"/>
      <c r="AV913"/>
      <c r="AW913"/>
      <c r="AX913"/>
      <c r="AY913"/>
      <c r="AZ913"/>
      <c r="BA913"/>
      <c r="BB913"/>
      <c r="BC913"/>
      <c r="BD913"/>
      <c r="BE913"/>
      <c r="BF913"/>
      <c r="BG913"/>
      <c r="BH913"/>
      <c r="BI913" t="s">
        <v>57</v>
      </c>
      <c r="BJ913" t="s">
        <v>67</v>
      </c>
      <c r="BK913"/>
      <c r="BL913" t="s">
        <v>663</v>
      </c>
      <c r="BM913">
        <v>42892</v>
      </c>
      <c r="BN913"/>
      <c r="BO913"/>
    </row>
    <row r="914" spans="1:67" s="23" customFormat="1" x14ac:dyDescent="0.25">
      <c r="A914" t="s">
        <v>672</v>
      </c>
      <c r="B914"/>
      <c r="C914" t="s">
        <v>53</v>
      </c>
      <c r="D914" t="s">
        <v>54</v>
      </c>
      <c r="E914" t="s">
        <v>660</v>
      </c>
      <c r="F914" t="s">
        <v>661</v>
      </c>
      <c r="G914" t="s">
        <v>660</v>
      </c>
      <c r="H914" t="s">
        <v>661</v>
      </c>
      <c r="I914"/>
      <c r="J914"/>
      <c r="K914"/>
      <c r="L914" t="s">
        <v>662</v>
      </c>
      <c r="M914"/>
      <c r="N914"/>
      <c r="O914"/>
      <c r="P914"/>
      <c r="Q914"/>
      <c r="R914"/>
      <c r="S914"/>
      <c r="T914"/>
      <c r="U914"/>
      <c r="V914"/>
      <c r="W914"/>
      <c r="X914"/>
      <c r="Y914"/>
      <c r="Z914"/>
      <c r="AA914"/>
      <c r="AB914"/>
      <c r="AC914"/>
      <c r="AD914"/>
      <c r="AE914"/>
      <c r="AF914"/>
      <c r="AG914"/>
      <c r="AH914"/>
      <c r="AI914"/>
      <c r="AJ914"/>
      <c r="AK914"/>
      <c r="AL914"/>
      <c r="AM914"/>
      <c r="AN914"/>
      <c r="AO914"/>
      <c r="AP914"/>
      <c r="AQ914"/>
      <c r="AR914"/>
      <c r="AS914">
        <v>2.95</v>
      </c>
      <c r="AT914"/>
      <c r="AU914"/>
      <c r="AV914">
        <v>1.75</v>
      </c>
      <c r="AW914">
        <v>2.25</v>
      </c>
      <c r="AX914">
        <v>1.6</v>
      </c>
      <c r="AY914">
        <v>1.7</v>
      </c>
      <c r="AZ914">
        <v>1.7</v>
      </c>
      <c r="BA914">
        <v>2.7</v>
      </c>
      <c r="BB914">
        <v>2</v>
      </c>
      <c r="BC914">
        <v>1.9</v>
      </c>
      <c r="BD914">
        <v>2</v>
      </c>
      <c r="BE914">
        <v>2.6</v>
      </c>
      <c r="BF914">
        <v>1.6</v>
      </c>
      <c r="BG914">
        <v>1.35</v>
      </c>
      <c r="BH914">
        <v>1.6</v>
      </c>
      <c r="BI914"/>
      <c r="BJ914" t="s">
        <v>67</v>
      </c>
      <c r="BK914"/>
      <c r="BL914" t="s">
        <v>663</v>
      </c>
      <c r="BM914">
        <v>42892</v>
      </c>
      <c r="BN914" t="s">
        <v>60</v>
      </c>
      <c r="BO914" t="s">
        <v>663</v>
      </c>
    </row>
    <row r="915" spans="1:67" x14ac:dyDescent="0.25">
      <c r="A915" t="s">
        <v>673</v>
      </c>
      <c r="B915" t="s">
        <v>326</v>
      </c>
      <c r="C915" t="s">
        <v>53</v>
      </c>
      <c r="D915" t="s">
        <v>54</v>
      </c>
      <c r="E915" t="s">
        <v>660</v>
      </c>
      <c r="F915" t="s">
        <v>661</v>
      </c>
      <c r="G915" t="s">
        <v>660</v>
      </c>
      <c r="H915" t="s">
        <v>661</v>
      </c>
      <c r="L915" t="s">
        <v>662</v>
      </c>
      <c r="AS915">
        <v>2.8</v>
      </c>
      <c r="AV915">
        <v>1.8</v>
      </c>
      <c r="AW915">
        <v>2.2999999999999998</v>
      </c>
      <c r="AX915">
        <v>1.7</v>
      </c>
      <c r="AY915">
        <v>1.8</v>
      </c>
      <c r="AZ915">
        <v>1.8</v>
      </c>
      <c r="BA915">
        <v>2.2999999999999998</v>
      </c>
      <c r="BB915">
        <v>2.0499999999999998</v>
      </c>
      <c r="BC915">
        <v>1.95</v>
      </c>
      <c r="BD915">
        <v>2.0499999999999998</v>
      </c>
      <c r="BE915">
        <v>2.5</v>
      </c>
      <c r="BF915">
        <v>1.7</v>
      </c>
      <c r="BG915">
        <v>1.4</v>
      </c>
      <c r="BH915">
        <v>1.7</v>
      </c>
      <c r="BJ915" t="s">
        <v>67</v>
      </c>
      <c r="BL915" t="s">
        <v>663</v>
      </c>
      <c r="BM915">
        <v>42892</v>
      </c>
    </row>
    <row r="916" spans="1:67" s="23" customFormat="1" x14ac:dyDescent="0.25">
      <c r="A916" t="s">
        <v>674</v>
      </c>
      <c r="B916"/>
      <c r="C916" t="s">
        <v>53</v>
      </c>
      <c r="D916" t="s">
        <v>54</v>
      </c>
      <c r="E916" t="s">
        <v>660</v>
      </c>
      <c r="F916" t="s">
        <v>661</v>
      </c>
      <c r="G916" t="s">
        <v>660</v>
      </c>
      <c r="H916" t="s">
        <v>661</v>
      </c>
      <c r="I916"/>
      <c r="J916"/>
      <c r="K916"/>
      <c r="L916" t="s">
        <v>662</v>
      </c>
      <c r="M916"/>
      <c r="N916"/>
      <c r="O916"/>
      <c r="P916"/>
      <c r="Q916"/>
      <c r="R916"/>
      <c r="S916"/>
      <c r="T916"/>
      <c r="U916"/>
      <c r="V916"/>
      <c r="W916"/>
      <c r="X916"/>
      <c r="Y916"/>
      <c r="Z916"/>
      <c r="AA916"/>
      <c r="AB916"/>
      <c r="AC916"/>
      <c r="AD916"/>
      <c r="AE916"/>
      <c r="AF916"/>
      <c r="AG916"/>
      <c r="AH916"/>
      <c r="AI916"/>
      <c r="AJ916"/>
      <c r="AK916"/>
      <c r="AL916"/>
      <c r="AM916"/>
      <c r="AN916"/>
      <c r="AO916"/>
      <c r="AP916"/>
      <c r="AQ916"/>
      <c r="AR916"/>
      <c r="AS916">
        <v>2.9</v>
      </c>
      <c r="AT916"/>
      <c r="AU916"/>
      <c r="AV916">
        <v>1.7</v>
      </c>
      <c r="AW916"/>
      <c r="AX916"/>
      <c r="AY916"/>
      <c r="AZ916"/>
      <c r="BA916"/>
      <c r="BB916"/>
      <c r="BC916"/>
      <c r="BD916"/>
      <c r="BE916"/>
      <c r="BF916"/>
      <c r="BG916"/>
      <c r="BH916"/>
      <c r="BI916"/>
      <c r="BJ916" t="s">
        <v>67</v>
      </c>
      <c r="BK916"/>
      <c r="BL916" t="s">
        <v>663</v>
      </c>
      <c r="BM916">
        <v>42892</v>
      </c>
      <c r="BN916"/>
      <c r="BO916"/>
    </row>
    <row r="917" spans="1:67" s="23" customFormat="1" x14ac:dyDescent="0.25">
      <c r="A917" t="s">
        <v>675</v>
      </c>
      <c r="B917"/>
      <c r="C917" t="s">
        <v>53</v>
      </c>
      <c r="D917" t="s">
        <v>54</v>
      </c>
      <c r="E917" t="s">
        <v>660</v>
      </c>
      <c r="F917" t="s">
        <v>661</v>
      </c>
      <c r="G917" t="s">
        <v>660</v>
      </c>
      <c r="H917" t="s">
        <v>661</v>
      </c>
      <c r="I917"/>
      <c r="J917"/>
      <c r="K917"/>
      <c r="L917" t="s">
        <v>662</v>
      </c>
      <c r="M917"/>
      <c r="N917"/>
      <c r="O917"/>
      <c r="P917"/>
      <c r="Q917"/>
      <c r="R917"/>
      <c r="S917"/>
      <c r="T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v>2.4500000000000002</v>
      </c>
      <c r="BB917">
        <v>1.95</v>
      </c>
      <c r="BC917">
        <v>1.9</v>
      </c>
      <c r="BD917">
        <v>1.95</v>
      </c>
      <c r="BE917"/>
      <c r="BF917"/>
      <c r="BG917"/>
      <c r="BH917"/>
      <c r="BI917"/>
      <c r="BJ917" t="s">
        <v>67</v>
      </c>
      <c r="BK917"/>
      <c r="BL917" t="s">
        <v>663</v>
      </c>
      <c r="BM917">
        <v>42892</v>
      </c>
      <c r="BN917"/>
      <c r="BO917"/>
    </row>
    <row r="918" spans="1:67" s="23" customFormat="1" x14ac:dyDescent="0.25">
      <c r="A918" t="s">
        <v>676</v>
      </c>
      <c r="B918"/>
      <c r="C918" t="s">
        <v>53</v>
      </c>
      <c r="D918" t="s">
        <v>54</v>
      </c>
      <c r="E918" t="s">
        <v>660</v>
      </c>
      <c r="F918" t="s">
        <v>661</v>
      </c>
      <c r="G918" t="s">
        <v>660</v>
      </c>
      <c r="H918" t="s">
        <v>661</v>
      </c>
      <c r="I918"/>
      <c r="J918"/>
      <c r="K918"/>
      <c r="L918" t="s">
        <v>662</v>
      </c>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c r="AT918"/>
      <c r="AU918"/>
      <c r="AV918"/>
      <c r="AW918"/>
      <c r="AX918"/>
      <c r="AY918"/>
      <c r="AZ918"/>
      <c r="BA918">
        <v>2.4</v>
      </c>
      <c r="BB918">
        <v>2</v>
      </c>
      <c r="BC918">
        <v>2</v>
      </c>
      <c r="BD918">
        <v>2</v>
      </c>
      <c r="BE918"/>
      <c r="BF918"/>
      <c r="BG918"/>
      <c r="BH918"/>
      <c r="BI918"/>
      <c r="BJ918" t="s">
        <v>67</v>
      </c>
      <c r="BK918"/>
      <c r="BL918" t="s">
        <v>663</v>
      </c>
      <c r="BM918">
        <v>42892</v>
      </c>
      <c r="BN918"/>
      <c r="BO918"/>
    </row>
    <row r="919" spans="1:67" s="23" customFormat="1" x14ac:dyDescent="0.25">
      <c r="A919" t="s">
        <v>677</v>
      </c>
      <c r="B919"/>
      <c r="C919" t="s">
        <v>53</v>
      </c>
      <c r="D919" t="s">
        <v>54</v>
      </c>
      <c r="E919" t="s">
        <v>660</v>
      </c>
      <c r="F919" t="s">
        <v>661</v>
      </c>
      <c r="G919" t="s">
        <v>660</v>
      </c>
      <c r="H919" t="s">
        <v>661</v>
      </c>
      <c r="I919"/>
      <c r="J919"/>
      <c r="K919"/>
      <c r="L919" t="s">
        <v>662</v>
      </c>
      <c r="M919"/>
      <c r="N919"/>
      <c r="O919"/>
      <c r="P919"/>
      <c r="Q919"/>
      <c r="R919"/>
      <c r="S919"/>
      <c r="T919"/>
      <c r="U919"/>
      <c r="V919"/>
      <c r="W919"/>
      <c r="X919"/>
      <c r="Y919"/>
      <c r="Z919"/>
      <c r="AA919"/>
      <c r="AB919"/>
      <c r="AC919"/>
      <c r="AD919"/>
      <c r="AE919"/>
      <c r="AF919"/>
      <c r="AG919"/>
      <c r="AH919"/>
      <c r="AI919"/>
      <c r="AJ919"/>
      <c r="AK919"/>
      <c r="AL919"/>
      <c r="AM919"/>
      <c r="AN919"/>
      <c r="AO919">
        <v>1.8</v>
      </c>
      <c r="AP919"/>
      <c r="AQ919"/>
      <c r="AR919">
        <v>1.1499999999999999</v>
      </c>
      <c r="AS919"/>
      <c r="AT919"/>
      <c r="AU919"/>
      <c r="AV919"/>
      <c r="AW919"/>
      <c r="AX919"/>
      <c r="AY919"/>
      <c r="AZ919"/>
      <c r="BA919"/>
      <c r="BB919"/>
      <c r="BC919"/>
      <c r="BD919"/>
      <c r="BE919"/>
      <c r="BF919"/>
      <c r="BG919"/>
      <c r="BH919"/>
      <c r="BI919" t="s">
        <v>678</v>
      </c>
      <c r="BJ919" t="s">
        <v>67</v>
      </c>
      <c r="BK919"/>
      <c r="BL919" t="s">
        <v>663</v>
      </c>
      <c r="BM919">
        <v>42892</v>
      </c>
      <c r="BN919"/>
      <c r="BO919"/>
    </row>
    <row r="920" spans="1:67" x14ac:dyDescent="0.25">
      <c r="A920" t="s">
        <v>679</v>
      </c>
      <c r="C920" t="s">
        <v>53</v>
      </c>
      <c r="D920" t="s">
        <v>54</v>
      </c>
      <c r="E920" t="s">
        <v>660</v>
      </c>
      <c r="F920" t="s">
        <v>661</v>
      </c>
      <c r="G920" t="s">
        <v>660</v>
      </c>
      <c r="H920" t="s">
        <v>661</v>
      </c>
      <c r="L920" t="s">
        <v>662</v>
      </c>
      <c r="AW920">
        <v>2.2000000000000002</v>
      </c>
      <c r="AX920">
        <v>1.5</v>
      </c>
      <c r="AY920">
        <v>1.6</v>
      </c>
      <c r="AZ920">
        <v>1.6</v>
      </c>
      <c r="BJ920" t="s">
        <v>67</v>
      </c>
      <c r="BL920" t="s">
        <v>663</v>
      </c>
      <c r="BM920">
        <v>42892</v>
      </c>
    </row>
    <row r="921" spans="1:67" x14ac:dyDescent="0.25">
      <c r="A921" t="s">
        <v>680</v>
      </c>
      <c r="C921" t="s">
        <v>53</v>
      </c>
      <c r="D921" t="s">
        <v>54</v>
      </c>
      <c r="E921" t="s">
        <v>660</v>
      </c>
      <c r="F921" t="s">
        <v>661</v>
      </c>
      <c r="G921" t="s">
        <v>660</v>
      </c>
      <c r="H921" t="s">
        <v>661</v>
      </c>
      <c r="L921" t="s">
        <v>662</v>
      </c>
      <c r="BA921">
        <v>2.4500000000000002</v>
      </c>
      <c r="BB921">
        <v>1.95</v>
      </c>
      <c r="BC921">
        <v>1.95</v>
      </c>
      <c r="BD921">
        <v>1.95</v>
      </c>
      <c r="BE921">
        <v>2.5</v>
      </c>
      <c r="BF921">
        <v>1.7</v>
      </c>
      <c r="BG921">
        <v>1.4</v>
      </c>
      <c r="BH921">
        <v>1.7</v>
      </c>
      <c r="BJ921" t="s">
        <v>67</v>
      </c>
      <c r="BL921" t="s">
        <v>663</v>
      </c>
      <c r="BM921">
        <v>42892</v>
      </c>
    </row>
    <row r="922" spans="1:67" x14ac:dyDescent="0.25">
      <c r="A922" t="s">
        <v>681</v>
      </c>
      <c r="C922" t="s">
        <v>53</v>
      </c>
      <c r="D922" t="s">
        <v>54</v>
      </c>
      <c r="E922" t="s">
        <v>660</v>
      </c>
      <c r="F922" t="s">
        <v>661</v>
      </c>
      <c r="G922" t="s">
        <v>660</v>
      </c>
      <c r="H922" t="s">
        <v>661</v>
      </c>
      <c r="L922" t="s">
        <v>662</v>
      </c>
      <c r="AS922">
        <v>3</v>
      </c>
      <c r="AV922">
        <v>1.85</v>
      </c>
      <c r="AW922">
        <v>2.35</v>
      </c>
      <c r="AX922">
        <v>1.65</v>
      </c>
      <c r="AY922">
        <v>1.7</v>
      </c>
      <c r="AZ922">
        <v>1.7</v>
      </c>
      <c r="BA922">
        <v>2.4</v>
      </c>
      <c r="BB922">
        <v>2.15</v>
      </c>
      <c r="BC922">
        <v>2.1</v>
      </c>
      <c r="BD922">
        <v>2.15</v>
      </c>
      <c r="BE922">
        <v>2.5</v>
      </c>
      <c r="BF922">
        <v>1.6</v>
      </c>
      <c r="BG922">
        <v>1.4</v>
      </c>
      <c r="BH922">
        <v>1.6</v>
      </c>
      <c r="BJ922" t="s">
        <v>67</v>
      </c>
      <c r="BL922" t="s">
        <v>663</v>
      </c>
      <c r="BM922">
        <v>42892</v>
      </c>
      <c r="BN922" t="s">
        <v>60</v>
      </c>
      <c r="BO922" t="s">
        <v>663</v>
      </c>
    </row>
    <row r="923" spans="1:67" x14ac:dyDescent="0.25">
      <c r="A923" t="s">
        <v>682</v>
      </c>
      <c r="C923" t="s">
        <v>53</v>
      </c>
      <c r="D923" t="s">
        <v>54</v>
      </c>
      <c r="E923" t="s">
        <v>660</v>
      </c>
      <c r="F923" t="s">
        <v>661</v>
      </c>
      <c r="G923" t="s">
        <v>660</v>
      </c>
      <c r="H923" t="s">
        <v>661</v>
      </c>
      <c r="L923" t="s">
        <v>662</v>
      </c>
      <c r="BA923">
        <v>2.4</v>
      </c>
      <c r="BB923">
        <v>1.9</v>
      </c>
      <c r="BC923">
        <v>1.95</v>
      </c>
      <c r="BD923">
        <v>1.95</v>
      </c>
      <c r="BJ923" t="s">
        <v>67</v>
      </c>
      <c r="BL923" t="s">
        <v>663</v>
      </c>
      <c r="BM923">
        <v>42892</v>
      </c>
      <c r="BN923" t="s">
        <v>60</v>
      </c>
      <c r="BO923" t="s">
        <v>663</v>
      </c>
    </row>
    <row r="924" spans="1:67" x14ac:dyDescent="0.25">
      <c r="A924" t="s">
        <v>683</v>
      </c>
      <c r="C924" t="s">
        <v>53</v>
      </c>
      <c r="D924" t="s">
        <v>54</v>
      </c>
      <c r="E924" t="s">
        <v>660</v>
      </c>
      <c r="F924" t="s">
        <v>661</v>
      </c>
      <c r="G924" t="s">
        <v>660</v>
      </c>
      <c r="H924" t="s">
        <v>661</v>
      </c>
      <c r="L924" t="s">
        <v>662</v>
      </c>
      <c r="Y924">
        <v>2.0499999999999998</v>
      </c>
      <c r="AB924">
        <v>3.35</v>
      </c>
      <c r="BI924" s="5" t="s">
        <v>665</v>
      </c>
      <c r="BJ924" t="s">
        <v>67</v>
      </c>
      <c r="BL924" t="s">
        <v>663</v>
      </c>
      <c r="BM924">
        <v>42892</v>
      </c>
    </row>
    <row r="925" spans="1:67" x14ac:dyDescent="0.25">
      <c r="A925" t="s">
        <v>684</v>
      </c>
      <c r="C925" t="s">
        <v>53</v>
      </c>
      <c r="D925" t="s">
        <v>54</v>
      </c>
      <c r="E925" t="s">
        <v>660</v>
      </c>
      <c r="F925" t="s">
        <v>685</v>
      </c>
      <c r="G925" t="s">
        <v>660</v>
      </c>
      <c r="H925" t="s">
        <v>685</v>
      </c>
      <c r="L925" t="s">
        <v>686</v>
      </c>
      <c r="Y925">
        <v>2.2999999999999998</v>
      </c>
      <c r="AB925">
        <v>3.55</v>
      </c>
      <c r="BI925" t="s">
        <v>57</v>
      </c>
      <c r="BJ925" t="s">
        <v>67</v>
      </c>
      <c r="BL925" t="s">
        <v>663</v>
      </c>
      <c r="BM925">
        <v>42892</v>
      </c>
    </row>
    <row r="926" spans="1:67" x14ac:dyDescent="0.25">
      <c r="A926" t="s">
        <v>687</v>
      </c>
      <c r="C926" t="s">
        <v>53</v>
      </c>
      <c r="D926" t="s">
        <v>54</v>
      </c>
      <c r="E926" t="s">
        <v>660</v>
      </c>
      <c r="F926" t="s">
        <v>685</v>
      </c>
      <c r="G926" t="s">
        <v>660</v>
      </c>
      <c r="H926" t="s">
        <v>685</v>
      </c>
      <c r="L926" t="s">
        <v>686</v>
      </c>
      <c r="AS926">
        <v>2.7</v>
      </c>
      <c r="AV926">
        <v>1.4</v>
      </c>
      <c r="BJ926" t="s">
        <v>67</v>
      </c>
      <c r="BL926" t="s">
        <v>663</v>
      </c>
      <c r="BM926">
        <v>42892</v>
      </c>
    </row>
    <row r="927" spans="1:67" x14ac:dyDescent="0.25">
      <c r="A927" t="s">
        <v>688</v>
      </c>
      <c r="C927" t="s">
        <v>53</v>
      </c>
      <c r="D927" t="s">
        <v>54</v>
      </c>
      <c r="E927" t="s">
        <v>660</v>
      </c>
      <c r="F927" t="s">
        <v>685</v>
      </c>
      <c r="G927" t="s">
        <v>660</v>
      </c>
      <c r="H927" t="s">
        <v>685</v>
      </c>
      <c r="L927" t="s">
        <v>686</v>
      </c>
      <c r="BA927">
        <v>2.5</v>
      </c>
      <c r="BB927">
        <v>2.1</v>
      </c>
      <c r="BC927">
        <v>1.95</v>
      </c>
      <c r="BD927">
        <v>2.1</v>
      </c>
      <c r="BJ927" t="s">
        <v>67</v>
      </c>
      <c r="BL927" t="s">
        <v>663</v>
      </c>
      <c r="BM927">
        <v>42892</v>
      </c>
    </row>
    <row r="928" spans="1:67" x14ac:dyDescent="0.25">
      <c r="A928" t="s">
        <v>689</v>
      </c>
      <c r="C928" t="s">
        <v>53</v>
      </c>
      <c r="D928" t="s">
        <v>54</v>
      </c>
      <c r="E928" t="s">
        <v>660</v>
      </c>
      <c r="F928" t="s">
        <v>685</v>
      </c>
      <c r="G928" t="s">
        <v>660</v>
      </c>
      <c r="H928" t="s">
        <v>685</v>
      </c>
      <c r="L928" t="s">
        <v>686</v>
      </c>
      <c r="Y928">
        <v>2.2999999999999998</v>
      </c>
      <c r="AB928">
        <v>3.55</v>
      </c>
      <c r="BI928" t="s">
        <v>57</v>
      </c>
      <c r="BJ928" t="s">
        <v>67</v>
      </c>
      <c r="BL928" t="s">
        <v>663</v>
      </c>
      <c r="BM928">
        <v>42892</v>
      </c>
    </row>
    <row r="929" spans="1:67" x14ac:dyDescent="0.25">
      <c r="A929" t="s">
        <v>690</v>
      </c>
      <c r="C929" t="s">
        <v>53</v>
      </c>
      <c r="D929" t="s">
        <v>54</v>
      </c>
      <c r="E929" t="s">
        <v>660</v>
      </c>
      <c r="F929" t="s">
        <v>685</v>
      </c>
      <c r="G929" t="s">
        <v>660</v>
      </c>
      <c r="H929" t="s">
        <v>685</v>
      </c>
      <c r="L929" t="s">
        <v>686</v>
      </c>
      <c r="U929">
        <v>2.4500000000000002</v>
      </c>
      <c r="X929">
        <v>2.95</v>
      </c>
      <c r="BJ929" t="s">
        <v>67</v>
      </c>
      <c r="BL929" t="s">
        <v>663</v>
      </c>
      <c r="BM929">
        <v>42892</v>
      </c>
    </row>
    <row r="930" spans="1:67" x14ac:dyDescent="0.25">
      <c r="A930" t="s">
        <v>691</v>
      </c>
      <c r="C930" t="s">
        <v>53</v>
      </c>
      <c r="D930" t="s">
        <v>54</v>
      </c>
      <c r="E930" t="s">
        <v>660</v>
      </c>
      <c r="F930" t="s">
        <v>685</v>
      </c>
      <c r="G930" t="s">
        <v>660</v>
      </c>
      <c r="H930" t="s">
        <v>685</v>
      </c>
      <c r="L930" t="s">
        <v>686</v>
      </c>
      <c r="AV930">
        <v>1.55</v>
      </c>
      <c r="BJ930" t="s">
        <v>67</v>
      </c>
      <c r="BL930" t="s">
        <v>663</v>
      </c>
      <c r="BM930">
        <v>42892</v>
      </c>
    </row>
    <row r="931" spans="1:67" x14ac:dyDescent="0.25">
      <c r="A931" t="s">
        <v>692</v>
      </c>
      <c r="C931" t="s">
        <v>53</v>
      </c>
      <c r="D931" t="s">
        <v>54</v>
      </c>
      <c r="E931" t="s">
        <v>660</v>
      </c>
      <c r="F931" t="s">
        <v>685</v>
      </c>
      <c r="G931" t="s">
        <v>660</v>
      </c>
      <c r="H931" t="s">
        <v>685</v>
      </c>
      <c r="L931" t="s">
        <v>686</v>
      </c>
      <c r="AS931">
        <v>2.5</v>
      </c>
      <c r="AV931">
        <v>1.5</v>
      </c>
      <c r="BJ931" t="s">
        <v>67</v>
      </c>
      <c r="BL931" t="s">
        <v>663</v>
      </c>
      <c r="BM931">
        <v>42892</v>
      </c>
      <c r="BN931" t="s">
        <v>60</v>
      </c>
      <c r="BO931" t="s">
        <v>663</v>
      </c>
    </row>
    <row r="932" spans="1:67" x14ac:dyDescent="0.25">
      <c r="A932" t="s">
        <v>693</v>
      </c>
      <c r="C932" t="s">
        <v>53</v>
      </c>
      <c r="D932" t="s">
        <v>54</v>
      </c>
      <c r="E932" t="s">
        <v>660</v>
      </c>
      <c r="F932" t="s">
        <v>685</v>
      </c>
      <c r="G932" t="s">
        <v>660</v>
      </c>
      <c r="H932" t="s">
        <v>685</v>
      </c>
      <c r="L932" t="s">
        <v>686</v>
      </c>
      <c r="Y932">
        <v>2.2999999999999998</v>
      </c>
      <c r="BI932" t="s">
        <v>57</v>
      </c>
      <c r="BJ932" t="s">
        <v>67</v>
      </c>
      <c r="BL932" t="s">
        <v>663</v>
      </c>
      <c r="BM932">
        <v>42892</v>
      </c>
      <c r="BN932" t="s">
        <v>60</v>
      </c>
      <c r="BO932" t="s">
        <v>663</v>
      </c>
    </row>
    <row r="933" spans="1:67" x14ac:dyDescent="0.25">
      <c r="A933" t="s">
        <v>694</v>
      </c>
      <c r="C933" t="s">
        <v>53</v>
      </c>
      <c r="D933" t="s">
        <v>54</v>
      </c>
      <c r="E933" t="s">
        <v>660</v>
      </c>
      <c r="F933" t="s">
        <v>685</v>
      </c>
      <c r="G933" t="s">
        <v>660</v>
      </c>
      <c r="H933" t="s">
        <v>685</v>
      </c>
      <c r="L933" t="s">
        <v>686</v>
      </c>
      <c r="AV933">
        <v>1.65</v>
      </c>
      <c r="BJ933" t="s">
        <v>67</v>
      </c>
      <c r="BL933" t="s">
        <v>663</v>
      </c>
      <c r="BM933">
        <v>42892</v>
      </c>
    </row>
    <row r="934" spans="1:67" x14ac:dyDescent="0.25">
      <c r="A934" t="s">
        <v>695</v>
      </c>
      <c r="C934" t="s">
        <v>53</v>
      </c>
      <c r="D934" t="s">
        <v>54</v>
      </c>
      <c r="E934" t="s">
        <v>660</v>
      </c>
      <c r="F934" t="s">
        <v>685</v>
      </c>
      <c r="G934" t="s">
        <v>660</v>
      </c>
      <c r="H934" t="s">
        <v>685</v>
      </c>
      <c r="L934" t="s">
        <v>686</v>
      </c>
      <c r="AX934">
        <v>1.5</v>
      </c>
      <c r="AZ934">
        <v>1.5</v>
      </c>
      <c r="BJ934" t="s">
        <v>67</v>
      </c>
      <c r="BL934" t="s">
        <v>663</v>
      </c>
      <c r="BM934">
        <v>42892</v>
      </c>
    </row>
    <row r="935" spans="1:67" x14ac:dyDescent="0.25">
      <c r="A935" t="s">
        <v>696</v>
      </c>
      <c r="C935" t="s">
        <v>53</v>
      </c>
      <c r="D935" t="s">
        <v>54</v>
      </c>
      <c r="E935" t="s">
        <v>660</v>
      </c>
      <c r="F935" t="s">
        <v>685</v>
      </c>
      <c r="G935" t="s">
        <v>660</v>
      </c>
      <c r="H935" t="s">
        <v>685</v>
      </c>
      <c r="L935" t="s">
        <v>686</v>
      </c>
      <c r="BF935">
        <v>1.4</v>
      </c>
      <c r="BH935">
        <v>1.4</v>
      </c>
      <c r="BJ935" t="s">
        <v>67</v>
      </c>
      <c r="BL935" t="s">
        <v>663</v>
      </c>
      <c r="BM935">
        <v>42892</v>
      </c>
    </row>
    <row r="936" spans="1:67" s="8" customFormat="1" x14ac:dyDescent="0.25">
      <c r="A936" t="s">
        <v>697</v>
      </c>
      <c r="B936"/>
      <c r="C936" t="s">
        <v>53</v>
      </c>
      <c r="D936" t="s">
        <v>54</v>
      </c>
      <c r="E936" t="s">
        <v>660</v>
      </c>
      <c r="F936" t="s">
        <v>685</v>
      </c>
      <c r="G936" t="s">
        <v>660</v>
      </c>
      <c r="H936" t="s">
        <v>685</v>
      </c>
      <c r="I936"/>
      <c r="J936"/>
      <c r="K936"/>
      <c r="L936" t="s">
        <v>686</v>
      </c>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v>2.2999999999999998</v>
      </c>
      <c r="BB936">
        <v>1.9</v>
      </c>
      <c r="BC936">
        <v>1.8</v>
      </c>
      <c r="BD936">
        <v>1.9</v>
      </c>
      <c r="BE936"/>
      <c r="BF936"/>
      <c r="BG936"/>
      <c r="BH936"/>
      <c r="BI936"/>
      <c r="BJ936" t="s">
        <v>67</v>
      </c>
      <c r="BK936"/>
      <c r="BL936" t="s">
        <v>663</v>
      </c>
      <c r="BM936">
        <v>42892</v>
      </c>
      <c r="BN936"/>
      <c r="BO936"/>
    </row>
    <row r="937" spans="1:67" s="4" customFormat="1" x14ac:dyDescent="0.25">
      <c r="A937" t="s">
        <v>698</v>
      </c>
      <c r="B937"/>
      <c r="C937" t="s">
        <v>53</v>
      </c>
      <c r="D937" t="s">
        <v>54</v>
      </c>
      <c r="E937" t="s">
        <v>660</v>
      </c>
      <c r="F937" t="s">
        <v>685</v>
      </c>
      <c r="G937" t="s">
        <v>660</v>
      </c>
      <c r="H937" t="s">
        <v>685</v>
      </c>
      <c r="I937"/>
      <c r="J937"/>
      <c r="K937"/>
      <c r="L937" t="s">
        <v>686</v>
      </c>
      <c r="M937"/>
      <c r="N937"/>
      <c r="O937"/>
      <c r="P937"/>
      <c r="Q937"/>
      <c r="R937"/>
      <c r="S937"/>
      <c r="T937"/>
      <c r="U937">
        <v>2.15</v>
      </c>
      <c r="V937"/>
      <c r="W937"/>
      <c r="X937">
        <v>2.5499999999999998</v>
      </c>
      <c r="Y937"/>
      <c r="Z937"/>
      <c r="AA937"/>
      <c r="AB937"/>
      <c r="AC937"/>
      <c r="AD937"/>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t="s">
        <v>67</v>
      </c>
      <c r="BK937"/>
      <c r="BL937" t="s">
        <v>663</v>
      </c>
      <c r="BM937">
        <v>42892</v>
      </c>
      <c r="BN937"/>
      <c r="BO937"/>
    </row>
    <row r="938" spans="1:67" s="4" customFormat="1" x14ac:dyDescent="0.25">
      <c r="A938" t="s">
        <v>699</v>
      </c>
      <c r="B938"/>
      <c r="C938" t="s">
        <v>53</v>
      </c>
      <c r="D938" t="s">
        <v>54</v>
      </c>
      <c r="E938" t="s">
        <v>660</v>
      </c>
      <c r="F938" t="s">
        <v>685</v>
      </c>
      <c r="G938" t="s">
        <v>660</v>
      </c>
      <c r="H938" t="s">
        <v>685</v>
      </c>
      <c r="I938"/>
      <c r="J938"/>
      <c r="K938"/>
      <c r="L938" t="s">
        <v>686</v>
      </c>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c r="BB938"/>
      <c r="BC938"/>
      <c r="BD938"/>
      <c r="BE938"/>
      <c r="BF938">
        <v>1.4</v>
      </c>
      <c r="BG938"/>
      <c r="BH938">
        <v>1.4</v>
      </c>
      <c r="BI938"/>
      <c r="BJ938" t="s">
        <v>67</v>
      </c>
      <c r="BK938"/>
      <c r="BL938" t="s">
        <v>663</v>
      </c>
      <c r="BM938">
        <v>42892</v>
      </c>
      <c r="BN938"/>
      <c r="BO938"/>
    </row>
    <row r="939" spans="1:67" s="8" customFormat="1" x14ac:dyDescent="0.25">
      <c r="A939" t="s">
        <v>700</v>
      </c>
      <c r="B939"/>
      <c r="C939" t="s">
        <v>53</v>
      </c>
      <c r="D939" t="s">
        <v>54</v>
      </c>
      <c r="E939" t="s">
        <v>660</v>
      </c>
      <c r="F939" t="s">
        <v>685</v>
      </c>
      <c r="G939" t="s">
        <v>660</v>
      </c>
      <c r="H939" t="s">
        <v>685</v>
      </c>
      <c r="I939"/>
      <c r="J939"/>
      <c r="K939"/>
      <c r="L939" t="s">
        <v>686</v>
      </c>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v>2.75</v>
      </c>
      <c r="AT939"/>
      <c r="AU939"/>
      <c r="AV939">
        <v>1.55</v>
      </c>
      <c r="AW939"/>
      <c r="AX939"/>
      <c r="AY939"/>
      <c r="AZ939"/>
      <c r="BA939"/>
      <c r="BB939"/>
      <c r="BC939"/>
      <c r="BD939"/>
      <c r="BE939"/>
      <c r="BF939"/>
      <c r="BG939"/>
      <c r="BH939"/>
      <c r="BI939"/>
      <c r="BJ939" t="s">
        <v>67</v>
      </c>
      <c r="BK939"/>
      <c r="BL939" t="s">
        <v>663</v>
      </c>
      <c r="BM939">
        <v>42892</v>
      </c>
      <c r="BN939"/>
      <c r="BO939"/>
    </row>
    <row r="940" spans="1:67" s="8" customFormat="1" x14ac:dyDescent="0.25">
      <c r="A940" t="s">
        <v>701</v>
      </c>
      <c r="B940"/>
      <c r="C940" t="s">
        <v>53</v>
      </c>
      <c r="D940" t="s">
        <v>54</v>
      </c>
      <c r="E940" t="s">
        <v>660</v>
      </c>
      <c r="F940" t="s">
        <v>685</v>
      </c>
      <c r="G940" t="s">
        <v>660</v>
      </c>
      <c r="H940" t="s">
        <v>685</v>
      </c>
      <c r="I940"/>
      <c r="J940"/>
      <c r="K940"/>
      <c r="L940" t="s">
        <v>686</v>
      </c>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v>2.5499999999999998</v>
      </c>
      <c r="BB940">
        <v>2</v>
      </c>
      <c r="BC940">
        <v>1.9</v>
      </c>
      <c r="BD940">
        <v>2</v>
      </c>
      <c r="BE940"/>
      <c r="BF940"/>
      <c r="BG940"/>
      <c r="BH940"/>
      <c r="BI940"/>
      <c r="BJ940" t="s">
        <v>67</v>
      </c>
      <c r="BK940"/>
      <c r="BL940" t="s">
        <v>663</v>
      </c>
      <c r="BM940">
        <v>42892</v>
      </c>
      <c r="BN940" t="s">
        <v>60</v>
      </c>
      <c r="BO940" t="s">
        <v>663</v>
      </c>
    </row>
    <row r="941" spans="1:67" s="8" customFormat="1" x14ac:dyDescent="0.25">
      <c r="A941" t="s">
        <v>702</v>
      </c>
      <c r="B941"/>
      <c r="C941" t="s">
        <v>53</v>
      </c>
      <c r="D941" t="s">
        <v>54</v>
      </c>
      <c r="E941" t="s">
        <v>660</v>
      </c>
      <c r="F941" t="s">
        <v>685</v>
      </c>
      <c r="G941" t="s">
        <v>660</v>
      </c>
      <c r="H941" t="s">
        <v>685</v>
      </c>
      <c r="I941"/>
      <c r="J941"/>
      <c r="K941"/>
      <c r="L941" t="s">
        <v>686</v>
      </c>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v>2.9</v>
      </c>
      <c r="AT941"/>
      <c r="AU941"/>
      <c r="AV941">
        <v>1.7</v>
      </c>
      <c r="AW941"/>
      <c r="AX941"/>
      <c r="AY941"/>
      <c r="AZ941"/>
      <c r="BA941"/>
      <c r="BB941"/>
      <c r="BC941"/>
      <c r="BD941"/>
      <c r="BE941"/>
      <c r="BF941"/>
      <c r="BG941"/>
      <c r="BH941"/>
      <c r="BI941"/>
      <c r="BJ941" t="s">
        <v>67</v>
      </c>
      <c r="BK941"/>
      <c r="BL941" t="s">
        <v>663</v>
      </c>
      <c r="BM941">
        <v>42892</v>
      </c>
      <c r="BN941"/>
      <c r="BO941"/>
    </row>
    <row r="942" spans="1:67" s="8" customFormat="1" x14ac:dyDescent="0.25">
      <c r="A942" t="s">
        <v>703</v>
      </c>
      <c r="B942"/>
      <c r="C942" t="s">
        <v>53</v>
      </c>
      <c r="D942" t="s">
        <v>54</v>
      </c>
      <c r="E942" t="s">
        <v>660</v>
      </c>
      <c r="F942" t="s">
        <v>685</v>
      </c>
      <c r="G942" t="s">
        <v>660</v>
      </c>
      <c r="H942" t="s">
        <v>685</v>
      </c>
      <c r="I942"/>
      <c r="J942"/>
      <c r="K942"/>
      <c r="L942" t="s">
        <v>686</v>
      </c>
      <c r="M942"/>
      <c r="N942"/>
      <c r="O942"/>
      <c r="P942"/>
      <c r="Q942"/>
      <c r="R942"/>
      <c r="S942"/>
      <c r="T942"/>
      <c r="U942"/>
      <c r="V942"/>
      <c r="W942"/>
      <c r="X942"/>
      <c r="Y942">
        <v>2.2000000000000002</v>
      </c>
      <c r="Z942"/>
      <c r="AA942"/>
      <c r="AB942">
        <v>3.1</v>
      </c>
      <c r="AC942"/>
      <c r="AD942"/>
      <c r="AE942"/>
      <c r="AF942"/>
      <c r="AG942"/>
      <c r="AH942"/>
      <c r="AI942"/>
      <c r="AJ942"/>
      <c r="AK942"/>
      <c r="AL942"/>
      <c r="AM942"/>
      <c r="AN942"/>
      <c r="AO942"/>
      <c r="AP942"/>
      <c r="AQ942"/>
      <c r="AR942"/>
      <c r="AS942"/>
      <c r="AT942"/>
      <c r="AU942"/>
      <c r="AV942"/>
      <c r="AW942"/>
      <c r="AX942"/>
      <c r="AY942"/>
      <c r="AZ942"/>
      <c r="BA942"/>
      <c r="BB942"/>
      <c r="BC942"/>
      <c r="BD942"/>
      <c r="BE942"/>
      <c r="BF942"/>
      <c r="BG942"/>
      <c r="BH942"/>
      <c r="BI942" t="s">
        <v>57</v>
      </c>
      <c r="BJ942" t="s">
        <v>67</v>
      </c>
      <c r="BK942"/>
      <c r="BL942" t="s">
        <v>663</v>
      </c>
      <c r="BM942">
        <v>42892</v>
      </c>
      <c r="BN942" t="s">
        <v>60</v>
      </c>
      <c r="BO942" t="s">
        <v>663</v>
      </c>
    </row>
    <row r="943" spans="1:67" s="8" customFormat="1" x14ac:dyDescent="0.25">
      <c r="A943" t="s">
        <v>704</v>
      </c>
      <c r="B943"/>
      <c r="C943" t="s">
        <v>53</v>
      </c>
      <c r="D943" t="s">
        <v>54</v>
      </c>
      <c r="E943" t="s">
        <v>660</v>
      </c>
      <c r="F943" t="s">
        <v>685</v>
      </c>
      <c r="G943" t="s">
        <v>660</v>
      </c>
      <c r="H943" t="s">
        <v>685</v>
      </c>
      <c r="I943"/>
      <c r="J943"/>
      <c r="K943"/>
      <c r="L943" t="s">
        <v>686</v>
      </c>
      <c r="M943"/>
      <c r="N943"/>
      <c r="O943"/>
      <c r="P943"/>
      <c r="Q943"/>
      <c r="R943"/>
      <c r="S943"/>
      <c r="T943"/>
      <c r="U943"/>
      <c r="V943"/>
      <c r="W943"/>
      <c r="X943"/>
      <c r="Y943"/>
      <c r="Z943"/>
      <c r="AA943"/>
      <c r="AB943"/>
      <c r="AC943"/>
      <c r="AD943"/>
      <c r="AE943"/>
      <c r="AF943"/>
      <c r="AG943"/>
      <c r="AH943"/>
      <c r="AI943"/>
      <c r="AJ943"/>
      <c r="AK943"/>
      <c r="AL943"/>
      <c r="AM943"/>
      <c r="AN943"/>
      <c r="AO943"/>
      <c r="AP943"/>
      <c r="AQ943"/>
      <c r="AR943"/>
      <c r="AS943"/>
      <c r="AT943"/>
      <c r="AU943"/>
      <c r="AV943"/>
      <c r="AW943">
        <v>2.0499999999999998</v>
      </c>
      <c r="AX943">
        <v>1.45</v>
      </c>
      <c r="AY943">
        <v>1.5</v>
      </c>
      <c r="AZ943">
        <v>1.5</v>
      </c>
      <c r="BA943"/>
      <c r="BB943"/>
      <c r="BC943"/>
      <c r="BD943"/>
      <c r="BE943"/>
      <c r="BF943"/>
      <c r="BG943"/>
      <c r="BH943"/>
      <c r="BI943"/>
      <c r="BJ943" t="s">
        <v>67</v>
      </c>
      <c r="BK943"/>
      <c r="BL943" t="s">
        <v>663</v>
      </c>
      <c r="BM943">
        <v>42892</v>
      </c>
      <c r="BN943" t="s">
        <v>60</v>
      </c>
      <c r="BO943" t="s">
        <v>663</v>
      </c>
    </row>
    <row r="944" spans="1:67" s="8" customFormat="1" x14ac:dyDescent="0.25">
      <c r="A944" t="s">
        <v>705</v>
      </c>
      <c r="B944"/>
      <c r="C944" t="s">
        <v>53</v>
      </c>
      <c r="D944" t="s">
        <v>54</v>
      </c>
      <c r="E944" t="s">
        <v>660</v>
      </c>
      <c r="F944" t="s">
        <v>685</v>
      </c>
      <c r="G944" t="s">
        <v>660</v>
      </c>
      <c r="H944" t="s">
        <v>685</v>
      </c>
      <c r="I944"/>
      <c r="J944"/>
      <c r="K944"/>
      <c r="L944" t="s">
        <v>686</v>
      </c>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c r="AU944"/>
      <c r="AV944"/>
      <c r="AW944">
        <v>2.2000000000000002</v>
      </c>
      <c r="AX944">
        <v>1.4</v>
      </c>
      <c r="AY944">
        <v>1.65</v>
      </c>
      <c r="AZ944">
        <v>1.65</v>
      </c>
      <c r="BA944"/>
      <c r="BB944"/>
      <c r="BC944"/>
      <c r="BD944"/>
      <c r="BE944"/>
      <c r="BF944"/>
      <c r="BG944"/>
      <c r="BH944"/>
      <c r="BI944"/>
      <c r="BJ944" t="s">
        <v>67</v>
      </c>
      <c r="BK944"/>
      <c r="BL944" t="s">
        <v>663</v>
      </c>
      <c r="BM944">
        <v>42892</v>
      </c>
      <c r="BN944"/>
      <c r="BO944"/>
    </row>
    <row r="945" spans="1:67" s="8" customFormat="1" x14ac:dyDescent="0.25">
      <c r="A945" t="s">
        <v>706</v>
      </c>
      <c r="B945"/>
      <c r="C945" t="s">
        <v>53</v>
      </c>
      <c r="D945" t="s">
        <v>54</v>
      </c>
      <c r="E945" t="s">
        <v>660</v>
      </c>
      <c r="F945" t="s">
        <v>685</v>
      </c>
      <c r="G945" t="s">
        <v>660</v>
      </c>
      <c r="H945" t="s">
        <v>685</v>
      </c>
      <c r="I945"/>
      <c r="J945"/>
      <c r="K945"/>
      <c r="L945" t="s">
        <v>686</v>
      </c>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v>2.4</v>
      </c>
      <c r="AT945"/>
      <c r="AU945"/>
      <c r="AV945">
        <v>1.45</v>
      </c>
      <c r="AW945"/>
      <c r="AX945"/>
      <c r="AY945"/>
      <c r="AZ945"/>
      <c r="BA945"/>
      <c r="BB945"/>
      <c r="BC945"/>
      <c r="BD945"/>
      <c r="BE945"/>
      <c r="BF945"/>
      <c r="BG945"/>
      <c r="BH945"/>
      <c r="BI945"/>
      <c r="BJ945" t="s">
        <v>67</v>
      </c>
      <c r="BK945"/>
      <c r="BL945" t="s">
        <v>663</v>
      </c>
      <c r="BM945">
        <v>42892</v>
      </c>
      <c r="BN945" t="s">
        <v>60</v>
      </c>
      <c r="BO945" t="s">
        <v>663</v>
      </c>
    </row>
    <row r="946" spans="1:67" s="8" customFormat="1" x14ac:dyDescent="0.25">
      <c r="A946" t="s">
        <v>707</v>
      </c>
      <c r="B946"/>
      <c r="C946" t="s">
        <v>53</v>
      </c>
      <c r="D946" t="s">
        <v>54</v>
      </c>
      <c r="E946" t="s">
        <v>660</v>
      </c>
      <c r="F946" t="s">
        <v>685</v>
      </c>
      <c r="G946" t="s">
        <v>660</v>
      </c>
      <c r="H946" t="s">
        <v>685</v>
      </c>
      <c r="I946"/>
      <c r="J946"/>
      <c r="K946"/>
      <c r="L946" t="s">
        <v>686</v>
      </c>
      <c r="M946"/>
      <c r="N946"/>
      <c r="O946"/>
      <c r="P946"/>
      <c r="Q946"/>
      <c r="R946"/>
      <c r="S946"/>
      <c r="T946"/>
      <c r="U946"/>
      <c r="V946"/>
      <c r="W946"/>
      <c r="X946"/>
      <c r="Y946"/>
      <c r="Z946"/>
      <c r="AA946"/>
      <c r="AB946"/>
      <c r="AC946"/>
      <c r="AD946"/>
      <c r="AE946"/>
      <c r="AF946"/>
      <c r="AG946"/>
      <c r="AH946"/>
      <c r="AI946"/>
      <c r="AJ946"/>
      <c r="AK946"/>
      <c r="AL946"/>
      <c r="AM946"/>
      <c r="AN946"/>
      <c r="AO946"/>
      <c r="AP946"/>
      <c r="AQ946"/>
      <c r="AR946"/>
      <c r="AS946"/>
      <c r="AT946"/>
      <c r="AU946"/>
      <c r="AV946"/>
      <c r="AW946"/>
      <c r="AX946"/>
      <c r="AY946"/>
      <c r="AZ946"/>
      <c r="BA946"/>
      <c r="BB946"/>
      <c r="BC946"/>
      <c r="BD946"/>
      <c r="BE946"/>
      <c r="BF946">
        <v>1.5</v>
      </c>
      <c r="BG946"/>
      <c r="BH946">
        <v>1.5</v>
      </c>
      <c r="BI946"/>
      <c r="BJ946" t="s">
        <v>67</v>
      </c>
      <c r="BK946"/>
      <c r="BL946" t="s">
        <v>663</v>
      </c>
      <c r="BM946">
        <v>42892</v>
      </c>
      <c r="BN946"/>
      <c r="BO946"/>
    </row>
    <row r="947" spans="1:67" s="8" customFormat="1" x14ac:dyDescent="0.25">
      <c r="A947" t="s">
        <v>708</v>
      </c>
      <c r="B947"/>
      <c r="C947" t="s">
        <v>53</v>
      </c>
      <c r="D947" t="s">
        <v>54</v>
      </c>
      <c r="E947" t="s">
        <v>660</v>
      </c>
      <c r="F947" t="s">
        <v>685</v>
      </c>
      <c r="G947" t="s">
        <v>660</v>
      </c>
      <c r="H947" t="s">
        <v>685</v>
      </c>
      <c r="I947"/>
      <c r="J947"/>
      <c r="K947"/>
      <c r="L947" t="s">
        <v>686</v>
      </c>
      <c r="M947"/>
      <c r="N947"/>
      <c r="O947"/>
      <c r="P947"/>
      <c r="Q947"/>
      <c r="R947"/>
      <c r="S947"/>
      <c r="T947"/>
      <c r="U947"/>
      <c r="V947"/>
      <c r="W947"/>
      <c r="X947"/>
      <c r="Y947"/>
      <c r="Z947"/>
      <c r="AA947"/>
      <c r="AB947">
        <v>3.3</v>
      </c>
      <c r="AC947"/>
      <c r="AD947"/>
      <c r="AE947"/>
      <c r="AF947"/>
      <c r="AG947"/>
      <c r="AH947"/>
      <c r="AI947"/>
      <c r="AJ947"/>
      <c r="AK947"/>
      <c r="AL947"/>
      <c r="AM947"/>
      <c r="AN947"/>
      <c r="AO947"/>
      <c r="AP947"/>
      <c r="AQ947"/>
      <c r="AR947"/>
      <c r="AS947"/>
      <c r="AT947"/>
      <c r="AU947"/>
      <c r="AV947"/>
      <c r="AW947"/>
      <c r="AX947"/>
      <c r="AY947"/>
      <c r="AZ947"/>
      <c r="BA947"/>
      <c r="BB947"/>
      <c r="BC947"/>
      <c r="BD947"/>
      <c r="BE947"/>
      <c r="BF947"/>
      <c r="BG947"/>
      <c r="BH947"/>
      <c r="BI947" t="s">
        <v>57</v>
      </c>
      <c r="BJ947" t="s">
        <v>67</v>
      </c>
      <c r="BK947"/>
      <c r="BL947" t="s">
        <v>663</v>
      </c>
      <c r="BM947">
        <v>42892</v>
      </c>
      <c r="BN947" t="s">
        <v>60</v>
      </c>
      <c r="BO947" t="s">
        <v>663</v>
      </c>
    </row>
    <row r="948" spans="1:67" x14ac:dyDescent="0.25">
      <c r="A948" t="s">
        <v>709</v>
      </c>
      <c r="C948" t="s">
        <v>53</v>
      </c>
      <c r="D948" t="s">
        <v>54</v>
      </c>
      <c r="E948" t="s">
        <v>660</v>
      </c>
      <c r="F948" t="s">
        <v>685</v>
      </c>
      <c r="G948" t="s">
        <v>660</v>
      </c>
      <c r="H948" t="s">
        <v>685</v>
      </c>
      <c r="L948" t="s">
        <v>686</v>
      </c>
      <c r="BF948">
        <v>1.4</v>
      </c>
      <c r="BH948">
        <v>1.4</v>
      </c>
      <c r="BJ948" t="s">
        <v>67</v>
      </c>
      <c r="BL948" t="s">
        <v>663</v>
      </c>
      <c r="BM948">
        <v>42892</v>
      </c>
      <c r="BN948" t="s">
        <v>60</v>
      </c>
      <c r="BO948" t="s">
        <v>663</v>
      </c>
    </row>
    <row r="949" spans="1:67" x14ac:dyDescent="0.25">
      <c r="A949" t="s">
        <v>710</v>
      </c>
      <c r="C949" t="s">
        <v>53</v>
      </c>
      <c r="D949" t="s">
        <v>54</v>
      </c>
      <c r="E949" t="s">
        <v>660</v>
      </c>
      <c r="F949" t="s">
        <v>685</v>
      </c>
      <c r="G949" t="s">
        <v>660</v>
      </c>
      <c r="H949" t="s">
        <v>685</v>
      </c>
      <c r="L949" t="s">
        <v>686</v>
      </c>
      <c r="BC949">
        <v>1.55</v>
      </c>
      <c r="BD949">
        <v>1.55</v>
      </c>
      <c r="BJ949" t="s">
        <v>67</v>
      </c>
      <c r="BL949" t="s">
        <v>663</v>
      </c>
      <c r="BM949">
        <v>42892</v>
      </c>
    </row>
    <row r="950" spans="1:67" x14ac:dyDescent="0.25">
      <c r="A950" t="s">
        <v>711</v>
      </c>
      <c r="C950" t="s">
        <v>53</v>
      </c>
      <c r="D950" t="s">
        <v>54</v>
      </c>
      <c r="E950" t="s">
        <v>660</v>
      </c>
      <c r="F950" t="s">
        <v>685</v>
      </c>
      <c r="G950" t="s">
        <v>660</v>
      </c>
      <c r="H950" t="s">
        <v>685</v>
      </c>
      <c r="L950" t="s">
        <v>686</v>
      </c>
      <c r="Y950">
        <v>2.2999999999999998</v>
      </c>
      <c r="AB950">
        <v>3.4</v>
      </c>
      <c r="BI950" t="s">
        <v>57</v>
      </c>
      <c r="BJ950" t="s">
        <v>67</v>
      </c>
      <c r="BL950" t="s">
        <v>663</v>
      </c>
      <c r="BM950">
        <v>42892</v>
      </c>
      <c r="BN950" t="s">
        <v>60</v>
      </c>
      <c r="BO950" t="s">
        <v>663</v>
      </c>
    </row>
    <row r="951" spans="1:67" x14ac:dyDescent="0.25">
      <c r="A951" t="s">
        <v>744</v>
      </c>
      <c r="B951" t="s">
        <v>326</v>
      </c>
      <c r="C951" t="s">
        <v>53</v>
      </c>
      <c r="D951" t="s">
        <v>54</v>
      </c>
      <c r="E951" t="s">
        <v>745</v>
      </c>
      <c r="F951" t="s">
        <v>746</v>
      </c>
      <c r="G951" t="s">
        <v>745</v>
      </c>
      <c r="H951" t="s">
        <v>746</v>
      </c>
      <c r="AC951">
        <v>3.2</v>
      </c>
      <c r="AF951">
        <v>4.0999999999999996</v>
      </c>
      <c r="BJ951" t="s">
        <v>58</v>
      </c>
      <c r="BK951" s="1">
        <v>44819</v>
      </c>
      <c r="BL951" t="s">
        <v>59</v>
      </c>
      <c r="BM951">
        <v>3485</v>
      </c>
      <c r="BN951" t="s">
        <v>60</v>
      </c>
      <c r="BO951" t="s">
        <v>59</v>
      </c>
    </row>
    <row r="952" spans="1:67" x14ac:dyDescent="0.25">
      <c r="A952" t="s">
        <v>96</v>
      </c>
      <c r="C952" t="s">
        <v>53</v>
      </c>
      <c r="D952" t="s">
        <v>54</v>
      </c>
      <c r="E952" t="s">
        <v>745</v>
      </c>
      <c r="F952" t="s">
        <v>747</v>
      </c>
      <c r="G952" t="s">
        <v>745</v>
      </c>
      <c r="H952" t="s">
        <v>747</v>
      </c>
      <c r="AO952">
        <v>2.2000000000000002</v>
      </c>
      <c r="AR952">
        <v>1.4</v>
      </c>
      <c r="AS952">
        <v>2.5</v>
      </c>
      <c r="AV952">
        <v>1.65</v>
      </c>
      <c r="AW952">
        <v>2.48</v>
      </c>
      <c r="AZ952">
        <v>2.1800000000000002</v>
      </c>
      <c r="BA952">
        <v>2.65</v>
      </c>
      <c r="BD952">
        <v>2.5099999999999998</v>
      </c>
      <c r="BE952">
        <v>2.8</v>
      </c>
      <c r="BH952">
        <v>2.31</v>
      </c>
      <c r="BJ952" t="s">
        <v>67</v>
      </c>
      <c r="BL952" t="s">
        <v>97</v>
      </c>
      <c r="BM952">
        <v>3144</v>
      </c>
      <c r="BN952" t="s">
        <v>69</v>
      </c>
      <c r="BO952" t="s">
        <v>97</v>
      </c>
    </row>
    <row r="953" spans="1:67" s="23" customFormat="1" x14ac:dyDescent="0.25">
      <c r="A953" t="s">
        <v>748</v>
      </c>
      <c r="B953"/>
      <c r="C953" t="s">
        <v>53</v>
      </c>
      <c r="D953" t="s">
        <v>54</v>
      </c>
      <c r="E953" t="s">
        <v>745</v>
      </c>
      <c r="F953" t="s">
        <v>747</v>
      </c>
      <c r="G953" t="s">
        <v>745</v>
      </c>
      <c r="H953" t="s">
        <v>747</v>
      </c>
      <c r="I953"/>
      <c r="J953"/>
      <c r="K953"/>
      <c r="L953"/>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v>3.1</v>
      </c>
      <c r="AX953">
        <v>2.17</v>
      </c>
      <c r="AY953">
        <v>2.2799999999999998</v>
      </c>
      <c r="AZ953">
        <v>2.2799999999999998</v>
      </c>
      <c r="BA953">
        <v>3.32</v>
      </c>
      <c r="BB953">
        <v>2.61</v>
      </c>
      <c r="BC953">
        <v>2.58</v>
      </c>
      <c r="BD953">
        <v>2.61</v>
      </c>
      <c r="BE953"/>
      <c r="BF953"/>
      <c r="BG953"/>
      <c r="BH953"/>
      <c r="BI953" t="s">
        <v>292</v>
      </c>
      <c r="BJ953" t="s">
        <v>67</v>
      </c>
      <c r="BK953"/>
      <c r="BL953" t="s">
        <v>293</v>
      </c>
      <c r="BM953">
        <v>7306</v>
      </c>
      <c r="BN953"/>
      <c r="BO953"/>
    </row>
    <row r="954" spans="1:67" x14ac:dyDescent="0.25">
      <c r="A954" t="s">
        <v>749</v>
      </c>
      <c r="C954" t="s">
        <v>53</v>
      </c>
      <c r="D954" t="s">
        <v>54</v>
      </c>
      <c r="E954" t="s">
        <v>745</v>
      </c>
      <c r="F954" t="s">
        <v>747</v>
      </c>
      <c r="G954" t="s">
        <v>745</v>
      </c>
      <c r="H954" t="s">
        <v>747</v>
      </c>
      <c r="AW954">
        <v>2.46</v>
      </c>
      <c r="AX954">
        <v>2.0499999999999998</v>
      </c>
      <c r="AY954">
        <v>2.1</v>
      </c>
      <c r="AZ954">
        <v>2.1</v>
      </c>
      <c r="BA954">
        <v>2.79</v>
      </c>
      <c r="BB954">
        <v>2.4700000000000002</v>
      </c>
      <c r="BC954">
        <v>2.42</v>
      </c>
      <c r="BD954">
        <v>2.4700000000000002</v>
      </c>
      <c r="BI954" t="s">
        <v>292</v>
      </c>
      <c r="BJ954" t="s">
        <v>67</v>
      </c>
      <c r="BL954" t="s">
        <v>293</v>
      </c>
      <c r="BM954">
        <v>7306</v>
      </c>
    </row>
    <row r="955" spans="1:67" x14ac:dyDescent="0.25">
      <c r="A955" t="s">
        <v>749</v>
      </c>
      <c r="B955" t="s">
        <v>157</v>
      </c>
      <c r="C955" t="s">
        <v>53</v>
      </c>
      <c r="D955" t="s">
        <v>54</v>
      </c>
      <c r="E955" t="s">
        <v>745</v>
      </c>
      <c r="F955" t="s">
        <v>747</v>
      </c>
      <c r="G955" t="s">
        <v>745</v>
      </c>
      <c r="H955" t="s">
        <v>747</v>
      </c>
      <c r="AO955">
        <v>2.1</v>
      </c>
      <c r="AR955">
        <v>1.4</v>
      </c>
      <c r="AS955">
        <v>2.5</v>
      </c>
      <c r="AV955">
        <v>1.6</v>
      </c>
      <c r="AW955">
        <v>2.4</v>
      </c>
      <c r="AZ955">
        <v>2.2000000000000002</v>
      </c>
      <c r="BA955">
        <v>2.6</v>
      </c>
      <c r="BD955">
        <v>2.6</v>
      </c>
      <c r="BE955">
        <v>2.8</v>
      </c>
      <c r="BH955">
        <v>2.2000000000000002</v>
      </c>
      <c r="BJ955" t="s">
        <v>58</v>
      </c>
      <c r="BL955" t="s">
        <v>376</v>
      </c>
      <c r="BM955">
        <v>3140</v>
      </c>
    </row>
    <row r="956" spans="1:67" x14ac:dyDescent="0.25">
      <c r="A956" t="s">
        <v>750</v>
      </c>
      <c r="C956" t="s">
        <v>53</v>
      </c>
      <c r="D956" t="s">
        <v>54</v>
      </c>
      <c r="E956" t="s">
        <v>745</v>
      </c>
      <c r="F956" t="s">
        <v>747</v>
      </c>
      <c r="G956" t="s">
        <v>745</v>
      </c>
      <c r="H956" t="s">
        <v>747</v>
      </c>
      <c r="M956">
        <v>1.5</v>
      </c>
      <c r="P956">
        <v>1.1000000000000001</v>
      </c>
      <c r="Q956">
        <v>2.2000000000000002</v>
      </c>
      <c r="T956">
        <v>2.1</v>
      </c>
      <c r="U956">
        <v>2.4</v>
      </c>
      <c r="X956">
        <v>2.9</v>
      </c>
      <c r="Y956">
        <v>2.4</v>
      </c>
      <c r="AB956">
        <v>3.2</v>
      </c>
      <c r="AC956">
        <v>2.6</v>
      </c>
      <c r="AF956">
        <v>3.7</v>
      </c>
      <c r="AG956">
        <v>1.9</v>
      </c>
      <c r="AJ956">
        <v>3.1</v>
      </c>
      <c r="BJ956" t="s">
        <v>67</v>
      </c>
      <c r="BL956" t="s">
        <v>97</v>
      </c>
      <c r="BM956">
        <v>3144</v>
      </c>
      <c r="BN956" t="s">
        <v>69</v>
      </c>
      <c r="BO956" t="s">
        <v>97</v>
      </c>
    </row>
    <row r="957" spans="1:67" x14ac:dyDescent="0.25">
      <c r="A957" t="s">
        <v>751</v>
      </c>
      <c r="C957" t="s">
        <v>53</v>
      </c>
      <c r="D957" t="s">
        <v>54</v>
      </c>
      <c r="E957" t="s">
        <v>745</v>
      </c>
      <c r="F957" t="s">
        <v>747</v>
      </c>
      <c r="G957" t="s">
        <v>745</v>
      </c>
      <c r="H957" t="s">
        <v>747</v>
      </c>
      <c r="U957">
        <v>2.2000000000000002</v>
      </c>
      <c r="Y957">
        <v>2.5</v>
      </c>
      <c r="AB957">
        <v>3.1</v>
      </c>
      <c r="AC957">
        <v>2.9</v>
      </c>
      <c r="AF957">
        <v>3.7</v>
      </c>
      <c r="BJ957" t="s">
        <v>67</v>
      </c>
      <c r="BL957" t="s">
        <v>97</v>
      </c>
      <c r="BM957">
        <v>3144</v>
      </c>
    </row>
    <row r="958" spans="1:67" x14ac:dyDescent="0.25">
      <c r="A958" s="8" t="s">
        <v>1923</v>
      </c>
      <c r="C958" t="s">
        <v>53</v>
      </c>
      <c r="D958" t="s">
        <v>54</v>
      </c>
      <c r="E958" t="s">
        <v>745</v>
      </c>
      <c r="F958" t="s">
        <v>752</v>
      </c>
      <c r="G958" s="8" t="s">
        <v>745</v>
      </c>
      <c r="H958" s="8" t="s">
        <v>752</v>
      </c>
      <c r="I958" s="8"/>
      <c r="BE958">
        <v>3.45</v>
      </c>
      <c r="BH958">
        <v>4.78</v>
      </c>
      <c r="BJ958" s="8" t="s">
        <v>67</v>
      </c>
      <c r="BK958" s="9">
        <v>44813</v>
      </c>
      <c r="BL958" t="s">
        <v>1930</v>
      </c>
      <c r="BM958">
        <v>34317</v>
      </c>
      <c r="BN958" t="s">
        <v>60</v>
      </c>
      <c r="BO958" s="11" t="s">
        <v>1930</v>
      </c>
    </row>
    <row r="959" spans="1:67" x14ac:dyDescent="0.25">
      <c r="A959" t="s">
        <v>748</v>
      </c>
      <c r="C959" t="s">
        <v>53</v>
      </c>
      <c r="D959" t="s">
        <v>54</v>
      </c>
      <c r="E959" t="s">
        <v>745</v>
      </c>
      <c r="F959" t="s">
        <v>752</v>
      </c>
      <c r="G959" t="s">
        <v>745</v>
      </c>
      <c r="H959" t="s">
        <v>752</v>
      </c>
      <c r="AO959">
        <v>2.6</v>
      </c>
      <c r="AR959">
        <v>1.6</v>
      </c>
      <c r="AS959">
        <v>3.3</v>
      </c>
      <c r="AV959">
        <v>2</v>
      </c>
      <c r="AW959">
        <v>3</v>
      </c>
      <c r="AZ959">
        <v>2.2999999999999998</v>
      </c>
      <c r="BA959">
        <v>3.2</v>
      </c>
      <c r="BD959">
        <v>2.8</v>
      </c>
      <c r="BE959">
        <v>3.3</v>
      </c>
      <c r="BH959">
        <v>2.6</v>
      </c>
      <c r="BI959" s="5" t="s">
        <v>753</v>
      </c>
      <c r="BJ959" t="s">
        <v>67</v>
      </c>
      <c r="BL959" t="s">
        <v>217</v>
      </c>
      <c r="BM959">
        <v>1609</v>
      </c>
      <c r="BN959" t="s">
        <v>60</v>
      </c>
      <c r="BO959" t="s">
        <v>217</v>
      </c>
    </row>
    <row r="960" spans="1:67" x14ac:dyDescent="0.25">
      <c r="A960" t="s">
        <v>783</v>
      </c>
      <c r="C960" t="s">
        <v>53</v>
      </c>
      <c r="D960" t="s">
        <v>54</v>
      </c>
      <c r="E960" t="s">
        <v>784</v>
      </c>
      <c r="F960" t="s">
        <v>785</v>
      </c>
      <c r="G960" t="s">
        <v>784</v>
      </c>
      <c r="H960" t="s">
        <v>785</v>
      </c>
      <c r="AX960">
        <v>1.55</v>
      </c>
      <c r="AZ960">
        <v>1.55</v>
      </c>
      <c r="BJ960" t="s">
        <v>67</v>
      </c>
      <c r="BL960" t="s">
        <v>545</v>
      </c>
      <c r="BM960">
        <v>69736</v>
      </c>
      <c r="BN960" t="s">
        <v>60</v>
      </c>
      <c r="BO960" t="s">
        <v>545</v>
      </c>
    </row>
    <row r="961" spans="1:67" x14ac:dyDescent="0.25">
      <c r="A961" t="s">
        <v>786</v>
      </c>
      <c r="C961" t="s">
        <v>53</v>
      </c>
      <c r="D961" t="s">
        <v>54</v>
      </c>
      <c r="E961" t="s">
        <v>784</v>
      </c>
      <c r="F961" t="s">
        <v>785</v>
      </c>
      <c r="G961" t="s">
        <v>784</v>
      </c>
      <c r="H961" t="s">
        <v>785</v>
      </c>
      <c r="BA961">
        <v>2.2000000000000002</v>
      </c>
      <c r="BD961">
        <v>1.8</v>
      </c>
      <c r="BJ961" t="s">
        <v>67</v>
      </c>
      <c r="BL961" t="s">
        <v>545</v>
      </c>
      <c r="BM961">
        <v>69736</v>
      </c>
      <c r="BN961" t="s">
        <v>60</v>
      </c>
      <c r="BO961" t="s">
        <v>545</v>
      </c>
    </row>
    <row r="962" spans="1:67" x14ac:dyDescent="0.25">
      <c r="A962" t="s">
        <v>840</v>
      </c>
      <c r="C962" t="s">
        <v>53</v>
      </c>
      <c r="D962" t="s">
        <v>54</v>
      </c>
      <c r="E962" t="s">
        <v>841</v>
      </c>
      <c r="F962" t="s">
        <v>842</v>
      </c>
      <c r="G962" t="s">
        <v>841</v>
      </c>
      <c r="H962" t="s">
        <v>842</v>
      </c>
      <c r="AW962">
        <v>3</v>
      </c>
      <c r="AX962">
        <v>2</v>
      </c>
      <c r="AY962">
        <v>2.2000000000000002</v>
      </c>
      <c r="AZ962">
        <v>2.2000000000000002</v>
      </c>
      <c r="BJ962" t="s">
        <v>58</v>
      </c>
      <c r="BK962" s="1">
        <v>44819</v>
      </c>
      <c r="BL962" t="s">
        <v>59</v>
      </c>
      <c r="BM962">
        <v>3485</v>
      </c>
      <c r="BN962" t="s">
        <v>60</v>
      </c>
      <c r="BO962" t="s">
        <v>59</v>
      </c>
    </row>
    <row r="963" spans="1:67" x14ac:dyDescent="0.25">
      <c r="A963" t="s">
        <v>849</v>
      </c>
      <c r="C963" t="s">
        <v>53</v>
      </c>
      <c r="D963" t="s">
        <v>54</v>
      </c>
      <c r="E963" t="s">
        <v>841</v>
      </c>
      <c r="F963" t="s">
        <v>844</v>
      </c>
      <c r="G963" t="s">
        <v>841</v>
      </c>
      <c r="H963" t="s">
        <v>844</v>
      </c>
      <c r="AW963">
        <v>2.9</v>
      </c>
      <c r="AZ963">
        <v>2.1</v>
      </c>
      <c r="BA963">
        <v>3</v>
      </c>
      <c r="BD963">
        <v>2.5</v>
      </c>
      <c r="BE963">
        <v>3.4</v>
      </c>
      <c r="BH963">
        <v>2.2000000000000002</v>
      </c>
      <c r="BJ963" t="s">
        <v>67</v>
      </c>
      <c r="BL963" t="s">
        <v>97</v>
      </c>
      <c r="BM963">
        <v>3144</v>
      </c>
    </row>
    <row r="964" spans="1:67" x14ac:dyDescent="0.25">
      <c r="A964" t="s">
        <v>850</v>
      </c>
      <c r="B964" t="s">
        <v>157</v>
      </c>
      <c r="C964" t="s">
        <v>53</v>
      </c>
      <c r="D964" t="s">
        <v>54</v>
      </c>
      <c r="E964" t="s">
        <v>841</v>
      </c>
      <c r="F964" t="s">
        <v>844</v>
      </c>
      <c r="G964" t="s">
        <v>841</v>
      </c>
      <c r="H964" t="s">
        <v>844</v>
      </c>
      <c r="AO964">
        <v>3.3</v>
      </c>
      <c r="AR964">
        <v>1.7</v>
      </c>
      <c r="AS964">
        <v>3.5</v>
      </c>
      <c r="AV964">
        <v>1.9</v>
      </c>
      <c r="AW964">
        <v>2.9</v>
      </c>
      <c r="AZ964">
        <v>2.4</v>
      </c>
      <c r="BA964">
        <v>3</v>
      </c>
      <c r="BD964">
        <v>2.7</v>
      </c>
      <c r="BE964">
        <v>3.2</v>
      </c>
      <c r="BH964">
        <v>2.2000000000000002</v>
      </c>
      <c r="BJ964" t="s">
        <v>58</v>
      </c>
      <c r="BL964" t="s">
        <v>376</v>
      </c>
      <c r="BM964">
        <v>3140</v>
      </c>
    </row>
    <row r="965" spans="1:67" x14ac:dyDescent="0.25">
      <c r="A965" t="s">
        <v>850</v>
      </c>
      <c r="C965" t="s">
        <v>53</v>
      </c>
      <c r="D965" t="s">
        <v>54</v>
      </c>
      <c r="E965" t="s">
        <v>841</v>
      </c>
      <c r="F965" t="s">
        <v>844</v>
      </c>
      <c r="G965" t="s">
        <v>841</v>
      </c>
      <c r="H965" t="s">
        <v>844</v>
      </c>
      <c r="AO965">
        <v>3.3</v>
      </c>
      <c r="AR965">
        <v>1.7</v>
      </c>
      <c r="AS965">
        <v>3.5</v>
      </c>
      <c r="AV965">
        <v>1.9</v>
      </c>
      <c r="AW965">
        <v>2.9</v>
      </c>
      <c r="AZ965">
        <v>2.4</v>
      </c>
      <c r="BA965">
        <v>3</v>
      </c>
      <c r="BD965">
        <v>2.7</v>
      </c>
      <c r="BE965">
        <v>3.2</v>
      </c>
      <c r="BH965">
        <v>2.2000000000000002</v>
      </c>
      <c r="BJ965" t="s">
        <v>67</v>
      </c>
      <c r="BL965" t="s">
        <v>97</v>
      </c>
      <c r="BM965">
        <v>3144</v>
      </c>
      <c r="BN965" t="s">
        <v>69</v>
      </c>
      <c r="BO965" t="s">
        <v>97</v>
      </c>
    </row>
    <row r="966" spans="1:67" s="2" customFormat="1" x14ac:dyDescent="0.25">
      <c r="A966" t="s">
        <v>851</v>
      </c>
      <c r="B966"/>
      <c r="C966" t="s">
        <v>53</v>
      </c>
      <c r="D966" t="s">
        <v>54</v>
      </c>
      <c r="E966" t="s">
        <v>841</v>
      </c>
      <c r="F966" t="s">
        <v>844</v>
      </c>
      <c r="G966" t="s">
        <v>841</v>
      </c>
      <c r="H966" t="s">
        <v>844</v>
      </c>
      <c r="I966"/>
      <c r="J966"/>
      <c r="K966"/>
      <c r="L966"/>
      <c r="M966"/>
      <c r="N966"/>
      <c r="O966"/>
      <c r="P966"/>
      <c r="Q966"/>
      <c r="R966"/>
      <c r="S966"/>
      <c r="T966"/>
      <c r="U966"/>
      <c r="V966"/>
      <c r="W966"/>
      <c r="X966"/>
      <c r="Y966"/>
      <c r="Z966"/>
      <c r="AA966"/>
      <c r="AB966"/>
      <c r="AC966"/>
      <c r="AD966"/>
      <c r="AE966"/>
      <c r="AF966"/>
      <c r="AG966"/>
      <c r="AH966"/>
      <c r="AI966"/>
      <c r="AJ966"/>
      <c r="AK966"/>
      <c r="AL966"/>
      <c r="AM966"/>
      <c r="AN966"/>
      <c r="AO966">
        <v>3.6</v>
      </c>
      <c r="AP966"/>
      <c r="AQ966"/>
      <c r="AR966">
        <v>1.6</v>
      </c>
      <c r="AS966">
        <v>3.9</v>
      </c>
      <c r="AT966"/>
      <c r="AU966"/>
      <c r="AV966">
        <v>1.7</v>
      </c>
      <c r="AW966"/>
      <c r="AX966"/>
      <c r="AY966"/>
      <c r="AZ966"/>
      <c r="BA966"/>
      <c r="BB966"/>
      <c r="BC966"/>
      <c r="BD966"/>
      <c r="BE966"/>
      <c r="BF966"/>
      <c r="BG966"/>
      <c r="BH966"/>
      <c r="BI966"/>
      <c r="BJ966" t="s">
        <v>67</v>
      </c>
      <c r="BK966"/>
      <c r="BL966" t="s">
        <v>97</v>
      </c>
      <c r="BM966">
        <v>3144</v>
      </c>
      <c r="BN966"/>
      <c r="BO966"/>
    </row>
    <row r="967" spans="1:67" x14ac:dyDescent="0.25">
      <c r="A967" t="s">
        <v>852</v>
      </c>
      <c r="C967" t="s">
        <v>53</v>
      </c>
      <c r="D967" t="s">
        <v>54</v>
      </c>
      <c r="E967" t="s">
        <v>841</v>
      </c>
      <c r="F967" t="s">
        <v>844</v>
      </c>
      <c r="G967" t="s">
        <v>841</v>
      </c>
      <c r="H967" t="s">
        <v>844</v>
      </c>
      <c r="Y967">
        <v>3.2</v>
      </c>
      <c r="AB967">
        <v>4.2</v>
      </c>
      <c r="AC967">
        <v>3.3</v>
      </c>
      <c r="AF967">
        <v>4.7</v>
      </c>
      <c r="BJ967" t="s">
        <v>67</v>
      </c>
      <c r="BL967" t="s">
        <v>97</v>
      </c>
      <c r="BM967">
        <v>3144</v>
      </c>
      <c r="BN967" t="s">
        <v>69</v>
      </c>
      <c r="BO967" t="s">
        <v>97</v>
      </c>
    </row>
    <row r="968" spans="1:67" x14ac:dyDescent="0.25">
      <c r="A968" t="s">
        <v>853</v>
      </c>
      <c r="C968" t="s">
        <v>53</v>
      </c>
      <c r="D968" t="s">
        <v>54</v>
      </c>
      <c r="E968" t="s">
        <v>841</v>
      </c>
      <c r="F968" t="s">
        <v>844</v>
      </c>
      <c r="G968" t="s">
        <v>841</v>
      </c>
      <c r="H968" t="s">
        <v>844</v>
      </c>
      <c r="Y968">
        <v>2.9</v>
      </c>
      <c r="AB968">
        <v>3.9</v>
      </c>
      <c r="AC968">
        <v>3.2</v>
      </c>
      <c r="AF968">
        <v>4.5</v>
      </c>
      <c r="AG968">
        <v>2.6</v>
      </c>
      <c r="AJ968">
        <v>4.0999999999999996</v>
      </c>
      <c r="BJ968" t="s">
        <v>67</v>
      </c>
      <c r="BL968" t="s">
        <v>97</v>
      </c>
      <c r="BM968">
        <v>3144</v>
      </c>
    </row>
    <row r="969" spans="1:67" x14ac:dyDescent="0.25">
      <c r="A969" t="s">
        <v>843</v>
      </c>
      <c r="B969" t="s">
        <v>326</v>
      </c>
      <c r="C969" t="s">
        <v>53</v>
      </c>
      <c r="D969" t="s">
        <v>54</v>
      </c>
      <c r="E969" t="s">
        <v>841</v>
      </c>
      <c r="F969" t="s">
        <v>844</v>
      </c>
      <c r="G969" t="s">
        <v>841</v>
      </c>
      <c r="H969" t="s">
        <v>845</v>
      </c>
      <c r="BA969">
        <v>3.9</v>
      </c>
      <c r="BB969">
        <v>3.1</v>
      </c>
      <c r="BC969">
        <v>3.4</v>
      </c>
      <c r="BD969">
        <v>3.4</v>
      </c>
      <c r="BJ969" t="s">
        <v>58</v>
      </c>
      <c r="BK969" s="1">
        <v>44819</v>
      </c>
      <c r="BL969" t="s">
        <v>59</v>
      </c>
      <c r="BM969">
        <v>3485</v>
      </c>
      <c r="BN969" t="s">
        <v>60</v>
      </c>
      <c r="BO969" t="s">
        <v>59</v>
      </c>
    </row>
    <row r="970" spans="1:67" s="2" customFormat="1" x14ac:dyDescent="0.25">
      <c r="A970" t="s">
        <v>846</v>
      </c>
      <c r="B970"/>
      <c r="C970" t="s">
        <v>53</v>
      </c>
      <c r="D970" t="s">
        <v>54</v>
      </c>
      <c r="E970" t="s">
        <v>841</v>
      </c>
      <c r="F970" t="s">
        <v>844</v>
      </c>
      <c r="G970" t="s">
        <v>841</v>
      </c>
      <c r="H970" t="s">
        <v>847</v>
      </c>
      <c r="I970"/>
      <c r="J970"/>
      <c r="K970"/>
      <c r="L970"/>
      <c r="M970"/>
      <c r="N970"/>
      <c r="O970"/>
      <c r="P970"/>
      <c r="Q970"/>
      <c r="R970"/>
      <c r="S970"/>
      <c r="T970"/>
      <c r="U970"/>
      <c r="V970"/>
      <c r="W970"/>
      <c r="X970"/>
      <c r="Y970"/>
      <c r="Z970"/>
      <c r="AA970"/>
      <c r="AB970"/>
      <c r="AC970"/>
      <c r="AD970"/>
      <c r="AE970"/>
      <c r="AF970"/>
      <c r="AG970"/>
      <c r="AH970"/>
      <c r="AI970"/>
      <c r="AJ970"/>
      <c r="AK970"/>
      <c r="AL970"/>
      <c r="AM970"/>
      <c r="AN970"/>
      <c r="AO970">
        <v>3.7</v>
      </c>
      <c r="AP970"/>
      <c r="AQ970"/>
      <c r="AR970">
        <v>1.65</v>
      </c>
      <c r="AS970">
        <v>3.8</v>
      </c>
      <c r="AT970"/>
      <c r="AU970"/>
      <c r="AV970"/>
      <c r="AW970">
        <v>3.2</v>
      </c>
      <c r="AX970"/>
      <c r="AY970"/>
      <c r="AZ970">
        <v>2.2000000000000002</v>
      </c>
      <c r="BA970">
        <v>3.3</v>
      </c>
      <c r="BB970"/>
      <c r="BC970"/>
      <c r="BD970">
        <v>2.5</v>
      </c>
      <c r="BE970"/>
      <c r="BF970"/>
      <c r="BG970"/>
      <c r="BH970"/>
      <c r="BI970"/>
      <c r="BJ970" t="s">
        <v>67</v>
      </c>
      <c r="BK970"/>
      <c r="BL970" t="s">
        <v>217</v>
      </c>
      <c r="BM970">
        <v>1609</v>
      </c>
      <c r="BN970" t="s">
        <v>60</v>
      </c>
      <c r="BO970" t="s">
        <v>217</v>
      </c>
    </row>
    <row r="971" spans="1:67" x14ac:dyDescent="0.25">
      <c r="A971" t="s">
        <v>854</v>
      </c>
      <c r="C971" t="s">
        <v>53</v>
      </c>
      <c r="D971" t="s">
        <v>54</v>
      </c>
      <c r="E971" t="s">
        <v>841</v>
      </c>
      <c r="F971" t="s">
        <v>844</v>
      </c>
      <c r="G971" t="s">
        <v>841</v>
      </c>
      <c r="H971" t="s">
        <v>847</v>
      </c>
      <c r="L971" t="s">
        <v>855</v>
      </c>
      <c r="Y971">
        <v>3.3</v>
      </c>
      <c r="AB971">
        <v>4.7699999999999996</v>
      </c>
      <c r="BJ971" t="s">
        <v>67</v>
      </c>
      <c r="BL971" t="s">
        <v>118</v>
      </c>
      <c r="BM971">
        <v>3096</v>
      </c>
    </row>
    <row r="972" spans="1:67" x14ac:dyDescent="0.25">
      <c r="A972" t="s">
        <v>848</v>
      </c>
      <c r="C972" t="s">
        <v>53</v>
      </c>
      <c r="D972" t="s">
        <v>54</v>
      </c>
      <c r="E972" t="s">
        <v>841</v>
      </c>
      <c r="F972" t="s">
        <v>844</v>
      </c>
      <c r="G972" t="s">
        <v>841</v>
      </c>
      <c r="H972" t="s">
        <v>847</v>
      </c>
      <c r="BA972">
        <v>3.6</v>
      </c>
      <c r="BD972">
        <v>3.1</v>
      </c>
      <c r="BE972">
        <v>3.8</v>
      </c>
      <c r="BH972">
        <v>2.6</v>
      </c>
      <c r="BJ972" t="s">
        <v>67</v>
      </c>
      <c r="BL972" t="s">
        <v>217</v>
      </c>
      <c r="BM972">
        <v>1609</v>
      </c>
      <c r="BN972" t="s">
        <v>60</v>
      </c>
      <c r="BO972" t="s">
        <v>217</v>
      </c>
    </row>
    <row r="973" spans="1:67" x14ac:dyDescent="0.25">
      <c r="A973" t="s">
        <v>856</v>
      </c>
      <c r="C973" t="s">
        <v>53</v>
      </c>
      <c r="D973" t="s">
        <v>54</v>
      </c>
      <c r="E973" t="s">
        <v>841</v>
      </c>
      <c r="F973" t="s">
        <v>844</v>
      </c>
      <c r="G973" t="s">
        <v>841</v>
      </c>
      <c r="H973" t="s">
        <v>847</v>
      </c>
      <c r="L973" t="s">
        <v>857</v>
      </c>
      <c r="AC973">
        <v>3.65</v>
      </c>
      <c r="AF973">
        <v>5.3</v>
      </c>
      <c r="AG973">
        <v>2.77</v>
      </c>
      <c r="AJ973">
        <v>4.7</v>
      </c>
      <c r="BI973" s="5" t="s">
        <v>582</v>
      </c>
      <c r="BJ973" t="s">
        <v>67</v>
      </c>
      <c r="BL973" t="s">
        <v>118</v>
      </c>
      <c r="BM973">
        <v>3096</v>
      </c>
    </row>
    <row r="974" spans="1:67" s="2" customFormat="1" x14ac:dyDescent="0.25">
      <c r="A974" t="s">
        <v>858</v>
      </c>
      <c r="B974"/>
      <c r="C974" t="s">
        <v>53</v>
      </c>
      <c r="D974" t="s">
        <v>54</v>
      </c>
      <c r="E974" t="s">
        <v>841</v>
      </c>
      <c r="F974" t="s">
        <v>844</v>
      </c>
      <c r="G974" t="s">
        <v>841</v>
      </c>
      <c r="H974" t="s">
        <v>847</v>
      </c>
      <c r="I974"/>
      <c r="J974"/>
      <c r="K974"/>
      <c r="L974"/>
      <c r="M974"/>
      <c r="N974"/>
      <c r="O974"/>
      <c r="P974"/>
      <c r="Q974"/>
      <c r="R974"/>
      <c r="S974"/>
      <c r="T974"/>
      <c r="U974"/>
      <c r="V974"/>
      <c r="W974"/>
      <c r="X974"/>
      <c r="Y974"/>
      <c r="Z974"/>
      <c r="AA974"/>
      <c r="AB974"/>
      <c r="AC974"/>
      <c r="AD974"/>
      <c r="AE974"/>
      <c r="AF974"/>
      <c r="AG974"/>
      <c r="AH974"/>
      <c r="AI974"/>
      <c r="AJ974"/>
      <c r="AK974"/>
      <c r="AL974"/>
      <c r="AM974"/>
      <c r="AN974"/>
      <c r="AO974"/>
      <c r="AP974"/>
      <c r="AQ974"/>
      <c r="AR974"/>
      <c r="AS974"/>
      <c r="AT974"/>
      <c r="AU974"/>
      <c r="AV974"/>
      <c r="AW974"/>
      <c r="AX974"/>
      <c r="AY974"/>
      <c r="AZ974"/>
      <c r="BA974">
        <v>3.46</v>
      </c>
      <c r="BB974">
        <v>2.71</v>
      </c>
      <c r="BC974">
        <v>2.75</v>
      </c>
      <c r="BD974">
        <v>2.75</v>
      </c>
      <c r="BE974"/>
      <c r="BF974"/>
      <c r="BG974"/>
      <c r="BH974"/>
      <c r="BI974" t="s">
        <v>859</v>
      </c>
      <c r="BJ974" t="s">
        <v>67</v>
      </c>
      <c r="BK974"/>
      <c r="BL974" t="s">
        <v>118</v>
      </c>
      <c r="BM974">
        <v>3096</v>
      </c>
      <c r="BN974"/>
      <c r="BO974"/>
    </row>
    <row r="975" spans="1:67" x14ac:dyDescent="0.25">
      <c r="A975" t="s">
        <v>860</v>
      </c>
      <c r="C975" t="s">
        <v>53</v>
      </c>
      <c r="D975" t="s">
        <v>54</v>
      </c>
      <c r="E975" t="s">
        <v>841</v>
      </c>
      <c r="F975" t="s">
        <v>844</v>
      </c>
      <c r="G975" t="s">
        <v>841</v>
      </c>
      <c r="H975" t="s">
        <v>847</v>
      </c>
      <c r="AC975">
        <v>3.49</v>
      </c>
      <c r="AF975">
        <v>4.72</v>
      </c>
      <c r="BJ975" t="s">
        <v>67</v>
      </c>
      <c r="BL975" t="s">
        <v>118</v>
      </c>
      <c r="BM975">
        <v>3096</v>
      </c>
    </row>
    <row r="976" spans="1:67" x14ac:dyDescent="0.25">
      <c r="A976" t="s">
        <v>96</v>
      </c>
      <c r="C976" t="s">
        <v>53</v>
      </c>
      <c r="D976" t="s">
        <v>54</v>
      </c>
      <c r="E976" t="s">
        <v>841</v>
      </c>
      <c r="F976" t="s">
        <v>863</v>
      </c>
      <c r="G976" t="s">
        <v>841</v>
      </c>
      <c r="H976" t="s">
        <v>863</v>
      </c>
      <c r="U976">
        <v>3.3</v>
      </c>
      <c r="X976">
        <v>4.4000000000000004</v>
      </c>
      <c r="Y976">
        <v>4.07</v>
      </c>
      <c r="AB976">
        <v>5.67</v>
      </c>
      <c r="AC976">
        <v>4.33</v>
      </c>
      <c r="AF976">
        <v>6.17</v>
      </c>
      <c r="AG976">
        <v>3.45</v>
      </c>
      <c r="AJ976">
        <v>4.9000000000000004</v>
      </c>
      <c r="AW976">
        <v>4.0999999999999996</v>
      </c>
      <c r="AX976">
        <v>2.96</v>
      </c>
      <c r="AY976">
        <v>3.03</v>
      </c>
      <c r="AZ976">
        <v>3.03</v>
      </c>
      <c r="BA976">
        <v>4.38</v>
      </c>
      <c r="BB976">
        <v>3.66</v>
      </c>
      <c r="BC976">
        <v>3.63</v>
      </c>
      <c r="BD976">
        <v>3.66</v>
      </c>
      <c r="BE976">
        <v>4.4000000000000004</v>
      </c>
      <c r="BF976">
        <v>3</v>
      </c>
      <c r="BG976">
        <v>2.75</v>
      </c>
      <c r="BH976">
        <v>3</v>
      </c>
      <c r="BJ976" t="s">
        <v>67</v>
      </c>
      <c r="BK976" s="1">
        <v>44796</v>
      </c>
      <c r="BL976" t="s">
        <v>864</v>
      </c>
      <c r="BM976">
        <v>7614</v>
      </c>
      <c r="BN976" t="s">
        <v>60</v>
      </c>
      <c r="BO976" t="s">
        <v>864</v>
      </c>
    </row>
    <row r="977" spans="1:67" x14ac:dyDescent="0.25">
      <c r="A977" t="s">
        <v>861</v>
      </c>
      <c r="C977" t="s">
        <v>53</v>
      </c>
      <c r="D977" t="s">
        <v>54</v>
      </c>
      <c r="E977" t="s">
        <v>841</v>
      </c>
      <c r="F977" t="s">
        <v>271</v>
      </c>
      <c r="G977" t="s">
        <v>841</v>
      </c>
      <c r="H977" t="s">
        <v>271</v>
      </c>
      <c r="K977" t="s">
        <v>412</v>
      </c>
      <c r="Y977">
        <v>2.7</v>
      </c>
      <c r="AB977">
        <v>3.3</v>
      </c>
      <c r="BJ977" t="s">
        <v>67</v>
      </c>
      <c r="BL977" t="s">
        <v>413</v>
      </c>
      <c r="BM977">
        <v>7614</v>
      </c>
      <c r="BN977" t="s">
        <v>60</v>
      </c>
      <c r="BO977" t="s">
        <v>413</v>
      </c>
    </row>
    <row r="978" spans="1:67" x14ac:dyDescent="0.25">
      <c r="A978" t="s">
        <v>862</v>
      </c>
      <c r="C978" t="s">
        <v>53</v>
      </c>
      <c r="D978" t="s">
        <v>54</v>
      </c>
      <c r="E978" t="s">
        <v>841</v>
      </c>
      <c r="F978" t="s">
        <v>271</v>
      </c>
      <c r="G978" t="s">
        <v>841</v>
      </c>
      <c r="H978" t="s">
        <v>271</v>
      </c>
      <c r="K978" t="s">
        <v>412</v>
      </c>
      <c r="AC978">
        <v>2.8</v>
      </c>
      <c r="AF978">
        <v>4</v>
      </c>
      <c r="BJ978" t="s">
        <v>67</v>
      </c>
      <c r="BL978" t="s">
        <v>413</v>
      </c>
      <c r="BM978">
        <v>8868</v>
      </c>
      <c r="BN978" t="s">
        <v>60</v>
      </c>
      <c r="BO978" t="s">
        <v>413</v>
      </c>
    </row>
    <row r="979" spans="1:67" x14ac:dyDescent="0.25">
      <c r="A979" t="s">
        <v>1137</v>
      </c>
      <c r="C979" t="s">
        <v>53</v>
      </c>
      <c r="D979" t="s">
        <v>54</v>
      </c>
      <c r="E979" t="s">
        <v>1138</v>
      </c>
      <c r="F979" t="s">
        <v>1139</v>
      </c>
      <c r="G979" t="s">
        <v>1138</v>
      </c>
      <c r="H979" t="s">
        <v>1139</v>
      </c>
      <c r="BJ979" t="s">
        <v>67</v>
      </c>
      <c r="BL979" t="s">
        <v>663</v>
      </c>
      <c r="BM979">
        <v>42892</v>
      </c>
      <c r="BN979" t="s">
        <v>60</v>
      </c>
      <c r="BO979" t="s">
        <v>663</v>
      </c>
    </row>
    <row r="980" spans="1:67" ht="15.75" x14ac:dyDescent="0.25">
      <c r="A980" t="s">
        <v>1140</v>
      </c>
      <c r="C980" t="s">
        <v>53</v>
      </c>
      <c r="D980" t="s">
        <v>54</v>
      </c>
      <c r="E980" t="s">
        <v>1138</v>
      </c>
      <c r="F980" t="s">
        <v>1139</v>
      </c>
      <c r="G980" t="s">
        <v>1138</v>
      </c>
      <c r="H980" t="s">
        <v>1139</v>
      </c>
      <c r="BJ980" t="s">
        <v>67</v>
      </c>
      <c r="BL980" t="s">
        <v>663</v>
      </c>
      <c r="BM980">
        <v>42892</v>
      </c>
      <c r="BN980" t="s">
        <v>60</v>
      </c>
      <c r="BO980" t="s">
        <v>663</v>
      </c>
    </row>
    <row r="981" spans="1:67" ht="15.75" x14ac:dyDescent="0.25">
      <c r="A981" t="s">
        <v>1434</v>
      </c>
      <c r="C981" t="s">
        <v>53</v>
      </c>
      <c r="D981" t="s">
        <v>54</v>
      </c>
      <c r="E981" t="s">
        <v>1435</v>
      </c>
      <c r="F981" t="s">
        <v>1436</v>
      </c>
      <c r="G981" t="s">
        <v>745</v>
      </c>
      <c r="H981" t="s">
        <v>1436</v>
      </c>
      <c r="BA981">
        <v>3.7</v>
      </c>
      <c r="BD981">
        <v>3.4</v>
      </c>
      <c r="BE981">
        <v>3.7</v>
      </c>
      <c r="BH981">
        <v>3.1</v>
      </c>
      <c r="BJ981" t="s">
        <v>67</v>
      </c>
      <c r="BL981" t="s">
        <v>217</v>
      </c>
      <c r="BM981">
        <v>1609</v>
      </c>
      <c r="BN981" t="s">
        <v>60</v>
      </c>
      <c r="BO981" t="s">
        <v>217</v>
      </c>
    </row>
    <row r="982" spans="1:67" ht="15.75" x14ac:dyDescent="0.25">
      <c r="A982" t="s">
        <v>837</v>
      </c>
      <c r="B982" t="s">
        <v>326</v>
      </c>
      <c r="C982" t="s">
        <v>53</v>
      </c>
      <c r="D982" t="s">
        <v>1514</v>
      </c>
      <c r="E982" t="s">
        <v>833</v>
      </c>
      <c r="F982" t="s">
        <v>834</v>
      </c>
      <c r="G982" t="s">
        <v>838</v>
      </c>
      <c r="H982" t="s">
        <v>839</v>
      </c>
      <c r="BA982">
        <v>2.4</v>
      </c>
      <c r="BB982">
        <v>2</v>
      </c>
      <c r="BC982">
        <v>2</v>
      </c>
      <c r="BD982">
        <v>2</v>
      </c>
      <c r="BJ982" t="s">
        <v>58</v>
      </c>
      <c r="BL982" t="s">
        <v>59</v>
      </c>
      <c r="BM982">
        <v>3485</v>
      </c>
      <c r="BN982" t="s">
        <v>60</v>
      </c>
      <c r="BO982" t="s">
        <v>59</v>
      </c>
    </row>
    <row r="983" spans="1:67" ht="15.75" x14ac:dyDescent="0.25">
      <c r="A983" t="s">
        <v>832</v>
      </c>
      <c r="C983" t="s">
        <v>53</v>
      </c>
      <c r="D983" t="s">
        <v>1514</v>
      </c>
      <c r="E983" t="s">
        <v>833</v>
      </c>
      <c r="F983" t="s">
        <v>834</v>
      </c>
      <c r="G983" t="s">
        <v>835</v>
      </c>
      <c r="H983" t="s">
        <v>834</v>
      </c>
      <c r="AS983">
        <v>3.2</v>
      </c>
      <c r="AV983">
        <v>1.9</v>
      </c>
      <c r="AW983">
        <v>2.7</v>
      </c>
      <c r="AZ983">
        <v>2</v>
      </c>
      <c r="BJ983" t="s">
        <v>67</v>
      </c>
      <c r="BL983" t="s">
        <v>217</v>
      </c>
      <c r="BM983">
        <v>1609</v>
      </c>
      <c r="BN983" t="s">
        <v>60</v>
      </c>
      <c r="BO983" t="s">
        <v>217</v>
      </c>
    </row>
    <row r="984" spans="1:67" ht="15.75" x14ac:dyDescent="0.25">
      <c r="A984" t="s">
        <v>836</v>
      </c>
      <c r="C984" t="s">
        <v>53</v>
      </c>
      <c r="D984" t="s">
        <v>1514</v>
      </c>
      <c r="E984" t="s">
        <v>833</v>
      </c>
      <c r="F984" t="s">
        <v>834</v>
      </c>
      <c r="G984" t="s">
        <v>835</v>
      </c>
      <c r="H984" t="s">
        <v>834</v>
      </c>
      <c r="BC984">
        <v>2.2000000000000002</v>
      </c>
      <c r="BD984">
        <v>2.2000000000000002</v>
      </c>
      <c r="BE984">
        <v>2.2000000000000002</v>
      </c>
      <c r="BH984">
        <v>1.6</v>
      </c>
      <c r="BJ984" t="s">
        <v>67</v>
      </c>
      <c r="BL984" t="s">
        <v>217</v>
      </c>
      <c r="BM984">
        <v>1609</v>
      </c>
      <c r="BN984" t="s">
        <v>60</v>
      </c>
      <c r="BO984" t="s">
        <v>217</v>
      </c>
    </row>
    <row r="985" spans="1:67" x14ac:dyDescent="0.25">
      <c r="A985" s="13" t="s">
        <v>1723</v>
      </c>
      <c r="B985" s="13"/>
      <c r="C985" s="13" t="s">
        <v>1506</v>
      </c>
      <c r="D985" s="13" t="s">
        <v>1506</v>
      </c>
      <c r="E985" s="13" t="s">
        <v>2140</v>
      </c>
      <c r="F985" s="13" t="s">
        <v>2140</v>
      </c>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row>
    <row r="986" spans="1:67" x14ac:dyDescent="0.25">
      <c r="A986" s="13" t="s">
        <v>1723</v>
      </c>
      <c r="B986" s="13"/>
      <c r="C986" s="13" t="s">
        <v>1506</v>
      </c>
      <c r="D986" s="13" t="s">
        <v>1506</v>
      </c>
      <c r="E986" s="41" t="s">
        <v>2140</v>
      </c>
      <c r="F986" s="41" t="s">
        <v>2140</v>
      </c>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row>
    <row r="987" spans="1:67" x14ac:dyDescent="0.25">
      <c r="A987" s="13" t="s">
        <v>1723</v>
      </c>
      <c r="B987" s="13"/>
      <c r="C987" s="13" t="s">
        <v>1506</v>
      </c>
      <c r="D987" s="13" t="s">
        <v>1506</v>
      </c>
      <c r="E987" s="41" t="s">
        <v>2140</v>
      </c>
      <c r="F987" s="41" t="s">
        <v>2140</v>
      </c>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row>
    <row r="988" spans="1:67" x14ac:dyDescent="0.25">
      <c r="A988" s="13" t="s">
        <v>1723</v>
      </c>
      <c r="B988" s="13"/>
      <c r="C988" s="13" t="s">
        <v>1506</v>
      </c>
      <c r="D988" s="13" t="s">
        <v>1506</v>
      </c>
      <c r="E988" s="13" t="s">
        <v>2140</v>
      </c>
      <c r="F988" s="41" t="s">
        <v>2140</v>
      </c>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row>
    <row r="989" spans="1:67" x14ac:dyDescent="0.25">
      <c r="A989" s="13" t="s">
        <v>1723</v>
      </c>
      <c r="B989" s="13"/>
      <c r="C989" s="13" t="s">
        <v>1506</v>
      </c>
      <c r="D989" s="13" t="s">
        <v>1506</v>
      </c>
      <c r="E989" s="13" t="s">
        <v>2140</v>
      </c>
      <c r="F989" s="41" t="s">
        <v>2140</v>
      </c>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row>
    <row r="990" spans="1:67" x14ac:dyDescent="0.25">
      <c r="A990" s="13" t="s">
        <v>1723</v>
      </c>
      <c r="B990" s="13"/>
      <c r="C990" s="13" t="s">
        <v>1506</v>
      </c>
      <c r="D990" s="13" t="s">
        <v>1506</v>
      </c>
      <c r="E990" s="41" t="s">
        <v>2140</v>
      </c>
      <c r="F990" s="41" t="s">
        <v>2140</v>
      </c>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row>
    <row r="991" spans="1:67" s="4" customFormat="1" x14ac:dyDescent="0.25">
      <c r="A991" s="12" t="s">
        <v>1882</v>
      </c>
      <c r="B991" s="12"/>
      <c r="C991" s="12" t="s">
        <v>1506</v>
      </c>
      <c r="D991" s="12" t="s">
        <v>1506</v>
      </c>
      <c r="E991" s="12" t="s">
        <v>2140</v>
      </c>
      <c r="F991" s="12" t="s">
        <v>2140</v>
      </c>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t="s">
        <v>1884</v>
      </c>
      <c r="BJ991" s="12" t="s">
        <v>67</v>
      </c>
      <c r="BK991" s="14">
        <v>44813</v>
      </c>
      <c r="BL991" s="12" t="s">
        <v>1883</v>
      </c>
      <c r="BM991" s="12">
        <v>1420</v>
      </c>
      <c r="BN991" s="12" t="s">
        <v>60</v>
      </c>
      <c r="BO991" s="12" t="s">
        <v>1883</v>
      </c>
    </row>
    <row r="992" spans="1:67" s="4" customFormat="1" x14ac:dyDescent="0.25">
      <c r="A992" t="s">
        <v>712</v>
      </c>
      <c r="B992"/>
      <c r="C992" t="s">
        <v>1506</v>
      </c>
      <c r="D992" t="s">
        <v>1506</v>
      </c>
      <c r="E992" t="s">
        <v>1522</v>
      </c>
      <c r="F992" t="s">
        <v>1523</v>
      </c>
      <c r="G992" t="s">
        <v>660</v>
      </c>
      <c r="H992" t="s">
        <v>713</v>
      </c>
      <c r="I992"/>
      <c r="J992"/>
      <c r="K992"/>
      <c r="L992" t="s">
        <v>714</v>
      </c>
      <c r="M992"/>
      <c r="N992"/>
      <c r="O992"/>
      <c r="P992"/>
      <c r="Q992"/>
      <c r="R992"/>
      <c r="S992"/>
      <c r="T992"/>
      <c r="U992"/>
      <c r="V992"/>
      <c r="W992"/>
      <c r="X992"/>
      <c r="Y992"/>
      <c r="Z992"/>
      <c r="AA992"/>
      <c r="AB992"/>
      <c r="AC992"/>
      <c r="AD992"/>
      <c r="AE992"/>
      <c r="AF992"/>
      <c r="AG992"/>
      <c r="AH992"/>
      <c r="AI992"/>
      <c r="AJ992"/>
      <c r="AK992"/>
      <c r="AL992"/>
      <c r="AM992"/>
      <c r="AN992"/>
      <c r="AO992"/>
      <c r="AP992"/>
      <c r="AQ992"/>
      <c r="AR992"/>
      <c r="AS992">
        <v>2.2999999999999998</v>
      </c>
      <c r="AT992"/>
      <c r="AU992"/>
      <c r="AV992">
        <v>1.3</v>
      </c>
      <c r="AW992"/>
      <c r="AX992"/>
      <c r="AY992"/>
      <c r="AZ992"/>
      <c r="BA992"/>
      <c r="BB992"/>
      <c r="BC992"/>
      <c r="BD992"/>
      <c r="BE992"/>
      <c r="BF992"/>
      <c r="BG992"/>
      <c r="BH992"/>
      <c r="BI992"/>
      <c r="BJ992" t="s">
        <v>67</v>
      </c>
      <c r="BK992"/>
      <c r="BL992" t="s">
        <v>663</v>
      </c>
      <c r="BM992">
        <v>42892</v>
      </c>
      <c r="BN992" t="s">
        <v>60</v>
      </c>
      <c r="BO992" t="s">
        <v>663</v>
      </c>
    </row>
    <row r="993" spans="1:67" s="2" customFormat="1" x14ac:dyDescent="0.25">
      <c r="A993" s="8" t="s">
        <v>1840</v>
      </c>
      <c r="B993" t="s">
        <v>326</v>
      </c>
      <c r="C993" t="s">
        <v>1506</v>
      </c>
      <c r="D993" t="s">
        <v>1506</v>
      </c>
      <c r="E993" t="s">
        <v>2151</v>
      </c>
      <c r="F993" t="s">
        <v>2152</v>
      </c>
      <c r="G993" s="8" t="s">
        <v>2078</v>
      </c>
      <c r="H993" t="s">
        <v>1671</v>
      </c>
      <c r="I993"/>
      <c r="J993"/>
      <c r="K993"/>
      <c r="L993"/>
      <c r="M993"/>
      <c r="N993"/>
      <c r="O993"/>
      <c r="P993"/>
      <c r="Q993"/>
      <c r="R993"/>
      <c r="S993"/>
      <c r="T993"/>
      <c r="U993"/>
      <c r="V993"/>
      <c r="W993"/>
      <c r="X993"/>
      <c r="Y993"/>
      <c r="Z993"/>
      <c r="AA993"/>
      <c r="AB993"/>
      <c r="AC993"/>
      <c r="AD993"/>
      <c r="AE993"/>
      <c r="AF993"/>
      <c r="AG993"/>
      <c r="AH993"/>
      <c r="AI993"/>
      <c r="AJ993"/>
      <c r="AK993">
        <v>4.4000000000000004</v>
      </c>
      <c r="AL993"/>
      <c r="AM993"/>
      <c r="AN993">
        <v>3.4</v>
      </c>
      <c r="AO993">
        <v>4.8</v>
      </c>
      <c r="AP993"/>
      <c r="AQ993"/>
      <c r="AR993">
        <v>4</v>
      </c>
      <c r="AS993">
        <v>4.9000000000000004</v>
      </c>
      <c r="AT993"/>
      <c r="AU993"/>
      <c r="AV993">
        <v>4.0999999999999996</v>
      </c>
      <c r="AW993">
        <v>4.8</v>
      </c>
      <c r="AX993">
        <v>3.7</v>
      </c>
      <c r="AY993">
        <v>3.9</v>
      </c>
      <c r="AZ993">
        <v>3.9</v>
      </c>
      <c r="BA993">
        <v>4.8</v>
      </c>
      <c r="BB993">
        <v>4.0999999999999996</v>
      </c>
      <c r="BC993">
        <v>4.0999999999999996</v>
      </c>
      <c r="BD993">
        <v>4.0999999999999996</v>
      </c>
      <c r="BE993">
        <v>5.5</v>
      </c>
      <c r="BF993">
        <v>4</v>
      </c>
      <c r="BG993">
        <v>3.5</v>
      </c>
      <c r="BH993">
        <v>4</v>
      </c>
      <c r="BI993" t="s">
        <v>2079</v>
      </c>
      <c r="BJ993" s="8" t="s">
        <v>67</v>
      </c>
      <c r="BK993" s="1">
        <v>44816</v>
      </c>
      <c r="BL993" t="s">
        <v>1933</v>
      </c>
      <c r="BM993">
        <v>2585</v>
      </c>
      <c r="BN993"/>
      <c r="BO993"/>
    </row>
    <row r="994" spans="1:67" s="2" customFormat="1" x14ac:dyDescent="0.25">
      <c r="C994" s="2" t="s">
        <v>1506</v>
      </c>
      <c r="D994" s="2" t="s">
        <v>1506</v>
      </c>
      <c r="E994" s="2" t="s">
        <v>1525</v>
      </c>
      <c r="F994" s="2" t="s">
        <v>1526</v>
      </c>
      <c r="G994" s="2" t="s">
        <v>339</v>
      </c>
      <c r="H994" s="2" t="s">
        <v>1163</v>
      </c>
      <c r="BI994" s="2" t="s">
        <v>1164</v>
      </c>
      <c r="BJ994" s="2" t="s">
        <v>67</v>
      </c>
      <c r="BK994" s="3">
        <v>44797</v>
      </c>
      <c r="BL994" s="2" t="s">
        <v>75</v>
      </c>
      <c r="BM994" s="2">
        <v>36083</v>
      </c>
      <c r="BN994" s="2" t="s">
        <v>60</v>
      </c>
      <c r="BO994" s="2" t="s">
        <v>75</v>
      </c>
    </row>
    <row r="995" spans="1:67" x14ac:dyDescent="0.25">
      <c r="A995" s="8" t="s">
        <v>2058</v>
      </c>
      <c r="C995" t="s">
        <v>1506</v>
      </c>
      <c r="D995" t="s">
        <v>1506</v>
      </c>
      <c r="E995" t="s">
        <v>2149</v>
      </c>
      <c r="F995" t="s">
        <v>2150</v>
      </c>
      <c r="G995" s="8" t="s">
        <v>2057</v>
      </c>
      <c r="H995" t="s">
        <v>1623</v>
      </c>
      <c r="AK995">
        <v>3.9</v>
      </c>
      <c r="AN995">
        <v>2.9</v>
      </c>
      <c r="AO995">
        <v>4.5</v>
      </c>
      <c r="AR995">
        <v>3.4</v>
      </c>
      <c r="AW995">
        <v>5.2</v>
      </c>
      <c r="AX995">
        <v>3.7</v>
      </c>
      <c r="AY995">
        <v>3.7</v>
      </c>
      <c r="AZ995">
        <v>3.7</v>
      </c>
      <c r="BA995">
        <v>5.2</v>
      </c>
      <c r="BB995">
        <v>4.2</v>
      </c>
      <c r="BC995">
        <v>3.7</v>
      </c>
      <c r="BD995">
        <v>4.2</v>
      </c>
      <c r="BJ995" s="8" t="s">
        <v>67</v>
      </c>
      <c r="BK995" s="1">
        <v>44816</v>
      </c>
      <c r="BL995" t="s">
        <v>1933</v>
      </c>
      <c r="BM995">
        <v>2585</v>
      </c>
    </row>
    <row r="996" spans="1:67" x14ac:dyDescent="0.25">
      <c r="A996" s="8" t="s">
        <v>2064</v>
      </c>
      <c r="C996" t="s">
        <v>1506</v>
      </c>
      <c r="D996" t="s">
        <v>1506</v>
      </c>
      <c r="E996" t="s">
        <v>2149</v>
      </c>
      <c r="F996" t="s">
        <v>2150</v>
      </c>
      <c r="G996" s="8" t="s">
        <v>2057</v>
      </c>
      <c r="H996" t="s">
        <v>1623</v>
      </c>
      <c r="AS996">
        <v>5.0999999999999996</v>
      </c>
      <c r="AV996">
        <v>3.7</v>
      </c>
      <c r="AW996">
        <v>4.8</v>
      </c>
      <c r="AX996">
        <v>3.5</v>
      </c>
      <c r="AY996">
        <v>3.7</v>
      </c>
      <c r="AZ996">
        <v>3.7</v>
      </c>
      <c r="BA996">
        <v>5.3</v>
      </c>
      <c r="BB996">
        <v>4.2</v>
      </c>
      <c r="BC996">
        <v>3.8</v>
      </c>
      <c r="BD996">
        <v>4.2</v>
      </c>
      <c r="BI996" s="11" t="s">
        <v>3424</v>
      </c>
      <c r="BJ996" s="8" t="s">
        <v>67</v>
      </c>
      <c r="BK996" s="1">
        <v>44816</v>
      </c>
      <c r="BL996" t="s">
        <v>1933</v>
      </c>
      <c r="BM996">
        <v>2585</v>
      </c>
    </row>
    <row r="997" spans="1:67" x14ac:dyDescent="0.25">
      <c r="A997" s="8" t="s">
        <v>2065</v>
      </c>
      <c r="C997" t="s">
        <v>1506</v>
      </c>
      <c r="D997" t="s">
        <v>1506</v>
      </c>
      <c r="E997" t="s">
        <v>2149</v>
      </c>
      <c r="F997" t="s">
        <v>2150</v>
      </c>
      <c r="G997" s="8" t="s">
        <v>2057</v>
      </c>
      <c r="H997" t="s">
        <v>1623</v>
      </c>
      <c r="AS997">
        <v>5.2</v>
      </c>
      <c r="AV997">
        <v>3.7</v>
      </c>
      <c r="AW997">
        <v>5</v>
      </c>
      <c r="AX997">
        <v>3.4</v>
      </c>
      <c r="AY997">
        <v>3.8</v>
      </c>
      <c r="AZ997">
        <v>3.8</v>
      </c>
      <c r="BA997">
        <v>5.5</v>
      </c>
      <c r="BB997">
        <v>4.0999999999999996</v>
      </c>
      <c r="BC997">
        <v>3.6</v>
      </c>
      <c r="BD997">
        <v>4.0999999999999996</v>
      </c>
      <c r="BI997" s="11" t="s">
        <v>3425</v>
      </c>
      <c r="BJ997" s="8" t="s">
        <v>67</v>
      </c>
      <c r="BK997" s="1">
        <v>44816</v>
      </c>
      <c r="BL997" t="s">
        <v>1933</v>
      </c>
      <c r="BM997">
        <v>2585</v>
      </c>
    </row>
    <row r="998" spans="1:67" s="2" customFormat="1" x14ac:dyDescent="0.25">
      <c r="A998" s="8" t="s">
        <v>2066</v>
      </c>
      <c r="B998"/>
      <c r="C998" t="s">
        <v>1506</v>
      </c>
      <c r="D998" t="s">
        <v>1506</v>
      </c>
      <c r="E998" t="s">
        <v>2149</v>
      </c>
      <c r="F998" t="s">
        <v>2150</v>
      </c>
      <c r="G998" s="8" t="s">
        <v>2057</v>
      </c>
      <c r="H998" t="s">
        <v>1623</v>
      </c>
      <c r="I998"/>
      <c r="J998"/>
      <c r="K998"/>
      <c r="L998"/>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v>5.2</v>
      </c>
      <c r="BB998">
        <v>4</v>
      </c>
      <c r="BC998">
        <v>3.8</v>
      </c>
      <c r="BD998">
        <v>4</v>
      </c>
      <c r="BE998"/>
      <c r="BF998"/>
      <c r="BG998"/>
      <c r="BH998"/>
      <c r="BI998"/>
      <c r="BJ998" s="8" t="s">
        <v>67</v>
      </c>
      <c r="BK998" s="1">
        <v>44816</v>
      </c>
      <c r="BL998" t="s">
        <v>1933</v>
      </c>
      <c r="BM998">
        <v>2585</v>
      </c>
      <c r="BN998"/>
      <c r="BO998"/>
    </row>
    <row r="999" spans="1:67" s="2" customFormat="1" x14ac:dyDescent="0.25">
      <c r="A999" s="8" t="s">
        <v>2067</v>
      </c>
      <c r="B999"/>
      <c r="C999" t="s">
        <v>1506</v>
      </c>
      <c r="D999" t="s">
        <v>1506</v>
      </c>
      <c r="E999" t="s">
        <v>2149</v>
      </c>
      <c r="F999" t="s">
        <v>2150</v>
      </c>
      <c r="G999" s="8" t="s">
        <v>2057</v>
      </c>
      <c r="H999" t="s">
        <v>1623</v>
      </c>
      <c r="I999"/>
      <c r="J999"/>
      <c r="K999"/>
      <c r="L999"/>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v>5.2</v>
      </c>
      <c r="BB999">
        <v>4.3</v>
      </c>
      <c r="BC999">
        <v>3.7</v>
      </c>
      <c r="BD999">
        <v>4.3</v>
      </c>
      <c r="BE999"/>
      <c r="BF999"/>
      <c r="BG999"/>
      <c r="BH999"/>
      <c r="BI999"/>
      <c r="BJ999" s="8" t="s">
        <v>67</v>
      </c>
      <c r="BK999" s="1">
        <v>44816</v>
      </c>
      <c r="BL999" t="s">
        <v>1933</v>
      </c>
      <c r="BM999">
        <v>2585</v>
      </c>
      <c r="BN999"/>
      <c r="BO999"/>
    </row>
    <row r="1000" spans="1:67" s="2" customFormat="1" x14ac:dyDescent="0.25">
      <c r="A1000" s="8" t="s">
        <v>2059</v>
      </c>
      <c r="B1000"/>
      <c r="C1000" t="s">
        <v>1506</v>
      </c>
      <c r="D1000" t="s">
        <v>1506</v>
      </c>
      <c r="E1000" t="s">
        <v>2149</v>
      </c>
      <c r="F1000" t="s">
        <v>2150</v>
      </c>
      <c r="G1000" s="8" t="s">
        <v>2057</v>
      </c>
      <c r="H1000" s="8" t="s">
        <v>1623</v>
      </c>
      <c r="I1000" s="8"/>
      <c r="J1000"/>
      <c r="K1000"/>
      <c r="L1000"/>
      <c r="M1000"/>
      <c r="N1000"/>
      <c r="O1000"/>
      <c r="P1000"/>
      <c r="Q1000"/>
      <c r="R1000"/>
      <c r="S1000"/>
      <c r="T1000"/>
      <c r="U1000"/>
      <c r="V1000"/>
      <c r="W1000"/>
      <c r="X1000"/>
      <c r="Y1000">
        <v>5.3</v>
      </c>
      <c r="Z1000"/>
      <c r="AA1000"/>
      <c r="AB1000"/>
      <c r="AC1000">
        <v>5.0999999999999996</v>
      </c>
      <c r="AD1000"/>
      <c r="AE1000"/>
      <c r="AF1000"/>
      <c r="AG1000">
        <v>3.8</v>
      </c>
      <c r="AH1000"/>
      <c r="AI1000"/>
      <c r="AJ1000"/>
      <c r="AK1000"/>
      <c r="AL1000"/>
      <c r="AM1000"/>
      <c r="AN1000"/>
      <c r="AO1000"/>
      <c r="AP1000"/>
      <c r="AQ1000"/>
      <c r="AR1000"/>
      <c r="AS1000"/>
      <c r="AT1000"/>
      <c r="AU1000"/>
      <c r="AV1000"/>
      <c r="AW1000"/>
      <c r="AX1000"/>
      <c r="AY1000"/>
      <c r="AZ1000"/>
      <c r="BA1000"/>
      <c r="BB1000"/>
      <c r="BC1000"/>
      <c r="BD1000"/>
      <c r="BE1000"/>
      <c r="BF1000"/>
      <c r="BG1000"/>
      <c r="BH1000"/>
      <c r="BI1000" s="11" t="s">
        <v>3426</v>
      </c>
      <c r="BJ1000" s="8" t="s">
        <v>67</v>
      </c>
      <c r="BK1000" s="1">
        <v>44816</v>
      </c>
      <c r="BL1000" t="s">
        <v>1933</v>
      </c>
      <c r="BM1000">
        <v>2585</v>
      </c>
      <c r="BN1000"/>
      <c r="BO1000"/>
    </row>
    <row r="1001" spans="1:67" s="2" customFormat="1" x14ac:dyDescent="0.25">
      <c r="A1001" s="8" t="s">
        <v>2060</v>
      </c>
      <c r="B1001"/>
      <c r="C1001" t="s">
        <v>1506</v>
      </c>
      <c r="D1001" t="s">
        <v>1506</v>
      </c>
      <c r="E1001" t="s">
        <v>2149</v>
      </c>
      <c r="F1001" t="s">
        <v>2150</v>
      </c>
      <c r="G1001" s="8" t="s">
        <v>2057</v>
      </c>
      <c r="H1001" s="8" t="s">
        <v>1623</v>
      </c>
      <c r="I1001" s="8"/>
      <c r="J1001"/>
      <c r="K1001"/>
      <c r="L1001"/>
      <c r="M1001"/>
      <c r="N1001"/>
      <c r="O1001"/>
      <c r="P1001"/>
      <c r="Q1001">
        <v>4.5</v>
      </c>
      <c r="R1001"/>
      <c r="S1001"/>
      <c r="T1001">
        <v>4.8</v>
      </c>
      <c r="U1001">
        <v>4.5999999999999996</v>
      </c>
      <c r="V1001"/>
      <c r="W1001"/>
      <c r="X1001">
        <v>6</v>
      </c>
      <c r="Y1001">
        <v>4.9000000000000004</v>
      </c>
      <c r="Z1001">
        <v>6.6</v>
      </c>
      <c r="AA1001">
        <v>6.7</v>
      </c>
      <c r="AB1001">
        <v>6.7</v>
      </c>
      <c r="AC1001">
        <v>4.8</v>
      </c>
      <c r="AD1001">
        <v>7.6</v>
      </c>
      <c r="AE1001">
        <v>7.6</v>
      </c>
      <c r="AF1001">
        <v>7.6</v>
      </c>
      <c r="AG1001"/>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s="8" t="s">
        <v>67</v>
      </c>
      <c r="BK1001" s="1">
        <v>44816</v>
      </c>
      <c r="BL1001" t="s">
        <v>1933</v>
      </c>
      <c r="BM1001">
        <v>2585</v>
      </c>
      <c r="BN1001"/>
      <c r="BO1001"/>
    </row>
    <row r="1002" spans="1:67" x14ac:dyDescent="0.25">
      <c r="A1002" s="8" t="s">
        <v>2061</v>
      </c>
      <c r="C1002" t="s">
        <v>1506</v>
      </c>
      <c r="D1002" t="s">
        <v>1506</v>
      </c>
      <c r="E1002" t="s">
        <v>2149</v>
      </c>
      <c r="F1002" t="s">
        <v>2150</v>
      </c>
      <c r="G1002" s="8" t="s">
        <v>2057</v>
      </c>
      <c r="H1002" t="s">
        <v>1623</v>
      </c>
      <c r="AC1002">
        <v>5.2</v>
      </c>
      <c r="AD1002">
        <v>7.8</v>
      </c>
      <c r="AE1002">
        <v>7.7</v>
      </c>
      <c r="AF1002">
        <v>7.8</v>
      </c>
      <c r="BJ1002" s="8" t="s">
        <v>67</v>
      </c>
      <c r="BK1002" s="1">
        <v>44816</v>
      </c>
      <c r="BL1002" t="s">
        <v>1933</v>
      </c>
      <c r="BM1002">
        <v>2585</v>
      </c>
    </row>
    <row r="1003" spans="1:67" x14ac:dyDescent="0.25">
      <c r="A1003" s="8" t="s">
        <v>2062</v>
      </c>
      <c r="C1003" t="s">
        <v>1506</v>
      </c>
      <c r="D1003" t="s">
        <v>1506</v>
      </c>
      <c r="E1003" t="s">
        <v>2149</v>
      </c>
      <c r="F1003" t="s">
        <v>2150</v>
      </c>
      <c r="G1003" s="8" t="s">
        <v>2057</v>
      </c>
      <c r="H1003" t="s">
        <v>1623</v>
      </c>
      <c r="Y1003">
        <v>4.9000000000000004</v>
      </c>
      <c r="AA1003">
        <v>6.9</v>
      </c>
      <c r="AB1003">
        <v>6.9</v>
      </c>
      <c r="AC1003">
        <v>4.8</v>
      </c>
      <c r="AD1003">
        <v>7.6</v>
      </c>
      <c r="AE1003">
        <v>7.8</v>
      </c>
      <c r="AF1003">
        <v>7.8</v>
      </c>
      <c r="AG1003">
        <v>3.5</v>
      </c>
      <c r="AH1003">
        <v>6.6</v>
      </c>
      <c r="AJ1003">
        <v>6.6</v>
      </c>
      <c r="BI1003" s="11" t="s">
        <v>3429</v>
      </c>
      <c r="BJ1003" s="8" t="s">
        <v>67</v>
      </c>
      <c r="BK1003" s="1">
        <v>44816</v>
      </c>
      <c r="BL1003" t="s">
        <v>1933</v>
      </c>
      <c r="BM1003">
        <v>2585</v>
      </c>
    </row>
    <row r="1004" spans="1:67" x14ac:dyDescent="0.25">
      <c r="A1004" s="8" t="s">
        <v>2068</v>
      </c>
      <c r="C1004" t="s">
        <v>1506</v>
      </c>
      <c r="D1004" t="s">
        <v>1506</v>
      </c>
      <c r="E1004" t="s">
        <v>2149</v>
      </c>
      <c r="F1004" t="s">
        <v>2150</v>
      </c>
      <c r="G1004" s="8" t="s">
        <v>2057</v>
      </c>
      <c r="H1004" t="s">
        <v>1623</v>
      </c>
      <c r="AS1004">
        <v>4.8</v>
      </c>
      <c r="AV1004">
        <v>4</v>
      </c>
      <c r="BJ1004" s="8" t="s">
        <v>67</v>
      </c>
      <c r="BK1004" s="1">
        <v>44816</v>
      </c>
      <c r="BL1004" t="s">
        <v>1933</v>
      </c>
      <c r="BM1004">
        <v>2585</v>
      </c>
    </row>
    <row r="1005" spans="1:67" x14ac:dyDescent="0.25">
      <c r="A1005" s="8" t="s">
        <v>1843</v>
      </c>
      <c r="C1005" t="s">
        <v>1506</v>
      </c>
      <c r="D1005" t="s">
        <v>1506</v>
      </c>
      <c r="E1005" t="s">
        <v>2149</v>
      </c>
      <c r="F1005" t="s">
        <v>2150</v>
      </c>
      <c r="G1005" s="8" t="s">
        <v>2057</v>
      </c>
      <c r="H1005" t="s">
        <v>1623</v>
      </c>
      <c r="AK1005">
        <v>4.2</v>
      </c>
      <c r="AN1005">
        <v>2.8</v>
      </c>
      <c r="AO1005">
        <v>4.7</v>
      </c>
      <c r="AR1005">
        <v>3.5</v>
      </c>
      <c r="AV1005">
        <v>3.9</v>
      </c>
      <c r="AW1005">
        <v>4.9000000000000004</v>
      </c>
      <c r="AX1005">
        <v>3.6</v>
      </c>
      <c r="AY1005">
        <v>3.6</v>
      </c>
      <c r="AZ1005">
        <v>3.6</v>
      </c>
      <c r="BA1005">
        <v>5</v>
      </c>
      <c r="BB1005">
        <v>4.4000000000000004</v>
      </c>
      <c r="BC1005">
        <v>3.7</v>
      </c>
      <c r="BD1005">
        <v>4.4000000000000004</v>
      </c>
      <c r="BE1005">
        <v>5.5</v>
      </c>
      <c r="BF1005">
        <v>3.9</v>
      </c>
      <c r="BG1005">
        <v>3.1</v>
      </c>
      <c r="BH1005">
        <v>3.9</v>
      </c>
      <c r="BJ1005" s="8" t="s">
        <v>67</v>
      </c>
      <c r="BK1005" s="1">
        <v>44816</v>
      </c>
      <c r="BL1005" t="s">
        <v>1933</v>
      </c>
      <c r="BM1005">
        <v>2585</v>
      </c>
    </row>
    <row r="1006" spans="1:67" x14ac:dyDescent="0.25">
      <c r="A1006" s="8" t="s">
        <v>2069</v>
      </c>
      <c r="C1006" t="s">
        <v>1506</v>
      </c>
      <c r="D1006" t="s">
        <v>1506</v>
      </c>
      <c r="E1006" t="s">
        <v>2149</v>
      </c>
      <c r="F1006" t="s">
        <v>2150</v>
      </c>
      <c r="G1006" s="8" t="s">
        <v>2057</v>
      </c>
      <c r="H1006" t="s">
        <v>1623</v>
      </c>
      <c r="AY1006">
        <v>3.8</v>
      </c>
      <c r="AZ1006">
        <v>3.8</v>
      </c>
      <c r="BA1006">
        <v>5.5</v>
      </c>
      <c r="BB1006">
        <v>4.3</v>
      </c>
      <c r="BC1006">
        <v>3.8</v>
      </c>
      <c r="BD1006">
        <v>4.3</v>
      </c>
      <c r="BJ1006" s="8" t="s">
        <v>67</v>
      </c>
      <c r="BK1006" s="1">
        <v>44816</v>
      </c>
      <c r="BL1006" t="s">
        <v>1933</v>
      </c>
      <c r="BM1006">
        <v>2585</v>
      </c>
    </row>
    <row r="1007" spans="1:67" x14ac:dyDescent="0.25">
      <c r="A1007" s="8" t="s">
        <v>2070</v>
      </c>
      <c r="C1007" t="s">
        <v>1506</v>
      </c>
      <c r="D1007" t="s">
        <v>1506</v>
      </c>
      <c r="E1007" t="s">
        <v>2149</v>
      </c>
      <c r="F1007" t="s">
        <v>2150</v>
      </c>
      <c r="G1007" s="8" t="s">
        <v>2057</v>
      </c>
      <c r="H1007" t="s">
        <v>1623</v>
      </c>
      <c r="BE1007">
        <v>5.0999999999999996</v>
      </c>
      <c r="BF1007">
        <v>3.6</v>
      </c>
      <c r="BG1007">
        <v>3</v>
      </c>
      <c r="BH1007">
        <v>3.6</v>
      </c>
      <c r="BJ1007" s="8" t="s">
        <v>67</v>
      </c>
      <c r="BK1007" s="1">
        <v>44816</v>
      </c>
      <c r="BL1007" t="s">
        <v>1933</v>
      </c>
      <c r="BM1007">
        <v>2585</v>
      </c>
    </row>
    <row r="1008" spans="1:67" x14ac:dyDescent="0.25">
      <c r="A1008" s="8" t="s">
        <v>2071</v>
      </c>
      <c r="C1008" t="s">
        <v>1506</v>
      </c>
      <c r="D1008" t="s">
        <v>1506</v>
      </c>
      <c r="E1008" t="s">
        <v>2149</v>
      </c>
      <c r="F1008" t="s">
        <v>2150</v>
      </c>
      <c r="G1008" s="8" t="s">
        <v>2057</v>
      </c>
      <c r="H1008" t="s">
        <v>1623</v>
      </c>
      <c r="AS1008">
        <v>5.2</v>
      </c>
      <c r="AX1008">
        <v>3.4</v>
      </c>
      <c r="AY1008">
        <v>3.7</v>
      </c>
      <c r="AZ1008">
        <v>3.7</v>
      </c>
      <c r="BA1008">
        <v>4.9000000000000004</v>
      </c>
      <c r="BB1008">
        <v>4.2</v>
      </c>
      <c r="BC1008">
        <v>3.9</v>
      </c>
      <c r="BD1008">
        <v>4.2</v>
      </c>
      <c r="BI1008" s="11" t="s">
        <v>3428</v>
      </c>
      <c r="BJ1008" s="8" t="s">
        <v>67</v>
      </c>
      <c r="BK1008" s="1">
        <v>44816</v>
      </c>
      <c r="BL1008" t="s">
        <v>1933</v>
      </c>
      <c r="BM1008">
        <v>2585</v>
      </c>
    </row>
    <row r="1009" spans="1:67" x14ac:dyDescent="0.25">
      <c r="A1009" s="8" t="s">
        <v>2072</v>
      </c>
      <c r="C1009" t="s">
        <v>1506</v>
      </c>
      <c r="D1009" t="s">
        <v>1506</v>
      </c>
      <c r="E1009" t="s">
        <v>2149</v>
      </c>
      <c r="F1009" t="s">
        <v>2150</v>
      </c>
      <c r="G1009" s="8" t="s">
        <v>2057</v>
      </c>
      <c r="H1009" t="s">
        <v>1623</v>
      </c>
      <c r="BA1009">
        <v>5.0999999999999996</v>
      </c>
      <c r="BB1009">
        <v>3.9</v>
      </c>
      <c r="BC1009">
        <v>3.6</v>
      </c>
      <c r="BD1009">
        <v>3.9</v>
      </c>
      <c r="BI1009" s="11" t="s">
        <v>3427</v>
      </c>
      <c r="BJ1009" s="8" t="s">
        <v>67</v>
      </c>
      <c r="BK1009" s="1">
        <v>44816</v>
      </c>
      <c r="BL1009" t="s">
        <v>1933</v>
      </c>
      <c r="BM1009">
        <v>2585</v>
      </c>
    </row>
    <row r="1010" spans="1:67" x14ac:dyDescent="0.25">
      <c r="A1010" s="8" t="s">
        <v>2073</v>
      </c>
      <c r="C1010" t="s">
        <v>1506</v>
      </c>
      <c r="D1010" t="s">
        <v>1506</v>
      </c>
      <c r="E1010" t="s">
        <v>2149</v>
      </c>
      <c r="F1010" t="s">
        <v>2150</v>
      </c>
      <c r="G1010" s="8" t="s">
        <v>2057</v>
      </c>
      <c r="H1010" t="s">
        <v>1623</v>
      </c>
      <c r="AS1010">
        <v>5</v>
      </c>
      <c r="AV1010">
        <v>3.7</v>
      </c>
      <c r="AW1010">
        <v>5.3</v>
      </c>
      <c r="AX1010">
        <v>3.5</v>
      </c>
      <c r="AY1010">
        <v>3.6</v>
      </c>
      <c r="AZ1010">
        <v>3.6</v>
      </c>
      <c r="BI1010" s="11" t="s">
        <v>3430</v>
      </c>
      <c r="BJ1010" s="8" t="s">
        <v>67</v>
      </c>
      <c r="BK1010" s="1">
        <v>44816</v>
      </c>
      <c r="BL1010" t="s">
        <v>1933</v>
      </c>
      <c r="BM1010">
        <v>2585</v>
      </c>
    </row>
    <row r="1011" spans="1:67" x14ac:dyDescent="0.25">
      <c r="A1011" s="8" t="s">
        <v>2074</v>
      </c>
      <c r="C1011" t="s">
        <v>1506</v>
      </c>
      <c r="D1011" t="s">
        <v>1506</v>
      </c>
      <c r="E1011" t="s">
        <v>2149</v>
      </c>
      <c r="F1011" t="s">
        <v>2150</v>
      </c>
      <c r="G1011" s="8" t="s">
        <v>2057</v>
      </c>
      <c r="H1011" t="s">
        <v>1623</v>
      </c>
      <c r="AO1011">
        <v>4.9000000000000004</v>
      </c>
      <c r="AR1011">
        <v>3.5</v>
      </c>
      <c r="AS1011">
        <v>5.0999999999999996</v>
      </c>
      <c r="AV1011">
        <v>3.7</v>
      </c>
      <c r="BJ1011" s="8" t="s">
        <v>67</v>
      </c>
      <c r="BK1011" s="1">
        <v>44816</v>
      </c>
      <c r="BL1011" t="s">
        <v>1933</v>
      </c>
      <c r="BM1011">
        <v>2585</v>
      </c>
    </row>
    <row r="1012" spans="1:67" x14ac:dyDescent="0.25">
      <c r="A1012" s="8" t="s">
        <v>2075</v>
      </c>
      <c r="C1012" t="s">
        <v>1506</v>
      </c>
      <c r="D1012" t="s">
        <v>1506</v>
      </c>
      <c r="E1012" t="s">
        <v>2149</v>
      </c>
      <c r="F1012" t="s">
        <v>2150</v>
      </c>
      <c r="G1012" s="8" t="s">
        <v>2057</v>
      </c>
      <c r="H1012" t="s">
        <v>1623</v>
      </c>
      <c r="AK1012">
        <v>4.2</v>
      </c>
      <c r="AN1012">
        <v>3.1</v>
      </c>
      <c r="AO1012">
        <v>4.5999999999999996</v>
      </c>
      <c r="AR1012">
        <v>3.7</v>
      </c>
      <c r="BJ1012" s="8" t="s">
        <v>67</v>
      </c>
      <c r="BK1012" s="1">
        <v>44816</v>
      </c>
      <c r="BL1012" t="s">
        <v>1933</v>
      </c>
      <c r="BM1012">
        <v>2585</v>
      </c>
    </row>
    <row r="1013" spans="1:67" x14ac:dyDescent="0.25">
      <c r="A1013" s="8" t="s">
        <v>2076</v>
      </c>
      <c r="C1013" t="s">
        <v>1506</v>
      </c>
      <c r="D1013" t="s">
        <v>1506</v>
      </c>
      <c r="E1013" t="s">
        <v>2149</v>
      </c>
      <c r="F1013" t="s">
        <v>2150</v>
      </c>
      <c r="G1013" s="8" t="s">
        <v>2057</v>
      </c>
      <c r="H1013" t="s">
        <v>1623</v>
      </c>
      <c r="BE1013">
        <v>5.3</v>
      </c>
      <c r="BJ1013" s="8" t="s">
        <v>67</v>
      </c>
      <c r="BK1013" s="1">
        <v>44816</v>
      </c>
      <c r="BL1013" t="s">
        <v>1933</v>
      </c>
      <c r="BM1013">
        <v>2585</v>
      </c>
    </row>
    <row r="1014" spans="1:67" x14ac:dyDescent="0.25">
      <c r="A1014" s="8" t="s">
        <v>2077</v>
      </c>
      <c r="C1014" t="s">
        <v>1506</v>
      </c>
      <c r="D1014" t="s">
        <v>1506</v>
      </c>
      <c r="E1014" t="s">
        <v>2149</v>
      </c>
      <c r="F1014" t="s">
        <v>2150</v>
      </c>
      <c r="G1014" s="8" t="s">
        <v>2057</v>
      </c>
      <c r="H1014" t="s">
        <v>1623</v>
      </c>
      <c r="BB1014">
        <v>4.3</v>
      </c>
      <c r="BD1014">
        <v>4.3</v>
      </c>
      <c r="BJ1014" s="8" t="s">
        <v>67</v>
      </c>
      <c r="BK1014" s="1">
        <v>44816</v>
      </c>
      <c r="BL1014" t="s">
        <v>1933</v>
      </c>
      <c r="BM1014">
        <v>2585</v>
      </c>
    </row>
    <row r="1015" spans="1:67" x14ac:dyDescent="0.25">
      <c r="A1015" s="8" t="s">
        <v>2063</v>
      </c>
      <c r="C1015" t="s">
        <v>1506</v>
      </c>
      <c r="D1015" t="s">
        <v>1506</v>
      </c>
      <c r="E1015" t="s">
        <v>2149</v>
      </c>
      <c r="F1015" t="s">
        <v>2150</v>
      </c>
      <c r="G1015" s="8" t="s">
        <v>2057</v>
      </c>
      <c r="H1015" t="s">
        <v>1623</v>
      </c>
      <c r="Y1015">
        <v>5</v>
      </c>
      <c r="Z1015">
        <v>6.3</v>
      </c>
      <c r="AA1015">
        <v>6.8</v>
      </c>
      <c r="AB1015">
        <v>6.8</v>
      </c>
      <c r="AC1015">
        <v>5.2</v>
      </c>
      <c r="AD1015">
        <v>7.4</v>
      </c>
      <c r="AE1015">
        <v>7.3</v>
      </c>
      <c r="AF1015">
        <v>7.4</v>
      </c>
      <c r="BI1015" s="11" t="s">
        <v>3431</v>
      </c>
      <c r="BJ1015" s="8" t="s">
        <v>67</v>
      </c>
      <c r="BK1015" s="1">
        <v>44816</v>
      </c>
      <c r="BL1015" t="s">
        <v>1933</v>
      </c>
      <c r="BM1015">
        <v>2585</v>
      </c>
    </row>
    <row r="1016" spans="1:67" x14ac:dyDescent="0.25">
      <c r="A1016" s="8" t="s">
        <v>1731</v>
      </c>
      <c r="B1016" s="8"/>
      <c r="C1016" s="8" t="s">
        <v>1506</v>
      </c>
      <c r="D1016" s="8" t="s">
        <v>1506</v>
      </c>
      <c r="E1016" s="8" t="s">
        <v>2141</v>
      </c>
      <c r="F1016" s="8" t="s">
        <v>2143</v>
      </c>
      <c r="G1016" s="8" t="s">
        <v>1881</v>
      </c>
      <c r="H1016" s="8" t="s">
        <v>271</v>
      </c>
      <c r="I1016" s="8"/>
      <c r="J1016" s="8"/>
      <c r="K1016" s="8"/>
      <c r="L1016" s="8" t="s">
        <v>1727</v>
      </c>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v>3.0760000000000001</v>
      </c>
      <c r="AX1016" s="8">
        <v>4.1100000000000003</v>
      </c>
      <c r="AY1016" s="8"/>
      <c r="AZ1016" s="8">
        <v>4.1100000000000003</v>
      </c>
      <c r="BA1016" s="8"/>
      <c r="BB1016" s="8"/>
      <c r="BC1016" s="8"/>
      <c r="BD1016" s="8"/>
      <c r="BE1016" s="8"/>
      <c r="BF1016" s="8"/>
      <c r="BG1016" s="8"/>
      <c r="BH1016" s="8"/>
      <c r="BI1016" s="8" t="s">
        <v>1726</v>
      </c>
      <c r="BJ1016" s="8" t="s">
        <v>67</v>
      </c>
      <c r="BK1016" s="9">
        <v>44812</v>
      </c>
      <c r="BL1016" s="8" t="s">
        <v>1724</v>
      </c>
      <c r="BM1016" s="8">
        <v>1420</v>
      </c>
      <c r="BN1016" s="8" t="s">
        <v>60</v>
      </c>
      <c r="BO1016" s="8" t="s">
        <v>1724</v>
      </c>
    </row>
    <row r="1017" spans="1:67" x14ac:dyDescent="0.25">
      <c r="A1017" s="8" t="s">
        <v>1725</v>
      </c>
      <c r="B1017" s="8"/>
      <c r="C1017" s="8" t="s">
        <v>1506</v>
      </c>
      <c r="D1017" s="8" t="s">
        <v>1506</v>
      </c>
      <c r="E1017" s="8" t="s">
        <v>2141</v>
      </c>
      <c r="F1017" s="8" t="s">
        <v>2142</v>
      </c>
      <c r="G1017" s="8" t="s">
        <v>1880</v>
      </c>
      <c r="H1017" s="8" t="s">
        <v>271</v>
      </c>
      <c r="I1017" s="8"/>
      <c r="J1017" s="8"/>
      <c r="K1017" s="8"/>
      <c r="L1017" s="8" t="s">
        <v>1729</v>
      </c>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v>5.6479999999999997</v>
      </c>
      <c r="BF1017" s="8">
        <v>3.2240000000000002</v>
      </c>
      <c r="BG1017" s="8">
        <v>3.01</v>
      </c>
      <c r="BH1017" s="8">
        <v>3.2240000000000002</v>
      </c>
      <c r="BI1017" s="8"/>
      <c r="BJ1017" s="8" t="s">
        <v>67</v>
      </c>
      <c r="BK1017" s="9">
        <v>44812</v>
      </c>
      <c r="BL1017" s="8" t="s">
        <v>1724</v>
      </c>
      <c r="BM1017" s="8">
        <v>1420</v>
      </c>
      <c r="BN1017" s="8" t="s">
        <v>60</v>
      </c>
      <c r="BO1017" s="8" t="s">
        <v>1724</v>
      </c>
    </row>
    <row r="1018" spans="1:67" x14ac:dyDescent="0.25">
      <c r="A1018" s="8" t="s">
        <v>1730</v>
      </c>
      <c r="B1018" s="8"/>
      <c r="C1018" s="8" t="s">
        <v>1506</v>
      </c>
      <c r="D1018" s="8" t="s">
        <v>1506</v>
      </c>
      <c r="E1018" s="8" t="s">
        <v>2141</v>
      </c>
      <c r="F1018" s="8" t="s">
        <v>2143</v>
      </c>
      <c r="G1018" s="8" t="s">
        <v>1881</v>
      </c>
      <c r="H1018" s="8" t="s">
        <v>271</v>
      </c>
      <c r="I1018" s="8"/>
      <c r="J1018" s="8"/>
      <c r="K1018" s="8"/>
      <c r="L1018" s="8" t="s">
        <v>1728</v>
      </c>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v>4.1639999999999997</v>
      </c>
      <c r="AX1018" s="8">
        <v>2.976</v>
      </c>
      <c r="AY1018" s="8">
        <v>3.1</v>
      </c>
      <c r="AZ1018" s="8">
        <v>3.1</v>
      </c>
      <c r="BA1018" s="8"/>
      <c r="BB1018" s="8"/>
      <c r="BC1018" s="8"/>
      <c r="BD1018" s="8"/>
      <c r="BE1018" s="8"/>
      <c r="BF1018" s="8"/>
      <c r="BG1018" s="8"/>
      <c r="BH1018" s="8"/>
      <c r="BI1018" s="8" t="s">
        <v>1726</v>
      </c>
      <c r="BJ1018" s="8" t="s">
        <v>67</v>
      </c>
      <c r="BK1018" s="9">
        <v>44812</v>
      </c>
      <c r="BL1018" s="8" t="s">
        <v>1724</v>
      </c>
      <c r="BM1018" s="8">
        <v>1420</v>
      </c>
      <c r="BN1018" s="8"/>
      <c r="BO1018" s="8"/>
    </row>
    <row r="1019" spans="1:67" x14ac:dyDescent="0.25">
      <c r="A1019" s="8" t="s">
        <v>2308</v>
      </c>
      <c r="C1019" t="s">
        <v>1506</v>
      </c>
      <c r="D1019" t="s">
        <v>1506</v>
      </c>
      <c r="E1019" t="s">
        <v>2336</v>
      </c>
      <c r="F1019" t="s">
        <v>271</v>
      </c>
      <c r="G1019" s="8" t="s">
        <v>2307</v>
      </c>
      <c r="H1019" s="8" t="s">
        <v>271</v>
      </c>
      <c r="I1019" s="8"/>
      <c r="AC1019">
        <v>6.2</v>
      </c>
      <c r="AF1019">
        <v>7.6</v>
      </c>
      <c r="BJ1019" s="8" t="s">
        <v>67</v>
      </c>
      <c r="BK1019" s="9">
        <v>44820</v>
      </c>
      <c r="BL1019" s="8" t="s">
        <v>2299</v>
      </c>
      <c r="BM1019" s="8" t="s">
        <v>2335</v>
      </c>
    </row>
    <row r="1020" spans="1:67" x14ac:dyDescent="0.25">
      <c r="A1020" t="s">
        <v>98</v>
      </c>
      <c r="C1020" t="s">
        <v>1505</v>
      </c>
      <c r="D1020" t="s">
        <v>983</v>
      </c>
      <c r="E1020" t="s">
        <v>984</v>
      </c>
      <c r="F1020" t="s">
        <v>985</v>
      </c>
      <c r="G1020" t="s">
        <v>984</v>
      </c>
      <c r="H1020" t="s">
        <v>985</v>
      </c>
      <c r="K1020" t="s">
        <v>419</v>
      </c>
      <c r="L1020" t="s">
        <v>420</v>
      </c>
      <c r="AW1020">
        <v>3.3</v>
      </c>
      <c r="BJ1020" t="s">
        <v>67</v>
      </c>
      <c r="BL1020" t="s">
        <v>421</v>
      </c>
      <c r="BM1020" t="s">
        <v>422</v>
      </c>
      <c r="BN1020" t="s">
        <v>60</v>
      </c>
      <c r="BO1020" t="s">
        <v>421</v>
      </c>
    </row>
    <row r="1021" spans="1:67" x14ac:dyDescent="0.25">
      <c r="A1021" s="8" t="s">
        <v>2198</v>
      </c>
      <c r="B1021" s="8" t="s">
        <v>326</v>
      </c>
      <c r="C1021" t="s">
        <v>1505</v>
      </c>
      <c r="D1021" t="s">
        <v>983</v>
      </c>
      <c r="E1021" t="s">
        <v>984</v>
      </c>
      <c r="F1021" t="s">
        <v>985</v>
      </c>
      <c r="G1021" s="8" t="s">
        <v>995</v>
      </c>
      <c r="H1021" s="8" t="s">
        <v>2199</v>
      </c>
      <c r="I1021" s="8"/>
      <c r="BA1021">
        <v>3.8</v>
      </c>
      <c r="BB1021">
        <v>3</v>
      </c>
      <c r="BC1021">
        <v>3.2</v>
      </c>
      <c r="BD1021">
        <v>3.2</v>
      </c>
      <c r="BJ1021" s="8" t="s">
        <v>67</v>
      </c>
      <c r="BK1021" s="1">
        <v>44819</v>
      </c>
      <c r="BL1021" s="8" t="s">
        <v>59</v>
      </c>
      <c r="BM1021" s="8">
        <v>3485</v>
      </c>
      <c r="BN1021" s="8" t="s">
        <v>60</v>
      </c>
      <c r="BO1021" s="8" t="s">
        <v>59</v>
      </c>
    </row>
    <row r="1022" spans="1:67" x14ac:dyDescent="0.25">
      <c r="A1022" s="12" t="s">
        <v>2643</v>
      </c>
      <c r="B1022" s="12"/>
      <c r="C1022" s="12" t="s">
        <v>1505</v>
      </c>
      <c r="D1022" s="12" t="s">
        <v>1514</v>
      </c>
      <c r="E1022" s="12" t="s">
        <v>2644</v>
      </c>
      <c r="F1022" s="12" t="s">
        <v>2645</v>
      </c>
      <c r="G1022" s="12" t="s">
        <v>2644</v>
      </c>
      <c r="H1022" s="12" t="s">
        <v>2645</v>
      </c>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t="s">
        <v>67</v>
      </c>
      <c r="BK1022" s="14">
        <v>44827</v>
      </c>
      <c r="BL1022" s="12" t="s">
        <v>2617</v>
      </c>
      <c r="BM1022" s="12">
        <v>1985</v>
      </c>
      <c r="BN1022" s="12" t="s">
        <v>60</v>
      </c>
      <c r="BO1022" s="12"/>
    </row>
    <row r="1023" spans="1:67" x14ac:dyDescent="0.25">
      <c r="A1023" s="8" t="s">
        <v>2208</v>
      </c>
      <c r="B1023" s="8" t="s">
        <v>326</v>
      </c>
      <c r="C1023" t="s">
        <v>1505</v>
      </c>
      <c r="D1023" t="s">
        <v>2210</v>
      </c>
      <c r="E1023" t="s">
        <v>2207</v>
      </c>
      <c r="F1023" t="s">
        <v>2209</v>
      </c>
      <c r="G1023" s="8" t="s">
        <v>2207</v>
      </c>
      <c r="H1023" s="8" t="s">
        <v>2209</v>
      </c>
      <c r="I1023" s="8"/>
      <c r="AS1023">
        <v>2.2999999999999998</v>
      </c>
      <c r="AV1023">
        <v>0.8</v>
      </c>
      <c r="BJ1023" s="8" t="s">
        <v>67</v>
      </c>
      <c r="BK1023" s="1">
        <v>44819</v>
      </c>
      <c r="BL1023" s="8" t="s">
        <v>59</v>
      </c>
      <c r="BM1023" s="8">
        <v>3485</v>
      </c>
      <c r="BN1023" t="s">
        <v>60</v>
      </c>
      <c r="BO1023" t="s">
        <v>59</v>
      </c>
    </row>
    <row r="1024" spans="1:67" x14ac:dyDescent="0.25">
      <c r="A1024" s="13" t="s">
        <v>1723</v>
      </c>
      <c r="B1024" s="13"/>
      <c r="C1024" s="13" t="s">
        <v>1505</v>
      </c>
      <c r="D1024" s="13" t="s">
        <v>61</v>
      </c>
      <c r="E1024" s="13" t="s">
        <v>1675</v>
      </c>
      <c r="F1024" s="13" t="s">
        <v>1623</v>
      </c>
      <c r="G1024" s="13" t="s">
        <v>1675</v>
      </c>
      <c r="H1024" s="13" t="s">
        <v>1623</v>
      </c>
      <c r="I1024" s="13"/>
      <c r="J1024" s="13"/>
      <c r="K1024" s="13"/>
      <c r="L1024" s="13"/>
      <c r="M1024" s="13"/>
      <c r="N1024" s="13"/>
      <c r="O1024" s="13"/>
      <c r="P1024" s="13"/>
      <c r="Q1024" s="13"/>
      <c r="R1024" s="13"/>
      <c r="S1024" s="13"/>
      <c r="T1024" s="13"/>
      <c r="U1024" s="13"/>
      <c r="V1024" s="13"/>
      <c r="W1024" s="13"/>
      <c r="X1024" s="13"/>
      <c r="Y1024" s="13"/>
      <c r="Z1024" s="13"/>
      <c r="AA1024" s="13"/>
      <c r="AB1024" s="13"/>
      <c r="AC1024" s="13"/>
      <c r="AD1024" s="13"/>
      <c r="AE1024" s="13"/>
      <c r="AF1024" s="13"/>
      <c r="AG1024" s="13"/>
      <c r="AH1024" s="13"/>
      <c r="AI1024" s="13"/>
      <c r="AJ1024" s="13"/>
      <c r="AK1024" s="13"/>
      <c r="AL1024" s="13"/>
      <c r="AM1024" s="13"/>
      <c r="AN1024" s="13"/>
      <c r="AO1024" s="13"/>
      <c r="AP1024" s="13"/>
      <c r="AQ1024" s="13"/>
      <c r="AR1024" s="13"/>
      <c r="AS1024" s="13"/>
      <c r="AT1024" s="13"/>
      <c r="AU1024" s="13"/>
      <c r="AV1024" s="13"/>
      <c r="AW1024" s="13"/>
      <c r="AX1024" s="13"/>
      <c r="AY1024" s="13"/>
      <c r="AZ1024" s="13"/>
      <c r="BA1024" s="13"/>
      <c r="BB1024" s="13"/>
      <c r="BC1024" s="13"/>
      <c r="BD1024" s="13"/>
      <c r="BE1024" s="13"/>
      <c r="BF1024" s="13"/>
      <c r="BG1024" s="13"/>
      <c r="BH1024" s="13"/>
      <c r="BI1024" s="13"/>
      <c r="BJ1024" s="13"/>
      <c r="BK1024" s="13"/>
      <c r="BL1024" s="13"/>
      <c r="BM1024" s="13"/>
      <c r="BN1024" s="13"/>
      <c r="BO1024" s="13"/>
    </row>
    <row r="1025" spans="1:67" x14ac:dyDescent="0.25">
      <c r="A1025" s="8" t="s">
        <v>1843</v>
      </c>
      <c r="B1025" t="s">
        <v>326</v>
      </c>
      <c r="C1025" t="s">
        <v>1505</v>
      </c>
      <c r="D1025" t="s">
        <v>61</v>
      </c>
      <c r="E1025" t="s">
        <v>1675</v>
      </c>
      <c r="F1025" t="s">
        <v>1623</v>
      </c>
      <c r="G1025" s="15" t="s">
        <v>1675</v>
      </c>
      <c r="H1025" s="15" t="s">
        <v>1623</v>
      </c>
      <c r="I1025" s="15"/>
      <c r="AK1025">
        <v>4.2480000000000002</v>
      </c>
      <c r="AN1025">
        <v>2.9580000000000002</v>
      </c>
      <c r="AO1025">
        <v>4.79</v>
      </c>
      <c r="AR1025">
        <v>3.4620000000000002</v>
      </c>
      <c r="AS1025">
        <v>4.8410000000000002</v>
      </c>
      <c r="AV1025">
        <v>3.9430000000000001</v>
      </c>
      <c r="AW1025">
        <v>4.923</v>
      </c>
      <c r="AX1025">
        <v>3.5510000000000002</v>
      </c>
      <c r="AY1025">
        <v>3.5459999999999998</v>
      </c>
      <c r="AZ1025">
        <v>3.5510000000000002</v>
      </c>
      <c r="BA1025">
        <v>4.8499999999999996</v>
      </c>
      <c r="BB1025">
        <v>4.4320000000000004</v>
      </c>
      <c r="BC1025">
        <v>3.7989999999999999</v>
      </c>
      <c r="BD1025">
        <v>4.4320000000000004</v>
      </c>
      <c r="BE1025">
        <v>5.45</v>
      </c>
      <c r="BF1025">
        <v>3.9220000000000002</v>
      </c>
      <c r="BG1025">
        <v>3.1469999999999998</v>
      </c>
      <c r="BH1025">
        <v>3.9220000000000002</v>
      </c>
      <c r="BJ1025" s="8" t="s">
        <v>67</v>
      </c>
      <c r="BK1025" s="9">
        <v>44812</v>
      </c>
      <c r="BL1025" s="8" t="s">
        <v>1724</v>
      </c>
      <c r="BM1025" s="8">
        <v>1420</v>
      </c>
      <c r="BN1025" t="s">
        <v>60</v>
      </c>
      <c r="BO1025" t="s">
        <v>1724</v>
      </c>
    </row>
    <row r="1026" spans="1:67" x14ac:dyDescent="0.25">
      <c r="A1026" s="8" t="s">
        <v>1844</v>
      </c>
      <c r="C1026" t="s">
        <v>1505</v>
      </c>
      <c r="D1026" t="s">
        <v>61</v>
      </c>
      <c r="E1026" t="s">
        <v>1675</v>
      </c>
      <c r="F1026" t="s">
        <v>1623</v>
      </c>
      <c r="G1026" s="8" t="s">
        <v>1675</v>
      </c>
      <c r="H1026" s="8" t="s">
        <v>1623</v>
      </c>
      <c r="I1026" s="8"/>
      <c r="L1026" t="s">
        <v>1765</v>
      </c>
      <c r="BE1026">
        <v>5.7009999999999996</v>
      </c>
      <c r="BF1026">
        <v>3.8250000000000002</v>
      </c>
      <c r="BG1026">
        <v>3.1150000000000002</v>
      </c>
      <c r="BH1026">
        <v>3.8250000000000002</v>
      </c>
      <c r="BJ1026" s="8" t="s">
        <v>67</v>
      </c>
      <c r="BK1026" s="9">
        <v>44812</v>
      </c>
      <c r="BL1026" s="8" t="s">
        <v>1724</v>
      </c>
      <c r="BM1026" s="8">
        <v>1420</v>
      </c>
      <c r="BN1026" t="s">
        <v>60</v>
      </c>
      <c r="BO1026" t="s">
        <v>1724</v>
      </c>
    </row>
    <row r="1027" spans="1:67" x14ac:dyDescent="0.25">
      <c r="A1027" s="13" t="s">
        <v>1723</v>
      </c>
      <c r="B1027" s="13"/>
      <c r="C1027" s="13" t="s">
        <v>1505</v>
      </c>
      <c r="D1027" s="13" t="s">
        <v>61</v>
      </c>
      <c r="E1027" s="13" t="s">
        <v>1675</v>
      </c>
      <c r="F1027" s="13"/>
      <c r="G1027" s="13" t="s">
        <v>1675</v>
      </c>
      <c r="H1027" s="13"/>
      <c r="I1027" s="13"/>
      <c r="J1027" s="13"/>
      <c r="K1027" s="13"/>
      <c r="L1027" s="13"/>
      <c r="M1027" s="13"/>
      <c r="N1027" s="13"/>
      <c r="O1027" s="13"/>
      <c r="P1027" s="13"/>
      <c r="Q1027" s="13"/>
      <c r="R1027" s="13"/>
      <c r="S1027" s="13"/>
      <c r="T1027" s="13"/>
      <c r="U1027" s="13"/>
      <c r="V1027" s="13"/>
      <c r="W1027" s="13"/>
      <c r="X1027" s="13"/>
      <c r="Y1027" s="13"/>
      <c r="Z1027" s="13"/>
      <c r="AA1027" s="13"/>
      <c r="AB1027" s="13"/>
      <c r="AC1027" s="13"/>
      <c r="AD1027" s="13"/>
      <c r="AE1027" s="13"/>
      <c r="AF1027" s="13"/>
      <c r="AG1027" s="13"/>
      <c r="AH1027" s="13"/>
      <c r="AI1027" s="13"/>
      <c r="AJ1027" s="13"/>
      <c r="AK1027" s="13"/>
      <c r="AL1027" s="13"/>
      <c r="AM1027" s="13"/>
      <c r="AN1027" s="13"/>
      <c r="AO1027" s="13"/>
      <c r="AP1027" s="13"/>
      <c r="AQ1027" s="13"/>
      <c r="AR1027" s="13"/>
      <c r="AS1027" s="13"/>
      <c r="AT1027" s="13"/>
      <c r="AU1027" s="13"/>
      <c r="AV1027" s="13"/>
      <c r="AW1027" s="13"/>
      <c r="AX1027" s="13"/>
      <c r="AY1027" s="13"/>
      <c r="AZ1027" s="13"/>
      <c r="BA1027" s="13"/>
      <c r="BB1027" s="13"/>
      <c r="BC1027" s="13"/>
      <c r="BD1027" s="13"/>
      <c r="BE1027" s="13"/>
      <c r="BF1027" s="13"/>
      <c r="BG1027" s="13"/>
      <c r="BH1027" s="13"/>
      <c r="BI1027" s="13"/>
      <c r="BJ1027" s="13"/>
      <c r="BK1027" s="13"/>
      <c r="BL1027" s="13"/>
      <c r="BM1027" s="13"/>
      <c r="BN1027" s="13"/>
      <c r="BO1027" s="13"/>
    </row>
    <row r="1028" spans="1:67" x14ac:dyDescent="0.25">
      <c r="A1028" s="13" t="s">
        <v>1723</v>
      </c>
      <c r="B1028" s="13"/>
      <c r="C1028" s="13" t="s">
        <v>1505</v>
      </c>
      <c r="D1028" s="13" t="s">
        <v>61</v>
      </c>
      <c r="E1028" s="13" t="s">
        <v>1665</v>
      </c>
      <c r="F1028" s="13" t="s">
        <v>1666</v>
      </c>
      <c r="G1028" s="13" t="s">
        <v>1665</v>
      </c>
      <c r="H1028" s="13" t="s">
        <v>1666</v>
      </c>
      <c r="I1028" s="13"/>
      <c r="J1028" s="13"/>
      <c r="K1028" s="13"/>
      <c r="L1028" s="13"/>
      <c r="M1028" s="13"/>
      <c r="N1028" s="13"/>
      <c r="O1028" s="13"/>
      <c r="P1028" s="13"/>
      <c r="Q1028" s="13"/>
      <c r="R1028" s="13"/>
      <c r="S1028" s="13"/>
      <c r="T1028" s="13"/>
      <c r="U1028" s="13"/>
      <c r="V1028" s="13"/>
      <c r="W1028" s="13"/>
      <c r="X1028" s="13"/>
      <c r="Y1028" s="13"/>
      <c r="Z1028" s="13"/>
      <c r="AA1028" s="13"/>
      <c r="AB1028" s="13"/>
      <c r="AC1028" s="13"/>
      <c r="AD1028" s="13"/>
      <c r="AE1028" s="13"/>
      <c r="AF1028" s="13"/>
      <c r="AG1028" s="13"/>
      <c r="AH1028" s="13"/>
      <c r="AI1028" s="13"/>
      <c r="AJ1028" s="13"/>
      <c r="AK1028" s="13"/>
      <c r="AL1028" s="13"/>
      <c r="AM1028" s="13"/>
      <c r="AN1028" s="13"/>
      <c r="AO1028" s="13"/>
      <c r="AP1028" s="13"/>
      <c r="AQ1028" s="13"/>
      <c r="AR1028" s="13"/>
      <c r="AS1028" s="13"/>
      <c r="AT1028" s="13"/>
      <c r="AU1028" s="13"/>
      <c r="AV1028" s="13"/>
      <c r="AW1028" s="13"/>
      <c r="AX1028" s="13"/>
      <c r="AY1028" s="13"/>
      <c r="AZ1028" s="13"/>
      <c r="BA1028" s="13"/>
      <c r="BB1028" s="13"/>
      <c r="BC1028" s="13"/>
      <c r="BD1028" s="13"/>
      <c r="BE1028" s="13"/>
      <c r="BF1028" s="13"/>
      <c r="BG1028" s="13"/>
      <c r="BH1028" s="13"/>
      <c r="BI1028" s="13"/>
      <c r="BJ1028" s="13"/>
      <c r="BK1028" s="13"/>
      <c r="BL1028" s="13"/>
      <c r="BM1028" s="13"/>
      <c r="BN1028" s="13"/>
      <c r="BO1028" s="13"/>
    </row>
    <row r="1029" spans="1:67" x14ac:dyDescent="0.25">
      <c r="A1029" s="8" t="s">
        <v>1893</v>
      </c>
      <c r="C1029" t="s">
        <v>1505</v>
      </c>
      <c r="D1029" t="s">
        <v>61</v>
      </c>
      <c r="E1029" t="s">
        <v>1665</v>
      </c>
      <c r="F1029" t="s">
        <v>1666</v>
      </c>
      <c r="G1029" s="8" t="s">
        <v>1665</v>
      </c>
      <c r="H1029" s="8" t="s">
        <v>1666</v>
      </c>
      <c r="I1029" s="8"/>
      <c r="AO1029">
        <v>6.08</v>
      </c>
      <c r="AR1029">
        <v>4.3600000000000003</v>
      </c>
      <c r="AS1029">
        <v>5.96</v>
      </c>
      <c r="AV1029">
        <v>5.61</v>
      </c>
      <c r="AW1029">
        <v>5.91</v>
      </c>
      <c r="AX1029">
        <v>4.22</v>
      </c>
      <c r="AY1029">
        <v>4.5</v>
      </c>
      <c r="AZ1029">
        <v>4.5</v>
      </c>
      <c r="BA1029">
        <v>6.05</v>
      </c>
      <c r="BB1029">
        <v>5.2</v>
      </c>
      <c r="BC1029">
        <v>5.3</v>
      </c>
      <c r="BD1029">
        <v>5.3</v>
      </c>
      <c r="BE1029">
        <v>7.11</v>
      </c>
      <c r="BF1029">
        <v>5.6</v>
      </c>
      <c r="BG1029">
        <v>4.9000000000000004</v>
      </c>
      <c r="BH1029">
        <v>5.6</v>
      </c>
      <c r="BI1029" t="s">
        <v>1895</v>
      </c>
      <c r="BJ1029" s="8" t="s">
        <v>67</v>
      </c>
      <c r="BK1029" s="9">
        <v>44813</v>
      </c>
      <c r="BL1029" s="8" t="s">
        <v>1892</v>
      </c>
      <c r="BM1029">
        <v>77694</v>
      </c>
      <c r="BN1029" t="s">
        <v>60</v>
      </c>
      <c r="BO1029" t="s">
        <v>1892</v>
      </c>
    </row>
    <row r="1030" spans="1:67" x14ac:dyDescent="0.25">
      <c r="A1030" s="8" t="s">
        <v>1894</v>
      </c>
      <c r="C1030" t="s">
        <v>1505</v>
      </c>
      <c r="D1030" t="s">
        <v>61</v>
      </c>
      <c r="E1030" t="s">
        <v>1665</v>
      </c>
      <c r="F1030" t="s">
        <v>1666</v>
      </c>
      <c r="G1030" s="8" t="s">
        <v>1665</v>
      </c>
      <c r="H1030" s="8" t="s">
        <v>1666</v>
      </c>
      <c r="I1030" s="8"/>
      <c r="AO1030">
        <v>6.03</v>
      </c>
      <c r="AR1030">
        <v>4.5199999999999996</v>
      </c>
      <c r="AS1030">
        <v>5.4</v>
      </c>
      <c r="AV1030">
        <v>4.5</v>
      </c>
      <c r="AW1030">
        <v>5.65</v>
      </c>
      <c r="AX1030">
        <v>4.49</v>
      </c>
      <c r="AY1030">
        <v>4.28</v>
      </c>
      <c r="AZ1030">
        <v>4.49</v>
      </c>
      <c r="BA1030">
        <v>5.89</v>
      </c>
      <c r="BB1030">
        <v>5.12</v>
      </c>
      <c r="BC1030">
        <v>4.63</v>
      </c>
      <c r="BD1030" s="17">
        <v>5.12</v>
      </c>
      <c r="BI1030" t="s">
        <v>1896</v>
      </c>
      <c r="BJ1030" s="8" t="s">
        <v>67</v>
      </c>
      <c r="BK1030" s="9">
        <v>44813</v>
      </c>
      <c r="BL1030" s="8" t="s">
        <v>1892</v>
      </c>
      <c r="BM1030">
        <v>77694</v>
      </c>
      <c r="BN1030" t="s">
        <v>60</v>
      </c>
      <c r="BO1030" t="s">
        <v>1892</v>
      </c>
    </row>
    <row r="1031" spans="1:67" x14ac:dyDescent="0.25">
      <c r="A1031" s="8" t="s">
        <v>1800</v>
      </c>
      <c r="B1031" s="8" t="s">
        <v>326</v>
      </c>
      <c r="C1031" s="8" t="s">
        <v>1505</v>
      </c>
      <c r="D1031" s="8" t="s">
        <v>61</v>
      </c>
      <c r="E1031" s="8" t="s">
        <v>1665</v>
      </c>
      <c r="F1031" s="8" t="s">
        <v>1666</v>
      </c>
      <c r="G1031" s="8" t="s">
        <v>1665</v>
      </c>
      <c r="H1031" s="8" t="s">
        <v>1666</v>
      </c>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v>5.72</v>
      </c>
      <c r="AL1031" s="8">
        <v>4.4160000000000004</v>
      </c>
      <c r="AM1031" s="8"/>
      <c r="AN1031" s="8">
        <v>4.4160000000000004</v>
      </c>
      <c r="AO1031" s="8">
        <v>6.593</v>
      </c>
      <c r="AP1031" s="8">
        <v>5.3419999999999996</v>
      </c>
      <c r="AQ1031" s="8"/>
      <c r="AR1031" s="8">
        <v>5.3419999999999996</v>
      </c>
      <c r="AS1031" s="8">
        <v>6.1029999999999998</v>
      </c>
      <c r="AT1031" s="8">
        <v>5.5</v>
      </c>
      <c r="AU1031" s="8"/>
      <c r="AV1031" s="8">
        <v>5.5</v>
      </c>
      <c r="AW1031" s="8">
        <v>6.4349999999999996</v>
      </c>
      <c r="AX1031" s="8">
        <v>4.5170000000000003</v>
      </c>
      <c r="AY1031" s="8">
        <v>4.5369999999999999</v>
      </c>
      <c r="AZ1031" s="8">
        <v>4.5369999999999999</v>
      </c>
      <c r="BA1031" s="8">
        <v>6.3840000000000003</v>
      </c>
      <c r="BB1031" s="8">
        <v>5.3760000000000003</v>
      </c>
      <c r="BC1031" s="8">
        <v>4.7619999999999996</v>
      </c>
      <c r="BD1031" s="8">
        <v>4.7619999999999996</v>
      </c>
      <c r="BE1031" s="8">
        <v>7.3410000000000002</v>
      </c>
      <c r="BF1031" s="8">
        <v>5.0359999999999996</v>
      </c>
      <c r="BG1031" s="8">
        <v>3.972</v>
      </c>
      <c r="BH1031" s="8">
        <v>5.0359999999999996</v>
      </c>
      <c r="BI1031" s="8"/>
      <c r="BJ1031" s="8" t="s">
        <v>67</v>
      </c>
      <c r="BK1031" s="9">
        <v>44812</v>
      </c>
      <c r="BL1031" s="8" t="s">
        <v>1724</v>
      </c>
      <c r="BM1031" s="8">
        <v>1420</v>
      </c>
      <c r="BN1031" s="8" t="s">
        <v>60</v>
      </c>
      <c r="BO1031" s="8" t="s">
        <v>1724</v>
      </c>
    </row>
    <row r="1032" spans="1:67" x14ac:dyDescent="0.25">
      <c r="A1032" s="13" t="s">
        <v>1723</v>
      </c>
      <c r="B1032" s="13"/>
      <c r="C1032" s="13" t="s">
        <v>1505</v>
      </c>
      <c r="D1032" s="13" t="s">
        <v>61</v>
      </c>
      <c r="E1032" s="13" t="s">
        <v>1665</v>
      </c>
      <c r="F1032" s="13" t="s">
        <v>1663</v>
      </c>
      <c r="G1032" s="13" t="s">
        <v>1665</v>
      </c>
      <c r="H1032" s="13" t="s">
        <v>1663</v>
      </c>
      <c r="I1032" s="13"/>
      <c r="J1032" s="13"/>
      <c r="K1032" s="13"/>
      <c r="L1032" s="13"/>
      <c r="M1032" s="13"/>
      <c r="N1032" s="13"/>
      <c r="O1032" s="13"/>
      <c r="P1032" s="13"/>
      <c r="Q1032" s="13"/>
      <c r="R1032" s="13"/>
      <c r="S1032" s="13"/>
      <c r="T1032" s="13"/>
      <c r="U1032" s="13"/>
      <c r="V1032" s="13"/>
      <c r="W1032" s="13"/>
      <c r="X1032" s="13"/>
      <c r="Y1032" s="13"/>
      <c r="Z1032" s="13"/>
      <c r="AA1032" s="13"/>
      <c r="AB1032" s="13"/>
      <c r="AC1032" s="13"/>
      <c r="AD1032" s="13"/>
      <c r="AE1032" s="13"/>
      <c r="AF1032" s="13"/>
      <c r="AG1032" s="13"/>
      <c r="AH1032" s="13"/>
      <c r="AI1032" s="13"/>
      <c r="AJ1032" s="13"/>
      <c r="AK1032" s="13"/>
      <c r="AL1032" s="13"/>
      <c r="AM1032" s="13"/>
      <c r="AN1032" s="13"/>
      <c r="AO1032" s="13"/>
      <c r="AP1032" s="13"/>
      <c r="AQ1032" s="13"/>
      <c r="AR1032" s="13"/>
      <c r="AS1032" s="13"/>
      <c r="AT1032" s="13"/>
      <c r="AU1032" s="13"/>
      <c r="AV1032" s="13"/>
      <c r="AW1032" s="13"/>
      <c r="AX1032" s="13"/>
      <c r="AY1032" s="13"/>
      <c r="AZ1032" s="13"/>
      <c r="BA1032" s="13"/>
      <c r="BB1032" s="13"/>
      <c r="BC1032" s="13"/>
      <c r="BD1032" s="13"/>
      <c r="BE1032" s="13"/>
      <c r="BF1032" s="13"/>
      <c r="BG1032" s="13"/>
      <c r="BH1032" s="13"/>
      <c r="BI1032" s="13"/>
      <c r="BJ1032" s="13"/>
      <c r="BK1032" s="13"/>
      <c r="BL1032" s="13"/>
      <c r="BM1032" s="13"/>
      <c r="BN1032" s="13"/>
      <c r="BO1032" s="13"/>
    </row>
    <row r="1033" spans="1:67" x14ac:dyDescent="0.25">
      <c r="A1033" s="12" t="s">
        <v>1797</v>
      </c>
      <c r="B1033" s="12" t="s">
        <v>326</v>
      </c>
      <c r="C1033" s="12" t="s">
        <v>1505</v>
      </c>
      <c r="D1033" s="12" t="s">
        <v>61</v>
      </c>
      <c r="E1033" s="12" t="s">
        <v>1665</v>
      </c>
      <c r="F1033" s="12" t="s">
        <v>1663</v>
      </c>
      <c r="G1033" s="12" t="s">
        <v>1665</v>
      </c>
      <c r="H1033" s="12" t="s">
        <v>1663</v>
      </c>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6" t="s">
        <v>67</v>
      </c>
      <c r="BK1033" s="14">
        <v>44812</v>
      </c>
      <c r="BL1033" s="12" t="s">
        <v>1724</v>
      </c>
      <c r="BM1033" s="12">
        <v>1420</v>
      </c>
      <c r="BN1033" s="12" t="s">
        <v>60</v>
      </c>
      <c r="BO1033" s="12" t="s">
        <v>1724</v>
      </c>
    </row>
    <row r="1034" spans="1:67" x14ac:dyDescent="0.25">
      <c r="A1034" s="12" t="s">
        <v>1796</v>
      </c>
      <c r="B1034" s="12"/>
      <c r="C1034" s="12" t="s">
        <v>1505</v>
      </c>
      <c r="D1034" s="12" t="s">
        <v>61</v>
      </c>
      <c r="E1034" s="12" t="s">
        <v>1665</v>
      </c>
      <c r="F1034" s="12" t="s">
        <v>1663</v>
      </c>
      <c r="G1034" s="12" t="s">
        <v>1665</v>
      </c>
      <c r="H1034" s="12" t="s">
        <v>1663</v>
      </c>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t="s">
        <v>67</v>
      </c>
      <c r="BK1034" s="14">
        <v>44812</v>
      </c>
      <c r="BL1034" s="12" t="s">
        <v>1724</v>
      </c>
      <c r="BM1034" s="12">
        <v>1420</v>
      </c>
      <c r="BN1034" s="12" t="s">
        <v>60</v>
      </c>
      <c r="BO1034" s="12" t="s">
        <v>1724</v>
      </c>
    </row>
    <row r="1035" spans="1:67" s="2" customFormat="1" x14ac:dyDescent="0.25">
      <c r="A1035" s="8" t="s">
        <v>2117</v>
      </c>
      <c r="B1035"/>
      <c r="C1035" t="s">
        <v>1505</v>
      </c>
      <c r="D1035" t="s">
        <v>61</v>
      </c>
      <c r="E1035" t="s">
        <v>1665</v>
      </c>
      <c r="F1035" t="s">
        <v>1663</v>
      </c>
      <c r="G1035" s="8" t="s">
        <v>1665</v>
      </c>
      <c r="H1035" t="s">
        <v>1663</v>
      </c>
      <c r="I1035"/>
      <c r="J1035"/>
      <c r="K1035"/>
      <c r="L1035"/>
      <c r="M1035"/>
      <c r="N1035"/>
      <c r="O1035"/>
      <c r="P1035"/>
      <c r="Q1035"/>
      <c r="R1035"/>
      <c r="S1035"/>
      <c r="T1035"/>
      <c r="U1035"/>
      <c r="V1035"/>
      <c r="W1035"/>
      <c r="X1035"/>
      <c r="Y1035"/>
      <c r="Z1035"/>
      <c r="AA1035"/>
      <c r="AB1035"/>
      <c r="AC1035"/>
      <c r="AD1035"/>
      <c r="AE1035"/>
      <c r="AF1035"/>
      <c r="AG1035"/>
      <c r="AH1035"/>
      <c r="AI1035"/>
      <c r="AJ1035"/>
      <c r="AK1035">
        <v>3.6</v>
      </c>
      <c r="AL1035"/>
      <c r="AM1035"/>
      <c r="AN1035">
        <v>2.7</v>
      </c>
      <c r="AO1035"/>
      <c r="AP1035"/>
      <c r="AQ1035"/>
      <c r="AR1035"/>
      <c r="AS1035"/>
      <c r="AT1035"/>
      <c r="AU1035"/>
      <c r="AV1035"/>
      <c r="AW1035"/>
      <c r="AX1035"/>
      <c r="AY1035"/>
      <c r="AZ1035"/>
      <c r="BA1035">
        <v>4.4000000000000004</v>
      </c>
      <c r="BB1035">
        <v>3.7</v>
      </c>
      <c r="BC1035">
        <v>3.5</v>
      </c>
      <c r="BD1035">
        <v>3.7</v>
      </c>
      <c r="BE1035">
        <v>4.9000000000000004</v>
      </c>
      <c r="BF1035">
        <v>3.3</v>
      </c>
      <c r="BG1035">
        <v>2.8</v>
      </c>
      <c r="BH1035">
        <v>3.3</v>
      </c>
      <c r="BI1035" t="s">
        <v>3432</v>
      </c>
      <c r="BJ1035" s="8" t="s">
        <v>67</v>
      </c>
      <c r="BK1035" s="1">
        <v>44816</v>
      </c>
      <c r="BL1035" t="s">
        <v>1933</v>
      </c>
      <c r="BM1035">
        <v>2585</v>
      </c>
      <c r="BN1035"/>
      <c r="BO1035"/>
    </row>
    <row r="1036" spans="1:67" s="6" customFormat="1" x14ac:dyDescent="0.25">
      <c r="A1036" s="8" t="s">
        <v>2118</v>
      </c>
      <c r="B1036"/>
      <c r="C1036" t="s">
        <v>1505</v>
      </c>
      <c r="D1036" t="s">
        <v>61</v>
      </c>
      <c r="E1036" t="s">
        <v>1665</v>
      </c>
      <c r="F1036" t="s">
        <v>1663</v>
      </c>
      <c r="G1036" s="8" t="s">
        <v>1665</v>
      </c>
      <c r="H1036" t="s">
        <v>1663</v>
      </c>
      <c r="I1036"/>
      <c r="J1036"/>
      <c r="K1036"/>
      <c r="L1036"/>
      <c r="M1036"/>
      <c r="N1036"/>
      <c r="O1036"/>
      <c r="P1036"/>
      <c r="Q1036"/>
      <c r="R1036"/>
      <c r="S1036"/>
      <c r="T1036"/>
      <c r="U1036"/>
      <c r="V1036"/>
      <c r="W1036"/>
      <c r="X1036"/>
      <c r="Y1036"/>
      <c r="Z1036"/>
      <c r="AA1036"/>
      <c r="AB1036"/>
      <c r="AC1036"/>
      <c r="AD1036"/>
      <c r="AE1036"/>
      <c r="AF1036"/>
      <c r="AG1036"/>
      <c r="AH1036"/>
      <c r="AI1036"/>
      <c r="AJ1036"/>
      <c r="AK1036"/>
      <c r="AL1036"/>
      <c r="AM1036"/>
      <c r="AN1036"/>
      <c r="AO1036"/>
      <c r="AP1036"/>
      <c r="AQ1036"/>
      <c r="AR1036"/>
      <c r="AS1036">
        <v>4.2</v>
      </c>
      <c r="AT1036"/>
      <c r="AU1036"/>
      <c r="AV1036">
        <v>3.3</v>
      </c>
      <c r="AW1036"/>
      <c r="AX1036"/>
      <c r="AY1036"/>
      <c r="AZ1036"/>
      <c r="BA1036"/>
      <c r="BB1036"/>
      <c r="BC1036"/>
      <c r="BD1036"/>
      <c r="BE1036"/>
      <c r="BF1036"/>
      <c r="BG1036"/>
      <c r="BH1036"/>
      <c r="BI1036"/>
      <c r="BJ1036" s="8" t="s">
        <v>67</v>
      </c>
      <c r="BK1036" s="1">
        <v>44816</v>
      </c>
      <c r="BL1036" t="s">
        <v>1933</v>
      </c>
      <c r="BM1036">
        <v>2585</v>
      </c>
      <c r="BN1036"/>
      <c r="BO1036"/>
    </row>
    <row r="1037" spans="1:67" s="6" customFormat="1" x14ac:dyDescent="0.25">
      <c r="A1037" s="8" t="s">
        <v>2112</v>
      </c>
      <c r="B1037"/>
      <c r="C1037" t="s">
        <v>1505</v>
      </c>
      <c r="D1037" t="s">
        <v>61</v>
      </c>
      <c r="E1037" t="s">
        <v>1665</v>
      </c>
      <c r="F1037" t="s">
        <v>1663</v>
      </c>
      <c r="G1037" s="8" t="s">
        <v>1665</v>
      </c>
      <c r="H1037" t="s">
        <v>1663</v>
      </c>
      <c r="I1037"/>
      <c r="J1037"/>
      <c r="K1037"/>
      <c r="L1037"/>
      <c r="M1037"/>
      <c r="N1037"/>
      <c r="O1037"/>
      <c r="P1037"/>
      <c r="Q1037">
        <v>4.5</v>
      </c>
      <c r="R1037"/>
      <c r="S1037"/>
      <c r="T1037">
        <v>4.7</v>
      </c>
      <c r="U1037">
        <v>5</v>
      </c>
      <c r="V1037"/>
      <c r="W1037"/>
      <c r="X1037">
        <v>5.8</v>
      </c>
      <c r="Y1037"/>
      <c r="Z1037"/>
      <c r="AA1037"/>
      <c r="AB1037"/>
      <c r="AC1037">
        <v>4.9000000000000004</v>
      </c>
      <c r="AD1037">
        <v>7.3</v>
      </c>
      <c r="AE1037">
        <v>7.6</v>
      </c>
      <c r="AF1037">
        <v>7.6</v>
      </c>
      <c r="AG1037">
        <v>3.4</v>
      </c>
      <c r="AH1037">
        <v>6.5</v>
      </c>
      <c r="AI1037">
        <v>5.5</v>
      </c>
      <c r="AJ1037">
        <v>6.5</v>
      </c>
      <c r="AK1037"/>
      <c r="AL1037"/>
      <c r="AM1037"/>
      <c r="AN1037"/>
      <c r="AO1037"/>
      <c r="AP1037"/>
      <c r="AQ1037"/>
      <c r="AR1037"/>
      <c r="AS1037"/>
      <c r="AT1037"/>
      <c r="AU1037"/>
      <c r="AV1037"/>
      <c r="AW1037"/>
      <c r="AX1037"/>
      <c r="AY1037"/>
      <c r="AZ1037"/>
      <c r="BA1037"/>
      <c r="BB1037"/>
      <c r="BC1037"/>
      <c r="BD1037"/>
      <c r="BE1037"/>
      <c r="BF1037"/>
      <c r="BG1037"/>
      <c r="BH1037"/>
      <c r="BI1037"/>
      <c r="BJ1037" s="8" t="s">
        <v>67</v>
      </c>
      <c r="BK1037" s="1">
        <v>44816</v>
      </c>
      <c r="BL1037" t="s">
        <v>1933</v>
      </c>
      <c r="BM1037">
        <v>2585</v>
      </c>
      <c r="BN1037"/>
      <c r="BO1037"/>
    </row>
    <row r="1038" spans="1:67" s="6" customFormat="1" x14ac:dyDescent="0.25">
      <c r="A1038" s="8" t="s">
        <v>2112</v>
      </c>
      <c r="B1038"/>
      <c r="C1038" t="s">
        <v>1505</v>
      </c>
      <c r="D1038" t="s">
        <v>61</v>
      </c>
      <c r="E1038" t="s">
        <v>1665</v>
      </c>
      <c r="F1038" t="s">
        <v>1663</v>
      </c>
      <c r="G1038" s="8" t="s">
        <v>1665</v>
      </c>
      <c r="H1038" t="s">
        <v>1663</v>
      </c>
      <c r="I1038"/>
      <c r="J1038"/>
      <c r="K1038"/>
      <c r="L1038"/>
      <c r="M1038">
        <v>3.7</v>
      </c>
      <c r="N1038"/>
      <c r="O1038"/>
      <c r="P1038">
        <v>3.6</v>
      </c>
      <c r="Q1038">
        <v>4.5999999999999996</v>
      </c>
      <c r="R1038"/>
      <c r="S1038"/>
      <c r="T1038">
        <v>4.5999999999999996</v>
      </c>
      <c r="U1038">
        <v>5</v>
      </c>
      <c r="V1038"/>
      <c r="W1038"/>
      <c r="X1038">
        <v>6</v>
      </c>
      <c r="Y1038">
        <v>4.9000000000000004</v>
      </c>
      <c r="Z1038">
        <v>6.3</v>
      </c>
      <c r="AA1038">
        <v>6.8</v>
      </c>
      <c r="AB1038">
        <v>6.8</v>
      </c>
      <c r="AC1038">
        <v>4.9000000000000004</v>
      </c>
      <c r="AD1038">
        <v>7.5</v>
      </c>
      <c r="AE1038">
        <v>7.7</v>
      </c>
      <c r="AF1038">
        <v>7.7</v>
      </c>
      <c r="AG1038">
        <v>3.6</v>
      </c>
      <c r="AH1038">
        <v>6.2</v>
      </c>
      <c r="AI1038">
        <v>5.2</v>
      </c>
      <c r="AJ1038">
        <v>6.2</v>
      </c>
      <c r="AK1038"/>
      <c r="AL1038"/>
      <c r="AM1038"/>
      <c r="AN1038"/>
      <c r="AO1038"/>
      <c r="AP1038"/>
      <c r="AQ1038"/>
      <c r="AR1038"/>
      <c r="AS1038"/>
      <c r="AT1038"/>
      <c r="AU1038"/>
      <c r="AV1038"/>
      <c r="AW1038"/>
      <c r="AX1038"/>
      <c r="AY1038"/>
      <c r="AZ1038"/>
      <c r="BA1038"/>
      <c r="BB1038"/>
      <c r="BC1038"/>
      <c r="BD1038"/>
      <c r="BE1038"/>
      <c r="BF1038"/>
      <c r="BG1038"/>
      <c r="BH1038"/>
      <c r="BI1038"/>
      <c r="BJ1038" s="8" t="s">
        <v>67</v>
      </c>
      <c r="BK1038" s="1">
        <v>44816</v>
      </c>
      <c r="BL1038" t="s">
        <v>1933</v>
      </c>
      <c r="BM1038">
        <v>2585</v>
      </c>
      <c r="BN1038"/>
      <c r="BO1038"/>
    </row>
    <row r="1039" spans="1:67" s="8" customFormat="1" x14ac:dyDescent="0.25">
      <c r="A1039" s="8" t="s">
        <v>2113</v>
      </c>
      <c r="B1039"/>
      <c r="C1039" t="s">
        <v>1505</v>
      </c>
      <c r="D1039" t="s">
        <v>61</v>
      </c>
      <c r="E1039" t="s">
        <v>1665</v>
      </c>
      <c r="F1039" t="s">
        <v>1663</v>
      </c>
      <c r="G1039" s="8" t="s">
        <v>1665</v>
      </c>
      <c r="H1039" t="s">
        <v>1663</v>
      </c>
      <c r="I1039"/>
      <c r="J1039"/>
      <c r="K1039"/>
      <c r="L1039"/>
      <c r="M1039"/>
      <c r="N1039"/>
      <c r="O1039"/>
      <c r="P1039"/>
      <c r="Q1039"/>
      <c r="R1039"/>
      <c r="S1039"/>
      <c r="T1039"/>
      <c r="U1039"/>
      <c r="V1039"/>
      <c r="W1039"/>
      <c r="X1039"/>
      <c r="Y1039"/>
      <c r="Z1039"/>
      <c r="AA1039"/>
      <c r="AB1039"/>
      <c r="AC1039">
        <v>4.4000000000000004</v>
      </c>
      <c r="AD1039">
        <v>6.9</v>
      </c>
      <c r="AE1039">
        <v>6.9</v>
      </c>
      <c r="AF1039">
        <v>6.9</v>
      </c>
      <c r="AG1039"/>
      <c r="AH1039"/>
      <c r="AI1039"/>
      <c r="AJ1039"/>
      <c r="AK1039"/>
      <c r="AL1039"/>
      <c r="AM1039"/>
      <c r="AN1039"/>
      <c r="AO1039"/>
      <c r="AP1039"/>
      <c r="AQ1039"/>
      <c r="AR1039"/>
      <c r="AS1039"/>
      <c r="AT1039"/>
      <c r="AU1039"/>
      <c r="AV1039"/>
      <c r="AW1039"/>
      <c r="AX1039"/>
      <c r="AY1039"/>
      <c r="AZ1039"/>
      <c r="BA1039"/>
      <c r="BB1039"/>
      <c r="BC1039"/>
      <c r="BD1039"/>
      <c r="BE1039"/>
      <c r="BF1039"/>
      <c r="BG1039"/>
      <c r="BH1039"/>
      <c r="BI1039"/>
      <c r="BJ1039" s="8" t="s">
        <v>67</v>
      </c>
      <c r="BK1039" s="1">
        <v>44816</v>
      </c>
      <c r="BL1039" t="s">
        <v>1933</v>
      </c>
      <c r="BM1039">
        <v>2585</v>
      </c>
      <c r="BN1039"/>
      <c r="BO1039"/>
    </row>
    <row r="1040" spans="1:67" s="8" customFormat="1" x14ac:dyDescent="0.25">
      <c r="A1040" s="8" t="s">
        <v>2119</v>
      </c>
      <c r="B1040"/>
      <c r="C1040" t="s">
        <v>1505</v>
      </c>
      <c r="D1040" t="s">
        <v>61</v>
      </c>
      <c r="E1040" t="s">
        <v>1665</v>
      </c>
      <c r="F1040" t="s">
        <v>1663</v>
      </c>
      <c r="G1040" s="8" t="s">
        <v>1665</v>
      </c>
      <c r="H1040" t="s">
        <v>1663</v>
      </c>
      <c r="I1040"/>
      <c r="J1040"/>
      <c r="K1040"/>
      <c r="L1040"/>
      <c r="M1040"/>
      <c r="N1040"/>
      <c r="O1040"/>
      <c r="P1040"/>
      <c r="Q1040"/>
      <c r="R1040"/>
      <c r="S1040"/>
      <c r="T1040"/>
      <c r="U1040"/>
      <c r="V1040"/>
      <c r="W1040"/>
      <c r="X1040"/>
      <c r="Y1040"/>
      <c r="Z1040"/>
      <c r="AA1040"/>
      <c r="AB1040"/>
      <c r="AC1040"/>
      <c r="AD1040"/>
      <c r="AE1040"/>
      <c r="AF1040"/>
      <c r="AG1040"/>
      <c r="AH1040"/>
      <c r="AI1040"/>
      <c r="AJ1040"/>
      <c r="AK1040"/>
      <c r="AL1040"/>
      <c r="AM1040"/>
      <c r="AN1040"/>
      <c r="AO1040"/>
      <c r="AP1040"/>
      <c r="AQ1040"/>
      <c r="AR1040"/>
      <c r="AS1040"/>
      <c r="AT1040"/>
      <c r="AU1040"/>
      <c r="AV1040"/>
      <c r="AW1040"/>
      <c r="AX1040"/>
      <c r="AY1040"/>
      <c r="AZ1040"/>
      <c r="BA1040">
        <v>4.5999999999999996</v>
      </c>
      <c r="BB1040">
        <v>3.5</v>
      </c>
      <c r="BC1040">
        <v>3.5</v>
      </c>
      <c r="BD1040">
        <v>3.5</v>
      </c>
      <c r="BE1040">
        <v>4.7</v>
      </c>
      <c r="BF1040">
        <v>2.9</v>
      </c>
      <c r="BG1040">
        <v>2.6</v>
      </c>
      <c r="BH1040">
        <v>2.9</v>
      </c>
      <c r="BI1040"/>
      <c r="BJ1040" s="8" t="s">
        <v>67</v>
      </c>
      <c r="BK1040" s="1">
        <v>44816</v>
      </c>
      <c r="BL1040" t="s">
        <v>1933</v>
      </c>
      <c r="BM1040">
        <v>2585</v>
      </c>
      <c r="BN1040"/>
      <c r="BO1040"/>
    </row>
    <row r="1041" spans="1:67" s="8" customFormat="1" x14ac:dyDescent="0.25">
      <c r="A1041" s="8" t="s">
        <v>2114</v>
      </c>
      <c r="B1041"/>
      <c r="C1041" t="s">
        <v>1505</v>
      </c>
      <c r="D1041" t="s">
        <v>61</v>
      </c>
      <c r="E1041" t="s">
        <v>1665</v>
      </c>
      <c r="F1041" t="s">
        <v>1663</v>
      </c>
      <c r="G1041" s="8" t="s">
        <v>1665</v>
      </c>
      <c r="H1041" t="s">
        <v>1663</v>
      </c>
      <c r="I1041"/>
      <c r="J1041"/>
      <c r="K1041"/>
      <c r="L1041"/>
      <c r="M1041">
        <v>3.5</v>
      </c>
      <c r="N1041"/>
      <c r="O1041"/>
      <c r="P1041">
        <v>3.1</v>
      </c>
      <c r="Q1041"/>
      <c r="R1041"/>
      <c r="S1041"/>
      <c r="T1041"/>
      <c r="U1041">
        <v>4.5</v>
      </c>
      <c r="V1041"/>
      <c r="W1041"/>
      <c r="X1041">
        <v>5.6</v>
      </c>
      <c r="Y1041">
        <v>4.5</v>
      </c>
      <c r="Z1041"/>
      <c r="AA1041"/>
      <c r="AB1041"/>
      <c r="AC1041">
        <v>4.5</v>
      </c>
      <c r="AD1041">
        <v>7</v>
      </c>
      <c r="AE1041">
        <v>6.9</v>
      </c>
      <c r="AF1041">
        <v>7</v>
      </c>
      <c r="AG1041">
        <v>3</v>
      </c>
      <c r="AH1041">
        <v>5.9</v>
      </c>
      <c r="AI1041">
        <v>5.3</v>
      </c>
      <c r="AJ1041">
        <v>5.9</v>
      </c>
      <c r="AK1041"/>
      <c r="AL1041"/>
      <c r="AM1041"/>
      <c r="AN1041"/>
      <c r="AO1041"/>
      <c r="AP1041"/>
      <c r="AQ1041"/>
      <c r="AR1041"/>
      <c r="AS1041"/>
      <c r="AT1041"/>
      <c r="AU1041"/>
      <c r="AV1041"/>
      <c r="AW1041"/>
      <c r="AX1041"/>
      <c r="AY1041"/>
      <c r="AZ1041"/>
      <c r="BA1041"/>
      <c r="BB1041"/>
      <c r="BC1041"/>
      <c r="BD1041"/>
      <c r="BE1041"/>
      <c r="BF1041"/>
      <c r="BG1041"/>
      <c r="BH1041"/>
      <c r="BI1041" t="s">
        <v>3433</v>
      </c>
      <c r="BJ1041" s="8" t="s">
        <v>67</v>
      </c>
      <c r="BK1041" s="1">
        <v>44816</v>
      </c>
      <c r="BL1041" t="s">
        <v>1933</v>
      </c>
      <c r="BM1041">
        <v>2585</v>
      </c>
      <c r="BN1041"/>
      <c r="BO1041"/>
    </row>
    <row r="1042" spans="1:67" s="8" customFormat="1" x14ac:dyDescent="0.25">
      <c r="A1042" s="8" t="s">
        <v>2115</v>
      </c>
      <c r="B1042"/>
      <c r="C1042" t="s">
        <v>1505</v>
      </c>
      <c r="D1042" t="s">
        <v>61</v>
      </c>
      <c r="E1042" t="s">
        <v>1665</v>
      </c>
      <c r="F1042" t="s">
        <v>1663</v>
      </c>
      <c r="G1042" s="8" t="s">
        <v>1665</v>
      </c>
      <c r="H1042" t="s">
        <v>1663</v>
      </c>
      <c r="I1042"/>
      <c r="J1042"/>
      <c r="K1042"/>
      <c r="L1042"/>
      <c r="M1042"/>
      <c r="N1042"/>
      <c r="O1042"/>
      <c r="P1042"/>
      <c r="Q1042"/>
      <c r="R1042"/>
      <c r="S1042"/>
      <c r="T1042"/>
      <c r="U1042"/>
      <c r="V1042"/>
      <c r="W1042"/>
      <c r="X1042"/>
      <c r="Y1042"/>
      <c r="Z1042"/>
      <c r="AA1042"/>
      <c r="AB1042"/>
      <c r="AC1042"/>
      <c r="AD1042"/>
      <c r="AE1042"/>
      <c r="AF1042"/>
      <c r="AG1042">
        <v>3.5</v>
      </c>
      <c r="AH1042">
        <v>5.5</v>
      </c>
      <c r="AI1042">
        <v>5</v>
      </c>
      <c r="AJ1042">
        <v>5.5</v>
      </c>
      <c r="AK1042"/>
      <c r="AL1042"/>
      <c r="AM1042"/>
      <c r="AN1042"/>
      <c r="AO1042"/>
      <c r="AP1042"/>
      <c r="AQ1042"/>
      <c r="AR1042"/>
      <c r="AS1042"/>
      <c r="AT1042"/>
      <c r="AU1042"/>
      <c r="AV1042"/>
      <c r="AW1042"/>
      <c r="AX1042"/>
      <c r="AY1042"/>
      <c r="AZ1042"/>
      <c r="BA1042"/>
      <c r="BB1042"/>
      <c r="BC1042"/>
      <c r="BD1042"/>
      <c r="BE1042"/>
      <c r="BF1042"/>
      <c r="BG1042"/>
      <c r="BH1042"/>
      <c r="BI1042"/>
      <c r="BJ1042" s="8" t="s">
        <v>67</v>
      </c>
      <c r="BK1042" s="1">
        <v>44816</v>
      </c>
      <c r="BL1042" t="s">
        <v>1933</v>
      </c>
      <c r="BM1042">
        <v>2585</v>
      </c>
      <c r="BN1042"/>
      <c r="BO1042"/>
    </row>
    <row r="1043" spans="1:67" s="6" customFormat="1" x14ac:dyDescent="0.25">
      <c r="A1043" s="8" t="s">
        <v>2116</v>
      </c>
      <c r="B1043"/>
      <c r="C1043" t="s">
        <v>1505</v>
      </c>
      <c r="D1043" t="s">
        <v>61</v>
      </c>
      <c r="E1043" t="s">
        <v>1665</v>
      </c>
      <c r="F1043" t="s">
        <v>1663</v>
      </c>
      <c r="G1043" s="8" t="s">
        <v>1665</v>
      </c>
      <c r="H1043" t="s">
        <v>1663</v>
      </c>
      <c r="I1043"/>
      <c r="J1043"/>
      <c r="K1043"/>
      <c r="L1043"/>
      <c r="M1043"/>
      <c r="N1043"/>
      <c r="O1043"/>
      <c r="P1043"/>
      <c r="Q1043"/>
      <c r="R1043"/>
      <c r="S1043"/>
      <c r="T1043"/>
      <c r="U1043"/>
      <c r="V1043"/>
      <c r="W1043"/>
      <c r="X1043"/>
      <c r="Y1043">
        <v>4.4000000000000004</v>
      </c>
      <c r="Z1043">
        <v>5.7</v>
      </c>
      <c r="AA1043">
        <v>5.7</v>
      </c>
      <c r="AB1043">
        <v>5.7</v>
      </c>
      <c r="AC1043"/>
      <c r="AD1043"/>
      <c r="AE1043"/>
      <c r="AF1043"/>
      <c r="AG1043"/>
      <c r="AH1043"/>
      <c r="AI1043"/>
      <c r="AJ1043"/>
      <c r="AK1043"/>
      <c r="AL1043"/>
      <c r="AM1043"/>
      <c r="AN1043"/>
      <c r="AO1043"/>
      <c r="AP1043"/>
      <c r="AQ1043"/>
      <c r="AR1043"/>
      <c r="AS1043"/>
      <c r="AT1043"/>
      <c r="AU1043"/>
      <c r="AV1043"/>
      <c r="AW1043"/>
      <c r="AX1043"/>
      <c r="AY1043"/>
      <c r="AZ1043"/>
      <c r="BA1043"/>
      <c r="BB1043"/>
      <c r="BC1043"/>
      <c r="BD1043"/>
      <c r="BE1043"/>
      <c r="BF1043"/>
      <c r="BG1043"/>
      <c r="BH1043"/>
      <c r="BI1043"/>
      <c r="BJ1043" s="8" t="s">
        <v>67</v>
      </c>
      <c r="BK1043" s="1">
        <v>44816</v>
      </c>
      <c r="BL1043" t="s">
        <v>1933</v>
      </c>
      <c r="BM1043">
        <v>2585</v>
      </c>
      <c r="BN1043"/>
      <c r="BO1043"/>
    </row>
    <row r="1044" spans="1:67" s="8" customFormat="1" x14ac:dyDescent="0.25">
      <c r="A1044" s="8" t="s">
        <v>2120</v>
      </c>
      <c r="B1044"/>
      <c r="C1044" t="s">
        <v>1505</v>
      </c>
      <c r="D1044" t="s">
        <v>61</v>
      </c>
      <c r="E1044" t="s">
        <v>1665</v>
      </c>
      <c r="F1044" t="s">
        <v>1663</v>
      </c>
      <c r="G1044" s="8" t="s">
        <v>1665</v>
      </c>
      <c r="H1044" t="s">
        <v>1663</v>
      </c>
      <c r="I1044"/>
      <c r="J1044"/>
      <c r="K1044"/>
      <c r="L1044"/>
      <c r="M1044"/>
      <c r="N1044"/>
      <c r="O1044"/>
      <c r="P1044"/>
      <c r="Q1044"/>
      <c r="R1044"/>
      <c r="S1044"/>
      <c r="T1044"/>
      <c r="U1044"/>
      <c r="V1044"/>
      <c r="W1044"/>
      <c r="X1044"/>
      <c r="Y1044"/>
      <c r="Z1044"/>
      <c r="AA1044"/>
      <c r="AB1044"/>
      <c r="AC1044"/>
      <c r="AD1044"/>
      <c r="AE1044"/>
      <c r="AF1044"/>
      <c r="AG1044"/>
      <c r="AH1044"/>
      <c r="AI1044"/>
      <c r="AJ1044"/>
      <c r="AK1044">
        <v>3.9</v>
      </c>
      <c r="AL1044"/>
      <c r="AM1044"/>
      <c r="AN1044">
        <v>2.5</v>
      </c>
      <c r="AO1044">
        <v>4.0999999999999996</v>
      </c>
      <c r="AP1044"/>
      <c r="AQ1044"/>
      <c r="AR1044">
        <v>2.7</v>
      </c>
      <c r="AS1044">
        <v>4.4000000000000004</v>
      </c>
      <c r="AT1044"/>
      <c r="AU1044"/>
      <c r="AV1044">
        <v>3.2</v>
      </c>
      <c r="AW1044">
        <v>4.4000000000000004</v>
      </c>
      <c r="AX1044">
        <v>3.2</v>
      </c>
      <c r="AY1044">
        <v>3.5</v>
      </c>
      <c r="AZ1044">
        <v>3.5</v>
      </c>
      <c r="BA1044">
        <v>4.5</v>
      </c>
      <c r="BB1044">
        <v>3.9</v>
      </c>
      <c r="BC1044">
        <v>3.6</v>
      </c>
      <c r="BD1044">
        <v>3.9</v>
      </c>
      <c r="BE1044">
        <v>5.0999999999999996</v>
      </c>
      <c r="BF1044">
        <v>3.5</v>
      </c>
      <c r="BG1044">
        <v>2.8</v>
      </c>
      <c r="BH1044">
        <v>3.5</v>
      </c>
      <c r="BI1044" t="s">
        <v>3434</v>
      </c>
      <c r="BJ1044" s="8" t="s">
        <v>67</v>
      </c>
      <c r="BK1044" s="1">
        <v>44816</v>
      </c>
      <c r="BL1044" t="s">
        <v>1933</v>
      </c>
      <c r="BM1044">
        <v>2585</v>
      </c>
      <c r="BN1044"/>
      <c r="BO1044"/>
    </row>
    <row r="1045" spans="1:67" s="8" customFormat="1" x14ac:dyDescent="0.25">
      <c r="A1045" s="8" t="s">
        <v>2121</v>
      </c>
      <c r="B1045"/>
      <c r="C1045" t="s">
        <v>1505</v>
      </c>
      <c r="D1045" t="s">
        <v>61</v>
      </c>
      <c r="E1045" t="s">
        <v>1665</v>
      </c>
      <c r="F1045" t="s">
        <v>1663</v>
      </c>
      <c r="G1045" s="8" t="s">
        <v>1665</v>
      </c>
      <c r="H1045" t="s">
        <v>1663</v>
      </c>
      <c r="I1045"/>
      <c r="J1045"/>
      <c r="K1045"/>
      <c r="L1045"/>
      <c r="M1045"/>
      <c r="N1045"/>
      <c r="O1045"/>
      <c r="P1045"/>
      <c r="Q1045"/>
      <c r="R1045"/>
      <c r="S1045"/>
      <c r="T1045"/>
      <c r="U1045"/>
      <c r="V1045"/>
      <c r="W1045"/>
      <c r="X1045"/>
      <c r="Y1045"/>
      <c r="Z1045"/>
      <c r="AA1045"/>
      <c r="AB1045"/>
      <c r="AC1045"/>
      <c r="AD1045"/>
      <c r="AE1045"/>
      <c r="AF1045"/>
      <c r="AG1045"/>
      <c r="AH1045"/>
      <c r="AI1045"/>
      <c r="AJ1045"/>
      <c r="AK1045"/>
      <c r="AL1045"/>
      <c r="AM1045"/>
      <c r="AN1045"/>
      <c r="AO1045">
        <v>4.2</v>
      </c>
      <c r="AP1045"/>
      <c r="AQ1045"/>
      <c r="AR1045">
        <v>2.8</v>
      </c>
      <c r="AS1045">
        <v>4.2</v>
      </c>
      <c r="AT1045"/>
      <c r="AU1045"/>
      <c r="AV1045">
        <v>3.2</v>
      </c>
      <c r="AW1045">
        <v>4.5</v>
      </c>
      <c r="AX1045">
        <v>3.2</v>
      </c>
      <c r="AY1045">
        <v>3.5</v>
      </c>
      <c r="AZ1045">
        <v>3.5</v>
      </c>
      <c r="BA1045">
        <v>4.7</v>
      </c>
      <c r="BB1045">
        <v>4</v>
      </c>
      <c r="BC1045">
        <v>3.7</v>
      </c>
      <c r="BD1045">
        <v>4</v>
      </c>
      <c r="BE1045">
        <v>5.2</v>
      </c>
      <c r="BF1045">
        <v>3.6</v>
      </c>
      <c r="BG1045">
        <v>2.8</v>
      </c>
      <c r="BH1045">
        <v>3.6</v>
      </c>
      <c r="BI1045"/>
      <c r="BJ1045" s="8" t="s">
        <v>67</v>
      </c>
      <c r="BK1045" s="1">
        <v>44816</v>
      </c>
      <c r="BL1045" t="s">
        <v>1933</v>
      </c>
      <c r="BM1045">
        <v>2585</v>
      </c>
      <c r="BN1045"/>
      <c r="BO1045"/>
    </row>
    <row r="1046" spans="1:67" s="8" customFormat="1" x14ac:dyDescent="0.25">
      <c r="A1046" s="8" t="s">
        <v>2122</v>
      </c>
      <c r="B1046"/>
      <c r="C1046" t="s">
        <v>1505</v>
      </c>
      <c r="D1046" t="s">
        <v>61</v>
      </c>
      <c r="E1046" t="s">
        <v>1665</v>
      </c>
      <c r="F1046" t="s">
        <v>1663</v>
      </c>
      <c r="G1046" s="8" t="s">
        <v>1665</v>
      </c>
      <c r="H1046" t="s">
        <v>1663</v>
      </c>
      <c r="I1046"/>
      <c r="J1046"/>
      <c r="K1046"/>
      <c r="L1046"/>
      <c r="M1046"/>
      <c r="N1046"/>
      <c r="O1046"/>
      <c r="P1046"/>
      <c r="Q1046"/>
      <c r="R1046"/>
      <c r="S1046"/>
      <c r="T1046"/>
      <c r="U1046"/>
      <c r="V1046"/>
      <c r="W1046"/>
      <c r="X1046"/>
      <c r="Y1046"/>
      <c r="Z1046"/>
      <c r="AA1046"/>
      <c r="AB1046"/>
      <c r="AC1046"/>
      <c r="AD1046"/>
      <c r="AE1046"/>
      <c r="AF1046"/>
      <c r="AG1046"/>
      <c r="AH1046"/>
      <c r="AI1046"/>
      <c r="AJ1046"/>
      <c r="AK1046"/>
      <c r="AL1046"/>
      <c r="AM1046"/>
      <c r="AN1046"/>
      <c r="AO1046">
        <v>3.8</v>
      </c>
      <c r="AP1046"/>
      <c r="AQ1046"/>
      <c r="AR1046">
        <v>2.7</v>
      </c>
      <c r="AS1046">
        <v>4.2</v>
      </c>
      <c r="AT1046"/>
      <c r="AU1046"/>
      <c r="AV1046">
        <v>3</v>
      </c>
      <c r="AW1046"/>
      <c r="AX1046"/>
      <c r="AY1046"/>
      <c r="AZ1046"/>
      <c r="BA1046"/>
      <c r="BB1046"/>
      <c r="BC1046"/>
      <c r="BD1046"/>
      <c r="BE1046"/>
      <c r="BF1046"/>
      <c r="BG1046"/>
      <c r="BH1046"/>
      <c r="BI1046" t="s">
        <v>3435</v>
      </c>
      <c r="BJ1046" s="8" t="s">
        <v>67</v>
      </c>
      <c r="BK1046" s="1">
        <v>44816</v>
      </c>
      <c r="BL1046" t="s">
        <v>1933</v>
      </c>
      <c r="BM1046">
        <v>2585</v>
      </c>
      <c r="BN1046"/>
      <c r="BO1046"/>
    </row>
    <row r="1047" spans="1:67" s="8" customFormat="1" x14ac:dyDescent="0.25">
      <c r="A1047" s="8" t="s">
        <v>2123</v>
      </c>
      <c r="B1047"/>
      <c r="C1047" t="s">
        <v>1505</v>
      </c>
      <c r="D1047" t="s">
        <v>61</v>
      </c>
      <c r="E1047" t="s">
        <v>1665</v>
      </c>
      <c r="F1047" t="s">
        <v>1663</v>
      </c>
      <c r="G1047" s="8" t="s">
        <v>1665</v>
      </c>
      <c r="H1047" t="s">
        <v>1663</v>
      </c>
      <c r="I1047"/>
      <c r="J1047"/>
      <c r="K1047"/>
      <c r="L1047"/>
      <c r="M1047"/>
      <c r="N1047"/>
      <c r="O1047"/>
      <c r="P1047"/>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c r="AT1047"/>
      <c r="AU1047"/>
      <c r="AV1047"/>
      <c r="AW1047">
        <v>4.5</v>
      </c>
      <c r="AX1047"/>
      <c r="AY1047">
        <v>3.3</v>
      </c>
      <c r="AZ1047">
        <v>3.3</v>
      </c>
      <c r="BA1047">
        <v>4.5</v>
      </c>
      <c r="BB1047">
        <v>3.7</v>
      </c>
      <c r="BC1047">
        <v>3.7</v>
      </c>
      <c r="BD1047">
        <v>3.7</v>
      </c>
      <c r="BE1047"/>
      <c r="BF1047"/>
      <c r="BG1047">
        <v>2.9</v>
      </c>
      <c r="BH1047">
        <v>2.9</v>
      </c>
      <c r="BI1047" t="s">
        <v>3436</v>
      </c>
      <c r="BJ1047" s="8" t="s">
        <v>67</v>
      </c>
      <c r="BK1047" s="1">
        <v>44816</v>
      </c>
      <c r="BL1047" t="s">
        <v>1933</v>
      </c>
      <c r="BM1047">
        <v>2585</v>
      </c>
      <c r="BN1047"/>
      <c r="BO1047"/>
    </row>
    <row r="1048" spans="1:67" s="8" customFormat="1" x14ac:dyDescent="0.25">
      <c r="A1048" s="8" t="s">
        <v>2124</v>
      </c>
      <c r="B1048"/>
      <c r="C1048" t="s">
        <v>1505</v>
      </c>
      <c r="D1048" t="s">
        <v>61</v>
      </c>
      <c r="E1048" t="s">
        <v>1665</v>
      </c>
      <c r="F1048" t="s">
        <v>1663</v>
      </c>
      <c r="G1048" s="8" t="s">
        <v>1665</v>
      </c>
      <c r="H1048" t="s">
        <v>1663</v>
      </c>
      <c r="I1048"/>
      <c r="J1048"/>
      <c r="K1048"/>
      <c r="L1048"/>
      <c r="M1048"/>
      <c r="N1048"/>
      <c r="O1048"/>
      <c r="P1048"/>
      <c r="Q1048"/>
      <c r="R1048"/>
      <c r="S1048"/>
      <c r="T1048"/>
      <c r="U1048"/>
      <c r="V1048"/>
      <c r="W1048"/>
      <c r="X1048"/>
      <c r="Y1048"/>
      <c r="Z1048"/>
      <c r="AA1048"/>
      <c r="AB1048"/>
      <c r="AC1048"/>
      <c r="AD1048"/>
      <c r="AE1048"/>
      <c r="AF1048"/>
      <c r="AG1048"/>
      <c r="AH1048"/>
      <c r="AI1048"/>
      <c r="AJ1048"/>
      <c r="AK1048"/>
      <c r="AL1048"/>
      <c r="AM1048"/>
      <c r="AN1048"/>
      <c r="AO1048"/>
      <c r="AP1048"/>
      <c r="AQ1048"/>
      <c r="AR1048"/>
      <c r="AS1048"/>
      <c r="AT1048"/>
      <c r="AU1048"/>
      <c r="AV1048"/>
      <c r="AW1048"/>
      <c r="AX1048"/>
      <c r="AY1048">
        <v>3.4</v>
      </c>
      <c r="AZ1048">
        <v>3.4</v>
      </c>
      <c r="BA1048"/>
      <c r="BB1048"/>
      <c r="BC1048"/>
      <c r="BD1048"/>
      <c r="BE1048"/>
      <c r="BF1048"/>
      <c r="BG1048"/>
      <c r="BH1048"/>
      <c r="BI1048"/>
      <c r="BJ1048" s="8" t="s">
        <v>67</v>
      </c>
      <c r="BK1048" s="1">
        <v>44816</v>
      </c>
      <c r="BL1048" t="s">
        <v>1933</v>
      </c>
      <c r="BM1048">
        <v>2585</v>
      </c>
      <c r="BN1048"/>
      <c r="BO1048"/>
    </row>
    <row r="1049" spans="1:67" s="8" customFormat="1" x14ac:dyDescent="0.25">
      <c r="A1049" s="12" t="s">
        <v>1798</v>
      </c>
      <c r="B1049" s="12"/>
      <c r="C1049" s="12" t="s">
        <v>1505</v>
      </c>
      <c r="D1049" s="12" t="s">
        <v>61</v>
      </c>
      <c r="E1049" s="12" t="s">
        <v>1665</v>
      </c>
      <c r="F1049" s="12" t="s">
        <v>1663</v>
      </c>
      <c r="G1049" s="12" t="s">
        <v>1665</v>
      </c>
      <c r="H1049" s="12" t="s">
        <v>1799</v>
      </c>
      <c r="I1049" s="12"/>
      <c r="J1049" s="12"/>
      <c r="K1049" s="12"/>
      <c r="L1049" s="12" t="s">
        <v>1785</v>
      </c>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t="s">
        <v>67</v>
      </c>
      <c r="BK1049" s="14">
        <v>44812</v>
      </c>
      <c r="BL1049" s="12" t="s">
        <v>1724</v>
      </c>
      <c r="BM1049" s="12">
        <v>1420</v>
      </c>
      <c r="BN1049" s="12" t="s">
        <v>60</v>
      </c>
      <c r="BO1049" s="12" t="s">
        <v>1724</v>
      </c>
    </row>
    <row r="1050" spans="1:67" s="8" customFormat="1" x14ac:dyDescent="0.25">
      <c r="A1050" s="13" t="s">
        <v>1723</v>
      </c>
      <c r="B1050" s="13"/>
      <c r="C1050" s="13" t="s">
        <v>1505</v>
      </c>
      <c r="D1050" s="13" t="s">
        <v>61</v>
      </c>
      <c r="E1050" s="13" t="s">
        <v>1665</v>
      </c>
      <c r="F1050" s="13"/>
      <c r="G1050" s="13" t="s">
        <v>1665</v>
      </c>
      <c r="H1050" s="13"/>
      <c r="I1050" s="13"/>
      <c r="J1050" s="13"/>
      <c r="K1050" s="13"/>
      <c r="L1050" s="13"/>
      <c r="M1050" s="13"/>
      <c r="N1050" s="13"/>
      <c r="O1050" s="13"/>
      <c r="P1050" s="13"/>
      <c r="Q1050" s="13"/>
      <c r="R1050" s="13"/>
      <c r="S1050" s="13"/>
      <c r="T1050" s="13"/>
      <c r="U1050" s="13"/>
      <c r="V1050" s="13"/>
      <c r="W1050" s="13"/>
      <c r="X1050" s="13"/>
      <c r="Y1050" s="13"/>
      <c r="Z1050" s="13"/>
      <c r="AA1050" s="13"/>
      <c r="AB1050" s="13"/>
      <c r="AC1050" s="13"/>
      <c r="AD1050" s="13"/>
      <c r="AE1050" s="13"/>
      <c r="AF1050" s="13"/>
      <c r="AG1050" s="13"/>
      <c r="AH1050" s="13"/>
      <c r="AI1050" s="13"/>
      <c r="AJ1050" s="13"/>
      <c r="AK1050" s="13"/>
      <c r="AL1050" s="13"/>
      <c r="AM1050" s="13"/>
      <c r="AN1050" s="13"/>
      <c r="AO1050" s="13"/>
      <c r="AP1050" s="13"/>
      <c r="AQ1050" s="13"/>
      <c r="AR1050" s="13"/>
      <c r="AS1050" s="13"/>
      <c r="AT1050" s="13"/>
      <c r="AU1050" s="13"/>
      <c r="AV1050" s="13"/>
      <c r="AW1050" s="13"/>
      <c r="AX1050" s="13"/>
      <c r="AY1050" s="13"/>
      <c r="AZ1050" s="13"/>
      <c r="BA1050" s="13"/>
      <c r="BB1050" s="13"/>
      <c r="BC1050" s="13"/>
      <c r="BD1050" s="13"/>
      <c r="BE1050" s="13"/>
      <c r="BF1050" s="13"/>
      <c r="BG1050" s="13"/>
      <c r="BH1050" s="13"/>
      <c r="BI1050" s="13"/>
      <c r="BJ1050" s="13"/>
      <c r="BK1050" s="13"/>
      <c r="BL1050" s="13"/>
      <c r="BM1050" s="13"/>
      <c r="BN1050" s="13"/>
      <c r="BO1050" s="13"/>
    </row>
    <row r="1051" spans="1:67" s="8" customFormat="1" x14ac:dyDescent="0.25">
      <c r="A1051" s="13" t="s">
        <v>1723</v>
      </c>
      <c r="B1051" s="13"/>
      <c r="C1051" s="13" t="s">
        <v>1505</v>
      </c>
      <c r="D1051" s="13" t="s">
        <v>61</v>
      </c>
      <c r="E1051" s="13" t="s">
        <v>1702</v>
      </c>
      <c r="F1051" s="13"/>
      <c r="G1051" s="13" t="s">
        <v>1702</v>
      </c>
      <c r="H1051" s="13"/>
      <c r="I1051" s="13"/>
      <c r="J1051" s="13"/>
      <c r="K1051" s="13"/>
      <c r="L1051" s="13"/>
      <c r="M1051" s="13"/>
      <c r="N1051" s="13"/>
      <c r="O1051" s="13"/>
      <c r="P1051" s="13"/>
      <c r="Q1051" s="13"/>
      <c r="R1051" s="13"/>
      <c r="S1051" s="13"/>
      <c r="T1051" s="13"/>
      <c r="U1051" s="13"/>
      <c r="V1051" s="13"/>
      <c r="W1051" s="13"/>
      <c r="X1051" s="13"/>
      <c r="Y1051" s="13"/>
      <c r="Z1051" s="13"/>
      <c r="AA1051" s="13"/>
      <c r="AB1051" s="13"/>
      <c r="AC1051" s="13"/>
      <c r="AD1051" s="13"/>
      <c r="AE1051" s="13"/>
      <c r="AF1051" s="13"/>
      <c r="AG1051" s="13"/>
      <c r="AH1051" s="13"/>
      <c r="AI1051" s="13"/>
      <c r="AJ1051" s="13"/>
      <c r="AK1051" s="13"/>
      <c r="AL1051" s="13"/>
      <c r="AM1051" s="13"/>
      <c r="AN1051" s="13"/>
      <c r="AO1051" s="13"/>
      <c r="AP1051" s="13"/>
      <c r="AQ1051" s="13"/>
      <c r="AR1051" s="13"/>
      <c r="AS1051" s="13"/>
      <c r="AT1051" s="13"/>
      <c r="AU1051" s="13"/>
      <c r="AV1051" s="13"/>
      <c r="AW1051" s="13"/>
      <c r="AX1051" s="13"/>
      <c r="AY1051" s="13"/>
      <c r="AZ1051" s="13"/>
      <c r="BA1051" s="13"/>
      <c r="BB1051" s="13"/>
      <c r="BC1051" s="13"/>
      <c r="BD1051" s="13"/>
      <c r="BE1051" s="13"/>
      <c r="BF1051" s="13"/>
      <c r="BG1051" s="13"/>
      <c r="BH1051" s="13"/>
      <c r="BI1051" s="13"/>
      <c r="BJ1051" s="13"/>
      <c r="BK1051" s="13"/>
      <c r="BL1051" s="13"/>
      <c r="BM1051" s="13"/>
      <c r="BN1051" s="13"/>
      <c r="BO1051" s="13"/>
    </row>
    <row r="1052" spans="1:67" s="23" customFormat="1" x14ac:dyDescent="0.25">
      <c r="A1052" s="13" t="s">
        <v>1723</v>
      </c>
      <c r="B1052" s="13"/>
      <c r="C1052" s="13" t="s">
        <v>1505</v>
      </c>
      <c r="D1052" s="13" t="s">
        <v>61</v>
      </c>
      <c r="E1052" s="13" t="s">
        <v>77</v>
      </c>
      <c r="F1052" s="13" t="s">
        <v>78</v>
      </c>
      <c r="G1052" s="13" t="s">
        <v>77</v>
      </c>
      <c r="H1052" s="13" t="s">
        <v>78</v>
      </c>
      <c r="I1052" s="13"/>
      <c r="J1052" s="13"/>
      <c r="K1052" s="13"/>
      <c r="L1052" s="13"/>
      <c r="M1052" s="13"/>
      <c r="N1052" s="13"/>
      <c r="O1052" s="13"/>
      <c r="P1052" s="13"/>
      <c r="Q1052" s="13"/>
      <c r="R1052" s="13"/>
      <c r="S1052" s="13"/>
      <c r="T1052" s="13"/>
      <c r="U1052" s="13"/>
      <c r="V1052" s="13"/>
      <c r="W1052" s="13"/>
      <c r="X1052" s="13"/>
      <c r="Y1052" s="13"/>
      <c r="Z1052" s="13"/>
      <c r="AA1052" s="13"/>
      <c r="AB1052" s="13"/>
      <c r="AC1052" s="13"/>
      <c r="AD1052" s="13"/>
      <c r="AE1052" s="13"/>
      <c r="AF1052" s="13"/>
      <c r="AG1052" s="13"/>
      <c r="AH1052" s="13"/>
      <c r="AI1052" s="13"/>
      <c r="AJ1052" s="13"/>
      <c r="AK1052" s="13"/>
      <c r="AL1052" s="13"/>
      <c r="AM1052" s="13"/>
      <c r="AN1052" s="13"/>
      <c r="AO1052" s="13"/>
      <c r="AP1052" s="13"/>
      <c r="AQ1052" s="13"/>
      <c r="AR1052" s="13"/>
      <c r="AS1052" s="13"/>
      <c r="AT1052" s="13"/>
      <c r="AU1052" s="13"/>
      <c r="AV1052" s="13"/>
      <c r="AW1052" s="13"/>
      <c r="AX1052" s="13"/>
      <c r="AY1052" s="13"/>
      <c r="AZ1052" s="13"/>
      <c r="BA1052" s="13"/>
      <c r="BB1052" s="13"/>
      <c r="BC1052" s="13"/>
      <c r="BD1052" s="13"/>
      <c r="BE1052" s="13"/>
      <c r="BF1052" s="13"/>
      <c r="BG1052" s="13"/>
      <c r="BH1052" s="13"/>
      <c r="BI1052" s="13"/>
      <c r="BJ1052" s="13"/>
      <c r="BK1052" s="13"/>
      <c r="BL1052" s="13"/>
      <c r="BM1052" s="13"/>
      <c r="BN1052" s="13"/>
      <c r="BO1052" s="13"/>
    </row>
    <row r="1053" spans="1:67" s="23" customFormat="1" x14ac:dyDescent="0.25">
      <c r="A1053" t="s">
        <v>76</v>
      </c>
      <c r="B1053"/>
      <c r="C1053" t="s">
        <v>1505</v>
      </c>
      <c r="D1053" t="s">
        <v>61</v>
      </c>
      <c r="E1053" t="s">
        <v>77</v>
      </c>
      <c r="F1053" t="s">
        <v>78</v>
      </c>
      <c r="G1053" t="s">
        <v>77</v>
      </c>
      <c r="H1053" t="s">
        <v>78</v>
      </c>
      <c r="I1053" t="b">
        <v>0</v>
      </c>
      <c r="J1053"/>
      <c r="K1053" t="s">
        <v>79</v>
      </c>
      <c r="L1053"/>
      <c r="M1053"/>
      <c r="N1053"/>
      <c r="O1053"/>
      <c r="P1053"/>
      <c r="Q1053"/>
      <c r="R1053"/>
      <c r="S1053"/>
      <c r="T1053"/>
      <c r="U1053"/>
      <c r="V1053"/>
      <c r="W1053"/>
      <c r="X1053"/>
      <c r="Y1053"/>
      <c r="Z1053"/>
      <c r="AA1053"/>
      <c r="AB1053"/>
      <c r="AC1053">
        <v>4.0999999999999996</v>
      </c>
      <c r="AD1053"/>
      <c r="AE1053"/>
      <c r="AF1053">
        <v>5.9</v>
      </c>
      <c r="AG1053"/>
      <c r="AH1053"/>
      <c r="AI1053"/>
      <c r="AJ1053"/>
      <c r="AK1053"/>
      <c r="AL1053"/>
      <c r="AM1053"/>
      <c r="AN1053"/>
      <c r="AO1053"/>
      <c r="AP1053"/>
      <c r="AQ1053"/>
      <c r="AR1053"/>
      <c r="AS1053"/>
      <c r="AT1053"/>
      <c r="AU1053"/>
      <c r="AV1053"/>
      <c r="AW1053"/>
      <c r="AX1053"/>
      <c r="AY1053"/>
      <c r="AZ1053"/>
      <c r="BA1053"/>
      <c r="BB1053"/>
      <c r="BC1053"/>
      <c r="BD1053"/>
      <c r="BE1053"/>
      <c r="BF1053"/>
      <c r="BG1053"/>
      <c r="BH1053"/>
      <c r="BI1053" t="s">
        <v>3008</v>
      </c>
      <c r="BJ1053" t="s">
        <v>80</v>
      </c>
      <c r="BK1053"/>
      <c r="BL1053" t="s">
        <v>81</v>
      </c>
      <c r="BM1053">
        <v>42805</v>
      </c>
      <c r="BN1053"/>
      <c r="BO1053"/>
    </row>
    <row r="1054" spans="1:67" s="8" customFormat="1" x14ac:dyDescent="0.25">
      <c r="A1054" s="8" t="s">
        <v>76</v>
      </c>
      <c r="B1054"/>
      <c r="C1054" t="s">
        <v>1505</v>
      </c>
      <c r="D1054" t="s">
        <v>61</v>
      </c>
      <c r="E1054" t="s">
        <v>77</v>
      </c>
      <c r="F1054" t="s">
        <v>78</v>
      </c>
      <c r="G1054" s="8" t="s">
        <v>77</v>
      </c>
      <c r="H1054" s="8" t="s">
        <v>78</v>
      </c>
      <c r="J1054"/>
      <c r="K1054"/>
      <c r="L1054"/>
      <c r="M1054"/>
      <c r="N1054"/>
      <c r="O1054"/>
      <c r="P1054"/>
      <c r="Q1054"/>
      <c r="R1054"/>
      <c r="S1054"/>
      <c r="T1054"/>
      <c r="U1054"/>
      <c r="V1054"/>
      <c r="W1054"/>
      <c r="X1054"/>
      <c r="Y1054"/>
      <c r="Z1054"/>
      <c r="AA1054"/>
      <c r="AB1054"/>
      <c r="AC1054">
        <v>4.0999999999999996</v>
      </c>
      <c r="AD1054"/>
      <c r="AE1054"/>
      <c r="AF1054">
        <v>5.9</v>
      </c>
      <c r="AG1054"/>
      <c r="AH1054"/>
      <c r="AI1054"/>
      <c r="AJ1054"/>
      <c r="AK1054"/>
      <c r="AL1054"/>
      <c r="AM1054"/>
      <c r="AN1054"/>
      <c r="AO1054"/>
      <c r="AP1054"/>
      <c r="AQ1054"/>
      <c r="AR1054"/>
      <c r="AS1054"/>
      <c r="AT1054"/>
      <c r="AU1054"/>
      <c r="AV1054"/>
      <c r="AW1054"/>
      <c r="AX1054"/>
      <c r="AY1054"/>
      <c r="AZ1054"/>
      <c r="BA1054"/>
      <c r="BB1054"/>
      <c r="BC1054"/>
      <c r="BD1054"/>
      <c r="BE1054"/>
      <c r="BF1054"/>
      <c r="BG1054"/>
      <c r="BH1054"/>
      <c r="BI1054"/>
      <c r="BJ1054" t="s">
        <v>67</v>
      </c>
      <c r="BK1054" s="1">
        <v>44824</v>
      </c>
      <c r="BL1054" t="s">
        <v>2356</v>
      </c>
      <c r="BM1054">
        <v>2930</v>
      </c>
      <c r="BN1054" t="s">
        <v>60</v>
      </c>
      <c r="BO1054" t="s">
        <v>2356</v>
      </c>
    </row>
    <row r="1055" spans="1:67" s="8" customFormat="1" x14ac:dyDescent="0.25">
      <c r="A1055" s="8" t="s">
        <v>2378</v>
      </c>
      <c r="B1055"/>
      <c r="C1055" t="s">
        <v>1505</v>
      </c>
      <c r="D1055" t="s">
        <v>61</v>
      </c>
      <c r="E1055" t="s">
        <v>77</v>
      </c>
      <c r="F1055" t="s">
        <v>78</v>
      </c>
      <c r="G1055" s="8" t="s">
        <v>77</v>
      </c>
      <c r="H1055" s="8" t="s">
        <v>78</v>
      </c>
      <c r="J1055"/>
      <c r="K1055"/>
      <c r="L1055"/>
      <c r="M1055"/>
      <c r="N1055"/>
      <c r="O1055"/>
      <c r="P1055"/>
      <c r="Q1055"/>
      <c r="R1055"/>
      <c r="S1055"/>
      <c r="T1055"/>
      <c r="U1055"/>
      <c r="V1055"/>
      <c r="W1055"/>
      <c r="X1055"/>
      <c r="Y1055"/>
      <c r="Z1055"/>
      <c r="AA1055"/>
      <c r="AB1055"/>
      <c r="AC1055"/>
      <c r="AD1055"/>
      <c r="AE1055"/>
      <c r="AF1055"/>
      <c r="AG1055"/>
      <c r="AH1055"/>
      <c r="AI1055"/>
      <c r="AJ1055"/>
      <c r="AK1055"/>
      <c r="AL1055"/>
      <c r="AM1055"/>
      <c r="AN1055"/>
      <c r="AO1055"/>
      <c r="AP1055"/>
      <c r="AQ1055"/>
      <c r="AR1055"/>
      <c r="AS1055"/>
      <c r="AT1055"/>
      <c r="AU1055"/>
      <c r="AV1055"/>
      <c r="AW1055">
        <v>4.3</v>
      </c>
      <c r="AX1055"/>
      <c r="AY1055"/>
      <c r="AZ1055">
        <v>2.9</v>
      </c>
      <c r="BA1055"/>
      <c r="BB1055"/>
      <c r="BC1055"/>
      <c r="BD1055"/>
      <c r="BE1055"/>
      <c r="BF1055"/>
      <c r="BG1055"/>
      <c r="BH1055"/>
      <c r="BI1055"/>
      <c r="BJ1055" s="8" t="s">
        <v>67</v>
      </c>
      <c r="BK1055" s="9">
        <v>44824</v>
      </c>
      <c r="BL1055" s="8" t="s">
        <v>2356</v>
      </c>
      <c r="BM1055">
        <v>2930</v>
      </c>
      <c r="BN1055"/>
      <c r="BO1055"/>
    </row>
    <row r="1056" spans="1:67" s="8" customFormat="1" x14ac:dyDescent="0.25">
      <c r="A1056" t="s">
        <v>82</v>
      </c>
      <c r="B1056"/>
      <c r="C1056" t="s">
        <v>1505</v>
      </c>
      <c r="D1056" t="s">
        <v>61</v>
      </c>
      <c r="E1056" t="s">
        <v>77</v>
      </c>
      <c r="F1056" t="s">
        <v>78</v>
      </c>
      <c r="G1056" t="s">
        <v>77</v>
      </c>
      <c r="H1056" t="s">
        <v>78</v>
      </c>
      <c r="I1056" t="b">
        <v>0</v>
      </c>
      <c r="J1056"/>
      <c r="K1056" t="s">
        <v>79</v>
      </c>
      <c r="L1056"/>
      <c r="M1056"/>
      <c r="N1056"/>
      <c r="O1056"/>
      <c r="P1056"/>
      <c r="Q1056"/>
      <c r="R1056"/>
      <c r="S1056"/>
      <c r="T1056"/>
      <c r="U1056"/>
      <c r="V1056"/>
      <c r="W1056"/>
      <c r="X1056"/>
      <c r="Y1056"/>
      <c r="Z1056"/>
      <c r="AA1056"/>
      <c r="AB1056"/>
      <c r="AC1056">
        <v>3.9</v>
      </c>
      <c r="AD1056"/>
      <c r="AE1056"/>
      <c r="AF1056">
        <v>5.9</v>
      </c>
      <c r="AG1056"/>
      <c r="AH1056"/>
      <c r="AI1056"/>
      <c r="AJ1056"/>
      <c r="AK1056"/>
      <c r="AL1056"/>
      <c r="AM1056"/>
      <c r="AN1056"/>
      <c r="AO1056"/>
      <c r="AP1056"/>
      <c r="AQ1056"/>
      <c r="AR1056"/>
      <c r="AS1056"/>
      <c r="AT1056"/>
      <c r="AU1056"/>
      <c r="AV1056"/>
      <c r="AW1056"/>
      <c r="AX1056"/>
      <c r="AY1056"/>
      <c r="AZ1056"/>
      <c r="BA1056"/>
      <c r="BB1056"/>
      <c r="BC1056"/>
      <c r="BD1056"/>
      <c r="BE1056"/>
      <c r="BF1056"/>
      <c r="BG1056"/>
      <c r="BH1056"/>
      <c r="BI1056" t="s">
        <v>3008</v>
      </c>
      <c r="BJ1056" t="s">
        <v>80</v>
      </c>
      <c r="BK1056"/>
      <c r="BL1056" t="s">
        <v>81</v>
      </c>
      <c r="BM1056">
        <v>42805</v>
      </c>
      <c r="BN1056"/>
      <c r="BO1056"/>
    </row>
    <row r="1057" spans="1:67" s="8" customFormat="1" x14ac:dyDescent="0.25">
      <c r="A1057" s="8" t="s">
        <v>82</v>
      </c>
      <c r="B1057"/>
      <c r="C1057" t="s">
        <v>1505</v>
      </c>
      <c r="D1057" t="s">
        <v>61</v>
      </c>
      <c r="E1057" t="s">
        <v>77</v>
      </c>
      <c r="F1057" t="s">
        <v>78</v>
      </c>
      <c r="G1057" s="18" t="s">
        <v>77</v>
      </c>
      <c r="H1057" s="8" t="s">
        <v>78</v>
      </c>
      <c r="J1057"/>
      <c r="K1057"/>
      <c r="L1057"/>
      <c r="M1057"/>
      <c r="N1057"/>
      <c r="O1057"/>
      <c r="P1057"/>
      <c r="Q1057"/>
      <c r="R1057"/>
      <c r="S1057"/>
      <c r="T1057"/>
      <c r="U1057"/>
      <c r="V1057"/>
      <c r="W1057"/>
      <c r="X1057"/>
      <c r="Y1057"/>
      <c r="Z1057"/>
      <c r="AA1057"/>
      <c r="AB1057"/>
      <c r="AC1057">
        <v>3.9</v>
      </c>
      <c r="AD1057"/>
      <c r="AE1057"/>
      <c r="AF1057">
        <v>5.9</v>
      </c>
      <c r="AG1057"/>
      <c r="AH1057"/>
      <c r="AI1057"/>
      <c r="AJ1057"/>
      <c r="AK1057"/>
      <c r="AL1057"/>
      <c r="AM1057"/>
      <c r="AN1057"/>
      <c r="AO1057"/>
      <c r="AP1057"/>
      <c r="AQ1057"/>
      <c r="AR1057"/>
      <c r="AS1057"/>
      <c r="AT1057"/>
      <c r="AU1057"/>
      <c r="AV1057"/>
      <c r="AW1057"/>
      <c r="AX1057"/>
      <c r="AY1057"/>
      <c r="AZ1057"/>
      <c r="BA1057"/>
      <c r="BB1057"/>
      <c r="BC1057"/>
      <c r="BD1057"/>
      <c r="BE1057"/>
      <c r="BF1057"/>
      <c r="BG1057"/>
      <c r="BH1057"/>
      <c r="BI1057"/>
      <c r="BJ1057" t="s">
        <v>67</v>
      </c>
      <c r="BK1057" s="1">
        <v>44824</v>
      </c>
      <c r="BL1057" t="s">
        <v>2356</v>
      </c>
      <c r="BM1057">
        <v>2930</v>
      </c>
      <c r="BN1057"/>
      <c r="BO1057"/>
    </row>
    <row r="1058" spans="1:67" s="8" customFormat="1" x14ac:dyDescent="0.25">
      <c r="A1058" s="8" t="s">
        <v>2379</v>
      </c>
      <c r="B1058"/>
      <c r="C1058" t="s">
        <v>1505</v>
      </c>
      <c r="D1058" t="s">
        <v>61</v>
      </c>
      <c r="E1058" t="s">
        <v>77</v>
      </c>
      <c r="F1058" t="s">
        <v>78</v>
      </c>
      <c r="G1058" s="8" t="s">
        <v>77</v>
      </c>
      <c r="H1058" s="8" t="s">
        <v>78</v>
      </c>
      <c r="J1058"/>
      <c r="K1058"/>
      <c r="L1058"/>
      <c r="M1058"/>
      <c r="N1058"/>
      <c r="O1058"/>
      <c r="P1058"/>
      <c r="Q1058"/>
      <c r="R1058"/>
      <c r="S1058"/>
      <c r="T1058"/>
      <c r="U1058"/>
      <c r="V1058"/>
      <c r="W1058"/>
      <c r="X1058"/>
      <c r="Y1058"/>
      <c r="Z1058"/>
      <c r="AA1058"/>
      <c r="AB1058"/>
      <c r="AC1058"/>
      <c r="AD1058"/>
      <c r="AE1058"/>
      <c r="AF1058"/>
      <c r="AG1058"/>
      <c r="AH1058"/>
      <c r="AI1058"/>
      <c r="AJ1058"/>
      <c r="AK1058"/>
      <c r="AL1058"/>
      <c r="AM1058"/>
      <c r="AN1058"/>
      <c r="AO1058"/>
      <c r="AP1058"/>
      <c r="AQ1058"/>
      <c r="AR1058"/>
      <c r="AS1058"/>
      <c r="AT1058"/>
      <c r="AU1058"/>
      <c r="AV1058"/>
      <c r="AW1058"/>
      <c r="AX1058"/>
      <c r="AY1058"/>
      <c r="AZ1058"/>
      <c r="BA1058">
        <v>4.2</v>
      </c>
      <c r="BB1058"/>
      <c r="BC1058"/>
      <c r="BD1058">
        <v>3.05</v>
      </c>
      <c r="BE1058"/>
      <c r="BF1058"/>
      <c r="BG1058"/>
      <c r="BH1058"/>
      <c r="BI1058"/>
      <c r="BJ1058" t="s">
        <v>67</v>
      </c>
      <c r="BK1058" s="1">
        <v>44824</v>
      </c>
      <c r="BL1058" t="s">
        <v>2356</v>
      </c>
      <c r="BM1058">
        <v>2930</v>
      </c>
      <c r="BN1058"/>
      <c r="BO1058"/>
    </row>
    <row r="1059" spans="1:67" s="8" customFormat="1" x14ac:dyDescent="0.25">
      <c r="A1059" s="8" t="s">
        <v>2193</v>
      </c>
      <c r="B1059" s="8" t="s">
        <v>326</v>
      </c>
      <c r="C1059" t="s">
        <v>1505</v>
      </c>
      <c r="D1059" t="s">
        <v>61</v>
      </c>
      <c r="E1059" t="s">
        <v>77</v>
      </c>
      <c r="F1059" t="s">
        <v>78</v>
      </c>
      <c r="G1059" s="8" t="s">
        <v>77</v>
      </c>
      <c r="H1059" s="8" t="s">
        <v>78</v>
      </c>
      <c r="J1059"/>
      <c r="K1059"/>
      <c r="L1059"/>
      <c r="M1059"/>
      <c r="N1059"/>
      <c r="O1059"/>
      <c r="P1059"/>
      <c r="Q1059"/>
      <c r="R1059"/>
      <c r="S1059"/>
      <c r="T1059"/>
      <c r="U1059"/>
      <c r="V1059"/>
      <c r="W1059"/>
      <c r="X1059"/>
      <c r="Y1059"/>
      <c r="Z1059"/>
      <c r="AA1059"/>
      <c r="AB1059"/>
      <c r="AC1059">
        <v>3.9</v>
      </c>
      <c r="AD1059"/>
      <c r="AE1059"/>
      <c r="AF1059">
        <v>6</v>
      </c>
      <c r="AG1059"/>
      <c r="AH1059"/>
      <c r="AI1059"/>
      <c r="AJ1059"/>
      <c r="AK1059"/>
      <c r="AL1059"/>
      <c r="AM1059"/>
      <c r="AN1059"/>
      <c r="AO1059"/>
      <c r="AP1059"/>
      <c r="AQ1059"/>
      <c r="AR1059"/>
      <c r="AS1059"/>
      <c r="AT1059"/>
      <c r="AU1059"/>
      <c r="AV1059"/>
      <c r="AW1059"/>
      <c r="AX1059"/>
      <c r="AY1059"/>
      <c r="AZ1059"/>
      <c r="BA1059"/>
      <c r="BB1059"/>
      <c r="BC1059"/>
      <c r="BD1059"/>
      <c r="BE1059"/>
      <c r="BF1059"/>
      <c r="BG1059"/>
      <c r="BH1059"/>
      <c r="BI1059" t="s">
        <v>2194</v>
      </c>
      <c r="BJ1059" s="8" t="s">
        <v>67</v>
      </c>
      <c r="BK1059" s="1">
        <v>44819</v>
      </c>
      <c r="BL1059" s="8" t="s">
        <v>59</v>
      </c>
      <c r="BM1059" s="8">
        <v>3485</v>
      </c>
      <c r="BN1059" s="8" t="s">
        <v>60</v>
      </c>
      <c r="BO1059" s="8" t="s">
        <v>59</v>
      </c>
    </row>
    <row r="1060" spans="1:67" s="8" customFormat="1" x14ac:dyDescent="0.25">
      <c r="A1060" t="s">
        <v>86</v>
      </c>
      <c r="B1060"/>
      <c r="C1060" t="s">
        <v>1505</v>
      </c>
      <c r="D1060" t="s">
        <v>61</v>
      </c>
      <c r="E1060" t="s">
        <v>77</v>
      </c>
      <c r="F1060" t="s">
        <v>78</v>
      </c>
      <c r="G1060" t="s">
        <v>77</v>
      </c>
      <c r="H1060" t="s">
        <v>78</v>
      </c>
      <c r="I1060" t="b">
        <v>0</v>
      </c>
      <c r="J1060"/>
      <c r="K1060"/>
      <c r="L1060"/>
      <c r="M1060"/>
      <c r="N1060"/>
      <c r="O1060"/>
      <c r="P1060"/>
      <c r="Q1060"/>
      <c r="R1060"/>
      <c r="S1060"/>
      <c r="T1060"/>
      <c r="U1060"/>
      <c r="V1060"/>
      <c r="W1060"/>
      <c r="X1060"/>
      <c r="Y1060"/>
      <c r="Z1060"/>
      <c r="AA1060"/>
      <c r="AB1060"/>
      <c r="AC1060">
        <v>3.9</v>
      </c>
      <c r="AD1060"/>
      <c r="AE1060"/>
      <c r="AF1060">
        <v>6.5</v>
      </c>
      <c r="AG1060"/>
      <c r="AH1060"/>
      <c r="AI1060"/>
      <c r="AJ1060"/>
      <c r="AK1060"/>
      <c r="AL1060"/>
      <c r="AM1060"/>
      <c r="AN1060"/>
      <c r="AO1060"/>
      <c r="AP1060"/>
      <c r="AQ1060"/>
      <c r="AR1060"/>
      <c r="AS1060"/>
      <c r="AT1060"/>
      <c r="AU1060"/>
      <c r="AV1060"/>
      <c r="AW1060"/>
      <c r="AX1060"/>
      <c r="AY1060"/>
      <c r="AZ1060"/>
      <c r="BA1060"/>
      <c r="BB1060"/>
      <c r="BC1060"/>
      <c r="BD1060"/>
      <c r="BE1060"/>
      <c r="BF1060"/>
      <c r="BG1060"/>
      <c r="BH1060"/>
      <c r="BI1060" t="s">
        <v>87</v>
      </c>
      <c r="BJ1060" t="s">
        <v>80</v>
      </c>
      <c r="BK1060"/>
      <c r="BL1060" t="s">
        <v>81</v>
      </c>
      <c r="BM1060">
        <v>42805</v>
      </c>
      <c r="BN1060"/>
      <c r="BO1060"/>
    </row>
    <row r="1061" spans="1:67" s="8" customFormat="1" x14ac:dyDescent="0.25">
      <c r="A1061" t="s">
        <v>88</v>
      </c>
      <c r="B1061"/>
      <c r="C1061" t="s">
        <v>1505</v>
      </c>
      <c r="D1061" t="s">
        <v>61</v>
      </c>
      <c r="E1061" t="s">
        <v>77</v>
      </c>
      <c r="F1061" t="s">
        <v>78</v>
      </c>
      <c r="G1061" t="s">
        <v>77</v>
      </c>
      <c r="H1061" t="s">
        <v>78</v>
      </c>
      <c r="I1061" t="b">
        <v>0</v>
      </c>
      <c r="J1061"/>
      <c r="K1061"/>
      <c r="L1061"/>
      <c r="M1061"/>
      <c r="N1061"/>
      <c r="O1061"/>
      <c r="P1061"/>
      <c r="Q1061"/>
      <c r="R1061"/>
      <c r="S1061"/>
      <c r="T1061"/>
      <c r="U1061"/>
      <c r="V1061"/>
      <c r="W1061"/>
      <c r="X1061"/>
      <c r="Y1061"/>
      <c r="Z1061"/>
      <c r="AA1061"/>
      <c r="AB1061"/>
      <c r="AC1061">
        <v>3.9</v>
      </c>
      <c r="AD1061"/>
      <c r="AE1061"/>
      <c r="AF1061">
        <v>6</v>
      </c>
      <c r="AG1061"/>
      <c r="AH1061"/>
      <c r="AI1061"/>
      <c r="AJ1061"/>
      <c r="AK1061"/>
      <c r="AL1061"/>
      <c r="AM1061"/>
      <c r="AN1061"/>
      <c r="AO1061"/>
      <c r="AP1061"/>
      <c r="AQ1061"/>
      <c r="AR1061"/>
      <c r="AS1061"/>
      <c r="AT1061"/>
      <c r="AU1061"/>
      <c r="AV1061"/>
      <c r="AW1061"/>
      <c r="AX1061"/>
      <c r="AY1061"/>
      <c r="AZ1061"/>
      <c r="BA1061"/>
      <c r="BB1061"/>
      <c r="BC1061"/>
      <c r="BD1061"/>
      <c r="BE1061"/>
      <c r="BF1061"/>
      <c r="BG1061"/>
      <c r="BH1061"/>
      <c r="BI1061" t="s">
        <v>3009</v>
      </c>
      <c r="BJ1061" t="s">
        <v>80</v>
      </c>
      <c r="BK1061"/>
      <c r="BL1061" t="s">
        <v>81</v>
      </c>
      <c r="BM1061">
        <v>42805</v>
      </c>
      <c r="BN1061"/>
      <c r="BO1061"/>
    </row>
    <row r="1062" spans="1:67" s="8" customFormat="1" x14ac:dyDescent="0.25">
      <c r="A1062" s="8" t="s">
        <v>2138</v>
      </c>
      <c r="B1062"/>
      <c r="C1062" t="s">
        <v>1505</v>
      </c>
      <c r="D1062" t="s">
        <v>61</v>
      </c>
      <c r="E1062" t="s">
        <v>77</v>
      </c>
      <c r="F1062" t="s">
        <v>78</v>
      </c>
      <c r="G1062" s="8" t="s">
        <v>77</v>
      </c>
      <c r="H1062" t="s">
        <v>84</v>
      </c>
      <c r="I1062"/>
      <c r="J1062"/>
      <c r="K1062"/>
      <c r="L1062"/>
      <c r="M1062"/>
      <c r="N1062"/>
      <c r="O1062"/>
      <c r="P1062"/>
      <c r="Q1062"/>
      <c r="R1062"/>
      <c r="S1062"/>
      <c r="T1062"/>
      <c r="U1062"/>
      <c r="V1062"/>
      <c r="W1062"/>
      <c r="X1062"/>
      <c r="Y1062"/>
      <c r="Z1062"/>
      <c r="AA1062"/>
      <c r="AB1062"/>
      <c r="AC1062"/>
      <c r="AD1062"/>
      <c r="AE1062"/>
      <c r="AF1062"/>
      <c r="AG1062"/>
      <c r="AH1062"/>
      <c r="AI1062"/>
      <c r="AJ1062"/>
      <c r="AK1062"/>
      <c r="AL1062"/>
      <c r="AM1062"/>
      <c r="AN1062"/>
      <c r="AO1062"/>
      <c r="AP1062"/>
      <c r="AQ1062"/>
      <c r="AR1062"/>
      <c r="AS1062"/>
      <c r="AT1062"/>
      <c r="AU1062"/>
      <c r="AV1062"/>
      <c r="AW1062"/>
      <c r="AX1062"/>
      <c r="AY1062"/>
      <c r="AZ1062"/>
      <c r="BA1062">
        <v>3.9</v>
      </c>
      <c r="BB1062">
        <v>2.8</v>
      </c>
      <c r="BC1062">
        <v>2.8</v>
      </c>
      <c r="BD1062">
        <v>2.8</v>
      </c>
      <c r="BE1062">
        <v>4.2</v>
      </c>
      <c r="BF1062">
        <v>2.9</v>
      </c>
      <c r="BG1062">
        <v>2.7</v>
      </c>
      <c r="BH1062">
        <v>2.9</v>
      </c>
      <c r="BI1062"/>
      <c r="BJ1062" s="8" t="s">
        <v>67</v>
      </c>
      <c r="BK1062" s="1">
        <v>44816</v>
      </c>
      <c r="BL1062" t="s">
        <v>1933</v>
      </c>
      <c r="BM1062">
        <v>2585</v>
      </c>
      <c r="BN1062"/>
      <c r="BO1062"/>
    </row>
    <row r="1063" spans="1:67" s="8" customFormat="1" x14ac:dyDescent="0.25">
      <c r="A1063" s="8" t="s">
        <v>2137</v>
      </c>
      <c r="B1063"/>
      <c r="C1063" t="s">
        <v>1505</v>
      </c>
      <c r="D1063" t="s">
        <v>61</v>
      </c>
      <c r="E1063" t="s">
        <v>77</v>
      </c>
      <c r="F1063" t="s">
        <v>78</v>
      </c>
      <c r="G1063" s="8" t="s">
        <v>77</v>
      </c>
      <c r="H1063" t="s">
        <v>84</v>
      </c>
      <c r="I1063"/>
      <c r="J1063"/>
      <c r="K1063"/>
      <c r="L1063"/>
      <c r="M1063"/>
      <c r="N1063"/>
      <c r="O1063"/>
      <c r="P1063"/>
      <c r="Q1063"/>
      <c r="R1063"/>
      <c r="S1063"/>
      <c r="T1063"/>
      <c r="U1063"/>
      <c r="V1063"/>
      <c r="W1063"/>
      <c r="X1063"/>
      <c r="Y1063"/>
      <c r="Z1063"/>
      <c r="AA1063"/>
      <c r="AB1063"/>
      <c r="AC1063">
        <v>3.7</v>
      </c>
      <c r="AD1063"/>
      <c r="AE1063"/>
      <c r="AF1063"/>
      <c r="AG1063"/>
      <c r="AH1063"/>
      <c r="AI1063"/>
      <c r="AJ1063"/>
      <c r="AK1063"/>
      <c r="AL1063"/>
      <c r="AM1063"/>
      <c r="AN1063"/>
      <c r="AO1063"/>
      <c r="AP1063"/>
      <c r="AQ1063"/>
      <c r="AR1063"/>
      <c r="AS1063"/>
      <c r="AT1063"/>
      <c r="AU1063"/>
      <c r="AV1063"/>
      <c r="AW1063"/>
      <c r="AX1063"/>
      <c r="AY1063"/>
      <c r="AZ1063"/>
      <c r="BA1063"/>
      <c r="BB1063"/>
      <c r="BC1063"/>
      <c r="BD1063"/>
      <c r="BE1063"/>
      <c r="BF1063"/>
      <c r="BG1063"/>
      <c r="BH1063"/>
      <c r="BI1063"/>
      <c r="BJ1063" s="8" t="s">
        <v>67</v>
      </c>
      <c r="BK1063" s="1">
        <v>44816</v>
      </c>
      <c r="BL1063" t="s">
        <v>1933</v>
      </c>
      <c r="BM1063">
        <v>2585</v>
      </c>
      <c r="BN1063"/>
      <c r="BO1063"/>
    </row>
    <row r="1064" spans="1:67" s="8" customFormat="1" x14ac:dyDescent="0.25">
      <c r="A1064" s="8" t="s">
        <v>2139</v>
      </c>
      <c r="B1064"/>
      <c r="C1064" t="s">
        <v>1505</v>
      </c>
      <c r="D1064" t="s">
        <v>61</v>
      </c>
      <c r="E1064" t="s">
        <v>77</v>
      </c>
      <c r="F1064" t="s">
        <v>78</v>
      </c>
      <c r="G1064" s="8" t="s">
        <v>77</v>
      </c>
      <c r="H1064" t="s">
        <v>84</v>
      </c>
      <c r="I1064"/>
      <c r="J1064"/>
      <c r="K1064"/>
      <c r="L1064"/>
      <c r="M1064"/>
      <c r="N1064"/>
      <c r="O1064"/>
      <c r="P1064"/>
      <c r="Q1064"/>
      <c r="R1064"/>
      <c r="S1064"/>
      <c r="T1064"/>
      <c r="U1064"/>
      <c r="V1064"/>
      <c r="W1064"/>
      <c r="X1064"/>
      <c r="Y1064"/>
      <c r="Z1064"/>
      <c r="AA1064"/>
      <c r="AB1064"/>
      <c r="AC1064"/>
      <c r="AD1064"/>
      <c r="AE1064"/>
      <c r="AF1064"/>
      <c r="AG1064"/>
      <c r="AH1064"/>
      <c r="AI1064"/>
      <c r="AJ1064"/>
      <c r="AK1064"/>
      <c r="AL1064"/>
      <c r="AM1064"/>
      <c r="AN1064"/>
      <c r="AO1064"/>
      <c r="AP1064"/>
      <c r="AQ1064"/>
      <c r="AR1064"/>
      <c r="AS1064"/>
      <c r="AT1064"/>
      <c r="AU1064"/>
      <c r="AV1064"/>
      <c r="AW1064"/>
      <c r="AX1064"/>
      <c r="AY1064"/>
      <c r="AZ1064"/>
      <c r="BA1064">
        <v>4.0999999999999996</v>
      </c>
      <c r="BB1064">
        <v>3.2</v>
      </c>
      <c r="BC1064"/>
      <c r="BD1064">
        <v>3.2</v>
      </c>
      <c r="BE1064"/>
      <c r="BF1064"/>
      <c r="BG1064"/>
      <c r="BH1064"/>
      <c r="BI1064"/>
      <c r="BJ1064" s="8" t="s">
        <v>67</v>
      </c>
      <c r="BK1064" s="1">
        <v>44816</v>
      </c>
      <c r="BL1064" t="s">
        <v>1933</v>
      </c>
      <c r="BM1064">
        <v>2585</v>
      </c>
      <c r="BN1064"/>
      <c r="BO1064"/>
    </row>
    <row r="1065" spans="1:67" s="13" customFormat="1" x14ac:dyDescent="0.25">
      <c r="A1065" t="s">
        <v>83</v>
      </c>
      <c r="B1065"/>
      <c r="C1065" t="s">
        <v>1505</v>
      </c>
      <c r="D1065" t="s">
        <v>61</v>
      </c>
      <c r="E1065" t="s">
        <v>77</v>
      </c>
      <c r="F1065" t="s">
        <v>78</v>
      </c>
      <c r="G1065" t="s">
        <v>77</v>
      </c>
      <c r="H1065" t="s">
        <v>84</v>
      </c>
      <c r="I1065"/>
      <c r="J1065"/>
      <c r="K1065"/>
      <c r="L1065"/>
      <c r="M1065"/>
      <c r="N1065"/>
      <c r="O1065"/>
      <c r="P1065"/>
      <c r="Q1065"/>
      <c r="R1065"/>
      <c r="S1065"/>
      <c r="T1065"/>
      <c r="U1065"/>
      <c r="V1065"/>
      <c r="W1065"/>
      <c r="X1065"/>
      <c r="Y1065"/>
      <c r="Z1065"/>
      <c r="AA1065"/>
      <c r="AB1065"/>
      <c r="AC1065">
        <v>4.05</v>
      </c>
      <c r="AD1065">
        <v>5.96</v>
      </c>
      <c r="AE1065">
        <v>5.67</v>
      </c>
      <c r="AF1065">
        <v>5.96</v>
      </c>
      <c r="AG1065"/>
      <c r="AH1065"/>
      <c r="AI1065"/>
      <c r="AJ1065"/>
      <c r="AK1065"/>
      <c r="AL1065"/>
      <c r="AM1065"/>
      <c r="AN1065"/>
      <c r="AO1065"/>
      <c r="AP1065"/>
      <c r="AQ1065"/>
      <c r="AR1065"/>
      <c r="AS1065"/>
      <c r="AT1065"/>
      <c r="AU1065"/>
      <c r="AV1065"/>
      <c r="AW1065"/>
      <c r="AX1065"/>
      <c r="AY1065"/>
      <c r="AZ1065"/>
      <c r="BA1065"/>
      <c r="BB1065"/>
      <c r="BC1065"/>
      <c r="BD1065"/>
      <c r="BE1065"/>
      <c r="BF1065"/>
      <c r="BG1065"/>
      <c r="BH1065"/>
      <c r="BI1065"/>
      <c r="BJ1065" t="s">
        <v>67</v>
      </c>
      <c r="BK1065"/>
      <c r="BL1065" t="s">
        <v>81</v>
      </c>
      <c r="BM1065">
        <v>42805</v>
      </c>
      <c r="BN1065" t="s">
        <v>69</v>
      </c>
      <c r="BO1065" t="s">
        <v>81</v>
      </c>
    </row>
    <row r="1066" spans="1:67" s="13" customFormat="1" x14ac:dyDescent="0.25">
      <c r="A1066" t="s">
        <v>85</v>
      </c>
      <c r="B1066"/>
      <c r="C1066" t="s">
        <v>1505</v>
      </c>
      <c r="D1066" t="s">
        <v>61</v>
      </c>
      <c r="E1066" t="s">
        <v>77</v>
      </c>
      <c r="F1066" t="s">
        <v>78</v>
      </c>
      <c r="G1066" t="s">
        <v>77</v>
      </c>
      <c r="H1066" t="s">
        <v>84</v>
      </c>
      <c r="I1066"/>
      <c r="J1066"/>
      <c r="K1066"/>
      <c r="L1066"/>
      <c r="M1066"/>
      <c r="N1066"/>
      <c r="O1066"/>
      <c r="P1066"/>
      <c r="Q1066"/>
      <c r="R1066"/>
      <c r="S1066"/>
      <c r="T1066"/>
      <c r="U1066"/>
      <c r="V1066"/>
      <c r="W1066"/>
      <c r="X1066"/>
      <c r="Y1066"/>
      <c r="Z1066"/>
      <c r="AA1066"/>
      <c r="AB1066"/>
      <c r="AC1066"/>
      <c r="AD1066"/>
      <c r="AE1066"/>
      <c r="AF1066"/>
      <c r="AG1066"/>
      <c r="AH1066"/>
      <c r="AI1066"/>
      <c r="AJ1066"/>
      <c r="AK1066"/>
      <c r="AL1066"/>
      <c r="AM1066"/>
      <c r="AN1066"/>
      <c r="AO1066"/>
      <c r="AP1066"/>
      <c r="AQ1066"/>
      <c r="AR1066"/>
      <c r="AS1066"/>
      <c r="AT1066"/>
      <c r="AU1066"/>
      <c r="AV1066"/>
      <c r="AW1066"/>
      <c r="AX1066"/>
      <c r="AY1066"/>
      <c r="AZ1066"/>
      <c r="BA1066">
        <v>3.97</v>
      </c>
      <c r="BB1066">
        <v>2.79</v>
      </c>
      <c r="BC1066">
        <v>2.87</v>
      </c>
      <c r="BD1066">
        <v>2.79</v>
      </c>
      <c r="BE1066">
        <v>4.7</v>
      </c>
      <c r="BF1066">
        <v>2.79</v>
      </c>
      <c r="BG1066">
        <v>2.7</v>
      </c>
      <c r="BH1066">
        <v>2.79</v>
      </c>
      <c r="BI1066"/>
      <c r="BJ1066" t="s">
        <v>67</v>
      </c>
      <c r="BK1066"/>
      <c r="BL1066" t="s">
        <v>81</v>
      </c>
      <c r="BM1066">
        <v>42805</v>
      </c>
      <c r="BN1066" t="s">
        <v>69</v>
      </c>
      <c r="BO1066" t="s">
        <v>81</v>
      </c>
    </row>
    <row r="1067" spans="1:67" s="13" customFormat="1" x14ac:dyDescent="0.25">
      <c r="A1067" s="13" t="s">
        <v>1723</v>
      </c>
      <c r="C1067" s="13" t="s">
        <v>1505</v>
      </c>
      <c r="D1067" s="13" t="s">
        <v>61</v>
      </c>
      <c r="E1067" s="13" t="s">
        <v>77</v>
      </c>
      <c r="F1067" s="13" t="s">
        <v>78</v>
      </c>
      <c r="G1067" s="13" t="s">
        <v>77</v>
      </c>
      <c r="H1067" s="13" t="s">
        <v>1689</v>
      </c>
    </row>
    <row r="1068" spans="1:67" s="13" customFormat="1" x14ac:dyDescent="0.25">
      <c r="A1068" s="8" t="s">
        <v>86</v>
      </c>
      <c r="B1068" s="8" t="s">
        <v>326</v>
      </c>
      <c r="C1068" t="s">
        <v>1505</v>
      </c>
      <c r="D1068" t="s">
        <v>61</v>
      </c>
      <c r="E1068" t="s">
        <v>77</v>
      </c>
      <c r="F1068" t="s">
        <v>78</v>
      </c>
      <c r="G1068" s="8" t="s">
        <v>77</v>
      </c>
      <c r="H1068" s="8" t="s">
        <v>1689</v>
      </c>
      <c r="I1068" s="8"/>
      <c r="J1068"/>
      <c r="K1068"/>
      <c r="L1068"/>
      <c r="M1068"/>
      <c r="N1068"/>
      <c r="O1068"/>
      <c r="P1068"/>
      <c r="Q1068"/>
      <c r="R1068"/>
      <c r="S1068"/>
      <c r="T1068"/>
      <c r="U1068"/>
      <c r="V1068"/>
      <c r="W1068"/>
      <c r="X1068"/>
      <c r="Y1068"/>
      <c r="Z1068"/>
      <c r="AA1068"/>
      <c r="AB1068"/>
      <c r="AC1068">
        <v>3.9</v>
      </c>
      <c r="AD1068"/>
      <c r="AE1068"/>
      <c r="AF1068">
        <v>6.5</v>
      </c>
      <c r="AG1068"/>
      <c r="AH1068"/>
      <c r="AI1068"/>
      <c r="AJ1068"/>
      <c r="AK1068"/>
      <c r="AL1068"/>
      <c r="AM1068"/>
      <c r="AN1068"/>
      <c r="AO1068"/>
      <c r="AP1068"/>
      <c r="AQ1068"/>
      <c r="AR1068"/>
      <c r="AS1068"/>
      <c r="AT1068"/>
      <c r="AU1068"/>
      <c r="AV1068"/>
      <c r="AW1068"/>
      <c r="AX1068"/>
      <c r="AY1068"/>
      <c r="AZ1068"/>
      <c r="BA1068"/>
      <c r="BB1068"/>
      <c r="BC1068"/>
      <c r="BD1068"/>
      <c r="BE1068"/>
      <c r="BF1068"/>
      <c r="BG1068"/>
      <c r="BH1068"/>
      <c r="BI1068"/>
      <c r="BJ1068" s="8" t="s">
        <v>67</v>
      </c>
      <c r="BK1068" s="1">
        <v>44819</v>
      </c>
      <c r="BL1068" s="8" t="s">
        <v>59</v>
      </c>
      <c r="BM1068" s="8">
        <v>3485</v>
      </c>
      <c r="BN1068" s="8" t="s">
        <v>60</v>
      </c>
      <c r="BO1068" s="8" t="s">
        <v>59</v>
      </c>
    </row>
    <row r="1069" spans="1:67" s="13" customFormat="1" x14ac:dyDescent="0.25">
      <c r="A1069" s="13" t="s">
        <v>1723</v>
      </c>
      <c r="C1069" s="13" t="s">
        <v>1505</v>
      </c>
      <c r="D1069" s="13" t="s">
        <v>61</v>
      </c>
      <c r="E1069" s="13" t="s">
        <v>77</v>
      </c>
      <c r="F1069" s="13" t="s">
        <v>1691</v>
      </c>
      <c r="G1069" s="13" t="s">
        <v>77</v>
      </c>
      <c r="H1069" s="13" t="s">
        <v>1691</v>
      </c>
    </row>
    <row r="1070" spans="1:67" s="13" customFormat="1" x14ac:dyDescent="0.25">
      <c r="A1070" s="2" t="s">
        <v>2338</v>
      </c>
      <c r="B1070" s="2" t="s">
        <v>326</v>
      </c>
      <c r="C1070" s="2" t="s">
        <v>1505</v>
      </c>
      <c r="D1070" s="2" t="s">
        <v>61</v>
      </c>
      <c r="E1070" s="2" t="s">
        <v>77</v>
      </c>
      <c r="F1070" s="2" t="s">
        <v>1691</v>
      </c>
      <c r="G1070" s="2" t="s">
        <v>77</v>
      </c>
      <c r="H1070" s="2" t="s">
        <v>1691</v>
      </c>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2"/>
      <c r="AY1070" s="2"/>
      <c r="AZ1070" s="2"/>
      <c r="BA1070" s="2"/>
      <c r="BB1070" s="2"/>
      <c r="BC1070" s="2"/>
      <c r="BD1070" s="2"/>
      <c r="BE1070" s="2"/>
      <c r="BF1070" s="2"/>
      <c r="BG1070" s="2"/>
      <c r="BH1070" s="2"/>
      <c r="BI1070" s="2" t="s">
        <v>2339</v>
      </c>
      <c r="BJ1070" s="2" t="s">
        <v>67</v>
      </c>
      <c r="BK1070" s="3">
        <v>44824</v>
      </c>
      <c r="BL1070" s="2" t="s">
        <v>2340</v>
      </c>
      <c r="BM1070" s="2">
        <v>3136</v>
      </c>
      <c r="BN1070" s="2" t="s">
        <v>60</v>
      </c>
      <c r="BO1070" s="2" t="s">
        <v>2340</v>
      </c>
    </row>
    <row r="1071" spans="1:67" s="13" customFormat="1" x14ac:dyDescent="0.25">
      <c r="A1071" t="s">
        <v>89</v>
      </c>
      <c r="B1071"/>
      <c r="C1071" t="s">
        <v>1505</v>
      </c>
      <c r="D1071" t="s">
        <v>61</v>
      </c>
      <c r="E1071" t="s">
        <v>77</v>
      </c>
      <c r="F1071" t="s">
        <v>1527</v>
      </c>
      <c r="G1071" t="s">
        <v>77</v>
      </c>
      <c r="H1071" t="s">
        <v>90</v>
      </c>
      <c r="I1071"/>
      <c r="J1071"/>
      <c r="K1071"/>
      <c r="L1071"/>
      <c r="M1071"/>
      <c r="N1071"/>
      <c r="O1071"/>
      <c r="P1071"/>
      <c r="Q1071"/>
      <c r="R1071"/>
      <c r="S1071"/>
      <c r="T1071"/>
      <c r="U1071"/>
      <c r="V1071"/>
      <c r="W1071"/>
      <c r="X1071"/>
      <c r="Y1071"/>
      <c r="Z1071"/>
      <c r="AA1071"/>
      <c r="AB1071"/>
      <c r="AC1071"/>
      <c r="AD1071"/>
      <c r="AE1071"/>
      <c r="AF1071"/>
      <c r="AG1071">
        <v>3.1</v>
      </c>
      <c r="AH1071"/>
      <c r="AI1071"/>
      <c r="AJ1071"/>
      <c r="AK1071"/>
      <c r="AL1071"/>
      <c r="AM1071"/>
      <c r="AN1071"/>
      <c r="AO1071"/>
      <c r="AP1071"/>
      <c r="AQ1071"/>
      <c r="AR1071"/>
      <c r="AS1071"/>
      <c r="AT1071"/>
      <c r="AU1071"/>
      <c r="AV1071"/>
      <c r="AW1071"/>
      <c r="AX1071"/>
      <c r="AY1071"/>
      <c r="AZ1071"/>
      <c r="BA1071"/>
      <c r="BB1071"/>
      <c r="BC1071"/>
      <c r="BD1071"/>
      <c r="BE1071"/>
      <c r="BF1071"/>
      <c r="BG1071"/>
      <c r="BH1071"/>
      <c r="BI1071" s="5" t="s">
        <v>91</v>
      </c>
      <c r="BJ1071" t="s">
        <v>67</v>
      </c>
      <c r="BK1071"/>
      <c r="BL1071" t="s">
        <v>92</v>
      </c>
      <c r="BM1071">
        <v>1216</v>
      </c>
      <c r="BN1071" t="s">
        <v>60</v>
      </c>
      <c r="BO1071" t="s">
        <v>92</v>
      </c>
    </row>
    <row r="1072" spans="1:67" s="13" customFormat="1" x14ac:dyDescent="0.25">
      <c r="A1072" s="8" t="s">
        <v>2386</v>
      </c>
      <c r="B1072"/>
      <c r="C1072" t="s">
        <v>1505</v>
      </c>
      <c r="D1072" t="s">
        <v>61</v>
      </c>
      <c r="E1072" t="s">
        <v>77</v>
      </c>
      <c r="F1072" t="s">
        <v>1527</v>
      </c>
      <c r="G1072" s="8" t="s">
        <v>77</v>
      </c>
      <c r="H1072" s="8" t="s">
        <v>2385</v>
      </c>
      <c r="I1072" s="8"/>
      <c r="J1072"/>
      <c r="K1072"/>
      <c r="L1072"/>
      <c r="M1072"/>
      <c r="N1072"/>
      <c r="O1072"/>
      <c r="P1072"/>
      <c r="Q1072"/>
      <c r="R1072"/>
      <c r="S1072"/>
      <c r="T1072"/>
      <c r="U1072"/>
      <c r="V1072"/>
      <c r="W1072"/>
      <c r="X1072"/>
      <c r="Y1072">
        <v>4.7</v>
      </c>
      <c r="Z1072"/>
      <c r="AA1072"/>
      <c r="AB1072">
        <v>6.3</v>
      </c>
      <c r="AC1072">
        <v>4.5999999999999996</v>
      </c>
      <c r="AD1072"/>
      <c r="AE1072"/>
      <c r="AF1072">
        <v>6.9</v>
      </c>
      <c r="AG1072"/>
      <c r="AH1072"/>
      <c r="AI1072"/>
      <c r="AJ1072"/>
      <c r="AK1072"/>
      <c r="AL1072"/>
      <c r="AM1072"/>
      <c r="AN1072"/>
      <c r="AO1072"/>
      <c r="AP1072"/>
      <c r="AQ1072"/>
      <c r="AR1072"/>
      <c r="AS1072"/>
      <c r="AT1072"/>
      <c r="AU1072"/>
      <c r="AV1072"/>
      <c r="AW1072"/>
      <c r="AX1072"/>
      <c r="AY1072"/>
      <c r="AZ1072"/>
      <c r="BA1072"/>
      <c r="BB1072"/>
      <c r="BC1072"/>
      <c r="BD1072"/>
      <c r="BE1072"/>
      <c r="BF1072"/>
      <c r="BG1072"/>
      <c r="BH1072"/>
      <c r="BI1072"/>
      <c r="BJ1072" t="s">
        <v>67</v>
      </c>
      <c r="BK1072" s="1">
        <v>44824</v>
      </c>
      <c r="BL1072" t="s">
        <v>2356</v>
      </c>
      <c r="BM1072">
        <v>2930</v>
      </c>
      <c r="BN1072"/>
      <c r="BO1072"/>
    </row>
    <row r="1073" spans="1:67" s="13" customFormat="1" x14ac:dyDescent="0.25">
      <c r="A1073" s="8" t="s">
        <v>2387</v>
      </c>
      <c r="B1073"/>
      <c r="C1073" t="s">
        <v>1505</v>
      </c>
      <c r="D1073" t="s">
        <v>61</v>
      </c>
      <c r="E1073" t="s">
        <v>77</v>
      </c>
      <c r="F1073" t="s">
        <v>1527</v>
      </c>
      <c r="G1073" s="8" t="s">
        <v>77</v>
      </c>
      <c r="H1073" s="8" t="s">
        <v>2385</v>
      </c>
      <c r="I1073" s="8"/>
      <c r="J1073"/>
      <c r="K1073"/>
      <c r="L1073"/>
      <c r="M1073"/>
      <c r="N1073"/>
      <c r="O1073"/>
      <c r="P1073"/>
      <c r="Q1073"/>
      <c r="R1073"/>
      <c r="S1073"/>
      <c r="T1073"/>
      <c r="U1073"/>
      <c r="V1073"/>
      <c r="W1073"/>
      <c r="X1073"/>
      <c r="Y1073">
        <v>4.3</v>
      </c>
      <c r="Z1073"/>
      <c r="AA1073"/>
      <c r="AB1073">
        <v>6.4</v>
      </c>
      <c r="AC1073"/>
      <c r="AD1073"/>
      <c r="AE1073"/>
      <c r="AF1073"/>
      <c r="AG1073"/>
      <c r="AH1073"/>
      <c r="AI1073"/>
      <c r="AJ1073"/>
      <c r="AK1073"/>
      <c r="AL1073"/>
      <c r="AM1073"/>
      <c r="AN1073"/>
      <c r="AO1073"/>
      <c r="AP1073"/>
      <c r="AQ1073"/>
      <c r="AR1073"/>
      <c r="AS1073"/>
      <c r="AT1073"/>
      <c r="AU1073"/>
      <c r="AV1073"/>
      <c r="AW1073"/>
      <c r="AX1073"/>
      <c r="AY1073"/>
      <c r="AZ1073"/>
      <c r="BA1073"/>
      <c r="BB1073"/>
      <c r="BC1073"/>
      <c r="BD1073"/>
      <c r="BE1073"/>
      <c r="BF1073"/>
      <c r="BG1073"/>
      <c r="BH1073"/>
      <c r="BI1073"/>
      <c r="BJ1073" s="8" t="s">
        <v>67</v>
      </c>
      <c r="BK1073" s="9">
        <v>44824</v>
      </c>
      <c r="BL1073" s="8" t="s">
        <v>2356</v>
      </c>
      <c r="BM1073">
        <v>2930</v>
      </c>
      <c r="BN1073"/>
      <c r="BO1073"/>
    </row>
    <row r="1074" spans="1:67" s="13" customFormat="1" x14ac:dyDescent="0.25">
      <c r="A1074" s="8" t="s">
        <v>2388</v>
      </c>
      <c r="B1074"/>
      <c r="C1074" t="s">
        <v>1505</v>
      </c>
      <c r="D1074" t="s">
        <v>61</v>
      </c>
      <c r="E1074" t="s">
        <v>77</v>
      </c>
      <c r="F1074" t="s">
        <v>1527</v>
      </c>
      <c r="G1074" s="8" t="s">
        <v>77</v>
      </c>
      <c r="H1074" s="8" t="s">
        <v>2385</v>
      </c>
      <c r="I1074" s="8"/>
      <c r="J1074"/>
      <c r="K1074"/>
      <c r="L1074"/>
      <c r="M1074"/>
      <c r="N1074"/>
      <c r="O1074"/>
      <c r="P1074"/>
      <c r="Q1074"/>
      <c r="R1074"/>
      <c r="S1074"/>
      <c r="T1074"/>
      <c r="U1074"/>
      <c r="V1074"/>
      <c r="W1074"/>
      <c r="X1074"/>
      <c r="Y1074"/>
      <c r="Z1074"/>
      <c r="AA1074"/>
      <c r="AB1074"/>
      <c r="AC1074"/>
      <c r="AD1074"/>
      <c r="AE1074"/>
      <c r="AF1074"/>
      <c r="AG1074"/>
      <c r="AH1074"/>
      <c r="AI1074"/>
      <c r="AJ1074"/>
      <c r="AK1074"/>
      <c r="AL1074"/>
      <c r="AM1074"/>
      <c r="AN1074"/>
      <c r="AO1074"/>
      <c r="AP1074"/>
      <c r="AQ1074"/>
      <c r="AR1074"/>
      <c r="AS1074"/>
      <c r="AT1074"/>
      <c r="AU1074"/>
      <c r="AV1074"/>
      <c r="AW1074"/>
      <c r="AX1074"/>
      <c r="AY1074"/>
      <c r="AZ1074"/>
      <c r="BA1074"/>
      <c r="BB1074"/>
      <c r="BC1074"/>
      <c r="BD1074"/>
      <c r="BE1074"/>
      <c r="BF1074"/>
      <c r="BG1074">
        <v>3.1</v>
      </c>
      <c r="BH1074">
        <v>3.1</v>
      </c>
      <c r="BI1074"/>
      <c r="BJ1074" t="s">
        <v>67</v>
      </c>
      <c r="BK1074" s="1">
        <v>44824</v>
      </c>
      <c r="BL1074" t="s">
        <v>2356</v>
      </c>
      <c r="BM1074">
        <v>2930</v>
      </c>
      <c r="BN1074"/>
      <c r="BO1074"/>
    </row>
    <row r="1075" spans="1:67" s="13" customFormat="1" x14ac:dyDescent="0.25">
      <c r="A1075" s="8" t="s">
        <v>2389</v>
      </c>
      <c r="B1075"/>
      <c r="C1075" t="s">
        <v>1505</v>
      </c>
      <c r="D1075" t="s">
        <v>61</v>
      </c>
      <c r="E1075" t="s">
        <v>77</v>
      </c>
      <c r="F1075" t="s">
        <v>1527</v>
      </c>
      <c r="G1075" s="8" t="s">
        <v>77</v>
      </c>
      <c r="H1075" s="8" t="s">
        <v>2385</v>
      </c>
      <c r="I1075" s="8"/>
      <c r="J1075"/>
      <c r="K1075"/>
      <c r="L1075"/>
      <c r="M1075"/>
      <c r="N1075"/>
      <c r="O1075"/>
      <c r="P1075"/>
      <c r="Q1075"/>
      <c r="R1075"/>
      <c r="S1075"/>
      <c r="T1075"/>
      <c r="U1075"/>
      <c r="V1075"/>
      <c r="W1075"/>
      <c r="X1075"/>
      <c r="Y1075"/>
      <c r="Z1075"/>
      <c r="AA1075"/>
      <c r="AB1075"/>
      <c r="AC1075"/>
      <c r="AD1075"/>
      <c r="AE1075"/>
      <c r="AF1075"/>
      <c r="AG1075"/>
      <c r="AH1075"/>
      <c r="AI1075"/>
      <c r="AJ1075"/>
      <c r="AK1075"/>
      <c r="AL1075"/>
      <c r="AM1075"/>
      <c r="AN1075"/>
      <c r="AO1075"/>
      <c r="AP1075"/>
      <c r="AQ1075"/>
      <c r="AR1075"/>
      <c r="AS1075"/>
      <c r="AT1075"/>
      <c r="AU1075"/>
      <c r="AV1075"/>
      <c r="AW1075"/>
      <c r="AX1075"/>
      <c r="AY1075"/>
      <c r="AZ1075"/>
      <c r="BA1075"/>
      <c r="BB1075"/>
      <c r="BC1075"/>
      <c r="BD1075"/>
      <c r="BE1075">
        <v>5.25</v>
      </c>
      <c r="BF1075"/>
      <c r="BG1075"/>
      <c r="BH1075">
        <v>2.9</v>
      </c>
      <c r="BI1075"/>
      <c r="BJ1075" t="s">
        <v>67</v>
      </c>
      <c r="BK1075" s="1">
        <v>44824</v>
      </c>
      <c r="BL1075" t="s">
        <v>2356</v>
      </c>
      <c r="BM1075">
        <v>2930</v>
      </c>
      <c r="BN1075"/>
      <c r="BO1075"/>
    </row>
    <row r="1076" spans="1:67" s="13" customFormat="1" x14ac:dyDescent="0.25">
      <c r="A1076" s="13" t="s">
        <v>1723</v>
      </c>
      <c r="C1076" s="13" t="s">
        <v>1505</v>
      </c>
      <c r="D1076" s="13" t="s">
        <v>61</v>
      </c>
      <c r="E1076" s="13" t="s">
        <v>77</v>
      </c>
      <c r="F1076" s="13" t="s">
        <v>1527</v>
      </c>
      <c r="G1076" s="13" t="s">
        <v>77</v>
      </c>
      <c r="H1076" s="13" t="s">
        <v>1527</v>
      </c>
    </row>
    <row r="1077" spans="1:67" s="13" customFormat="1" x14ac:dyDescent="0.25">
      <c r="A1077" s="8" t="s">
        <v>2332</v>
      </c>
      <c r="B1077" t="s">
        <v>326</v>
      </c>
      <c r="C1077" t="s">
        <v>1505</v>
      </c>
      <c r="D1077" t="s">
        <v>61</v>
      </c>
      <c r="E1077" t="s">
        <v>77</v>
      </c>
      <c r="F1077" t="s">
        <v>1527</v>
      </c>
      <c r="G1077" s="8" t="s">
        <v>77</v>
      </c>
      <c r="H1077" s="8" t="s">
        <v>1527</v>
      </c>
      <c r="I1077" s="8"/>
      <c r="J1077"/>
      <c r="K1077"/>
      <c r="L1077"/>
      <c r="M1077"/>
      <c r="N1077"/>
      <c r="O1077"/>
      <c r="P1077"/>
      <c r="Q1077"/>
      <c r="R1077"/>
      <c r="S1077"/>
      <c r="T1077"/>
      <c r="U1077"/>
      <c r="V1077"/>
      <c r="W1077"/>
      <c r="X1077"/>
      <c r="Y1077">
        <v>3.9</v>
      </c>
      <c r="Z1077"/>
      <c r="AA1077"/>
      <c r="AB1077">
        <v>5.0999999999999996</v>
      </c>
      <c r="AC1077">
        <v>3.7</v>
      </c>
      <c r="AD1077"/>
      <c r="AE1077"/>
      <c r="AF1077">
        <v>6</v>
      </c>
      <c r="AG1077"/>
      <c r="AH1077"/>
      <c r="AI1077"/>
      <c r="AJ1077"/>
      <c r="AK1077"/>
      <c r="AL1077"/>
      <c r="AM1077"/>
      <c r="AN1077"/>
      <c r="AO1077"/>
      <c r="AP1077"/>
      <c r="AQ1077"/>
      <c r="AR1077"/>
      <c r="AS1077"/>
      <c r="AT1077"/>
      <c r="AU1077"/>
      <c r="AV1077"/>
      <c r="AW1077">
        <v>3.8</v>
      </c>
      <c r="AX1077"/>
      <c r="AY1077"/>
      <c r="AZ1077">
        <v>2.8</v>
      </c>
      <c r="BA1077"/>
      <c r="BB1077"/>
      <c r="BC1077"/>
      <c r="BD1077">
        <v>2.9</v>
      </c>
      <c r="BE1077"/>
      <c r="BF1077"/>
      <c r="BG1077"/>
      <c r="BH1077"/>
      <c r="BI1077"/>
      <c r="BJ1077" t="s">
        <v>67</v>
      </c>
      <c r="BK1077" s="1">
        <v>44820</v>
      </c>
      <c r="BL1077" s="8" t="s">
        <v>2299</v>
      </c>
      <c r="BM1077" s="8" t="s">
        <v>2335</v>
      </c>
      <c r="BN1077" t="s">
        <v>60</v>
      </c>
      <c r="BO1077" s="8" t="s">
        <v>2299</v>
      </c>
    </row>
    <row r="1078" spans="1:67" s="13" customFormat="1" x14ac:dyDescent="0.25">
      <c r="A1078" s="13" t="s">
        <v>1723</v>
      </c>
      <c r="C1078" s="13" t="s">
        <v>1505</v>
      </c>
      <c r="D1078" s="13" t="s">
        <v>61</v>
      </c>
      <c r="E1078" s="13" t="s">
        <v>77</v>
      </c>
      <c r="F1078" s="13" t="s">
        <v>93</v>
      </c>
      <c r="G1078" s="13" t="s">
        <v>77</v>
      </c>
      <c r="H1078" s="13" t="s">
        <v>93</v>
      </c>
    </row>
    <row r="1079" spans="1:67" s="13" customFormat="1" x14ac:dyDescent="0.25">
      <c r="A1079" s="8" t="s">
        <v>1002</v>
      </c>
      <c r="B1079"/>
      <c r="C1079" t="s">
        <v>1505</v>
      </c>
      <c r="D1079" t="s">
        <v>61</v>
      </c>
      <c r="E1079" t="s">
        <v>77</v>
      </c>
      <c r="F1079" t="s">
        <v>93</v>
      </c>
      <c r="G1079" s="8" t="s">
        <v>77</v>
      </c>
      <c r="H1079" s="8" t="s">
        <v>93</v>
      </c>
      <c r="I1079" s="8"/>
      <c r="J1079"/>
      <c r="K1079"/>
      <c r="L1079"/>
      <c r="M1079"/>
      <c r="N1079"/>
      <c r="O1079"/>
      <c r="P1079"/>
      <c r="Q1079"/>
      <c r="R1079"/>
      <c r="S1079"/>
      <c r="T1079"/>
      <c r="U1079"/>
      <c r="V1079"/>
      <c r="W1079"/>
      <c r="X1079"/>
      <c r="Y1079"/>
      <c r="Z1079"/>
      <c r="AA1079"/>
      <c r="AB1079"/>
      <c r="AC1079"/>
      <c r="AD1079"/>
      <c r="AE1079"/>
      <c r="AF1079"/>
      <c r="AG1079"/>
      <c r="AH1079"/>
      <c r="AI1079"/>
      <c r="AJ1079"/>
      <c r="AK1079"/>
      <c r="AL1079"/>
      <c r="AM1079"/>
      <c r="AN1079"/>
      <c r="AO1079"/>
      <c r="AP1079"/>
      <c r="AQ1079"/>
      <c r="AR1079"/>
      <c r="AS1079"/>
      <c r="AT1079"/>
      <c r="AU1079"/>
      <c r="AV1079"/>
      <c r="AW1079"/>
      <c r="AX1079"/>
      <c r="AY1079"/>
      <c r="AZ1079"/>
      <c r="BA1079">
        <v>4.25</v>
      </c>
      <c r="BB1079"/>
      <c r="BC1079"/>
      <c r="BD1079">
        <v>3.3</v>
      </c>
      <c r="BE1079"/>
      <c r="BF1079"/>
      <c r="BG1079"/>
      <c r="BH1079"/>
      <c r="BI1079"/>
      <c r="BJ1079" t="s">
        <v>67</v>
      </c>
      <c r="BK1079" s="1">
        <v>44824</v>
      </c>
      <c r="BL1079" t="s">
        <v>2356</v>
      </c>
      <c r="BM1079">
        <v>2930</v>
      </c>
      <c r="BN1079"/>
      <c r="BO1079"/>
    </row>
    <row r="1080" spans="1:67" s="13" customFormat="1" x14ac:dyDescent="0.25">
      <c r="A1080" s="8" t="s">
        <v>1448</v>
      </c>
      <c r="B1080" s="8" t="s">
        <v>63</v>
      </c>
      <c r="C1080" s="8" t="s">
        <v>1505</v>
      </c>
      <c r="D1080" s="8" t="s">
        <v>61</v>
      </c>
      <c r="E1080" s="8" t="s">
        <v>77</v>
      </c>
      <c r="F1080" s="8" t="s">
        <v>93</v>
      </c>
      <c r="G1080" s="8" t="s">
        <v>77</v>
      </c>
      <c r="H1080" s="8" t="s">
        <v>93</v>
      </c>
      <c r="I1080" s="8"/>
      <c r="J1080" s="8"/>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v>4.3</v>
      </c>
      <c r="AX1080" s="8"/>
      <c r="AY1080" s="8"/>
      <c r="AZ1080" s="8">
        <v>2.9</v>
      </c>
      <c r="BA1080" s="8">
        <v>4.0999999999999996</v>
      </c>
      <c r="BB1080" s="8"/>
      <c r="BC1080" s="8"/>
      <c r="BD1080" s="8">
        <v>3.2</v>
      </c>
      <c r="BE1080" s="8"/>
      <c r="BF1080" s="8"/>
      <c r="BG1080" s="8"/>
      <c r="BH1080" s="8"/>
      <c r="BI1080" s="8"/>
      <c r="BJ1080" s="8" t="s">
        <v>67</v>
      </c>
      <c r="BK1080" s="9">
        <v>44806</v>
      </c>
      <c r="BL1080" s="8" t="s">
        <v>1443</v>
      </c>
      <c r="BM1080" s="8">
        <v>6619</v>
      </c>
      <c r="BN1080" s="8" t="s">
        <v>60</v>
      </c>
      <c r="BO1080" s="8" t="s">
        <v>1443</v>
      </c>
    </row>
    <row r="1081" spans="1:67" s="13" customFormat="1" x14ac:dyDescent="0.25">
      <c r="A1081" s="8" t="s">
        <v>1448</v>
      </c>
      <c r="B1081" s="8" t="s">
        <v>326</v>
      </c>
      <c r="C1081" s="8" t="s">
        <v>1505</v>
      </c>
      <c r="D1081" s="8" t="s">
        <v>61</v>
      </c>
      <c r="E1081" s="8" t="s">
        <v>77</v>
      </c>
      <c r="F1081" s="8" t="s">
        <v>93</v>
      </c>
      <c r="G1081" s="8" t="s">
        <v>77</v>
      </c>
      <c r="H1081" s="8" t="s">
        <v>93</v>
      </c>
      <c r="I1081" s="8" t="b">
        <v>0</v>
      </c>
      <c r="J1081" s="8"/>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v>4.3</v>
      </c>
      <c r="AX1081" s="8"/>
      <c r="AY1081" s="8"/>
      <c r="AZ1081" s="8">
        <v>2.9</v>
      </c>
      <c r="BA1081" s="8">
        <v>4.0999999999999996</v>
      </c>
      <c r="BB1081" s="8"/>
      <c r="BC1081" s="8"/>
      <c r="BD1081" s="8">
        <v>3.2</v>
      </c>
      <c r="BE1081" s="8"/>
      <c r="BF1081" s="8"/>
      <c r="BG1081" s="8"/>
      <c r="BH1081" s="8"/>
      <c r="BI1081" s="8" t="s">
        <v>3010</v>
      </c>
      <c r="BJ1081" s="8" t="s">
        <v>67</v>
      </c>
      <c r="BK1081" s="9">
        <v>44820</v>
      </c>
      <c r="BL1081" s="8" t="s">
        <v>2299</v>
      </c>
      <c r="BM1081" s="8" t="s">
        <v>2335</v>
      </c>
      <c r="BN1081" s="8" t="s">
        <v>60</v>
      </c>
      <c r="BO1081" s="8" t="s">
        <v>2299</v>
      </c>
    </row>
    <row r="1082" spans="1:67" s="13" customFormat="1" x14ac:dyDescent="0.25">
      <c r="A1082" s="13" t="s">
        <v>1723</v>
      </c>
      <c r="C1082" s="13" t="s">
        <v>1505</v>
      </c>
      <c r="D1082" s="13" t="s">
        <v>61</v>
      </c>
      <c r="E1082" s="13" t="s">
        <v>77</v>
      </c>
      <c r="F1082" s="13" t="s">
        <v>95</v>
      </c>
      <c r="G1082" s="13" t="s">
        <v>77</v>
      </c>
      <c r="H1082" s="13" t="s">
        <v>1446</v>
      </c>
    </row>
    <row r="1083" spans="1:67" s="13" customFormat="1" x14ac:dyDescent="0.25">
      <c r="A1083" s="8" t="s">
        <v>2381</v>
      </c>
      <c r="B1083"/>
      <c r="C1083" t="s">
        <v>1505</v>
      </c>
      <c r="D1083" t="s">
        <v>61</v>
      </c>
      <c r="E1083" t="s">
        <v>77</v>
      </c>
      <c r="F1083" t="s">
        <v>95</v>
      </c>
      <c r="G1083" s="8" t="s">
        <v>77</v>
      </c>
      <c r="H1083" s="8" t="s">
        <v>1446</v>
      </c>
      <c r="I1083" s="8"/>
      <c r="J1083"/>
      <c r="K1083"/>
      <c r="L1083"/>
      <c r="M1083"/>
      <c r="N1083"/>
      <c r="O1083"/>
      <c r="P1083"/>
      <c r="Q1083"/>
      <c r="R1083"/>
      <c r="S1083"/>
      <c r="T1083"/>
      <c r="U1083"/>
      <c r="V1083"/>
      <c r="W1083"/>
      <c r="X1083"/>
      <c r="Y1083">
        <v>4.9000000000000004</v>
      </c>
      <c r="Z1083"/>
      <c r="AA1083"/>
      <c r="AB1083">
        <v>6.3</v>
      </c>
      <c r="AC1083"/>
      <c r="AD1083"/>
      <c r="AE1083"/>
      <c r="AF1083"/>
      <c r="AG1083"/>
      <c r="AH1083"/>
      <c r="AI1083"/>
      <c r="AJ1083"/>
      <c r="AK1083"/>
      <c r="AL1083"/>
      <c r="AM1083"/>
      <c r="AN1083"/>
      <c r="AO1083"/>
      <c r="AP1083"/>
      <c r="AQ1083"/>
      <c r="AR1083"/>
      <c r="AS1083"/>
      <c r="AT1083"/>
      <c r="AU1083"/>
      <c r="AV1083"/>
      <c r="AW1083"/>
      <c r="AX1083"/>
      <c r="AY1083"/>
      <c r="AZ1083"/>
      <c r="BA1083"/>
      <c r="BB1083"/>
      <c r="BC1083"/>
      <c r="BD1083"/>
      <c r="BE1083"/>
      <c r="BF1083"/>
      <c r="BG1083"/>
      <c r="BH1083"/>
      <c r="BI1083"/>
      <c r="BJ1083" t="s">
        <v>67</v>
      </c>
      <c r="BK1083" s="1">
        <v>44824</v>
      </c>
      <c r="BL1083" t="s">
        <v>2356</v>
      </c>
      <c r="BM1083">
        <v>2930</v>
      </c>
      <c r="BN1083"/>
      <c r="BO1083"/>
    </row>
    <row r="1084" spans="1:67" s="13" customFormat="1" x14ac:dyDescent="0.25">
      <c r="A1084" s="8" t="s">
        <v>2382</v>
      </c>
      <c r="B1084"/>
      <c r="C1084" t="s">
        <v>1505</v>
      </c>
      <c r="D1084" t="s">
        <v>61</v>
      </c>
      <c r="E1084" t="s">
        <v>77</v>
      </c>
      <c r="F1084" t="s">
        <v>95</v>
      </c>
      <c r="G1084" s="8" t="s">
        <v>77</v>
      </c>
      <c r="H1084" s="8" t="s">
        <v>1446</v>
      </c>
      <c r="I1084" s="8"/>
      <c r="J1084"/>
      <c r="K1084"/>
      <c r="L1084"/>
      <c r="M1084"/>
      <c r="N1084"/>
      <c r="O1084"/>
      <c r="P1084"/>
      <c r="Q1084"/>
      <c r="R1084"/>
      <c r="S1084"/>
      <c r="T1084"/>
      <c r="U1084"/>
      <c r="V1084"/>
      <c r="W1084"/>
      <c r="X1084"/>
      <c r="Y1084">
        <v>4.9000000000000004</v>
      </c>
      <c r="Z1084"/>
      <c r="AA1084"/>
      <c r="AB1084"/>
      <c r="AC1084"/>
      <c r="AD1084"/>
      <c r="AE1084"/>
      <c r="AF1084"/>
      <c r="AG1084"/>
      <c r="AH1084"/>
      <c r="AI1084"/>
      <c r="AJ1084"/>
      <c r="AK1084"/>
      <c r="AL1084"/>
      <c r="AM1084"/>
      <c r="AN1084"/>
      <c r="AO1084"/>
      <c r="AP1084"/>
      <c r="AQ1084"/>
      <c r="AR1084"/>
      <c r="AS1084"/>
      <c r="AT1084"/>
      <c r="AU1084"/>
      <c r="AV1084"/>
      <c r="AW1084"/>
      <c r="AX1084"/>
      <c r="AY1084"/>
      <c r="AZ1084"/>
      <c r="BA1084"/>
      <c r="BB1084"/>
      <c r="BC1084"/>
      <c r="BD1084"/>
      <c r="BE1084"/>
      <c r="BF1084"/>
      <c r="BG1084"/>
      <c r="BH1084"/>
      <c r="BI1084"/>
      <c r="BJ1084" s="8" t="s">
        <v>67</v>
      </c>
      <c r="BK1084" s="9">
        <v>44824</v>
      </c>
      <c r="BL1084" s="8" t="s">
        <v>2356</v>
      </c>
      <c r="BM1084">
        <v>2930</v>
      </c>
      <c r="BN1084"/>
      <c r="BO1084"/>
    </row>
    <row r="1085" spans="1:67" s="13" customFormat="1" x14ac:dyDescent="0.25">
      <c r="A1085" s="8" t="s">
        <v>2383</v>
      </c>
      <c r="B1085"/>
      <c r="C1085" t="s">
        <v>1505</v>
      </c>
      <c r="D1085" t="s">
        <v>61</v>
      </c>
      <c r="E1085" t="s">
        <v>77</v>
      </c>
      <c r="F1085" t="s">
        <v>95</v>
      </c>
      <c r="G1085" s="8" t="s">
        <v>77</v>
      </c>
      <c r="H1085" s="8" t="s">
        <v>1446</v>
      </c>
      <c r="I1085" s="8"/>
      <c r="J1085"/>
      <c r="K1085"/>
      <c r="L1085"/>
      <c r="M1085"/>
      <c r="N1085"/>
      <c r="O1085"/>
      <c r="P1085"/>
      <c r="Q1085"/>
      <c r="R1085"/>
      <c r="S1085"/>
      <c r="T1085"/>
      <c r="U1085"/>
      <c r="V1085"/>
      <c r="W1085"/>
      <c r="X1085"/>
      <c r="Y1085"/>
      <c r="Z1085"/>
      <c r="AA1085"/>
      <c r="AB1085"/>
      <c r="AC1085"/>
      <c r="AD1085"/>
      <c r="AE1085"/>
      <c r="AF1085"/>
      <c r="AG1085"/>
      <c r="AH1085"/>
      <c r="AI1085"/>
      <c r="AJ1085"/>
      <c r="AK1085"/>
      <c r="AL1085"/>
      <c r="AM1085"/>
      <c r="AN1085"/>
      <c r="AO1085"/>
      <c r="AP1085"/>
      <c r="AQ1085"/>
      <c r="AR1085"/>
      <c r="AS1085"/>
      <c r="AT1085"/>
      <c r="AU1085"/>
      <c r="AV1085"/>
      <c r="AW1085"/>
      <c r="AX1085"/>
      <c r="AY1085"/>
      <c r="AZ1085"/>
      <c r="BA1085">
        <v>4.8</v>
      </c>
      <c r="BB1085"/>
      <c r="BC1085"/>
      <c r="BD1085">
        <v>3.7</v>
      </c>
      <c r="BE1085"/>
      <c r="BF1085"/>
      <c r="BG1085"/>
      <c r="BH1085"/>
      <c r="BI1085"/>
      <c r="BJ1085" t="s">
        <v>67</v>
      </c>
      <c r="BK1085" s="1">
        <v>44824</v>
      </c>
      <c r="BL1085" t="s">
        <v>2356</v>
      </c>
      <c r="BM1085">
        <v>2930</v>
      </c>
      <c r="BN1085"/>
      <c r="BO1085"/>
    </row>
    <row r="1086" spans="1:67" s="13" customFormat="1" x14ac:dyDescent="0.25">
      <c r="A1086" s="8" t="s">
        <v>2380</v>
      </c>
      <c r="B1086"/>
      <c r="C1086" t="s">
        <v>1505</v>
      </c>
      <c r="D1086" t="s">
        <v>61</v>
      </c>
      <c r="E1086" t="s">
        <v>77</v>
      </c>
      <c r="F1086" t="s">
        <v>95</v>
      </c>
      <c r="G1086" s="8" t="s">
        <v>77</v>
      </c>
      <c r="H1086" s="8" t="s">
        <v>1446</v>
      </c>
      <c r="I1086" s="8"/>
      <c r="J1086"/>
      <c r="K1086"/>
      <c r="L1086"/>
      <c r="M1086"/>
      <c r="N1086"/>
      <c r="O1086"/>
      <c r="P1086"/>
      <c r="Q1086"/>
      <c r="R1086"/>
      <c r="S1086"/>
      <c r="T1086"/>
      <c r="U1086"/>
      <c r="V1086"/>
      <c r="W1086"/>
      <c r="X1086"/>
      <c r="Y1086">
        <v>4.8</v>
      </c>
      <c r="Z1086"/>
      <c r="AA1086"/>
      <c r="AB1086">
        <v>6.75</v>
      </c>
      <c r="AC1086">
        <v>5</v>
      </c>
      <c r="AD1086"/>
      <c r="AE1086"/>
      <c r="AF1086">
        <v>7.6</v>
      </c>
      <c r="AG1086"/>
      <c r="AH1086"/>
      <c r="AI1086"/>
      <c r="AJ1086"/>
      <c r="AK1086"/>
      <c r="AL1086"/>
      <c r="AM1086"/>
      <c r="AN1086"/>
      <c r="AO1086"/>
      <c r="AP1086"/>
      <c r="AQ1086"/>
      <c r="AR1086"/>
      <c r="AS1086"/>
      <c r="AT1086"/>
      <c r="AU1086"/>
      <c r="AV1086"/>
      <c r="AW1086"/>
      <c r="AX1086"/>
      <c r="AY1086"/>
      <c r="AZ1086"/>
      <c r="BA1086"/>
      <c r="BB1086"/>
      <c r="BC1086"/>
      <c r="BD1086"/>
      <c r="BE1086"/>
      <c r="BF1086"/>
      <c r="BG1086"/>
      <c r="BH1086"/>
      <c r="BI1086"/>
      <c r="BJ1086" t="s">
        <v>67</v>
      </c>
      <c r="BK1086" s="1">
        <v>44824</v>
      </c>
      <c r="BL1086" t="s">
        <v>2356</v>
      </c>
      <c r="BM1086">
        <v>2930</v>
      </c>
      <c r="BN1086"/>
      <c r="BO1086"/>
    </row>
    <row r="1087" spans="1:67" s="13" customFormat="1" x14ac:dyDescent="0.25">
      <c r="A1087" s="8" t="s">
        <v>2384</v>
      </c>
      <c r="B1087"/>
      <c r="C1087" t="s">
        <v>1505</v>
      </c>
      <c r="D1087" t="s">
        <v>61</v>
      </c>
      <c r="E1087" t="s">
        <v>77</v>
      </c>
      <c r="F1087" t="s">
        <v>95</v>
      </c>
      <c r="G1087" s="8" t="s">
        <v>77</v>
      </c>
      <c r="H1087" s="8" t="s">
        <v>1446</v>
      </c>
      <c r="I1087" s="8"/>
      <c r="J1087"/>
      <c r="K1087"/>
      <c r="L1087"/>
      <c r="M1087"/>
      <c r="N1087"/>
      <c r="O1087"/>
      <c r="P1087"/>
      <c r="Q1087"/>
      <c r="R1087"/>
      <c r="S1087"/>
      <c r="T1087"/>
      <c r="U1087"/>
      <c r="V1087"/>
      <c r="W1087"/>
      <c r="X1087"/>
      <c r="Y1087"/>
      <c r="Z1087"/>
      <c r="AA1087"/>
      <c r="AB1087"/>
      <c r="AC1087"/>
      <c r="AD1087"/>
      <c r="AE1087"/>
      <c r="AF1087"/>
      <c r="AG1087"/>
      <c r="AH1087"/>
      <c r="AI1087"/>
      <c r="AJ1087"/>
      <c r="AK1087"/>
      <c r="AL1087"/>
      <c r="AM1087"/>
      <c r="AN1087"/>
      <c r="AO1087"/>
      <c r="AP1087"/>
      <c r="AQ1087"/>
      <c r="AR1087"/>
      <c r="AS1087"/>
      <c r="AT1087"/>
      <c r="AU1087"/>
      <c r="AV1087"/>
      <c r="AW1087"/>
      <c r="AX1087"/>
      <c r="AY1087"/>
      <c r="AZ1087"/>
      <c r="BA1087"/>
      <c r="BB1087"/>
      <c r="BC1087"/>
      <c r="BD1087"/>
      <c r="BE1087">
        <v>5.55</v>
      </c>
      <c r="BF1087"/>
      <c r="BG1087"/>
      <c r="BH1087">
        <v>3.9</v>
      </c>
      <c r="BI1087"/>
      <c r="BJ1087" t="s">
        <v>67</v>
      </c>
      <c r="BK1087" s="1">
        <v>44824</v>
      </c>
      <c r="BL1087" t="s">
        <v>2356</v>
      </c>
      <c r="BM1087">
        <v>2930</v>
      </c>
      <c r="BN1087"/>
      <c r="BO1087"/>
    </row>
    <row r="1088" spans="1:67" s="13" customFormat="1" x14ac:dyDescent="0.25">
      <c r="A1088" s="8" t="s">
        <v>94</v>
      </c>
      <c r="B1088"/>
      <c r="C1088" t="s">
        <v>1505</v>
      </c>
      <c r="D1088" t="s">
        <v>61</v>
      </c>
      <c r="E1088" t="s">
        <v>77</v>
      </c>
      <c r="F1088" t="s">
        <v>95</v>
      </c>
      <c r="G1088" s="8" t="s">
        <v>77</v>
      </c>
      <c r="H1088" s="8" t="s">
        <v>1446</v>
      </c>
      <c r="I1088" s="8"/>
      <c r="J1088"/>
      <c r="K1088"/>
      <c r="L1088"/>
      <c r="M1088"/>
      <c r="N1088"/>
      <c r="O1088"/>
      <c r="P1088"/>
      <c r="Q1088"/>
      <c r="R1088"/>
      <c r="S1088"/>
      <c r="T1088"/>
      <c r="U1088"/>
      <c r="V1088"/>
      <c r="W1088"/>
      <c r="X1088"/>
      <c r="Y1088"/>
      <c r="Z1088"/>
      <c r="AA1088"/>
      <c r="AB1088"/>
      <c r="AC1088">
        <v>4.6500000000000004</v>
      </c>
      <c r="AD1088"/>
      <c r="AE1088"/>
      <c r="AF1088">
        <v>6.5</v>
      </c>
      <c r="AG1088"/>
      <c r="AH1088"/>
      <c r="AI1088"/>
      <c r="AJ1088"/>
      <c r="AK1088"/>
      <c r="AL1088"/>
      <c r="AM1088"/>
      <c r="AN1088"/>
      <c r="AO1088"/>
      <c r="AP1088"/>
      <c r="AQ1088"/>
      <c r="AR1088"/>
      <c r="AS1088"/>
      <c r="AT1088"/>
      <c r="AU1088"/>
      <c r="AV1088"/>
      <c r="AW1088"/>
      <c r="AX1088"/>
      <c r="AY1088"/>
      <c r="AZ1088"/>
      <c r="BA1088"/>
      <c r="BB1088"/>
      <c r="BC1088"/>
      <c r="BD1088"/>
      <c r="BE1088"/>
      <c r="BF1088"/>
      <c r="BG1088"/>
      <c r="BH1088"/>
      <c r="BI1088"/>
      <c r="BJ1088" t="s">
        <v>67</v>
      </c>
      <c r="BK1088" s="1">
        <v>44824</v>
      </c>
      <c r="BL1088" t="s">
        <v>2356</v>
      </c>
      <c r="BM1088">
        <v>2930</v>
      </c>
      <c r="BN1088"/>
      <c r="BO1088"/>
    </row>
    <row r="1089" spans="1:67" s="13" customFormat="1" x14ac:dyDescent="0.25">
      <c r="A1089" t="s">
        <v>1445</v>
      </c>
      <c r="B1089" t="s">
        <v>63</v>
      </c>
      <c r="C1089" t="s">
        <v>1505</v>
      </c>
      <c r="D1089" t="s">
        <v>61</v>
      </c>
      <c r="E1089" t="s">
        <v>77</v>
      </c>
      <c r="F1089" t="s">
        <v>95</v>
      </c>
      <c r="G1089" t="s">
        <v>77</v>
      </c>
      <c r="H1089" t="s">
        <v>1446</v>
      </c>
      <c r="I1089"/>
      <c r="J1089"/>
      <c r="K1089"/>
      <c r="L1089"/>
      <c r="M1089"/>
      <c r="N1089"/>
      <c r="O1089"/>
      <c r="P1089"/>
      <c r="Q1089"/>
      <c r="R1089"/>
      <c r="S1089"/>
      <c r="T1089"/>
      <c r="U1089">
        <v>5</v>
      </c>
      <c r="V1089"/>
      <c r="W1089"/>
      <c r="X1089"/>
      <c r="Y1089">
        <v>4.4000000000000004</v>
      </c>
      <c r="Z1089"/>
      <c r="AA1089"/>
      <c r="AB1089">
        <v>6.6</v>
      </c>
      <c r="AC1089">
        <v>4.8</v>
      </c>
      <c r="AD1089"/>
      <c r="AE1089"/>
      <c r="AF1089">
        <v>7.8</v>
      </c>
      <c r="AG1089">
        <v>4</v>
      </c>
      <c r="AH1089"/>
      <c r="AI1089"/>
      <c r="AJ1089"/>
      <c r="AK1089"/>
      <c r="AL1089"/>
      <c r="AM1089"/>
      <c r="AN1089"/>
      <c r="AO1089"/>
      <c r="AP1089"/>
      <c r="AQ1089"/>
      <c r="AR1089"/>
      <c r="AS1089"/>
      <c r="AT1089"/>
      <c r="AU1089"/>
      <c r="AV1089"/>
      <c r="AW1089"/>
      <c r="AX1089"/>
      <c r="AY1089"/>
      <c r="AZ1089"/>
      <c r="BA1089"/>
      <c r="BB1089"/>
      <c r="BC1089"/>
      <c r="BD1089"/>
      <c r="BE1089"/>
      <c r="BF1089"/>
      <c r="BG1089"/>
      <c r="BH1089"/>
      <c r="BI1089" s="5" t="s">
        <v>1447</v>
      </c>
      <c r="BJ1089" t="s">
        <v>67</v>
      </c>
      <c r="BK1089" s="1">
        <v>44806</v>
      </c>
      <c r="BL1089" t="s">
        <v>1443</v>
      </c>
      <c r="BM1089">
        <v>6619</v>
      </c>
      <c r="BN1089" t="s">
        <v>60</v>
      </c>
      <c r="BO1089" t="s">
        <v>1443</v>
      </c>
    </row>
    <row r="1090" spans="1:67" s="13" customFormat="1" x14ac:dyDescent="0.25">
      <c r="A1090" s="8" t="s">
        <v>1445</v>
      </c>
      <c r="B1090" t="s">
        <v>326</v>
      </c>
      <c r="C1090" t="s">
        <v>1505</v>
      </c>
      <c r="D1090" t="s">
        <v>61</v>
      </c>
      <c r="E1090" t="s">
        <v>77</v>
      </c>
      <c r="F1090" t="s">
        <v>95</v>
      </c>
      <c r="G1090" s="8" t="s">
        <v>77</v>
      </c>
      <c r="H1090" s="8" t="s">
        <v>1446</v>
      </c>
      <c r="I1090" s="8" t="b">
        <v>0</v>
      </c>
      <c r="J1090"/>
      <c r="K1090"/>
      <c r="L1090"/>
      <c r="M1090"/>
      <c r="N1090"/>
      <c r="O1090"/>
      <c r="P1090"/>
      <c r="Q1090"/>
      <c r="R1090"/>
      <c r="S1090"/>
      <c r="T1090"/>
      <c r="U1090" t="s">
        <v>2327</v>
      </c>
      <c r="V1090"/>
      <c r="W1090"/>
      <c r="X1090"/>
      <c r="Y1090" t="s">
        <v>2328</v>
      </c>
      <c r="Z1090"/>
      <c r="AA1090"/>
      <c r="AB1090" t="s">
        <v>2329</v>
      </c>
      <c r="AC1090">
        <v>4.8</v>
      </c>
      <c r="AD1090"/>
      <c r="AE1090"/>
      <c r="AF1090">
        <v>7.8</v>
      </c>
      <c r="AG1090" t="s">
        <v>2330</v>
      </c>
      <c r="AH1090"/>
      <c r="AI1090"/>
      <c r="AJ1090"/>
      <c r="AK1090"/>
      <c r="AL1090"/>
      <c r="AM1090"/>
      <c r="AN1090"/>
      <c r="AO1090"/>
      <c r="AP1090"/>
      <c r="AQ1090"/>
      <c r="AR1090"/>
      <c r="AS1090"/>
      <c r="AT1090"/>
      <c r="AU1090"/>
      <c r="AV1090"/>
      <c r="AW1090"/>
      <c r="AX1090"/>
      <c r="AY1090"/>
      <c r="AZ1090"/>
      <c r="BA1090"/>
      <c r="BB1090"/>
      <c r="BC1090"/>
      <c r="BD1090"/>
      <c r="BE1090"/>
      <c r="BF1090"/>
      <c r="BG1090"/>
      <c r="BH1090"/>
      <c r="BI1090" t="s">
        <v>2331</v>
      </c>
      <c r="BJ1090" t="s">
        <v>67</v>
      </c>
      <c r="BK1090" s="1">
        <v>44820</v>
      </c>
      <c r="BL1090" s="8" t="s">
        <v>2299</v>
      </c>
      <c r="BM1090" s="8" t="s">
        <v>2335</v>
      </c>
      <c r="BN1090" t="s">
        <v>60</v>
      </c>
      <c r="BO1090" s="8" t="s">
        <v>2299</v>
      </c>
    </row>
    <row r="1091" spans="1:67" s="13" customFormat="1" x14ac:dyDescent="0.25">
      <c r="A1091" s="8" t="s">
        <v>2326</v>
      </c>
      <c r="B1091"/>
      <c r="C1091" t="s">
        <v>1505</v>
      </c>
      <c r="D1091" t="s">
        <v>61</v>
      </c>
      <c r="E1091" t="s">
        <v>77</v>
      </c>
      <c r="F1091" t="s">
        <v>95</v>
      </c>
      <c r="G1091" s="18" t="s">
        <v>77</v>
      </c>
      <c r="H1091" s="8" t="s">
        <v>1446</v>
      </c>
      <c r="I1091" s="8"/>
      <c r="J1091"/>
      <c r="K1091"/>
      <c r="L1091"/>
      <c r="M1091"/>
      <c r="N1091"/>
      <c r="O1091"/>
      <c r="P1091"/>
      <c r="Q1091"/>
      <c r="R1091"/>
      <c r="S1091"/>
      <c r="T1091"/>
      <c r="U1091"/>
      <c r="V1091"/>
      <c r="W1091"/>
      <c r="X1091"/>
      <c r="Y1091"/>
      <c r="Z1091"/>
      <c r="AA1091"/>
      <c r="AB1091"/>
      <c r="AC1091"/>
      <c r="AD1091"/>
      <c r="AE1091"/>
      <c r="AF1091"/>
      <c r="AG1091"/>
      <c r="AH1091"/>
      <c r="AI1091"/>
      <c r="AJ1091"/>
      <c r="AK1091"/>
      <c r="AL1091"/>
      <c r="AM1091"/>
      <c r="AN1091"/>
      <c r="AO1091"/>
      <c r="AP1091"/>
      <c r="AQ1091"/>
      <c r="AR1091"/>
      <c r="AS1091"/>
      <c r="AT1091"/>
      <c r="AU1091"/>
      <c r="AV1091"/>
      <c r="AW1091">
        <v>5.2</v>
      </c>
      <c r="AX1091"/>
      <c r="AY1091"/>
      <c r="AZ1091">
        <v>3.6</v>
      </c>
      <c r="BA1091">
        <v>5.2</v>
      </c>
      <c r="BB1091"/>
      <c r="BC1091"/>
      <c r="BD1091">
        <v>3.9</v>
      </c>
      <c r="BE1091"/>
      <c r="BF1091"/>
      <c r="BG1091"/>
      <c r="BH1091"/>
      <c r="BI1091"/>
      <c r="BJ1091" t="s">
        <v>67</v>
      </c>
      <c r="BK1091" s="1">
        <v>44820</v>
      </c>
      <c r="BL1091" s="8" t="s">
        <v>2299</v>
      </c>
      <c r="BM1091" s="8" t="s">
        <v>2335</v>
      </c>
      <c r="BN1091" t="s">
        <v>60</v>
      </c>
      <c r="BO1091" s="8" t="s">
        <v>2299</v>
      </c>
    </row>
    <row r="1092" spans="1:67" s="13" customFormat="1" x14ac:dyDescent="0.25">
      <c r="A1092" s="13" t="s">
        <v>1723</v>
      </c>
      <c r="C1092" s="13" t="s">
        <v>1505</v>
      </c>
      <c r="D1092" s="13" t="s">
        <v>61</v>
      </c>
      <c r="E1092" s="13" t="s">
        <v>77</v>
      </c>
      <c r="F1092" s="13" t="s">
        <v>95</v>
      </c>
      <c r="G1092" s="13" t="s">
        <v>77</v>
      </c>
      <c r="H1092" s="13" t="s">
        <v>95</v>
      </c>
    </row>
    <row r="1093" spans="1:67" s="13" customFormat="1" x14ac:dyDescent="0.25">
      <c r="A1093" s="12" t="s">
        <v>2262</v>
      </c>
      <c r="B1093" s="12"/>
      <c r="C1093" s="12" t="s">
        <v>1505</v>
      </c>
      <c r="D1093" s="12" t="s">
        <v>61</v>
      </c>
      <c r="E1093" s="12" t="s">
        <v>77</v>
      </c>
      <c r="F1093" s="12" t="s">
        <v>95</v>
      </c>
      <c r="G1093" s="12" t="s">
        <v>77</v>
      </c>
      <c r="H1093" s="12" t="s">
        <v>95</v>
      </c>
      <c r="I1093" s="12"/>
      <c r="J1093" s="12"/>
      <c r="K1093" s="12"/>
      <c r="L1093" s="12"/>
      <c r="M1093" s="12"/>
      <c r="N1093" s="12"/>
      <c r="O1093" s="12"/>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t="s">
        <v>67</v>
      </c>
      <c r="BK1093" s="14">
        <v>44820</v>
      </c>
      <c r="BL1093" s="12" t="s">
        <v>2219</v>
      </c>
      <c r="BM1093" s="12">
        <v>2905</v>
      </c>
      <c r="BN1093" s="12" t="s">
        <v>60</v>
      </c>
      <c r="BO1093" s="12" t="s">
        <v>2219</v>
      </c>
    </row>
    <row r="1094" spans="1:67" s="13" customFormat="1" x14ac:dyDescent="0.25">
      <c r="A1094" t="s">
        <v>94</v>
      </c>
      <c r="B1094"/>
      <c r="C1094" t="s">
        <v>1505</v>
      </c>
      <c r="D1094" t="s">
        <v>61</v>
      </c>
      <c r="E1094" t="s">
        <v>77</v>
      </c>
      <c r="F1094" t="s">
        <v>95</v>
      </c>
      <c r="G1094" t="s">
        <v>77</v>
      </c>
      <c r="H1094" t="s">
        <v>95</v>
      </c>
      <c r="I1094" t="b">
        <v>0</v>
      </c>
      <c r="J1094"/>
      <c r="K1094"/>
      <c r="L1094"/>
      <c r="M1094"/>
      <c r="N1094"/>
      <c r="O1094"/>
      <c r="P1094"/>
      <c r="Q1094"/>
      <c r="R1094"/>
      <c r="S1094"/>
      <c r="T1094"/>
      <c r="U1094"/>
      <c r="V1094"/>
      <c r="W1094"/>
      <c r="X1094"/>
      <c r="Y1094"/>
      <c r="Z1094"/>
      <c r="AA1094"/>
      <c r="AB1094"/>
      <c r="AC1094">
        <v>4.6500000000000004</v>
      </c>
      <c r="AD1094"/>
      <c r="AE1094"/>
      <c r="AF1094">
        <v>6.5</v>
      </c>
      <c r="AG1094"/>
      <c r="AH1094"/>
      <c r="AI1094"/>
      <c r="AJ1094"/>
      <c r="AK1094"/>
      <c r="AL1094"/>
      <c r="AM1094"/>
      <c r="AN1094"/>
      <c r="AO1094"/>
      <c r="AP1094"/>
      <c r="AQ1094"/>
      <c r="AR1094"/>
      <c r="AS1094"/>
      <c r="AT1094"/>
      <c r="AU1094"/>
      <c r="AV1094"/>
      <c r="AW1094"/>
      <c r="AX1094"/>
      <c r="AY1094"/>
      <c r="AZ1094"/>
      <c r="BA1094"/>
      <c r="BB1094"/>
      <c r="BC1094"/>
      <c r="BD1094"/>
      <c r="BE1094"/>
      <c r="BF1094"/>
      <c r="BG1094"/>
      <c r="BH1094"/>
      <c r="BI1094"/>
      <c r="BJ1094" t="s">
        <v>80</v>
      </c>
      <c r="BK1094"/>
      <c r="BL1094" t="s">
        <v>81</v>
      </c>
      <c r="BM1094">
        <v>42805</v>
      </c>
      <c r="BN1094"/>
      <c r="BO1094"/>
    </row>
    <row r="1095" spans="1:67" s="13" customFormat="1" x14ac:dyDescent="0.25">
      <c r="A1095" s="8" t="s">
        <v>96</v>
      </c>
      <c r="B1095"/>
      <c r="C1095" t="s">
        <v>1505</v>
      </c>
      <c r="D1095" t="s">
        <v>61</v>
      </c>
      <c r="E1095" t="s">
        <v>77</v>
      </c>
      <c r="F1095" t="s">
        <v>95</v>
      </c>
      <c r="G1095" s="8" t="s">
        <v>77</v>
      </c>
      <c r="H1095" s="8" t="s">
        <v>95</v>
      </c>
      <c r="I1095" s="8"/>
      <c r="J1095"/>
      <c r="K1095"/>
      <c r="L1095"/>
      <c r="M1095"/>
      <c r="N1095"/>
      <c r="O1095"/>
      <c r="P1095"/>
      <c r="Q1095"/>
      <c r="R1095"/>
      <c r="S1095"/>
      <c r="T1095"/>
      <c r="U1095"/>
      <c r="V1095"/>
      <c r="W1095"/>
      <c r="X1095"/>
      <c r="Y1095">
        <v>5.0999999999999996</v>
      </c>
      <c r="Z1095"/>
      <c r="AA1095"/>
      <c r="AB1095">
        <v>6.94</v>
      </c>
      <c r="AC1095">
        <v>5.7</v>
      </c>
      <c r="AD1095"/>
      <c r="AE1095"/>
      <c r="AF1095">
        <v>6.75</v>
      </c>
      <c r="AG1095">
        <v>4.1500000000000004</v>
      </c>
      <c r="AH1095"/>
      <c r="AI1095"/>
      <c r="AJ1095">
        <v>5.55</v>
      </c>
      <c r="AK1095">
        <v>6.09</v>
      </c>
      <c r="AL1095"/>
      <c r="AM1095"/>
      <c r="AN1095">
        <v>3.55</v>
      </c>
      <c r="AO1095">
        <v>5.79</v>
      </c>
      <c r="AP1095"/>
      <c r="AQ1095"/>
      <c r="AR1095">
        <v>3.76</v>
      </c>
      <c r="AS1095">
        <v>5.89</v>
      </c>
      <c r="AT1095"/>
      <c r="AU1095"/>
      <c r="AV1095">
        <v>3.87</v>
      </c>
      <c r="AW1095">
        <v>5.79</v>
      </c>
      <c r="AX1095">
        <v>3.7</v>
      </c>
      <c r="AY1095">
        <v>3.85</v>
      </c>
      <c r="AZ1095">
        <v>3.85</v>
      </c>
      <c r="BA1095">
        <v>5.47</v>
      </c>
      <c r="BB1095">
        <v>4.09</v>
      </c>
      <c r="BC1095">
        <v>3.94</v>
      </c>
      <c r="BD1095">
        <v>4.09</v>
      </c>
      <c r="BE1095">
        <v>5.85</v>
      </c>
      <c r="BF1095"/>
      <c r="BG1095"/>
      <c r="BH1095">
        <v>3.7</v>
      </c>
      <c r="BI1095"/>
      <c r="BJ1095" s="8" t="s">
        <v>67</v>
      </c>
      <c r="BK1095" s="9">
        <v>44820</v>
      </c>
      <c r="BL1095" s="8" t="s">
        <v>2219</v>
      </c>
      <c r="BM1095" s="8">
        <v>2905</v>
      </c>
      <c r="BN1095"/>
      <c r="BO1095"/>
    </row>
    <row r="1096" spans="1:67" s="13" customFormat="1" x14ac:dyDescent="0.25">
      <c r="A1096" t="s">
        <v>96</v>
      </c>
      <c r="B1096"/>
      <c r="C1096" t="s">
        <v>1505</v>
      </c>
      <c r="D1096" t="s">
        <v>61</v>
      </c>
      <c r="E1096" t="s">
        <v>77</v>
      </c>
      <c r="F1096" t="s">
        <v>95</v>
      </c>
      <c r="G1096" t="s">
        <v>77</v>
      </c>
      <c r="H1096" t="s">
        <v>95</v>
      </c>
      <c r="I1096"/>
      <c r="J1096"/>
      <c r="K1096"/>
      <c r="L1096"/>
      <c r="M1096"/>
      <c r="N1096"/>
      <c r="O1096"/>
      <c r="P1096"/>
      <c r="Q1096"/>
      <c r="R1096"/>
      <c r="S1096"/>
      <c r="T1096"/>
      <c r="U1096"/>
      <c r="V1096"/>
      <c r="W1096"/>
      <c r="X1096"/>
      <c r="Y1096"/>
      <c r="Z1096"/>
      <c r="AA1096"/>
      <c r="AB1096"/>
      <c r="AC1096"/>
      <c r="AD1096"/>
      <c r="AE1096"/>
      <c r="AF1096"/>
      <c r="AG1096"/>
      <c r="AH1096"/>
      <c r="AI1096"/>
      <c r="AJ1096"/>
      <c r="AK1096"/>
      <c r="AL1096"/>
      <c r="AM1096"/>
      <c r="AN1096"/>
      <c r="AO1096">
        <v>6.28</v>
      </c>
      <c r="AP1096"/>
      <c r="AQ1096"/>
      <c r="AR1096">
        <v>3.22</v>
      </c>
      <c r="AS1096">
        <v>5.86</v>
      </c>
      <c r="AT1096"/>
      <c r="AU1096"/>
      <c r="AV1096">
        <v>3.88</v>
      </c>
      <c r="AW1096">
        <v>5.47</v>
      </c>
      <c r="AX1096"/>
      <c r="AY1096"/>
      <c r="AZ1096">
        <v>3.87</v>
      </c>
      <c r="BA1096">
        <v>5.34</v>
      </c>
      <c r="BB1096"/>
      <c r="BC1096"/>
      <c r="BD1096">
        <v>4.0599999999999996</v>
      </c>
      <c r="BE1096">
        <v>5.58</v>
      </c>
      <c r="BF1096"/>
      <c r="BG1096"/>
      <c r="BH1096">
        <v>3.54</v>
      </c>
      <c r="BI1096"/>
      <c r="BJ1096" t="s">
        <v>67</v>
      </c>
      <c r="BK1096"/>
      <c r="BL1096" t="s">
        <v>97</v>
      </c>
      <c r="BM1096">
        <v>3144</v>
      </c>
      <c r="BN1096" t="s">
        <v>69</v>
      </c>
      <c r="BO1096" t="s">
        <v>97</v>
      </c>
    </row>
    <row r="1097" spans="1:67" s="13" customFormat="1" x14ac:dyDescent="0.25">
      <c r="A1097" t="s">
        <v>96</v>
      </c>
      <c r="B1097"/>
      <c r="C1097" t="s">
        <v>1505</v>
      </c>
      <c r="D1097" t="s">
        <v>61</v>
      </c>
      <c r="E1097" t="s">
        <v>77</v>
      </c>
      <c r="F1097" t="s">
        <v>95</v>
      </c>
      <c r="G1097" t="s">
        <v>77</v>
      </c>
      <c r="H1097" t="s">
        <v>95</v>
      </c>
      <c r="I1097"/>
      <c r="J1097"/>
      <c r="K1097"/>
      <c r="L1097"/>
      <c r="M1097"/>
      <c r="N1097"/>
      <c r="O1097"/>
      <c r="P1097"/>
      <c r="Q1097"/>
      <c r="R1097"/>
      <c r="S1097"/>
      <c r="T1097"/>
      <c r="U1097"/>
      <c r="V1097"/>
      <c r="W1097"/>
      <c r="X1097"/>
      <c r="Y1097"/>
      <c r="Z1097"/>
      <c r="AA1097"/>
      <c r="AB1097"/>
      <c r="AC1097"/>
      <c r="AD1097"/>
      <c r="AE1097"/>
      <c r="AF1097"/>
      <c r="AG1097"/>
      <c r="AH1097"/>
      <c r="AI1097"/>
      <c r="AJ1097"/>
      <c r="AK1097"/>
      <c r="AL1097"/>
      <c r="AM1097"/>
      <c r="AN1097"/>
      <c r="AO1097"/>
      <c r="AP1097"/>
      <c r="AQ1097"/>
      <c r="AR1097"/>
      <c r="AS1097">
        <v>5.94</v>
      </c>
      <c r="AT1097"/>
      <c r="AU1097"/>
      <c r="AV1097">
        <v>3.92</v>
      </c>
      <c r="AW1097"/>
      <c r="AX1097"/>
      <c r="AY1097"/>
      <c r="AZ1097"/>
      <c r="BA1097"/>
      <c r="BB1097"/>
      <c r="BC1097"/>
      <c r="BD1097"/>
      <c r="BE1097"/>
      <c r="BF1097"/>
      <c r="BG1097"/>
      <c r="BH1097"/>
      <c r="BI1097"/>
      <c r="BJ1097" t="s">
        <v>67</v>
      </c>
      <c r="BK1097"/>
      <c r="BL1097" t="s">
        <v>97</v>
      </c>
      <c r="BM1097">
        <v>3144</v>
      </c>
      <c r="BN1097"/>
      <c r="BO1097"/>
    </row>
    <row r="1098" spans="1:67" s="13" customFormat="1" x14ac:dyDescent="0.25">
      <c r="A1098"/>
      <c r="B1098" t="s">
        <v>2178</v>
      </c>
      <c r="C1098" t="s">
        <v>1505</v>
      </c>
      <c r="D1098" t="s">
        <v>61</v>
      </c>
      <c r="E1098" t="s">
        <v>77</v>
      </c>
      <c r="F1098" t="s">
        <v>95</v>
      </c>
      <c r="G1098" t="s">
        <v>77</v>
      </c>
      <c r="H1098" t="s">
        <v>95</v>
      </c>
      <c r="I1098"/>
      <c r="J1098"/>
      <c r="K1098"/>
      <c r="L1098"/>
      <c r="M1098"/>
      <c r="N1098"/>
      <c r="O1098"/>
      <c r="P1098"/>
      <c r="Q1098"/>
      <c r="R1098"/>
      <c r="S1098"/>
      <c r="T1098"/>
      <c r="U1098">
        <v>5.5</v>
      </c>
      <c r="V1098"/>
      <c r="W1098"/>
      <c r="X1098">
        <v>7</v>
      </c>
      <c r="Y1098">
        <v>5.2</v>
      </c>
      <c r="Z1098"/>
      <c r="AA1098"/>
      <c r="AB1098">
        <v>6</v>
      </c>
      <c r="AC1098"/>
      <c r="AD1098"/>
      <c r="AE1098"/>
      <c r="AF1098"/>
      <c r="AG1098"/>
      <c r="AH1098"/>
      <c r="AI1098"/>
      <c r="AJ1098"/>
      <c r="AK1098"/>
      <c r="AL1098"/>
      <c r="AM1098"/>
      <c r="AN1098"/>
      <c r="AO1098"/>
      <c r="AP1098"/>
      <c r="AQ1098"/>
      <c r="AR1098"/>
      <c r="AS1098">
        <v>6</v>
      </c>
      <c r="AT1098"/>
      <c r="AU1098"/>
      <c r="AV1098">
        <v>4</v>
      </c>
      <c r="AW1098">
        <v>5</v>
      </c>
      <c r="AX1098"/>
      <c r="AY1098"/>
      <c r="AZ1098">
        <v>4</v>
      </c>
      <c r="BA1098"/>
      <c r="BB1098"/>
      <c r="BC1098"/>
      <c r="BD1098"/>
      <c r="BE1098"/>
      <c r="BF1098"/>
      <c r="BG1098"/>
      <c r="BH1098"/>
      <c r="BI1098"/>
      <c r="BJ1098" t="s">
        <v>67</v>
      </c>
      <c r="BK1098" s="1">
        <v>44797</v>
      </c>
      <c r="BL1098" t="s">
        <v>75</v>
      </c>
      <c r="BM1098">
        <v>36083</v>
      </c>
      <c r="BN1098" t="s">
        <v>60</v>
      </c>
      <c r="BO1098" t="s">
        <v>75</v>
      </c>
    </row>
    <row r="1099" spans="1:67" s="13" customFormat="1" x14ac:dyDescent="0.25">
      <c r="A1099" s="13" t="s">
        <v>1723</v>
      </c>
      <c r="C1099" s="13" t="s">
        <v>1505</v>
      </c>
      <c r="D1099" s="13" t="s">
        <v>61</v>
      </c>
      <c r="E1099" s="13" t="s">
        <v>77</v>
      </c>
      <c r="F1099" s="13" t="s">
        <v>95</v>
      </c>
      <c r="G1099" s="13" t="s">
        <v>1692</v>
      </c>
      <c r="H1099" s="13" t="s">
        <v>1113</v>
      </c>
    </row>
    <row r="1100" spans="1:67" s="13" customFormat="1" x14ac:dyDescent="0.25">
      <c r="A1100" s="13" t="s">
        <v>1723</v>
      </c>
      <c r="C1100" s="13" t="s">
        <v>1505</v>
      </c>
      <c r="D1100" s="13" t="s">
        <v>61</v>
      </c>
      <c r="E1100" s="13" t="s">
        <v>77</v>
      </c>
      <c r="F1100" s="13" t="s">
        <v>1690</v>
      </c>
      <c r="G1100" s="13" t="s">
        <v>77</v>
      </c>
      <c r="H1100" s="13" t="s">
        <v>1690</v>
      </c>
    </row>
    <row r="1101" spans="1:67" s="13" customFormat="1" x14ac:dyDescent="0.25">
      <c r="A1101" s="12" t="s">
        <v>2263</v>
      </c>
      <c r="B1101" s="12"/>
      <c r="C1101" s="12" t="s">
        <v>1505</v>
      </c>
      <c r="D1101" s="12" t="s">
        <v>61</v>
      </c>
      <c r="E1101" s="12" t="s">
        <v>77</v>
      </c>
      <c r="F1101" s="12" t="s">
        <v>1690</v>
      </c>
      <c r="G1101" s="12" t="s">
        <v>77</v>
      </c>
      <c r="H1101" s="12" t="s">
        <v>1690</v>
      </c>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t="s">
        <v>67</v>
      </c>
      <c r="BK1101" s="14">
        <v>44820</v>
      </c>
      <c r="BL1101" s="12" t="s">
        <v>2219</v>
      </c>
      <c r="BM1101" s="12">
        <v>2905</v>
      </c>
      <c r="BN1101" s="12" t="s">
        <v>60</v>
      </c>
      <c r="BO1101" s="12" t="s">
        <v>2219</v>
      </c>
    </row>
    <row r="1102" spans="1:67" s="13" customFormat="1" x14ac:dyDescent="0.25">
      <c r="A1102" s="12" t="s">
        <v>2264</v>
      </c>
      <c r="B1102" s="12"/>
      <c r="C1102" s="12" t="s">
        <v>1505</v>
      </c>
      <c r="D1102" s="12" t="s">
        <v>61</v>
      </c>
      <c r="E1102" s="12" t="s">
        <v>77</v>
      </c>
      <c r="F1102" s="12" t="s">
        <v>1690</v>
      </c>
      <c r="G1102" s="12" t="s">
        <v>77</v>
      </c>
      <c r="H1102" s="12" t="s">
        <v>1690</v>
      </c>
      <c r="I1102" s="12"/>
      <c r="J1102" s="12"/>
      <c r="K1102" s="12"/>
      <c r="L1102" s="12"/>
      <c r="M1102" s="12"/>
      <c r="N1102" s="12"/>
      <c r="O1102" s="12"/>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t="s">
        <v>67</v>
      </c>
      <c r="BK1102" s="14">
        <v>44820</v>
      </c>
      <c r="BL1102" s="12" t="s">
        <v>2219</v>
      </c>
      <c r="BM1102" s="12">
        <v>2905</v>
      </c>
      <c r="BN1102" s="12" t="s">
        <v>60</v>
      </c>
      <c r="BO1102" s="12" t="s">
        <v>2219</v>
      </c>
    </row>
    <row r="1103" spans="1:67" s="13" customFormat="1" x14ac:dyDescent="0.25">
      <c r="A1103" s="12" t="s">
        <v>2266</v>
      </c>
      <c r="B1103" s="12"/>
      <c r="C1103" s="12" t="s">
        <v>1505</v>
      </c>
      <c r="D1103" s="12" t="s">
        <v>61</v>
      </c>
      <c r="E1103" s="12" t="s">
        <v>77</v>
      </c>
      <c r="F1103" s="12" t="s">
        <v>1690</v>
      </c>
      <c r="G1103" s="12" t="s">
        <v>77</v>
      </c>
      <c r="H1103" s="12" t="s">
        <v>1690</v>
      </c>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t="s">
        <v>67</v>
      </c>
      <c r="BK1103" s="14">
        <v>44820</v>
      </c>
      <c r="BL1103" s="12" t="s">
        <v>2219</v>
      </c>
      <c r="BM1103" s="12">
        <v>2905</v>
      </c>
      <c r="BN1103" s="12" t="s">
        <v>60</v>
      </c>
      <c r="BO1103" s="12" t="s">
        <v>2219</v>
      </c>
    </row>
    <row r="1104" spans="1:67" s="13" customFormat="1" x14ac:dyDescent="0.25">
      <c r="A1104" s="12" t="s">
        <v>2265</v>
      </c>
      <c r="B1104" s="12"/>
      <c r="C1104" s="12" t="s">
        <v>1505</v>
      </c>
      <c r="D1104" s="12" t="s">
        <v>61</v>
      </c>
      <c r="E1104" s="12" t="s">
        <v>77</v>
      </c>
      <c r="F1104" s="12" t="s">
        <v>1690</v>
      </c>
      <c r="G1104" s="12" t="s">
        <v>77</v>
      </c>
      <c r="H1104" s="12" t="s">
        <v>1690</v>
      </c>
      <c r="I1104" s="12"/>
      <c r="J1104" s="12"/>
      <c r="K1104" s="12"/>
      <c r="L1104" s="12"/>
      <c r="M1104" s="12"/>
      <c r="N1104" s="12"/>
      <c r="O1104" s="12"/>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t="s">
        <v>67</v>
      </c>
      <c r="BK1104" s="14">
        <v>44820</v>
      </c>
      <c r="BL1104" s="12" t="s">
        <v>2219</v>
      </c>
      <c r="BM1104" s="12">
        <v>2905</v>
      </c>
      <c r="BN1104" s="12" t="s">
        <v>60</v>
      </c>
      <c r="BO1104" s="12" t="s">
        <v>2219</v>
      </c>
    </row>
    <row r="1105" spans="1:67" s="13" customFormat="1" x14ac:dyDescent="0.25">
      <c r="A1105" s="8" t="s">
        <v>96</v>
      </c>
      <c r="B1105"/>
      <c r="C1105" t="s">
        <v>1505</v>
      </c>
      <c r="D1105" t="s">
        <v>61</v>
      </c>
      <c r="E1105" t="s">
        <v>77</v>
      </c>
      <c r="F1105" t="s">
        <v>1690</v>
      </c>
      <c r="G1105" s="8" t="s">
        <v>77</v>
      </c>
      <c r="H1105" s="8" t="s">
        <v>1690</v>
      </c>
      <c r="I1105" s="8"/>
      <c r="J1105"/>
      <c r="K1105"/>
      <c r="L1105"/>
      <c r="M1105"/>
      <c r="N1105"/>
      <c r="O1105"/>
      <c r="P1105"/>
      <c r="Q1105"/>
      <c r="R1105"/>
      <c r="S1105"/>
      <c r="T1105"/>
      <c r="U1105"/>
      <c r="V1105"/>
      <c r="W1105"/>
      <c r="X1105"/>
      <c r="Y1105">
        <v>3.68</v>
      </c>
      <c r="Z1105"/>
      <c r="AA1105"/>
      <c r="AB1105">
        <v>5.25</v>
      </c>
      <c r="AC1105">
        <v>3.87</v>
      </c>
      <c r="AD1105"/>
      <c r="AE1105"/>
      <c r="AF1105">
        <v>5.96</v>
      </c>
      <c r="AG1105">
        <v>3.64</v>
      </c>
      <c r="AH1105"/>
      <c r="AI1105"/>
      <c r="AJ1105">
        <v>5.77</v>
      </c>
      <c r="AK1105"/>
      <c r="AL1105"/>
      <c r="AM1105"/>
      <c r="AN1105"/>
      <c r="AO1105">
        <v>4.53</v>
      </c>
      <c r="AP1105"/>
      <c r="AQ1105"/>
      <c r="AR1105">
        <v>2.5299999999999998</v>
      </c>
      <c r="AS1105">
        <v>4.53</v>
      </c>
      <c r="AT1105"/>
      <c r="AU1105"/>
      <c r="AV1105">
        <v>3.01</v>
      </c>
      <c r="AW1105">
        <v>4.05</v>
      </c>
      <c r="AX1105">
        <v>2.8</v>
      </c>
      <c r="AY1105">
        <v>3</v>
      </c>
      <c r="AZ1105">
        <v>3</v>
      </c>
      <c r="BA1105">
        <v>4.09</v>
      </c>
      <c r="BB1105">
        <v>3.23</v>
      </c>
      <c r="BC1105">
        <v>3.4</v>
      </c>
      <c r="BD1105">
        <v>3.4</v>
      </c>
      <c r="BE1105">
        <v>4.87</v>
      </c>
      <c r="BF1105"/>
      <c r="BG1105"/>
      <c r="BH1105">
        <v>2.9</v>
      </c>
      <c r="BI1105"/>
      <c r="BJ1105" s="8" t="s">
        <v>67</v>
      </c>
      <c r="BK1105" s="9">
        <v>44820</v>
      </c>
      <c r="BL1105" s="8" t="s">
        <v>2219</v>
      </c>
      <c r="BM1105" s="8">
        <v>2905</v>
      </c>
      <c r="BN1105"/>
      <c r="BO1105"/>
    </row>
    <row r="1106" spans="1:67" s="13" customFormat="1" x14ac:dyDescent="0.25">
      <c r="A1106" s="13" t="s">
        <v>1723</v>
      </c>
      <c r="C1106" s="13" t="s">
        <v>1505</v>
      </c>
      <c r="D1106" s="13" t="s">
        <v>61</v>
      </c>
      <c r="E1106" s="13" t="s">
        <v>77</v>
      </c>
      <c r="G1106" s="13" t="s">
        <v>77</v>
      </c>
    </row>
    <row r="1107" spans="1:67" s="13" customFormat="1" x14ac:dyDescent="0.25">
      <c r="A1107" s="13" t="s">
        <v>1723</v>
      </c>
      <c r="C1107" s="13" t="s">
        <v>1505</v>
      </c>
      <c r="D1107" s="13" t="s">
        <v>61</v>
      </c>
      <c r="E1107" s="13" t="s">
        <v>77</v>
      </c>
      <c r="G1107" s="13" t="s">
        <v>1692</v>
      </c>
    </row>
    <row r="1108" spans="1:67" s="13" customFormat="1" x14ac:dyDescent="0.25">
      <c r="A1108" s="13" t="s">
        <v>1723</v>
      </c>
      <c r="C1108" s="13" t="s">
        <v>1505</v>
      </c>
      <c r="D1108" s="13" t="s">
        <v>61</v>
      </c>
      <c r="E1108" s="13" t="s">
        <v>262</v>
      </c>
      <c r="F1108" s="13" t="s">
        <v>263</v>
      </c>
      <c r="G1108" s="13" t="s">
        <v>262</v>
      </c>
      <c r="H1108" s="13" t="s">
        <v>263</v>
      </c>
    </row>
    <row r="1109" spans="1:67" s="13" customFormat="1" x14ac:dyDescent="0.25">
      <c r="A1109" s="8" t="s">
        <v>449</v>
      </c>
      <c r="B1109"/>
      <c r="C1109" t="s">
        <v>1505</v>
      </c>
      <c r="D1109" t="s">
        <v>61</v>
      </c>
      <c r="E1109" t="s">
        <v>262</v>
      </c>
      <c r="F1109" t="s">
        <v>263</v>
      </c>
      <c r="G1109" s="8" t="s">
        <v>262</v>
      </c>
      <c r="H1109" t="s">
        <v>263</v>
      </c>
      <c r="I1109"/>
      <c r="J1109"/>
      <c r="K1109"/>
      <c r="L1109"/>
      <c r="M1109"/>
      <c r="N1109"/>
      <c r="O1109"/>
      <c r="P1109"/>
      <c r="Q1109"/>
      <c r="R1109"/>
      <c r="S1109"/>
      <c r="T1109"/>
      <c r="U1109"/>
      <c r="V1109"/>
      <c r="W1109"/>
      <c r="X1109"/>
      <c r="Y1109"/>
      <c r="Z1109"/>
      <c r="AA1109"/>
      <c r="AB1109"/>
      <c r="AC1109"/>
      <c r="AD1109"/>
      <c r="AE1109"/>
      <c r="AF1109"/>
      <c r="AG1109"/>
      <c r="AH1109"/>
      <c r="AI1109"/>
      <c r="AJ1109"/>
      <c r="AK1109"/>
      <c r="AL1109"/>
      <c r="AM1109"/>
      <c r="AN1109"/>
      <c r="AO1109"/>
      <c r="AP1109"/>
      <c r="AQ1109"/>
      <c r="AR1109"/>
      <c r="AS1109">
        <v>6.1</v>
      </c>
      <c r="AT1109"/>
      <c r="AU1109"/>
      <c r="AV1109">
        <v>4.7</v>
      </c>
      <c r="AW1109">
        <v>6.3</v>
      </c>
      <c r="AX1109">
        <v>4.8</v>
      </c>
      <c r="AY1109">
        <v>5.2</v>
      </c>
      <c r="AZ1109">
        <v>5.2</v>
      </c>
      <c r="BA1109"/>
      <c r="BB1109"/>
      <c r="BC1109"/>
      <c r="BD1109"/>
      <c r="BE1109"/>
      <c r="BF1109"/>
      <c r="BG1109"/>
      <c r="BH1109"/>
      <c r="BI1109"/>
      <c r="BJ1109" s="8" t="s">
        <v>67</v>
      </c>
      <c r="BK1109" s="1">
        <v>44816</v>
      </c>
      <c r="BL1109" t="s">
        <v>1933</v>
      </c>
      <c r="BM1109">
        <v>2585</v>
      </c>
      <c r="BN1109"/>
      <c r="BO1109"/>
    </row>
    <row r="1110" spans="1:67" s="13" customFormat="1" x14ac:dyDescent="0.25">
      <c r="A1110" s="8" t="s">
        <v>450</v>
      </c>
      <c r="B1110"/>
      <c r="C1110" t="s">
        <v>1505</v>
      </c>
      <c r="D1110" t="s">
        <v>61</v>
      </c>
      <c r="E1110" t="s">
        <v>262</v>
      </c>
      <c r="F1110" t="s">
        <v>263</v>
      </c>
      <c r="G1110" s="8" t="s">
        <v>262</v>
      </c>
      <c r="H1110" t="s">
        <v>263</v>
      </c>
      <c r="I1110"/>
      <c r="J1110"/>
      <c r="K1110"/>
      <c r="L1110"/>
      <c r="M1110"/>
      <c r="N1110"/>
      <c r="O1110"/>
      <c r="P1110"/>
      <c r="Q1110"/>
      <c r="R1110"/>
      <c r="S1110"/>
      <c r="T1110"/>
      <c r="U1110"/>
      <c r="V1110"/>
      <c r="W1110"/>
      <c r="X1110"/>
      <c r="Y1110"/>
      <c r="Z1110"/>
      <c r="AA1110"/>
      <c r="AB1110"/>
      <c r="AC1110"/>
      <c r="AD1110"/>
      <c r="AE1110"/>
      <c r="AF1110"/>
      <c r="AG1110"/>
      <c r="AH1110"/>
      <c r="AI1110"/>
      <c r="AJ1110"/>
      <c r="AK1110"/>
      <c r="AL1110"/>
      <c r="AM1110"/>
      <c r="AN1110"/>
      <c r="AO1110"/>
      <c r="AP1110"/>
      <c r="AQ1110"/>
      <c r="AR1110"/>
      <c r="AS1110">
        <v>5.7</v>
      </c>
      <c r="AT1110"/>
      <c r="AU1110"/>
      <c r="AV1110">
        <v>4.2</v>
      </c>
      <c r="AW1110"/>
      <c r="AX1110"/>
      <c r="AY1110"/>
      <c r="AZ1110"/>
      <c r="BA1110"/>
      <c r="BB1110"/>
      <c r="BC1110"/>
      <c r="BD1110"/>
      <c r="BE1110"/>
      <c r="BF1110"/>
      <c r="BG1110"/>
      <c r="BH1110"/>
      <c r="BI1110"/>
      <c r="BJ1110" s="8" t="s">
        <v>67</v>
      </c>
      <c r="BK1110" s="1">
        <v>44816</v>
      </c>
      <c r="BL1110" t="s">
        <v>1933</v>
      </c>
      <c r="BM1110">
        <v>2585</v>
      </c>
      <c r="BN1110"/>
      <c r="BO1110"/>
    </row>
    <row r="1111" spans="1:67" s="13" customFormat="1" x14ac:dyDescent="0.25">
      <c r="A1111" s="8" t="s">
        <v>264</v>
      </c>
      <c r="B1111" t="s">
        <v>326</v>
      </c>
      <c r="C1111" t="s">
        <v>1505</v>
      </c>
      <c r="D1111" t="s">
        <v>61</v>
      </c>
      <c r="E1111" t="s">
        <v>262</v>
      </c>
      <c r="F1111" t="s">
        <v>263</v>
      </c>
      <c r="G1111" s="8" t="s">
        <v>262</v>
      </c>
      <c r="H1111" t="s">
        <v>263</v>
      </c>
      <c r="I1111" t="b">
        <v>0</v>
      </c>
      <c r="J1111"/>
      <c r="K1111"/>
      <c r="L1111"/>
      <c r="M1111"/>
      <c r="N1111"/>
      <c r="O1111"/>
      <c r="P1111"/>
      <c r="Q1111"/>
      <c r="R1111"/>
      <c r="S1111"/>
      <c r="T1111"/>
      <c r="U1111"/>
      <c r="V1111"/>
      <c r="W1111"/>
      <c r="X1111"/>
      <c r="Y1111"/>
      <c r="Z1111"/>
      <c r="AA1111"/>
      <c r="AB1111"/>
      <c r="AC1111"/>
      <c r="AD1111"/>
      <c r="AE1111"/>
      <c r="AF1111"/>
      <c r="AG1111"/>
      <c r="AH1111"/>
      <c r="AI1111"/>
      <c r="AJ1111"/>
      <c r="AK1111">
        <v>4.7</v>
      </c>
      <c r="AL1111"/>
      <c r="AM1111"/>
      <c r="AN1111">
        <v>3.5</v>
      </c>
      <c r="AO1111">
        <v>5.0999999999999996</v>
      </c>
      <c r="AP1111"/>
      <c r="AQ1111"/>
      <c r="AR1111">
        <v>3.9</v>
      </c>
      <c r="AS1111">
        <v>5.5</v>
      </c>
      <c r="AT1111"/>
      <c r="AU1111"/>
      <c r="AV1111">
        <v>4.4000000000000004</v>
      </c>
      <c r="AW1111"/>
      <c r="AX1111"/>
      <c r="AY1111">
        <v>4.5999999999999996</v>
      </c>
      <c r="AZ1111">
        <v>4.5999999999999996</v>
      </c>
      <c r="BA1111">
        <v>6.2</v>
      </c>
      <c r="BB1111">
        <v>5.7</v>
      </c>
      <c r="BC1111">
        <v>5.4</v>
      </c>
      <c r="BD1111">
        <v>5.7</v>
      </c>
      <c r="BE1111">
        <v>6.2</v>
      </c>
      <c r="BF1111">
        <v>4.4000000000000004</v>
      </c>
      <c r="BG1111">
        <v>3.9</v>
      </c>
      <c r="BH1111">
        <v>4.4000000000000004</v>
      </c>
      <c r="BI1111"/>
      <c r="BJ1111" s="8" t="s">
        <v>67</v>
      </c>
      <c r="BK1111" s="1">
        <v>44816</v>
      </c>
      <c r="BL1111" t="s">
        <v>1933</v>
      </c>
      <c r="BM1111">
        <v>2585</v>
      </c>
      <c r="BN1111"/>
      <c r="BO1111"/>
    </row>
    <row r="1112" spans="1:67" s="13" customFormat="1" x14ac:dyDescent="0.25">
      <c r="A1112" t="s">
        <v>264</v>
      </c>
      <c r="B1112"/>
      <c r="C1112" t="s">
        <v>1505</v>
      </c>
      <c r="D1112" t="s">
        <v>61</v>
      </c>
      <c r="E1112" t="s">
        <v>262</v>
      </c>
      <c r="F1112" t="s">
        <v>263</v>
      </c>
      <c r="G1112" t="s">
        <v>262</v>
      </c>
      <c r="H1112" t="s">
        <v>263</v>
      </c>
      <c r="I1112"/>
      <c r="J1112"/>
      <c r="K1112"/>
      <c r="L1112"/>
      <c r="M1112"/>
      <c r="N1112"/>
      <c r="O1112"/>
      <c r="P1112"/>
      <c r="Q1112"/>
      <c r="R1112"/>
      <c r="S1112"/>
      <c r="T1112"/>
      <c r="U1112"/>
      <c r="V1112"/>
      <c r="W1112"/>
      <c r="X1112"/>
      <c r="Y1112"/>
      <c r="Z1112"/>
      <c r="AA1112"/>
      <c r="AB1112"/>
      <c r="AC1112"/>
      <c r="AD1112"/>
      <c r="AE1112"/>
      <c r="AF1112"/>
      <c r="AG1112"/>
      <c r="AH1112"/>
      <c r="AI1112"/>
      <c r="AJ1112"/>
      <c r="AK1112">
        <v>4.7</v>
      </c>
      <c r="AL1112"/>
      <c r="AM1112"/>
      <c r="AN1112">
        <v>3.5</v>
      </c>
      <c r="AO1112">
        <v>5.0999999999999996</v>
      </c>
      <c r="AP1112"/>
      <c r="AQ1112"/>
      <c r="AR1112">
        <v>3.9</v>
      </c>
      <c r="AS1112">
        <v>5.5</v>
      </c>
      <c r="AT1112"/>
      <c r="AU1112"/>
      <c r="AV1112">
        <v>4.4000000000000004</v>
      </c>
      <c r="AW1112"/>
      <c r="AX1112"/>
      <c r="AY1112">
        <v>4.5999999999999996</v>
      </c>
      <c r="AZ1112">
        <v>4.5999999999999996</v>
      </c>
      <c r="BA1112">
        <v>6.2</v>
      </c>
      <c r="BB1112">
        <v>5.7</v>
      </c>
      <c r="BC1112">
        <v>5.4</v>
      </c>
      <c r="BD1112">
        <v>5.7</v>
      </c>
      <c r="BE1112">
        <v>6.2</v>
      </c>
      <c r="BF1112">
        <v>4.4000000000000004</v>
      </c>
      <c r="BG1112">
        <v>3.9</v>
      </c>
      <c r="BH1112">
        <v>4.4000000000000004</v>
      </c>
      <c r="BI1112"/>
      <c r="BJ1112" t="s">
        <v>58</v>
      </c>
      <c r="BK1112"/>
      <c r="BL1112" t="s">
        <v>265</v>
      </c>
      <c r="BM1112">
        <v>19561</v>
      </c>
      <c r="BN1112" t="s">
        <v>69</v>
      </c>
      <c r="BO1112" t="s">
        <v>265</v>
      </c>
    </row>
    <row r="1113" spans="1:67" s="13" customFormat="1" x14ac:dyDescent="0.25">
      <c r="A1113" s="8" t="s">
        <v>266</v>
      </c>
      <c r="B1113"/>
      <c r="C1113" t="s">
        <v>1505</v>
      </c>
      <c r="D1113" t="s">
        <v>61</v>
      </c>
      <c r="E1113" t="s">
        <v>262</v>
      </c>
      <c r="F1113" t="s">
        <v>263</v>
      </c>
      <c r="G1113" s="8" t="s">
        <v>262</v>
      </c>
      <c r="H1113" t="s">
        <v>263</v>
      </c>
      <c r="I1113" t="b">
        <v>0</v>
      </c>
      <c r="J1113"/>
      <c r="K1113"/>
      <c r="L1113"/>
      <c r="M1113"/>
      <c r="N1113"/>
      <c r="O1113"/>
      <c r="P1113"/>
      <c r="Q1113"/>
      <c r="R1113"/>
      <c r="S1113"/>
      <c r="T1113"/>
      <c r="U1113"/>
      <c r="V1113"/>
      <c r="W1113"/>
      <c r="X1113"/>
      <c r="Y1113"/>
      <c r="Z1113"/>
      <c r="AA1113"/>
      <c r="AB1113"/>
      <c r="AC1113"/>
      <c r="AD1113"/>
      <c r="AE1113"/>
      <c r="AF1113"/>
      <c r="AG1113"/>
      <c r="AH1113"/>
      <c r="AI1113"/>
      <c r="AJ1113"/>
      <c r="AK1113"/>
      <c r="AL1113"/>
      <c r="AM1113"/>
      <c r="AN1113"/>
      <c r="AO1113">
        <v>5.2</v>
      </c>
      <c r="AP1113"/>
      <c r="AQ1113"/>
      <c r="AR1113">
        <v>4.2</v>
      </c>
      <c r="AS1113"/>
      <c r="AT1113"/>
      <c r="AU1113"/>
      <c r="AV1113"/>
      <c r="AW1113"/>
      <c r="AX1113"/>
      <c r="AY1113"/>
      <c r="AZ1113"/>
      <c r="BA1113"/>
      <c r="BB1113"/>
      <c r="BC1113"/>
      <c r="BD1113"/>
      <c r="BE1113"/>
      <c r="BF1113"/>
      <c r="BG1113"/>
      <c r="BH1113"/>
      <c r="BI1113"/>
      <c r="BJ1113" s="8" t="s">
        <v>67</v>
      </c>
      <c r="BK1113" s="1">
        <v>44816</v>
      </c>
      <c r="BL1113" t="s">
        <v>1933</v>
      </c>
      <c r="BM1113">
        <v>2585</v>
      </c>
      <c r="BN1113"/>
      <c r="BO1113"/>
    </row>
    <row r="1114" spans="1:67" s="13" customFormat="1" x14ac:dyDescent="0.25">
      <c r="A1114" t="s">
        <v>266</v>
      </c>
      <c r="B1114"/>
      <c r="C1114" t="s">
        <v>1505</v>
      </c>
      <c r="D1114" t="s">
        <v>61</v>
      </c>
      <c r="E1114" t="s">
        <v>262</v>
      </c>
      <c r="F1114" t="s">
        <v>263</v>
      </c>
      <c r="G1114" t="s">
        <v>262</v>
      </c>
      <c r="H1114" t="s">
        <v>263</v>
      </c>
      <c r="I1114"/>
      <c r="J1114"/>
      <c r="K1114"/>
      <c r="L1114"/>
      <c r="M1114"/>
      <c r="N1114"/>
      <c r="O1114"/>
      <c r="P1114"/>
      <c r="Q1114"/>
      <c r="R1114"/>
      <c r="S1114"/>
      <c r="T1114"/>
      <c r="U1114"/>
      <c r="V1114"/>
      <c r="W1114"/>
      <c r="X1114"/>
      <c r="Y1114"/>
      <c r="Z1114"/>
      <c r="AA1114"/>
      <c r="AB1114"/>
      <c r="AC1114"/>
      <c r="AD1114"/>
      <c r="AE1114"/>
      <c r="AF1114"/>
      <c r="AG1114"/>
      <c r="AH1114"/>
      <c r="AI1114"/>
      <c r="AJ1114"/>
      <c r="AK1114"/>
      <c r="AL1114"/>
      <c r="AM1114"/>
      <c r="AN1114"/>
      <c r="AO1114">
        <v>5.2</v>
      </c>
      <c r="AP1114"/>
      <c r="AQ1114"/>
      <c r="AR1114">
        <v>4.2</v>
      </c>
      <c r="AS1114"/>
      <c r="AT1114"/>
      <c r="AU1114"/>
      <c r="AV1114"/>
      <c r="AW1114"/>
      <c r="AX1114"/>
      <c r="AY1114"/>
      <c r="AZ1114"/>
      <c r="BA1114"/>
      <c r="BB1114"/>
      <c r="BC1114"/>
      <c r="BD1114"/>
      <c r="BE1114"/>
      <c r="BF1114"/>
      <c r="BG1114"/>
      <c r="BH1114"/>
      <c r="BI1114"/>
      <c r="BJ1114" t="s">
        <v>58</v>
      </c>
      <c r="BK1114"/>
      <c r="BL1114" t="s">
        <v>265</v>
      </c>
      <c r="BM1114">
        <v>19561</v>
      </c>
      <c r="BN1114"/>
      <c r="BO1114"/>
    </row>
    <row r="1115" spans="1:67" s="13" customFormat="1" x14ac:dyDescent="0.25">
      <c r="A1115" s="8" t="s">
        <v>267</v>
      </c>
      <c r="B1115"/>
      <c r="C1115" t="s">
        <v>1505</v>
      </c>
      <c r="D1115" t="s">
        <v>61</v>
      </c>
      <c r="E1115" t="s">
        <v>262</v>
      </c>
      <c r="F1115" t="s">
        <v>263</v>
      </c>
      <c r="G1115" s="8" t="s">
        <v>262</v>
      </c>
      <c r="H1115" t="s">
        <v>263</v>
      </c>
      <c r="I1115" t="b">
        <v>0</v>
      </c>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v>5.7</v>
      </c>
      <c r="AT1115"/>
      <c r="AU1115"/>
      <c r="AV1115">
        <v>4.3</v>
      </c>
      <c r="AW1115"/>
      <c r="AX1115"/>
      <c r="AY1115"/>
      <c r="AZ1115"/>
      <c r="BA1115"/>
      <c r="BB1115"/>
      <c r="BC1115"/>
      <c r="BD1115"/>
      <c r="BE1115"/>
      <c r="BF1115"/>
      <c r="BG1115"/>
      <c r="BH1115"/>
      <c r="BI1115"/>
      <c r="BJ1115" s="8" t="s">
        <v>67</v>
      </c>
      <c r="BK1115" s="1">
        <v>44816</v>
      </c>
      <c r="BL1115" t="s">
        <v>1933</v>
      </c>
      <c r="BM1115">
        <v>2585</v>
      </c>
      <c r="BN1115"/>
      <c r="BO1115"/>
    </row>
    <row r="1116" spans="1:67" s="13" customFormat="1" x14ac:dyDescent="0.25">
      <c r="A1116" t="s">
        <v>267</v>
      </c>
      <c r="B1116"/>
      <c r="C1116" t="s">
        <v>1505</v>
      </c>
      <c r="D1116" t="s">
        <v>61</v>
      </c>
      <c r="E1116" t="s">
        <v>262</v>
      </c>
      <c r="F1116" t="s">
        <v>263</v>
      </c>
      <c r="G1116" t="s">
        <v>262</v>
      </c>
      <c r="H1116" t="s">
        <v>263</v>
      </c>
      <c r="I1116"/>
      <c r="J1116"/>
      <c r="K1116"/>
      <c r="L1116"/>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v>5.7</v>
      </c>
      <c r="AT1116"/>
      <c r="AU1116"/>
      <c r="AV1116">
        <v>4.3</v>
      </c>
      <c r="AW1116"/>
      <c r="AX1116"/>
      <c r="AY1116"/>
      <c r="AZ1116"/>
      <c r="BA1116"/>
      <c r="BB1116"/>
      <c r="BC1116"/>
      <c r="BD1116"/>
      <c r="BE1116"/>
      <c r="BF1116"/>
      <c r="BG1116"/>
      <c r="BH1116"/>
      <c r="BI1116"/>
      <c r="BJ1116" t="s">
        <v>58</v>
      </c>
      <c r="BK1116"/>
      <c r="BL1116" t="s">
        <v>265</v>
      </c>
      <c r="BM1116">
        <v>19561</v>
      </c>
      <c r="BN1116"/>
      <c r="BO1116"/>
    </row>
    <row r="1117" spans="1:67" s="13" customFormat="1" x14ac:dyDescent="0.25">
      <c r="A1117" s="13" t="s">
        <v>1723</v>
      </c>
      <c r="C1117" s="13" t="s">
        <v>1505</v>
      </c>
      <c r="D1117" s="13" t="s">
        <v>61</v>
      </c>
      <c r="E1117" s="13" t="s">
        <v>262</v>
      </c>
      <c r="G1117" s="13" t="s">
        <v>262</v>
      </c>
    </row>
    <row r="1118" spans="1:67" s="13" customFormat="1" x14ac:dyDescent="0.25">
      <c r="A1118" s="13" t="s">
        <v>1723</v>
      </c>
      <c r="C1118" s="13" t="s">
        <v>1505</v>
      </c>
      <c r="D1118" s="13" t="s">
        <v>61</v>
      </c>
      <c r="E1118" s="13" t="s">
        <v>1699</v>
      </c>
      <c r="F1118" s="13" t="s">
        <v>1700</v>
      </c>
      <c r="G1118" s="13" t="s">
        <v>1699</v>
      </c>
      <c r="H1118" s="13" t="s">
        <v>1700</v>
      </c>
    </row>
    <row r="1119" spans="1:67" s="13" customFormat="1" x14ac:dyDescent="0.25">
      <c r="A1119" s="8" t="s">
        <v>1907</v>
      </c>
      <c r="B1119" t="s">
        <v>326</v>
      </c>
      <c r="C1119" t="s">
        <v>1505</v>
      </c>
      <c r="D1119" t="s">
        <v>61</v>
      </c>
      <c r="E1119" t="s">
        <v>1699</v>
      </c>
      <c r="F1119" t="s">
        <v>1700</v>
      </c>
      <c r="G1119" s="8" t="s">
        <v>1699</v>
      </c>
      <c r="H1119" s="8" t="s">
        <v>1700</v>
      </c>
      <c r="I1119" s="8"/>
      <c r="J1119"/>
      <c r="K1119"/>
      <c r="L1119"/>
      <c r="M1119"/>
      <c r="N1119"/>
      <c r="O1119"/>
      <c r="P1119"/>
      <c r="Q1119"/>
      <c r="R1119"/>
      <c r="S1119"/>
      <c r="T1119"/>
      <c r="U1119"/>
      <c r="V1119"/>
      <c r="W1119"/>
      <c r="X1119"/>
      <c r="Y1119"/>
      <c r="Z1119"/>
      <c r="AA1119"/>
      <c r="AB1119"/>
      <c r="AC1119"/>
      <c r="AD1119"/>
      <c r="AE1119"/>
      <c r="AF1119"/>
      <c r="AG1119"/>
      <c r="AH1119"/>
      <c r="AI1119"/>
      <c r="AJ1119"/>
      <c r="AK1119"/>
      <c r="AL1119"/>
      <c r="AM1119"/>
      <c r="AN1119"/>
      <c r="AO1119">
        <v>6.43</v>
      </c>
      <c r="AP1119"/>
      <c r="AQ1119"/>
      <c r="AR1119">
        <v>5.5</v>
      </c>
      <c r="AS1119">
        <v>6.95</v>
      </c>
      <c r="AT1119"/>
      <c r="AU1119"/>
      <c r="AV1119">
        <v>6.29</v>
      </c>
      <c r="AW1119">
        <v>7.15</v>
      </c>
      <c r="AX1119">
        <v>6.05</v>
      </c>
      <c r="AY1119">
        <v>5.56</v>
      </c>
      <c r="AZ1119">
        <v>6.05</v>
      </c>
      <c r="BA1119">
        <v>7.79</v>
      </c>
      <c r="BB1119">
        <v>5.98</v>
      </c>
      <c r="BC1119">
        <v>5.97</v>
      </c>
      <c r="BD1119">
        <v>5.98</v>
      </c>
      <c r="BE1119">
        <v>8.2200000000000006</v>
      </c>
      <c r="BF1119">
        <v>5.7</v>
      </c>
      <c r="BG1119">
        <v>5.0999999999999996</v>
      </c>
      <c r="BH1119">
        <v>5.7</v>
      </c>
      <c r="BI1119"/>
      <c r="BJ1119" s="8" t="s">
        <v>67</v>
      </c>
      <c r="BK1119" s="9">
        <v>44813</v>
      </c>
      <c r="BL1119" t="s">
        <v>1892</v>
      </c>
      <c r="BM1119" s="8">
        <v>77694</v>
      </c>
      <c r="BN1119" t="s">
        <v>60</v>
      </c>
      <c r="BO1119" t="s">
        <v>1892</v>
      </c>
    </row>
    <row r="1120" spans="1:67" s="13" customFormat="1" x14ac:dyDescent="0.25">
      <c r="A1120" s="13" t="s">
        <v>1723</v>
      </c>
      <c r="C1120" s="13" t="s">
        <v>1505</v>
      </c>
      <c r="D1120" s="13" t="s">
        <v>61</v>
      </c>
      <c r="E1120" s="13" t="s">
        <v>1699</v>
      </c>
      <c r="G1120" s="13" t="s">
        <v>1699</v>
      </c>
    </row>
    <row r="1121" spans="1:67" s="13" customFormat="1" x14ac:dyDescent="0.25">
      <c r="A1121" s="8" t="s">
        <v>2324</v>
      </c>
      <c r="B1121"/>
      <c r="C1121" t="s">
        <v>1505</v>
      </c>
      <c r="D1121" t="s">
        <v>61</v>
      </c>
      <c r="E1121" t="s">
        <v>1688</v>
      </c>
      <c r="F1121" t="s">
        <v>1686</v>
      </c>
      <c r="G1121" s="8" t="s">
        <v>1688</v>
      </c>
      <c r="H1121" s="8" t="s">
        <v>1686</v>
      </c>
      <c r="I1121" s="8"/>
      <c r="J1121"/>
      <c r="K1121"/>
      <c r="L1121"/>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v>8</v>
      </c>
      <c r="BB1121"/>
      <c r="BC1121"/>
      <c r="BD1121">
        <v>7.8</v>
      </c>
      <c r="BE1121">
        <v>9.5</v>
      </c>
      <c r="BF1121"/>
      <c r="BG1121"/>
      <c r="BH1121">
        <v>7.2</v>
      </c>
      <c r="BI1121" t="s">
        <v>3454</v>
      </c>
      <c r="BJ1121" t="s">
        <v>67</v>
      </c>
      <c r="BK1121" s="1">
        <v>44820</v>
      </c>
      <c r="BL1121" s="8" t="s">
        <v>2299</v>
      </c>
      <c r="BM1121" s="8" t="s">
        <v>2335</v>
      </c>
      <c r="BN1121" t="s">
        <v>60</v>
      </c>
      <c r="BO1121" s="8" t="s">
        <v>2299</v>
      </c>
    </row>
    <row r="1122" spans="1:67" s="13" customFormat="1" x14ac:dyDescent="0.25">
      <c r="A1122" s="8" t="s">
        <v>2322</v>
      </c>
      <c r="B1122" t="s">
        <v>326</v>
      </c>
      <c r="C1122" t="s">
        <v>1505</v>
      </c>
      <c r="D1122" t="s">
        <v>61</v>
      </c>
      <c r="E1122" t="s">
        <v>1688</v>
      </c>
      <c r="F1122" t="s">
        <v>1686</v>
      </c>
      <c r="G1122" s="8" t="s">
        <v>1688</v>
      </c>
      <c r="H1122" s="8" t="s">
        <v>1686</v>
      </c>
      <c r="I1122" s="8"/>
      <c r="J1122"/>
      <c r="K1122"/>
      <c r="L1122"/>
      <c r="M1122"/>
      <c r="N1122"/>
      <c r="O1122"/>
      <c r="P1122"/>
      <c r="Q1122"/>
      <c r="R1122"/>
      <c r="S1122"/>
      <c r="T1122"/>
      <c r="U1122"/>
      <c r="V1122"/>
      <c r="W1122"/>
      <c r="X1122"/>
      <c r="Y1122">
        <v>7.8</v>
      </c>
      <c r="Z1122"/>
      <c r="AA1122"/>
      <c r="AB1122">
        <v>11.4</v>
      </c>
      <c r="AC1122">
        <v>8.1999999999999993</v>
      </c>
      <c r="AD1122"/>
      <c r="AE1122"/>
      <c r="AF1122">
        <v>11.8</v>
      </c>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t="s">
        <v>67</v>
      </c>
      <c r="BK1122" s="1">
        <v>44820</v>
      </c>
      <c r="BL1122" s="8" t="s">
        <v>2299</v>
      </c>
      <c r="BM1122" s="8" t="s">
        <v>2335</v>
      </c>
      <c r="BN1122" t="s">
        <v>60</v>
      </c>
      <c r="BO1122" s="8" t="s">
        <v>2299</v>
      </c>
    </row>
    <row r="1123" spans="1:67" s="13" customFormat="1" x14ac:dyDescent="0.25">
      <c r="A1123" s="8" t="s">
        <v>2323</v>
      </c>
      <c r="B1123"/>
      <c r="C1123" t="s">
        <v>1505</v>
      </c>
      <c r="D1123" t="s">
        <v>61</v>
      </c>
      <c r="E1123" t="s">
        <v>1688</v>
      </c>
      <c r="F1123" t="s">
        <v>1686</v>
      </c>
      <c r="G1123" s="8" t="s">
        <v>1688</v>
      </c>
      <c r="H1123" s="8" t="s">
        <v>1686</v>
      </c>
      <c r="I1123" s="8"/>
      <c r="J1123"/>
      <c r="K1123"/>
      <c r="L1123"/>
      <c r="M1123"/>
      <c r="N1123"/>
      <c r="O1123"/>
      <c r="P1123"/>
      <c r="Q1123"/>
      <c r="R1123"/>
      <c r="S1123"/>
      <c r="T1123">
        <v>11.8</v>
      </c>
      <c r="U1123">
        <v>10.8</v>
      </c>
      <c r="V1123"/>
      <c r="W1123"/>
      <c r="X1123">
        <v>13.5</v>
      </c>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t="s">
        <v>67</v>
      </c>
      <c r="BK1123" s="1">
        <v>44820</v>
      </c>
      <c r="BL1123" s="8" t="s">
        <v>2299</v>
      </c>
      <c r="BM1123" s="8" t="s">
        <v>2335</v>
      </c>
      <c r="BN1123" t="s">
        <v>60</v>
      </c>
      <c r="BO1123" s="8" t="s">
        <v>2299</v>
      </c>
    </row>
    <row r="1124" spans="1:67" s="13" customFormat="1" x14ac:dyDescent="0.25">
      <c r="A1124"/>
      <c r="B1124"/>
      <c r="C1124" t="s">
        <v>1505</v>
      </c>
      <c r="D1124" t="s">
        <v>61</v>
      </c>
      <c r="E1124" t="s">
        <v>444</v>
      </c>
      <c r="F1124" t="s">
        <v>1672</v>
      </c>
      <c r="G1124" s="8" t="s">
        <v>77</v>
      </c>
      <c r="H1124" s="8" t="s">
        <v>1672</v>
      </c>
      <c r="I1124" s="8"/>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f>0.0043*1000</f>
        <v>4.3</v>
      </c>
      <c r="AP1124"/>
      <c r="AQ1124"/>
      <c r="AR1124">
        <f>0.0023*1000</f>
        <v>2.2999999999999998</v>
      </c>
      <c r="AS1124"/>
      <c r="AT1124"/>
      <c r="AU1124"/>
      <c r="AV1124"/>
      <c r="AW1124"/>
      <c r="AX1124"/>
      <c r="AY1124"/>
      <c r="AZ1124"/>
      <c r="BA1124">
        <f>0.0032*1000</f>
        <v>3.2</v>
      </c>
      <c r="BB1124"/>
      <c r="BC1124"/>
      <c r="BD1124">
        <f>0.003*1000</f>
        <v>3</v>
      </c>
      <c r="BE1124"/>
      <c r="BF1124"/>
      <c r="BG1124"/>
      <c r="BH1124"/>
      <c r="BI1124" t="s">
        <v>2534</v>
      </c>
      <c r="BJ1124" s="8" t="s">
        <v>67</v>
      </c>
      <c r="BK1124" s="1">
        <v>44826</v>
      </c>
      <c r="BL1124" s="8" t="s">
        <v>2531</v>
      </c>
      <c r="BM1124">
        <v>53560</v>
      </c>
      <c r="BN1124"/>
      <c r="BO1124"/>
    </row>
    <row r="1125" spans="1:67" s="13" customFormat="1" x14ac:dyDescent="0.25">
      <c r="A1125" s="13" t="s">
        <v>1723</v>
      </c>
      <c r="C1125" s="13" t="s">
        <v>1505</v>
      </c>
      <c r="D1125" s="13" t="s">
        <v>61</v>
      </c>
      <c r="E1125" s="13" t="s">
        <v>444</v>
      </c>
      <c r="F1125" s="13" t="s">
        <v>1672</v>
      </c>
      <c r="G1125" s="13" t="s">
        <v>444</v>
      </c>
      <c r="H1125" s="13" t="s">
        <v>1672</v>
      </c>
    </row>
    <row r="1126" spans="1:67" s="13" customFormat="1" x14ac:dyDescent="0.25">
      <c r="A1126" s="8" t="s">
        <v>1832</v>
      </c>
      <c r="B1126"/>
      <c r="C1126" t="s">
        <v>1505</v>
      </c>
      <c r="D1126" t="s">
        <v>61</v>
      </c>
      <c r="E1126" t="s">
        <v>444</v>
      </c>
      <c r="F1126" t="s">
        <v>1672</v>
      </c>
      <c r="G1126" s="8" t="s">
        <v>1826</v>
      </c>
      <c r="H1126" s="8" t="s">
        <v>1827</v>
      </c>
      <c r="I1126" s="8"/>
      <c r="J1126"/>
      <c r="K1126"/>
      <c r="L1126"/>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v>3.0049999999999999</v>
      </c>
      <c r="BB1126">
        <v>2.5310000000000001</v>
      </c>
      <c r="BC1126">
        <v>2.4849999999999999</v>
      </c>
      <c r="BD1126">
        <v>2.5310000000000001</v>
      </c>
      <c r="BE1126"/>
      <c r="BF1126"/>
      <c r="BG1126"/>
      <c r="BH1126"/>
      <c r="BI1126"/>
      <c r="BJ1126" s="8" t="s">
        <v>67</v>
      </c>
      <c r="BK1126" s="9">
        <v>44812</v>
      </c>
      <c r="BL1126" s="8" t="s">
        <v>1724</v>
      </c>
      <c r="BM1126" s="8">
        <v>1420</v>
      </c>
      <c r="BN1126"/>
      <c r="BO1126"/>
    </row>
    <row r="1127" spans="1:67" s="13" customFormat="1" x14ac:dyDescent="0.25">
      <c r="A1127" s="8" t="s">
        <v>1825</v>
      </c>
      <c r="B1127" s="8"/>
      <c r="C1127" s="8" t="s">
        <v>1505</v>
      </c>
      <c r="D1127" s="8" t="s">
        <v>61</v>
      </c>
      <c r="E1127" s="8" t="s">
        <v>444</v>
      </c>
      <c r="F1127" s="8" t="s">
        <v>1672</v>
      </c>
      <c r="G1127" s="8" t="s">
        <v>1826</v>
      </c>
      <c r="H1127" s="8" t="s">
        <v>1827</v>
      </c>
      <c r="I1127" s="8"/>
      <c r="J1127" s="8"/>
      <c r="K1127" s="8"/>
      <c r="L1127" s="8"/>
      <c r="M1127" s="8"/>
      <c r="N1127" s="8"/>
      <c r="O1127" s="8"/>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AY1127" s="8"/>
      <c r="AZ1127" s="8"/>
      <c r="BA1127" s="8">
        <v>3.008</v>
      </c>
      <c r="BB1127" s="8">
        <v>2.59</v>
      </c>
      <c r="BC1127" s="8">
        <v>2.5739999999999998</v>
      </c>
      <c r="BD1127" s="8">
        <v>2.59</v>
      </c>
      <c r="BE1127" s="8"/>
      <c r="BF1127" s="8"/>
      <c r="BG1127" s="8"/>
      <c r="BH1127" s="8"/>
      <c r="BI1127" s="8"/>
      <c r="BJ1127" s="8" t="s">
        <v>67</v>
      </c>
      <c r="BK1127" s="9">
        <v>44812</v>
      </c>
      <c r="BL1127" s="8" t="s">
        <v>1724</v>
      </c>
      <c r="BM1127" s="8">
        <v>1420</v>
      </c>
      <c r="BN1127" s="8" t="s">
        <v>60</v>
      </c>
      <c r="BO1127" s="8" t="s">
        <v>1724</v>
      </c>
    </row>
    <row r="1128" spans="1:67" s="13" customFormat="1" x14ac:dyDescent="0.25">
      <c r="A1128" s="8" t="s">
        <v>1833</v>
      </c>
      <c r="B1128"/>
      <c r="C1128" t="s">
        <v>1505</v>
      </c>
      <c r="D1128" t="s">
        <v>61</v>
      </c>
      <c r="E1128" t="s">
        <v>444</v>
      </c>
      <c r="F1128" t="s">
        <v>1672</v>
      </c>
      <c r="G1128" s="15" t="s">
        <v>1826</v>
      </c>
      <c r="H1128" s="15" t="s">
        <v>1827</v>
      </c>
      <c r="I1128" s="15"/>
      <c r="J1128"/>
      <c r="K1128"/>
      <c r="L1128" t="s">
        <v>1837</v>
      </c>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v>3.1</v>
      </c>
      <c r="AX1128">
        <v>2.2000000000000002</v>
      </c>
      <c r="AY1128">
        <v>2.4</v>
      </c>
      <c r="AZ1128">
        <v>2.4</v>
      </c>
      <c r="BA1128">
        <v>3.1230000000000002</v>
      </c>
      <c r="BB1128">
        <v>2.556</v>
      </c>
      <c r="BC1128">
        <v>2.4260000000000002</v>
      </c>
      <c r="BD1128">
        <v>2.556</v>
      </c>
      <c r="BE1128">
        <v>3.8210000000000002</v>
      </c>
      <c r="BF1128">
        <v>2.496</v>
      </c>
      <c r="BG1128">
        <v>2.194</v>
      </c>
      <c r="BH1128">
        <v>2.496</v>
      </c>
      <c r="BI1128" t="s">
        <v>1836</v>
      </c>
      <c r="BJ1128" s="8" t="s">
        <v>67</v>
      </c>
      <c r="BK1128" s="9">
        <v>44812</v>
      </c>
      <c r="BL1128" s="8" t="s">
        <v>1724</v>
      </c>
      <c r="BM1128" s="8">
        <v>1420</v>
      </c>
      <c r="BN1128"/>
      <c r="BO1128"/>
    </row>
    <row r="1129" spans="1:67" s="13" customFormat="1" x14ac:dyDescent="0.25">
      <c r="A1129" s="13" t="s">
        <v>1723</v>
      </c>
      <c r="C1129" s="13" t="s">
        <v>1505</v>
      </c>
      <c r="D1129" s="13" t="s">
        <v>61</v>
      </c>
      <c r="E1129" s="13" t="s">
        <v>444</v>
      </c>
      <c r="F1129" s="13" t="s">
        <v>1667</v>
      </c>
      <c r="G1129" s="13" t="s">
        <v>444</v>
      </c>
      <c r="H1129" s="13" t="s">
        <v>1667</v>
      </c>
    </row>
    <row r="1130" spans="1:67" s="13" customFormat="1" x14ac:dyDescent="0.25">
      <c r="A1130" s="8" t="s">
        <v>2133</v>
      </c>
      <c r="B1130"/>
      <c r="C1130" t="s">
        <v>1505</v>
      </c>
      <c r="D1130" t="s">
        <v>61</v>
      </c>
      <c r="E1130" t="s">
        <v>444</v>
      </c>
      <c r="F1130" t="s">
        <v>1667</v>
      </c>
      <c r="G1130" s="8" t="s">
        <v>444</v>
      </c>
      <c r="H1130" t="s">
        <v>1667</v>
      </c>
      <c r="I1130"/>
      <c r="J1130"/>
      <c r="K1130"/>
      <c r="L1130"/>
      <c r="M1130"/>
      <c r="N1130"/>
      <c r="O1130"/>
      <c r="P1130"/>
      <c r="Q1130"/>
      <c r="R1130"/>
      <c r="S1130"/>
      <c r="T1130"/>
      <c r="U1130">
        <v>7.5</v>
      </c>
      <c r="V1130"/>
      <c r="W1130"/>
      <c r="X1130">
        <v>6.9</v>
      </c>
      <c r="Y1130">
        <v>6.6</v>
      </c>
      <c r="Z1130">
        <v>5.7</v>
      </c>
      <c r="AA1130">
        <v>5.7</v>
      </c>
      <c r="AB1130">
        <v>5.7</v>
      </c>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t="s">
        <v>3455</v>
      </c>
      <c r="BJ1130" s="8" t="s">
        <v>67</v>
      </c>
      <c r="BK1130" s="1">
        <v>44816</v>
      </c>
      <c r="BL1130" t="s">
        <v>1933</v>
      </c>
      <c r="BM1130">
        <v>2585</v>
      </c>
      <c r="BN1130"/>
      <c r="BO1130"/>
    </row>
    <row r="1131" spans="1:67" s="13" customFormat="1" x14ac:dyDescent="0.25">
      <c r="A1131" s="8" t="s">
        <v>2134</v>
      </c>
      <c r="B1131"/>
      <c r="C1131" t="s">
        <v>1505</v>
      </c>
      <c r="D1131" t="s">
        <v>61</v>
      </c>
      <c r="E1131" t="s">
        <v>444</v>
      </c>
      <c r="F1131" t="s">
        <v>1667</v>
      </c>
      <c r="G1131" s="8" t="s">
        <v>444</v>
      </c>
      <c r="H1131" t="s">
        <v>1667</v>
      </c>
      <c r="I1131"/>
      <c r="J1131"/>
      <c r="K1131"/>
      <c r="L1131"/>
      <c r="M1131"/>
      <c r="N1131"/>
      <c r="O1131"/>
      <c r="P1131"/>
      <c r="Q1131"/>
      <c r="R1131"/>
      <c r="S1131"/>
      <c r="T1131"/>
      <c r="U1131">
        <v>7.7</v>
      </c>
      <c r="V1131"/>
      <c r="W1131"/>
      <c r="X1131">
        <v>6.1</v>
      </c>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t="s">
        <v>3456</v>
      </c>
      <c r="BJ1131" s="8" t="s">
        <v>67</v>
      </c>
      <c r="BK1131" s="1">
        <v>44816</v>
      </c>
      <c r="BL1131" t="s">
        <v>1933</v>
      </c>
      <c r="BM1131">
        <v>2585</v>
      </c>
      <c r="BN1131"/>
      <c r="BO1131"/>
    </row>
    <row r="1132" spans="1:67" s="13" customFormat="1" x14ac:dyDescent="0.25">
      <c r="A1132" s="8" t="s">
        <v>1834</v>
      </c>
      <c r="B1132"/>
      <c r="C1132" t="s">
        <v>1505</v>
      </c>
      <c r="D1132" t="s">
        <v>61</v>
      </c>
      <c r="E1132" t="s">
        <v>444</v>
      </c>
      <c r="F1132" t="s">
        <v>1667</v>
      </c>
      <c r="G1132" s="8" t="s">
        <v>444</v>
      </c>
      <c r="H1132" t="s">
        <v>1667</v>
      </c>
      <c r="I1132"/>
      <c r="J1132"/>
      <c r="K1132"/>
      <c r="L1132"/>
      <c r="M1132">
        <v>6.6</v>
      </c>
      <c r="N1132"/>
      <c r="O1132"/>
      <c r="P1132">
        <v>5</v>
      </c>
      <c r="Q1132">
        <v>7.8</v>
      </c>
      <c r="R1132"/>
      <c r="S1132"/>
      <c r="T1132">
        <v>6.1</v>
      </c>
      <c r="U1132">
        <v>7.5</v>
      </c>
      <c r="V1132"/>
      <c r="W1132"/>
      <c r="X1132">
        <v>6</v>
      </c>
      <c r="Y1132">
        <v>6.6</v>
      </c>
      <c r="Z1132">
        <v>5.4</v>
      </c>
      <c r="AA1132">
        <v>5.3</v>
      </c>
      <c r="AB1132">
        <v>5.4</v>
      </c>
      <c r="AC1132">
        <v>5.9</v>
      </c>
      <c r="AD1132">
        <v>5.5</v>
      </c>
      <c r="AE1132">
        <v>5.4</v>
      </c>
      <c r="AF1132">
        <v>5.5</v>
      </c>
      <c r="AG1132">
        <v>6.5</v>
      </c>
      <c r="AH1132">
        <v>4.7</v>
      </c>
      <c r="AI1132">
        <v>4.2</v>
      </c>
      <c r="AJ1132">
        <v>4.7</v>
      </c>
      <c r="AK1132"/>
      <c r="AL1132"/>
      <c r="AM1132"/>
      <c r="AN1132"/>
      <c r="AO1132"/>
      <c r="AP1132"/>
      <c r="AQ1132"/>
      <c r="AR1132"/>
      <c r="AS1132"/>
      <c r="AT1132"/>
      <c r="AU1132"/>
      <c r="AV1132"/>
      <c r="AW1132"/>
      <c r="AX1132"/>
      <c r="AY1132"/>
      <c r="AZ1132"/>
      <c r="BA1132"/>
      <c r="BB1132"/>
      <c r="BC1132"/>
      <c r="BD1132"/>
      <c r="BE1132"/>
      <c r="BF1132"/>
      <c r="BG1132"/>
      <c r="BH1132"/>
      <c r="BI1132" t="s">
        <v>3457</v>
      </c>
      <c r="BJ1132" s="8" t="s">
        <v>67</v>
      </c>
      <c r="BK1132" s="1">
        <v>44816</v>
      </c>
      <c r="BL1132" t="s">
        <v>1933</v>
      </c>
      <c r="BM1132">
        <v>2585</v>
      </c>
      <c r="BN1132"/>
      <c r="BO1132"/>
    </row>
    <row r="1133" spans="1:67" s="13" customFormat="1" x14ac:dyDescent="0.25">
      <c r="A1133" s="8" t="s">
        <v>2135</v>
      </c>
      <c r="B1133"/>
      <c r="C1133" t="s">
        <v>1505</v>
      </c>
      <c r="D1133" t="s">
        <v>61</v>
      </c>
      <c r="E1133" t="s">
        <v>444</v>
      </c>
      <c r="F1133" t="s">
        <v>1667</v>
      </c>
      <c r="G1133" s="8" t="s">
        <v>444</v>
      </c>
      <c r="H1133" t="s">
        <v>1667</v>
      </c>
      <c r="I1133"/>
      <c r="J1133"/>
      <c r="K1133"/>
      <c r="L1133"/>
      <c r="M1133">
        <v>6.6</v>
      </c>
      <c r="N1133"/>
      <c r="O1133"/>
      <c r="P1133">
        <v>5.3</v>
      </c>
      <c r="Q1133"/>
      <c r="R1133"/>
      <c r="S1133"/>
      <c r="T1133"/>
      <c r="U1133">
        <v>7.6</v>
      </c>
      <c r="V1133"/>
      <c r="W1133"/>
      <c r="X1133">
        <v>6.2</v>
      </c>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t="s">
        <v>1937</v>
      </c>
      <c r="BJ1133" s="8" t="s">
        <v>67</v>
      </c>
      <c r="BK1133" s="1">
        <v>44816</v>
      </c>
      <c r="BL1133" t="s">
        <v>1933</v>
      </c>
      <c r="BM1133">
        <v>2585</v>
      </c>
      <c r="BN1133"/>
      <c r="BO1133"/>
    </row>
    <row r="1134" spans="1:67" s="13" customFormat="1" x14ac:dyDescent="0.25">
      <c r="A1134" s="8" t="s">
        <v>2136</v>
      </c>
      <c r="B1134"/>
      <c r="C1134" t="s">
        <v>1505</v>
      </c>
      <c r="D1134" t="s">
        <v>61</v>
      </c>
      <c r="E1134" t="s">
        <v>444</v>
      </c>
      <c r="F1134" t="s">
        <v>1667</v>
      </c>
      <c r="G1134" s="8" t="s">
        <v>444</v>
      </c>
      <c r="H1134" t="s">
        <v>1667</v>
      </c>
      <c r="I1134"/>
      <c r="J1134"/>
      <c r="K1134"/>
      <c r="L1134"/>
      <c r="M1134"/>
      <c r="N1134"/>
      <c r="O1134"/>
      <c r="P1134"/>
      <c r="Q1134"/>
      <c r="R1134"/>
      <c r="S1134"/>
      <c r="T1134"/>
      <c r="U1134"/>
      <c r="V1134"/>
      <c r="W1134"/>
      <c r="X1134"/>
      <c r="Y1134">
        <v>6.5</v>
      </c>
      <c r="Z1134">
        <v>5.5</v>
      </c>
      <c r="AA1134">
        <v>5.5</v>
      </c>
      <c r="AB1134">
        <v>5.5</v>
      </c>
      <c r="AC1134">
        <v>5.7</v>
      </c>
      <c r="AD1134">
        <v>5.5</v>
      </c>
      <c r="AE1134">
        <v>5.2</v>
      </c>
      <c r="AF1134">
        <v>5.5</v>
      </c>
      <c r="AG1134">
        <v>6.7</v>
      </c>
      <c r="AH1134">
        <v>4.7</v>
      </c>
      <c r="AI1134">
        <v>4.2</v>
      </c>
      <c r="AJ1134">
        <v>4.7</v>
      </c>
      <c r="AK1134"/>
      <c r="AL1134"/>
      <c r="AM1134"/>
      <c r="AN1134"/>
      <c r="AO1134"/>
      <c r="AP1134"/>
      <c r="AQ1134"/>
      <c r="AR1134"/>
      <c r="AS1134"/>
      <c r="AT1134"/>
      <c r="AU1134"/>
      <c r="AV1134"/>
      <c r="AW1134"/>
      <c r="AX1134"/>
      <c r="AY1134"/>
      <c r="AZ1134"/>
      <c r="BA1134"/>
      <c r="BB1134"/>
      <c r="BC1134"/>
      <c r="BD1134"/>
      <c r="BE1134"/>
      <c r="BF1134"/>
      <c r="BG1134"/>
      <c r="BH1134"/>
      <c r="BI1134"/>
      <c r="BJ1134" s="8" t="s">
        <v>67</v>
      </c>
      <c r="BK1134" s="1">
        <v>44816</v>
      </c>
      <c r="BL1134" t="s">
        <v>1933</v>
      </c>
      <c r="BM1134">
        <v>2585</v>
      </c>
      <c r="BN1134"/>
      <c r="BO1134"/>
    </row>
    <row r="1135" spans="1:67" s="13" customFormat="1" x14ac:dyDescent="0.25">
      <c r="A1135" s="8" t="s">
        <v>1834</v>
      </c>
      <c r="B1135"/>
      <c r="C1135" t="s">
        <v>1505</v>
      </c>
      <c r="D1135" t="s">
        <v>61</v>
      </c>
      <c r="E1135" t="s">
        <v>444</v>
      </c>
      <c r="F1135" t="s">
        <v>1667</v>
      </c>
      <c r="G1135" s="8" t="s">
        <v>1826</v>
      </c>
      <c r="H1135" s="8" t="s">
        <v>1667</v>
      </c>
      <c r="I1135" s="8"/>
      <c r="J1135"/>
      <c r="K1135"/>
      <c r="L1135" t="s">
        <v>1838</v>
      </c>
      <c r="M1135"/>
      <c r="N1135"/>
      <c r="O1135"/>
      <c r="P1135"/>
      <c r="Q1135"/>
      <c r="R1135"/>
      <c r="S1135"/>
      <c r="T1135"/>
      <c r="U1135"/>
      <c r="V1135"/>
      <c r="W1135"/>
      <c r="X1135"/>
      <c r="Y1135"/>
      <c r="Z1135"/>
      <c r="AA1135"/>
      <c r="AB1135"/>
      <c r="AC1135"/>
      <c r="AD1135"/>
      <c r="AE1135"/>
      <c r="AF1135"/>
      <c r="AG1135"/>
      <c r="AH1135"/>
      <c r="AI1135"/>
      <c r="AJ1135"/>
      <c r="AK1135">
        <v>6.6849999999999996</v>
      </c>
      <c r="AL1135"/>
      <c r="AM1135"/>
      <c r="AN1135">
        <v>4.2</v>
      </c>
      <c r="AO1135">
        <v>7.758</v>
      </c>
      <c r="AP1135"/>
      <c r="AQ1135"/>
      <c r="AR1135">
        <v>5.3</v>
      </c>
      <c r="AS1135">
        <v>7.6360000000000001</v>
      </c>
      <c r="AT1135"/>
      <c r="AU1135"/>
      <c r="AV1135">
        <v>5.2</v>
      </c>
      <c r="AW1135">
        <v>6.532</v>
      </c>
      <c r="AX1135">
        <v>4.8</v>
      </c>
      <c r="AY1135">
        <v>4.5999999999999996</v>
      </c>
      <c r="AZ1135">
        <v>4.8</v>
      </c>
      <c r="BA1135">
        <v>5.7240000000000002</v>
      </c>
      <c r="BB1135">
        <v>4.9000000000000004</v>
      </c>
      <c r="BC1135">
        <v>4.8</v>
      </c>
      <c r="BD1135">
        <v>4.9000000000000004</v>
      </c>
      <c r="BE1135">
        <v>6.5060000000000002</v>
      </c>
      <c r="BF1135">
        <v>4.2</v>
      </c>
      <c r="BG1135">
        <v>3.8</v>
      </c>
      <c r="BH1135">
        <v>4.2</v>
      </c>
      <c r="BI1135" t="s">
        <v>1835</v>
      </c>
      <c r="BJ1135" s="8" t="s">
        <v>67</v>
      </c>
      <c r="BK1135" s="9">
        <v>44812</v>
      </c>
      <c r="BL1135" s="8" t="s">
        <v>1724</v>
      </c>
      <c r="BM1135" s="8">
        <v>1420</v>
      </c>
      <c r="BN1135"/>
      <c r="BO1135"/>
    </row>
    <row r="1136" spans="1:67" s="13" customFormat="1" x14ac:dyDescent="0.25">
      <c r="A1136" s="8" t="s">
        <v>1839</v>
      </c>
      <c r="B1136"/>
      <c r="C1136" t="s">
        <v>1505</v>
      </c>
      <c r="D1136" t="s">
        <v>61</v>
      </c>
      <c r="E1136" t="s">
        <v>444</v>
      </c>
      <c r="F1136" t="s">
        <v>1667</v>
      </c>
      <c r="G1136" s="15" t="s">
        <v>1826</v>
      </c>
      <c r="H1136" s="15" t="s">
        <v>1667</v>
      </c>
      <c r="I1136" s="15"/>
      <c r="J1136"/>
      <c r="K1136"/>
      <c r="L1136" t="s">
        <v>1727</v>
      </c>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v>5.9809999999999999</v>
      </c>
      <c r="BB1136">
        <v>5.1420000000000003</v>
      </c>
      <c r="BC1136">
        <v>5.0469999999999997</v>
      </c>
      <c r="BD1136">
        <v>5.1420000000000003</v>
      </c>
      <c r="BE1136"/>
      <c r="BF1136"/>
      <c r="BG1136"/>
      <c r="BH1136"/>
      <c r="BI1136"/>
      <c r="BJ1136" s="8" t="s">
        <v>67</v>
      </c>
      <c r="BK1136" s="9">
        <v>44812</v>
      </c>
      <c r="BL1136" s="8" t="s">
        <v>1724</v>
      </c>
      <c r="BM1136" s="8">
        <v>1420</v>
      </c>
      <c r="BN1136" t="s">
        <v>60</v>
      </c>
      <c r="BO1136" t="s">
        <v>1724</v>
      </c>
    </row>
    <row r="1137" spans="1:67" s="13" customFormat="1" x14ac:dyDescent="0.25">
      <c r="A1137" s="13" t="s">
        <v>1723</v>
      </c>
      <c r="C1137" s="13" t="s">
        <v>1505</v>
      </c>
      <c r="D1137" s="13" t="s">
        <v>61</v>
      </c>
      <c r="E1137" s="13" t="s">
        <v>444</v>
      </c>
      <c r="F1137" s="13" t="s">
        <v>1671</v>
      </c>
      <c r="G1137" s="13" t="s">
        <v>444</v>
      </c>
      <c r="H1137" s="13" t="s">
        <v>1671</v>
      </c>
    </row>
    <row r="1138" spans="1:67" s="13" customFormat="1" x14ac:dyDescent="0.25">
      <c r="A1138" s="8" t="s">
        <v>1910</v>
      </c>
      <c r="B1138"/>
      <c r="C1138" t="s">
        <v>1505</v>
      </c>
      <c r="D1138" t="s">
        <v>61</v>
      </c>
      <c r="E1138" t="s">
        <v>444</v>
      </c>
      <c r="F1138" t="s">
        <v>1671</v>
      </c>
      <c r="G1138" s="8" t="s">
        <v>444</v>
      </c>
      <c r="H1138" s="8" t="s">
        <v>1671</v>
      </c>
      <c r="I1138" s="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v>4.46</v>
      </c>
      <c r="AX1138">
        <v>3.5</v>
      </c>
      <c r="AY1138">
        <v>3.22</v>
      </c>
      <c r="AZ1138">
        <v>3.5</v>
      </c>
      <c r="BA1138">
        <v>4.46</v>
      </c>
      <c r="BB1138">
        <v>3.87</v>
      </c>
      <c r="BC1138">
        <v>3.44</v>
      </c>
      <c r="BD1138">
        <v>3.87</v>
      </c>
      <c r="BE1138">
        <v>5.0599999999999996</v>
      </c>
      <c r="BF1138">
        <v>3.41</v>
      </c>
      <c r="BG1138">
        <v>2.8</v>
      </c>
      <c r="BH1138">
        <v>3.41</v>
      </c>
      <c r="BI1138" t="s">
        <v>1913</v>
      </c>
      <c r="BJ1138" s="8" t="s">
        <v>67</v>
      </c>
      <c r="BK1138" s="9">
        <v>44813</v>
      </c>
      <c r="BL1138" t="s">
        <v>1892</v>
      </c>
      <c r="BM1138" s="8">
        <v>77694</v>
      </c>
      <c r="BN1138" t="s">
        <v>60</v>
      </c>
      <c r="BO1138" t="s">
        <v>1892</v>
      </c>
    </row>
    <row r="1139" spans="1:67" s="13" customFormat="1" x14ac:dyDescent="0.25">
      <c r="A1139" s="8" t="s">
        <v>1911</v>
      </c>
      <c r="B1139"/>
      <c r="C1139" t="s">
        <v>1505</v>
      </c>
      <c r="D1139" t="s">
        <v>61</v>
      </c>
      <c r="E1139" t="s">
        <v>444</v>
      </c>
      <c r="F1139" t="s">
        <v>1671</v>
      </c>
      <c r="G1139" s="8" t="s">
        <v>444</v>
      </c>
      <c r="H1139" s="8" t="s">
        <v>1671</v>
      </c>
      <c r="I1139" s="8"/>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v>4.2</v>
      </c>
      <c r="AX1139">
        <v>3.4</v>
      </c>
      <c r="AY1139">
        <v>3.28</v>
      </c>
      <c r="AZ1139">
        <v>3.4</v>
      </c>
      <c r="BA1139">
        <v>4.22</v>
      </c>
      <c r="BB1139">
        <v>3.92</v>
      </c>
      <c r="BC1139">
        <v>3.57</v>
      </c>
      <c r="BD1139">
        <v>3.92</v>
      </c>
      <c r="BE1139">
        <v>4.79</v>
      </c>
      <c r="BF1139">
        <v>3.46</v>
      </c>
      <c r="BG1139">
        <v>3.16</v>
      </c>
      <c r="BH1139">
        <v>3.46</v>
      </c>
      <c r="BI1139" t="s">
        <v>1914</v>
      </c>
      <c r="BJ1139" s="8" t="s">
        <v>67</v>
      </c>
      <c r="BK1139" s="9">
        <v>44813</v>
      </c>
      <c r="BL1139" t="s">
        <v>1892</v>
      </c>
      <c r="BM1139" s="8">
        <v>77694</v>
      </c>
      <c r="BN1139"/>
      <c r="BO1139"/>
    </row>
    <row r="1140" spans="1:67" s="13" customFormat="1" x14ac:dyDescent="0.25">
      <c r="A1140" s="8" t="s">
        <v>1912</v>
      </c>
      <c r="B1140"/>
      <c r="C1140" t="s">
        <v>1505</v>
      </c>
      <c r="D1140" t="s">
        <v>61</v>
      </c>
      <c r="E1140" t="s">
        <v>444</v>
      </c>
      <c r="F1140" t="s">
        <v>1671</v>
      </c>
      <c r="G1140" s="8" t="s">
        <v>444</v>
      </c>
      <c r="H1140" s="8" t="s">
        <v>1671</v>
      </c>
      <c r="I1140" s="8"/>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v>4.55</v>
      </c>
      <c r="BB1140">
        <v>4.1900000000000004</v>
      </c>
      <c r="BC1140">
        <v>3.91</v>
      </c>
      <c r="BD1140">
        <v>4.1900000000000004</v>
      </c>
      <c r="BE1140">
        <v>5.0999999999999996</v>
      </c>
      <c r="BF1140">
        <v>3.63</v>
      </c>
      <c r="BG1140">
        <v>2.96</v>
      </c>
      <c r="BH1140">
        <v>3.63</v>
      </c>
      <c r="BI1140"/>
      <c r="BJ1140" s="8" t="s">
        <v>67</v>
      </c>
      <c r="BK1140" s="9">
        <v>44813</v>
      </c>
      <c r="BL1140" t="s">
        <v>1892</v>
      </c>
      <c r="BM1140" s="8">
        <v>77694</v>
      </c>
      <c r="BN1140"/>
      <c r="BO1140"/>
    </row>
    <row r="1141" spans="1:67" s="13" customFormat="1" x14ac:dyDescent="0.25">
      <c r="A1141" s="8" t="s">
        <v>1840</v>
      </c>
      <c r="B1141" t="s">
        <v>326</v>
      </c>
      <c r="C1141" t="s">
        <v>1505</v>
      </c>
      <c r="D1141" t="s">
        <v>61</v>
      </c>
      <c r="E1141" t="s">
        <v>444</v>
      </c>
      <c r="F1141" t="s">
        <v>1671</v>
      </c>
      <c r="G1141" s="8" t="s">
        <v>1826</v>
      </c>
      <c r="H1141" s="8" t="s">
        <v>1671</v>
      </c>
      <c r="I1141" s="8"/>
      <c r="J1141"/>
      <c r="K1141"/>
      <c r="L1141"/>
      <c r="M1141"/>
      <c r="N1141"/>
      <c r="O1141"/>
      <c r="P1141"/>
      <c r="Q1141"/>
      <c r="R1141"/>
      <c r="S1141"/>
      <c r="T1141"/>
      <c r="U1141"/>
      <c r="V1141"/>
      <c r="W1141"/>
      <c r="X1141"/>
      <c r="Y1141"/>
      <c r="Z1141"/>
      <c r="AA1141"/>
      <c r="AB1141"/>
      <c r="AC1141"/>
      <c r="AD1141"/>
      <c r="AE1141"/>
      <c r="AF1141"/>
      <c r="AG1141"/>
      <c r="AH1141"/>
      <c r="AI1141"/>
      <c r="AJ1141"/>
      <c r="AK1141">
        <v>4.5010000000000003</v>
      </c>
      <c r="AL1141">
        <v>3.4929999999999999</v>
      </c>
      <c r="AM1141"/>
      <c r="AN1141">
        <v>3.4929999999999999</v>
      </c>
      <c r="AO1141">
        <v>4.8949999999999996</v>
      </c>
      <c r="AP1141">
        <v>4.0410000000000004</v>
      </c>
      <c r="AQ1141"/>
      <c r="AR1141">
        <v>4.0410000000000004</v>
      </c>
      <c r="AS1141">
        <v>4.9009999999999998</v>
      </c>
      <c r="AT1141">
        <v>4.165</v>
      </c>
      <c r="AU1141"/>
      <c r="AV1141">
        <v>4.165</v>
      </c>
      <c r="AW1141">
        <v>4.8499999999999996</v>
      </c>
      <c r="AX1141">
        <v>3.7490000000000001</v>
      </c>
      <c r="AY1141">
        <v>3.8460000000000001</v>
      </c>
      <c r="AZ1141">
        <v>3.8460000000000001</v>
      </c>
      <c r="BA1141">
        <v>4.7439999999999998</v>
      </c>
      <c r="BB1141">
        <v>4.0999999999999996</v>
      </c>
      <c r="BC1141">
        <v>4.1210000000000004</v>
      </c>
      <c r="BD1141">
        <v>4.1210000000000004</v>
      </c>
      <c r="BE1141">
        <v>5.5170000000000003</v>
      </c>
      <c r="BF1141">
        <v>3.9279999999999999</v>
      </c>
      <c r="BG1141">
        <v>3.5539999999999998</v>
      </c>
      <c r="BH1141">
        <v>3.9279999999999999</v>
      </c>
      <c r="BI1141"/>
      <c r="BJ1141" s="8" t="s">
        <v>67</v>
      </c>
      <c r="BK1141" s="9">
        <v>44812</v>
      </c>
      <c r="BL1141" s="8" t="s">
        <v>1724</v>
      </c>
      <c r="BM1141" s="8">
        <v>1420</v>
      </c>
      <c r="BN1141" t="s">
        <v>60</v>
      </c>
      <c r="BO1141" t="s">
        <v>1724</v>
      </c>
    </row>
    <row r="1142" spans="1:67" s="13" customFormat="1" x14ac:dyDescent="0.25">
      <c r="A1142" s="8" t="s">
        <v>1841</v>
      </c>
      <c r="B1142"/>
      <c r="C1142" t="s">
        <v>1505</v>
      </c>
      <c r="D1142" t="s">
        <v>61</v>
      </c>
      <c r="E1142" t="s">
        <v>444</v>
      </c>
      <c r="F1142" t="s">
        <v>1671</v>
      </c>
      <c r="G1142" s="15" t="s">
        <v>1826</v>
      </c>
      <c r="H1142" s="15" t="s">
        <v>1671</v>
      </c>
      <c r="I1142" s="15"/>
      <c r="J1142"/>
      <c r="K1142"/>
      <c r="L1142" t="s">
        <v>1727</v>
      </c>
      <c r="M1142"/>
      <c r="N1142"/>
      <c r="O1142"/>
      <c r="P1142"/>
      <c r="Q1142"/>
      <c r="R1142"/>
      <c r="S1142"/>
      <c r="T1142"/>
      <c r="U1142"/>
      <c r="V1142"/>
      <c r="W1142"/>
      <c r="X1142"/>
      <c r="Y1142"/>
      <c r="Z1142"/>
      <c r="AA1142"/>
      <c r="AB1142"/>
      <c r="AC1142"/>
      <c r="AD1142"/>
      <c r="AE1142"/>
      <c r="AF1142"/>
      <c r="AG1142"/>
      <c r="AH1142"/>
      <c r="AI1142"/>
      <c r="AJ1142"/>
      <c r="AK1142"/>
      <c r="AL1142"/>
      <c r="AM1142"/>
      <c r="AN1142"/>
      <c r="AO1142">
        <v>4.4720000000000004</v>
      </c>
      <c r="AP1142"/>
      <c r="AQ1142"/>
      <c r="AR1142">
        <v>3.9049999999999998</v>
      </c>
      <c r="AS1142"/>
      <c r="AT1142"/>
      <c r="AU1142"/>
      <c r="AV1142"/>
      <c r="AW1142"/>
      <c r="AX1142"/>
      <c r="AY1142"/>
      <c r="AZ1142"/>
      <c r="BA1142"/>
      <c r="BB1142"/>
      <c r="BC1142"/>
      <c r="BD1142"/>
      <c r="BE1142"/>
      <c r="BF1142"/>
      <c r="BG1142"/>
      <c r="BH1142"/>
      <c r="BI1142"/>
      <c r="BJ1142" s="8" t="s">
        <v>67</v>
      </c>
      <c r="BK1142" s="9">
        <v>44812</v>
      </c>
      <c r="BL1142" s="8" t="s">
        <v>1724</v>
      </c>
      <c r="BM1142" s="8">
        <v>1420</v>
      </c>
      <c r="BN1142" t="s">
        <v>60</v>
      </c>
      <c r="BO1142" t="s">
        <v>1724</v>
      </c>
    </row>
    <row r="1143" spans="1:67" s="13" customFormat="1" x14ac:dyDescent="0.25">
      <c r="A1143" s="8" t="s">
        <v>1842</v>
      </c>
      <c r="B1143"/>
      <c r="C1143" t="s">
        <v>1505</v>
      </c>
      <c r="D1143" t="s">
        <v>61</v>
      </c>
      <c r="E1143" t="s">
        <v>444</v>
      </c>
      <c r="F1143" t="s">
        <v>1671</v>
      </c>
      <c r="G1143" s="8" t="s">
        <v>1826</v>
      </c>
      <c r="H1143" s="8" t="s">
        <v>1671</v>
      </c>
      <c r="I1143" s="8"/>
      <c r="J1143"/>
      <c r="K1143"/>
      <c r="L1143" t="s">
        <v>1727</v>
      </c>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v>4.8310000000000004</v>
      </c>
      <c r="AT1143"/>
      <c r="AU1143"/>
      <c r="AV1143">
        <v>3.68</v>
      </c>
      <c r="AW1143"/>
      <c r="AX1143"/>
      <c r="AY1143"/>
      <c r="AZ1143"/>
      <c r="BA1143"/>
      <c r="BB1143"/>
      <c r="BC1143"/>
      <c r="BD1143"/>
      <c r="BE1143"/>
      <c r="BF1143"/>
      <c r="BG1143"/>
      <c r="BH1143"/>
      <c r="BI1143"/>
      <c r="BJ1143" s="8" t="s">
        <v>67</v>
      </c>
      <c r="BK1143" s="9">
        <v>44812</v>
      </c>
      <c r="BL1143" s="8" t="s">
        <v>1724</v>
      </c>
      <c r="BM1143" s="8">
        <v>1420</v>
      </c>
      <c r="BN1143" t="s">
        <v>60</v>
      </c>
      <c r="BO1143" t="s">
        <v>1724</v>
      </c>
    </row>
    <row r="1144" spans="1:67" s="13" customFormat="1" x14ac:dyDescent="0.25">
      <c r="A1144" s="13" t="s">
        <v>1723</v>
      </c>
      <c r="C1144" s="13" t="s">
        <v>1505</v>
      </c>
      <c r="D1144" s="13" t="s">
        <v>61</v>
      </c>
      <c r="E1144" s="13" t="s">
        <v>444</v>
      </c>
      <c r="F1144" s="13" t="s">
        <v>1670</v>
      </c>
      <c r="G1144" s="13" t="s">
        <v>444</v>
      </c>
      <c r="H1144" s="13" t="s">
        <v>1670</v>
      </c>
    </row>
    <row r="1145" spans="1:67" s="13" customFormat="1" x14ac:dyDescent="0.25">
      <c r="A1145" s="8" t="s">
        <v>1908</v>
      </c>
      <c r="B1145" t="s">
        <v>326</v>
      </c>
      <c r="C1145" t="s">
        <v>1505</v>
      </c>
      <c r="D1145" t="s">
        <v>61</v>
      </c>
      <c r="E1145" t="s">
        <v>444</v>
      </c>
      <c r="F1145" t="s">
        <v>1670</v>
      </c>
      <c r="G1145" s="8" t="s">
        <v>444</v>
      </c>
      <c r="H1145" s="8" t="s">
        <v>1670</v>
      </c>
      <c r="I1145" s="8"/>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v>5.72</v>
      </c>
      <c r="AP1145"/>
      <c r="AQ1145"/>
      <c r="AR1145">
        <v>4.7300000000000004</v>
      </c>
      <c r="AS1145">
        <f>AVERAGE(5.32,5.27)</f>
        <v>5.2949999999999999</v>
      </c>
      <c r="AT1145"/>
      <c r="AU1145"/>
      <c r="AV1145">
        <f>AVERAGE(4.94,4.88)</f>
        <v>4.91</v>
      </c>
      <c r="AW1145">
        <f>AVERAGE(5.48,5.3)</f>
        <v>5.3900000000000006</v>
      </c>
      <c r="AX1145">
        <f>AVERAGE(4.2,4.11)</f>
        <v>4.1550000000000002</v>
      </c>
      <c r="AY1145">
        <f>AVERAGE(4.25,4.27)</f>
        <v>4.26</v>
      </c>
      <c r="AZ1145">
        <f>MAX(AX1145:AY1145)</f>
        <v>4.26</v>
      </c>
      <c r="BA1145">
        <f>AVERAGE(5.31,5.19)</f>
        <v>5.25</v>
      </c>
      <c r="BB1145">
        <f>AVERAGE(4.88,4.77)</f>
        <v>4.8249999999999993</v>
      </c>
      <c r="BC1145">
        <f>AVERAGE(4.54,4.5)</f>
        <v>4.5199999999999996</v>
      </c>
      <c r="BD1145">
        <f>MAX(BB1145:BC1145)</f>
        <v>4.8249999999999993</v>
      </c>
      <c r="BE1145">
        <f>AVERAGE(6.13,6.41)</f>
        <v>6.27</v>
      </c>
      <c r="BF1145">
        <f>AVERAGE(4.59,4.57)</f>
        <v>4.58</v>
      </c>
      <c r="BG1145">
        <f>AVERAGE(3.98,3.9)</f>
        <v>3.94</v>
      </c>
      <c r="BH1145">
        <f>MAX(BF1145:BG1145)</f>
        <v>4.58</v>
      </c>
      <c r="BI1145" t="s">
        <v>1909</v>
      </c>
      <c r="BJ1145" s="8" t="s">
        <v>67</v>
      </c>
      <c r="BK1145" s="9">
        <v>44813</v>
      </c>
      <c r="BL1145" t="s">
        <v>1892</v>
      </c>
      <c r="BM1145" s="8">
        <v>77694</v>
      </c>
      <c r="BN1145" s="8" t="s">
        <v>60</v>
      </c>
      <c r="BO1145" s="8" t="s">
        <v>1892</v>
      </c>
    </row>
    <row r="1146" spans="1:67" s="13" customFormat="1" x14ac:dyDescent="0.25">
      <c r="A1146" s="13" t="s">
        <v>1723</v>
      </c>
      <c r="C1146" s="13" t="s">
        <v>1505</v>
      </c>
      <c r="D1146" s="13" t="s">
        <v>61</v>
      </c>
      <c r="E1146" s="13" t="s">
        <v>444</v>
      </c>
      <c r="F1146" s="13" t="s">
        <v>1668</v>
      </c>
      <c r="G1146" s="13" t="s">
        <v>444</v>
      </c>
      <c r="H1146" s="13" t="s">
        <v>1668</v>
      </c>
    </row>
    <row r="1147" spans="1:67" s="13" customFormat="1" x14ac:dyDescent="0.25">
      <c r="A1147" t="s">
        <v>2343</v>
      </c>
      <c r="B1147"/>
      <c r="C1147" t="s">
        <v>1505</v>
      </c>
      <c r="D1147" t="s">
        <v>61</v>
      </c>
      <c r="E1147" t="s">
        <v>444</v>
      </c>
      <c r="F1147" t="s">
        <v>1668</v>
      </c>
      <c r="G1147" t="s">
        <v>444</v>
      </c>
      <c r="H1147" t="s">
        <v>1668</v>
      </c>
      <c r="I1147"/>
      <c r="J1147"/>
      <c r="K1147"/>
      <c r="L1147"/>
      <c r="M1147"/>
      <c r="N1147"/>
      <c r="O1147"/>
      <c r="P1147"/>
      <c r="Q1147">
        <v>4.3</v>
      </c>
      <c r="R1147"/>
      <c r="S1147"/>
      <c r="T1147">
        <v>5.3</v>
      </c>
      <c r="U1147">
        <v>4.5</v>
      </c>
      <c r="V1147"/>
      <c r="W1147"/>
      <c r="X1147">
        <v>6.8</v>
      </c>
      <c r="Y1147">
        <v>3.9</v>
      </c>
      <c r="Z1147"/>
      <c r="AA1147"/>
      <c r="AB1147"/>
      <c r="AC1147">
        <v>3.9</v>
      </c>
      <c r="AD1147">
        <v>4.8</v>
      </c>
      <c r="AE1147">
        <v>6.2</v>
      </c>
      <c r="AF1147">
        <v>6.2</v>
      </c>
      <c r="AG1147">
        <v>3.3</v>
      </c>
      <c r="AH1147">
        <v>4.5</v>
      </c>
      <c r="AI1147">
        <v>5</v>
      </c>
      <c r="AJ1147">
        <v>5</v>
      </c>
      <c r="AK1147"/>
      <c r="AL1147"/>
      <c r="AM1147"/>
      <c r="AN1147"/>
      <c r="AO1147"/>
      <c r="AP1147"/>
      <c r="AQ1147"/>
      <c r="AR1147"/>
      <c r="AS1147"/>
      <c r="AT1147"/>
      <c r="AU1147"/>
      <c r="AV1147"/>
      <c r="AW1147"/>
      <c r="AX1147"/>
      <c r="AY1147"/>
      <c r="AZ1147"/>
      <c r="BA1147"/>
      <c r="BB1147"/>
      <c r="BC1147"/>
      <c r="BD1147"/>
      <c r="BE1147"/>
      <c r="BF1147"/>
      <c r="BG1147"/>
      <c r="BH1147"/>
      <c r="BI1147" t="s">
        <v>2345</v>
      </c>
      <c r="BJ1147" t="s">
        <v>67</v>
      </c>
      <c r="BK1147" s="1">
        <v>44824</v>
      </c>
      <c r="BL1147" t="s">
        <v>997</v>
      </c>
      <c r="BM1147">
        <v>966</v>
      </c>
      <c r="BN1147"/>
      <c r="BO1147"/>
    </row>
    <row r="1148" spans="1:67" s="13" customFormat="1" x14ac:dyDescent="0.25">
      <c r="A1148" t="s">
        <v>2343</v>
      </c>
      <c r="B1148"/>
      <c r="C1148" t="s">
        <v>1505</v>
      </c>
      <c r="D1148" t="s">
        <v>61</v>
      </c>
      <c r="E1148" t="s">
        <v>444</v>
      </c>
      <c r="F1148" t="s">
        <v>1668</v>
      </c>
      <c r="G1148" t="s">
        <v>444</v>
      </c>
      <c r="H1148" t="s">
        <v>1668</v>
      </c>
      <c r="I1148"/>
      <c r="J1148"/>
      <c r="K1148"/>
      <c r="L1148"/>
      <c r="M1148"/>
      <c r="N1148"/>
      <c r="O1148"/>
      <c r="P1148"/>
      <c r="Q1148"/>
      <c r="R1148"/>
      <c r="S1148"/>
      <c r="T1148"/>
      <c r="U1148">
        <v>4.5</v>
      </c>
      <c r="V1148"/>
      <c r="W1148"/>
      <c r="X1148">
        <v>6.1</v>
      </c>
      <c r="Y1148">
        <v>3.8</v>
      </c>
      <c r="Z1148">
        <v>4.8</v>
      </c>
      <c r="AA1148">
        <v>5.8</v>
      </c>
      <c r="AB1148">
        <v>5.8</v>
      </c>
      <c r="AC1148">
        <v>3.8</v>
      </c>
      <c r="AD1148">
        <v>5.0999999999999996</v>
      </c>
      <c r="AE1148">
        <v>6.4</v>
      </c>
      <c r="AF1148">
        <v>6.4</v>
      </c>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t="s">
        <v>2346</v>
      </c>
      <c r="BJ1148" t="s">
        <v>67</v>
      </c>
      <c r="BK1148" s="1">
        <v>44824</v>
      </c>
      <c r="BL1148" t="s">
        <v>997</v>
      </c>
      <c r="BM1148">
        <v>966</v>
      </c>
      <c r="BN1148"/>
      <c r="BO1148"/>
    </row>
    <row r="1149" spans="1:67" s="13" customFormat="1" x14ac:dyDescent="0.25">
      <c r="A1149" t="s">
        <v>2344</v>
      </c>
      <c r="B1149"/>
      <c r="C1149" t="s">
        <v>1505</v>
      </c>
      <c r="D1149" t="s">
        <v>61</v>
      </c>
      <c r="E1149" t="s">
        <v>444</v>
      </c>
      <c r="F1149" t="s">
        <v>1668</v>
      </c>
      <c r="G1149" t="s">
        <v>444</v>
      </c>
      <c r="H1149" t="s">
        <v>1668</v>
      </c>
      <c r="I1149"/>
      <c r="J1149"/>
      <c r="K1149"/>
      <c r="L1149"/>
      <c r="M1149"/>
      <c r="N1149"/>
      <c r="O1149"/>
      <c r="P1149"/>
      <c r="Q1149"/>
      <c r="R1149"/>
      <c r="S1149"/>
      <c r="T1149"/>
      <c r="U1149">
        <v>4.0999999999999996</v>
      </c>
      <c r="V1149"/>
      <c r="W1149"/>
      <c r="X1149">
        <v>6</v>
      </c>
      <c r="Y1149">
        <v>3.8</v>
      </c>
      <c r="Z1149">
        <v>4.7</v>
      </c>
      <c r="AA1149">
        <v>5.7</v>
      </c>
      <c r="AB1149">
        <v>5.7</v>
      </c>
      <c r="AC1149">
        <v>3.8</v>
      </c>
      <c r="AD1149">
        <v>4.8</v>
      </c>
      <c r="AE1149">
        <v>6.5</v>
      </c>
      <c r="AF1149">
        <v>6.5</v>
      </c>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t="s">
        <v>67</v>
      </c>
      <c r="BK1149" s="1">
        <v>44824</v>
      </c>
      <c r="BL1149" t="s">
        <v>997</v>
      </c>
      <c r="BM1149">
        <v>966</v>
      </c>
      <c r="BN1149" t="s">
        <v>60</v>
      </c>
      <c r="BO1149" t="s">
        <v>997</v>
      </c>
    </row>
    <row r="1150" spans="1:67" s="13" customFormat="1" x14ac:dyDescent="0.25">
      <c r="A1150" t="s">
        <v>2342</v>
      </c>
      <c r="B1150"/>
      <c r="C1150" t="s">
        <v>1505</v>
      </c>
      <c r="D1150" t="s">
        <v>61</v>
      </c>
      <c r="E1150" t="s">
        <v>444</v>
      </c>
      <c r="F1150" t="s">
        <v>1668</v>
      </c>
      <c r="G1150" t="s">
        <v>444</v>
      </c>
      <c r="H1150" t="s">
        <v>1668</v>
      </c>
      <c r="I1150"/>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v>4.0999999999999996</v>
      </c>
      <c r="AT1150"/>
      <c r="AU1150"/>
      <c r="AV1150">
        <v>3.4</v>
      </c>
      <c r="AW1150">
        <v>4.0999999999999996</v>
      </c>
      <c r="AX1150">
        <v>3.2</v>
      </c>
      <c r="AY1150">
        <v>3</v>
      </c>
      <c r="AZ1150">
        <v>3.2</v>
      </c>
      <c r="BA1150">
        <v>3.8</v>
      </c>
      <c r="BB1150">
        <v>3.3</v>
      </c>
      <c r="BC1150">
        <v>3.2</v>
      </c>
      <c r="BD1150">
        <v>3.3</v>
      </c>
      <c r="BE1150">
        <v>4.4000000000000004</v>
      </c>
      <c r="BF1150">
        <v>3.1</v>
      </c>
      <c r="BG1150">
        <v>2.7</v>
      </c>
      <c r="BH1150">
        <v>3.1</v>
      </c>
      <c r="BI1150"/>
      <c r="BJ1150" t="s">
        <v>67</v>
      </c>
      <c r="BK1150" s="1">
        <v>44824</v>
      </c>
      <c r="BL1150" t="s">
        <v>997</v>
      </c>
      <c r="BM1150">
        <v>966</v>
      </c>
      <c r="BN1150"/>
      <c r="BO1150"/>
    </row>
    <row r="1151" spans="1:67" s="13" customFormat="1" x14ac:dyDescent="0.25">
      <c r="A1151" t="s">
        <v>96</v>
      </c>
      <c r="B1151"/>
      <c r="C1151" t="s">
        <v>1505</v>
      </c>
      <c r="D1151" t="s">
        <v>61</v>
      </c>
      <c r="E1151" t="s">
        <v>444</v>
      </c>
      <c r="F1151" t="s">
        <v>1668</v>
      </c>
      <c r="G1151" t="s">
        <v>444</v>
      </c>
      <c r="H1151" t="s">
        <v>1668</v>
      </c>
      <c r="I1151"/>
      <c r="J1151"/>
      <c r="K1151"/>
      <c r="L1151"/>
      <c r="M1151"/>
      <c r="N1151"/>
      <c r="O1151"/>
      <c r="P1151"/>
      <c r="Q1151">
        <v>4.2</v>
      </c>
      <c r="R1151"/>
      <c r="S1151"/>
      <c r="T1151">
        <v>4.8</v>
      </c>
      <c r="U1151">
        <v>4.3</v>
      </c>
      <c r="V1151"/>
      <c r="W1151"/>
      <c r="X1151">
        <v>6.2</v>
      </c>
      <c r="Y1151">
        <v>3.8</v>
      </c>
      <c r="Z1151">
        <v>4.8</v>
      </c>
      <c r="AA1151">
        <v>6</v>
      </c>
      <c r="AB1151">
        <v>6</v>
      </c>
      <c r="AC1151">
        <v>3.8</v>
      </c>
      <c r="AD1151">
        <v>5</v>
      </c>
      <c r="AE1151">
        <v>6.5</v>
      </c>
      <c r="AF1151">
        <v>6.5</v>
      </c>
      <c r="AG1151"/>
      <c r="AH1151"/>
      <c r="AI1151"/>
      <c r="AJ1151"/>
      <c r="AK1151"/>
      <c r="AL1151"/>
      <c r="AM1151"/>
      <c r="AN1151"/>
      <c r="AO1151"/>
      <c r="AP1151"/>
      <c r="AQ1151"/>
      <c r="AR1151"/>
      <c r="AS1151">
        <v>4.0999999999999996</v>
      </c>
      <c r="AT1151"/>
      <c r="AU1151"/>
      <c r="AV1151">
        <v>3.4</v>
      </c>
      <c r="AW1151">
        <v>4.0999999999999996</v>
      </c>
      <c r="AX1151">
        <v>3.2</v>
      </c>
      <c r="AY1151">
        <v>3</v>
      </c>
      <c r="AZ1151">
        <v>3.2</v>
      </c>
      <c r="BA1151">
        <v>3.7</v>
      </c>
      <c r="BB1151">
        <v>3.3</v>
      </c>
      <c r="BC1151">
        <v>3.2</v>
      </c>
      <c r="BD1151">
        <v>3.3</v>
      </c>
      <c r="BE1151">
        <v>4.3</v>
      </c>
      <c r="BF1151">
        <v>3.1</v>
      </c>
      <c r="BG1151">
        <v>2.8</v>
      </c>
      <c r="BH1151">
        <v>3.1</v>
      </c>
      <c r="BI1151" t="s">
        <v>2347</v>
      </c>
      <c r="BJ1151" t="s">
        <v>67</v>
      </c>
      <c r="BK1151" s="1">
        <v>44824</v>
      </c>
      <c r="BL1151" t="s">
        <v>997</v>
      </c>
      <c r="BM1151">
        <v>966</v>
      </c>
      <c r="BN1151"/>
      <c r="BO1151"/>
    </row>
    <row r="1152" spans="1:67" s="13" customFormat="1" x14ac:dyDescent="0.25">
      <c r="A1152" t="s">
        <v>2341</v>
      </c>
      <c r="B1152" t="s">
        <v>326</v>
      </c>
      <c r="C1152" t="s">
        <v>1505</v>
      </c>
      <c r="D1152" t="s">
        <v>61</v>
      </c>
      <c r="E1152" t="s">
        <v>444</v>
      </c>
      <c r="F1152" t="s">
        <v>1668</v>
      </c>
      <c r="G1152" t="s">
        <v>444</v>
      </c>
      <c r="H1152" t="s">
        <v>1668</v>
      </c>
      <c r="I1152"/>
      <c r="J1152"/>
      <c r="K1152"/>
      <c r="L1152"/>
      <c r="M1152">
        <v>3.7</v>
      </c>
      <c r="N1152"/>
      <c r="O1152"/>
      <c r="P1152">
        <v>3.7</v>
      </c>
      <c r="Q1152">
        <v>4</v>
      </c>
      <c r="R1152"/>
      <c r="S1152"/>
      <c r="T1152">
        <v>4.4000000000000004</v>
      </c>
      <c r="U1152">
        <v>4.2</v>
      </c>
      <c r="V1152"/>
      <c r="W1152"/>
      <c r="X1152">
        <v>6.2</v>
      </c>
      <c r="Y1152">
        <v>3.8</v>
      </c>
      <c r="Z1152">
        <v>4.9000000000000004</v>
      </c>
      <c r="AA1152">
        <v>6.2</v>
      </c>
      <c r="AB1152">
        <v>6.2</v>
      </c>
      <c r="AC1152">
        <v>3.7</v>
      </c>
      <c r="AD1152">
        <v>5</v>
      </c>
      <c r="AE1152">
        <v>6.8</v>
      </c>
      <c r="AF1152">
        <v>6.8</v>
      </c>
      <c r="AG1152"/>
      <c r="AH1152"/>
      <c r="AI1152"/>
      <c r="AJ1152"/>
      <c r="AK1152">
        <v>4</v>
      </c>
      <c r="AL1152"/>
      <c r="AM1152"/>
      <c r="AN1152">
        <v>2.8</v>
      </c>
      <c r="AO1152"/>
      <c r="AP1152"/>
      <c r="AQ1152"/>
      <c r="AR1152"/>
      <c r="AS1152">
        <v>4.0999999999999996</v>
      </c>
      <c r="AT1152"/>
      <c r="AU1152"/>
      <c r="AV1152">
        <v>3.4</v>
      </c>
      <c r="AW1152">
        <v>4.0999999999999996</v>
      </c>
      <c r="AX1152">
        <v>3.1</v>
      </c>
      <c r="AY1152">
        <v>2.9</v>
      </c>
      <c r="AZ1152">
        <v>3.1</v>
      </c>
      <c r="BA1152">
        <v>3.6</v>
      </c>
      <c r="BB1152">
        <v>3.2</v>
      </c>
      <c r="BC1152">
        <v>3.2</v>
      </c>
      <c r="BD1152">
        <v>3.2</v>
      </c>
      <c r="BE1152">
        <v>4.0999999999999996</v>
      </c>
      <c r="BF1152">
        <v>3.1</v>
      </c>
      <c r="BG1152">
        <v>2.8</v>
      </c>
      <c r="BH1152">
        <v>3.1</v>
      </c>
      <c r="BI1152" t="s">
        <v>2345</v>
      </c>
      <c r="BJ1152" t="s">
        <v>67</v>
      </c>
      <c r="BK1152" s="1">
        <v>44824</v>
      </c>
      <c r="BL1152" t="s">
        <v>997</v>
      </c>
      <c r="BM1152">
        <v>966</v>
      </c>
      <c r="BN1152" t="s">
        <v>60</v>
      </c>
      <c r="BO1152" t="s">
        <v>997</v>
      </c>
    </row>
    <row r="1153" spans="1:67" s="13" customFormat="1" x14ac:dyDescent="0.25">
      <c r="A1153" t="s">
        <v>2341</v>
      </c>
      <c r="B1153" t="s">
        <v>326</v>
      </c>
      <c r="C1153" t="s">
        <v>1505</v>
      </c>
      <c r="D1153" t="s">
        <v>61</v>
      </c>
      <c r="E1153" t="s">
        <v>444</v>
      </c>
      <c r="F1153" t="s">
        <v>1668</v>
      </c>
      <c r="G1153" t="s">
        <v>444</v>
      </c>
      <c r="H1153" t="s">
        <v>1668</v>
      </c>
      <c r="I1153"/>
      <c r="J1153"/>
      <c r="K1153"/>
      <c r="L1153"/>
      <c r="M1153"/>
      <c r="N1153"/>
      <c r="O1153"/>
      <c r="P1153"/>
      <c r="Q1153">
        <v>4.2</v>
      </c>
      <c r="R1153"/>
      <c r="S1153"/>
      <c r="T1153">
        <v>4.7</v>
      </c>
      <c r="U1153">
        <v>4.2</v>
      </c>
      <c r="V1153"/>
      <c r="W1153"/>
      <c r="X1153">
        <v>5.9</v>
      </c>
      <c r="Y1153">
        <v>3.8</v>
      </c>
      <c r="Z1153">
        <v>4.9000000000000004</v>
      </c>
      <c r="AA1153">
        <v>6.1</v>
      </c>
      <c r="AB1153">
        <v>6.1</v>
      </c>
      <c r="AC1153">
        <v>3.6</v>
      </c>
      <c r="AD1153">
        <v>5.0999999999999996</v>
      </c>
      <c r="AE1153">
        <v>6.7</v>
      </c>
      <c r="AF1153">
        <v>6.7</v>
      </c>
      <c r="AG1153"/>
      <c r="AH1153"/>
      <c r="AI1153"/>
      <c r="AJ1153"/>
      <c r="AK1153"/>
      <c r="AL1153"/>
      <c r="AM1153"/>
      <c r="AN1153"/>
      <c r="AO1153">
        <v>4.5</v>
      </c>
      <c r="AP1153"/>
      <c r="AQ1153"/>
      <c r="AR1153">
        <v>3.2</v>
      </c>
      <c r="AS1153">
        <v>4.0999999999999996</v>
      </c>
      <c r="AT1153"/>
      <c r="AU1153"/>
      <c r="AV1153">
        <v>3.4</v>
      </c>
      <c r="AW1153">
        <v>4</v>
      </c>
      <c r="AX1153">
        <v>3.2</v>
      </c>
      <c r="AY1153">
        <v>3</v>
      </c>
      <c r="AZ1153">
        <v>3.2</v>
      </c>
      <c r="BA1153"/>
      <c r="BB1153"/>
      <c r="BC1153"/>
      <c r="BD1153"/>
      <c r="BE1153"/>
      <c r="BF1153"/>
      <c r="BG1153"/>
      <c r="BH1153"/>
      <c r="BI1153" t="s">
        <v>2346</v>
      </c>
      <c r="BJ1153" t="s">
        <v>67</v>
      </c>
      <c r="BK1153" s="1">
        <v>44824</v>
      </c>
      <c r="BL1153" t="s">
        <v>997</v>
      </c>
      <c r="BM1153">
        <v>966</v>
      </c>
      <c r="BN1153" t="s">
        <v>60</v>
      </c>
      <c r="BO1153" t="s">
        <v>997</v>
      </c>
    </row>
    <row r="1154" spans="1:67" s="13" customFormat="1" x14ac:dyDescent="0.25">
      <c r="A1154" s="13" t="s">
        <v>1723</v>
      </c>
      <c r="C1154" s="13" t="s">
        <v>1505</v>
      </c>
      <c r="D1154" s="13" t="s">
        <v>61</v>
      </c>
      <c r="E1154" s="13" t="s">
        <v>444</v>
      </c>
      <c r="F1154" s="13" t="s">
        <v>1668</v>
      </c>
      <c r="G1154" s="13" t="s">
        <v>444</v>
      </c>
      <c r="H1154" s="13" t="s">
        <v>1669</v>
      </c>
    </row>
    <row r="1155" spans="1:67" s="13" customFormat="1" x14ac:dyDescent="0.25">
      <c r="A1155" s="8" t="s">
        <v>2393</v>
      </c>
      <c r="B1155"/>
      <c r="C1155" t="s">
        <v>1505</v>
      </c>
      <c r="D1155" t="s">
        <v>61</v>
      </c>
      <c r="E1155" t="s">
        <v>444</v>
      </c>
      <c r="F1155" t="s">
        <v>1668</v>
      </c>
      <c r="G1155" s="8" t="s">
        <v>444</v>
      </c>
      <c r="H1155" s="8" t="s">
        <v>1669</v>
      </c>
      <c r="I1155" s="8"/>
      <c r="J1155"/>
      <c r="K1155"/>
      <c r="L1155"/>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v>4.5</v>
      </c>
      <c r="BF1155">
        <v>2.9</v>
      </c>
      <c r="BG1155">
        <v>2.75</v>
      </c>
      <c r="BH1155">
        <v>2.9</v>
      </c>
      <c r="BI1155"/>
      <c r="BJ1155" t="s">
        <v>67</v>
      </c>
      <c r="BK1155" s="1">
        <v>44824</v>
      </c>
      <c r="BL1155" t="s">
        <v>2356</v>
      </c>
      <c r="BM1155">
        <v>2930</v>
      </c>
      <c r="BN1155"/>
      <c r="BO1155"/>
    </row>
    <row r="1156" spans="1:67" s="13" customFormat="1" x14ac:dyDescent="0.25">
      <c r="A1156" s="8" t="s">
        <v>2362</v>
      </c>
      <c r="B1156" s="8" t="s">
        <v>326</v>
      </c>
      <c r="C1156" s="8" t="s">
        <v>1505</v>
      </c>
      <c r="D1156" s="8" t="s">
        <v>61</v>
      </c>
      <c r="E1156" s="8" t="s">
        <v>444</v>
      </c>
      <c r="F1156" s="8" t="s">
        <v>1668</v>
      </c>
      <c r="G1156" s="8" t="s">
        <v>444</v>
      </c>
      <c r="H1156" s="8" t="s">
        <v>1669</v>
      </c>
      <c r="I1156" s="8"/>
      <c r="J1156" s="8"/>
      <c r="K1156" s="8"/>
      <c r="L1156" s="8"/>
      <c r="M1156" s="8"/>
      <c r="N1156" s="8"/>
      <c r="O1156" s="8"/>
      <c r="P1156" s="8"/>
      <c r="Q1156" s="8"/>
      <c r="R1156" s="8"/>
      <c r="S1156" s="8"/>
      <c r="T1156" s="8"/>
      <c r="U1156" s="8"/>
      <c r="V1156" s="8"/>
      <c r="W1156" s="8"/>
      <c r="X1156" s="8"/>
      <c r="Y1156" s="8"/>
      <c r="Z1156" s="8"/>
      <c r="AA1156" s="8"/>
      <c r="AB1156" s="8"/>
      <c r="AC1156" s="8"/>
      <c r="AD1156" s="8"/>
      <c r="AE1156" s="8"/>
      <c r="AF1156" s="8"/>
      <c r="AG1156" s="8"/>
      <c r="AH1156" s="8"/>
      <c r="AI1156" s="8"/>
      <c r="AJ1156" s="8"/>
      <c r="AK1156" s="8"/>
      <c r="AL1156" s="8"/>
      <c r="AM1156" s="8"/>
      <c r="AN1156" s="8"/>
      <c r="AO1156" s="8"/>
      <c r="AP1156" s="8"/>
      <c r="AQ1156" s="8"/>
      <c r="AR1156" s="8"/>
      <c r="AS1156" s="8"/>
      <c r="AT1156" s="8"/>
      <c r="AU1156" s="8"/>
      <c r="AV1156" s="8"/>
      <c r="AW1156" s="8">
        <v>4.0999999999999996</v>
      </c>
      <c r="AX1156" s="8">
        <v>2.75</v>
      </c>
      <c r="AY1156" s="8">
        <v>2.8</v>
      </c>
      <c r="AZ1156" s="8">
        <v>2.8</v>
      </c>
      <c r="BA1156" s="8"/>
      <c r="BB1156" s="8"/>
      <c r="BC1156" s="8"/>
      <c r="BD1156" s="8"/>
      <c r="BE1156" s="8"/>
      <c r="BF1156" s="8"/>
      <c r="BG1156" s="8"/>
      <c r="BH1156" s="8"/>
      <c r="BI1156" s="8"/>
      <c r="BJ1156" s="8" t="s">
        <v>67</v>
      </c>
      <c r="BK1156" s="9">
        <v>44824</v>
      </c>
      <c r="BL1156" s="8" t="s">
        <v>2356</v>
      </c>
      <c r="BM1156">
        <v>2930</v>
      </c>
      <c r="BN1156" s="8" t="s">
        <v>60</v>
      </c>
      <c r="BO1156" s="8"/>
    </row>
    <row r="1157" spans="1:67" s="13" customFormat="1" x14ac:dyDescent="0.25">
      <c r="A1157" s="8" t="s">
        <v>2363</v>
      </c>
      <c r="B1157" s="8" t="s">
        <v>324</v>
      </c>
      <c r="C1157" s="8" t="s">
        <v>1505</v>
      </c>
      <c r="D1157" s="8" t="s">
        <v>61</v>
      </c>
      <c r="E1157" s="8" t="s">
        <v>444</v>
      </c>
      <c r="F1157" s="8" t="s">
        <v>1668</v>
      </c>
      <c r="G1157" s="8" t="s">
        <v>444</v>
      </c>
      <c r="H1157" s="8" t="s">
        <v>1669</v>
      </c>
      <c r="I1157" s="8"/>
      <c r="J1157" s="8"/>
      <c r="K1157" s="8"/>
      <c r="L1157" s="8"/>
      <c r="M1157" s="8"/>
      <c r="N1157" s="8"/>
      <c r="O1157" s="8"/>
      <c r="P1157" s="8"/>
      <c r="Q1157" s="8"/>
      <c r="R1157" s="8"/>
      <c r="S1157" s="8"/>
      <c r="T1157" s="8"/>
      <c r="U1157" s="8"/>
      <c r="V1157" s="8"/>
      <c r="W1157" s="8"/>
      <c r="X1157" s="8"/>
      <c r="Y1157" s="8"/>
      <c r="Z1157" s="8"/>
      <c r="AA1157" s="8"/>
      <c r="AB1157" s="8"/>
      <c r="AC1157" s="8"/>
      <c r="AD1157" s="8"/>
      <c r="AE1157" s="8"/>
      <c r="AF1157" s="8"/>
      <c r="AG1157" s="8"/>
      <c r="AH1157" s="8"/>
      <c r="AI1157" s="8"/>
      <c r="AJ1157" s="8"/>
      <c r="AK1157" s="8"/>
      <c r="AL1157" s="8"/>
      <c r="AM1157" s="8"/>
      <c r="AN1157" s="8"/>
      <c r="AO1157" s="8"/>
      <c r="AP1157" s="8"/>
      <c r="AQ1157" s="8"/>
      <c r="AR1157" s="8"/>
      <c r="AS1157" s="8"/>
      <c r="AT1157" s="8"/>
      <c r="AU1157" s="8"/>
      <c r="AV1157" s="8"/>
      <c r="AW1157" s="8"/>
      <c r="AX1157" s="8"/>
      <c r="AY1157" s="8"/>
      <c r="AZ1157" s="8"/>
      <c r="BA1157" s="8"/>
      <c r="BB1157" s="8"/>
      <c r="BC1157" s="8">
        <v>3.1</v>
      </c>
      <c r="BD1157" s="8">
        <v>3.1</v>
      </c>
      <c r="BE1157" s="8">
        <v>4.5</v>
      </c>
      <c r="BF1157" s="8">
        <v>2.9</v>
      </c>
      <c r="BG1157" s="8">
        <v>2.75</v>
      </c>
      <c r="BH1157" s="8">
        <v>2.9</v>
      </c>
      <c r="BI1157" s="8"/>
      <c r="BJ1157" s="8" t="s">
        <v>67</v>
      </c>
      <c r="BK1157" s="9">
        <v>44824</v>
      </c>
      <c r="BL1157" s="8" t="s">
        <v>2356</v>
      </c>
      <c r="BM1157">
        <v>2930</v>
      </c>
      <c r="BN1157" s="8" t="s">
        <v>60</v>
      </c>
      <c r="BO1157" s="8"/>
    </row>
    <row r="1158" spans="1:67" s="13" customFormat="1" x14ac:dyDescent="0.25">
      <c r="A1158" s="13" t="s">
        <v>1723</v>
      </c>
      <c r="C1158" s="13" t="s">
        <v>1505</v>
      </c>
      <c r="D1158" s="13" t="s">
        <v>61</v>
      </c>
      <c r="E1158" s="13" t="s">
        <v>444</v>
      </c>
      <c r="F1158" s="13" t="s">
        <v>445</v>
      </c>
      <c r="G1158" s="13" t="s">
        <v>444</v>
      </c>
      <c r="H1158" s="13" t="s">
        <v>445</v>
      </c>
    </row>
    <row r="1159" spans="1:67" s="13" customFormat="1" x14ac:dyDescent="0.25">
      <c r="A1159" t="s">
        <v>446</v>
      </c>
      <c r="B1159"/>
      <c r="C1159" t="s">
        <v>1505</v>
      </c>
      <c r="D1159" t="s">
        <v>61</v>
      </c>
      <c r="E1159" t="s">
        <v>444</v>
      </c>
      <c r="F1159" t="s">
        <v>445</v>
      </c>
      <c r="G1159" t="s">
        <v>444</v>
      </c>
      <c r="H1159" t="s">
        <v>445</v>
      </c>
      <c r="I1159"/>
      <c r="J1159"/>
      <c r="K1159"/>
      <c r="L1159"/>
      <c r="M1159"/>
      <c r="N1159"/>
      <c r="O1159"/>
      <c r="P1159"/>
      <c r="Q1159"/>
      <c r="R1159"/>
      <c r="S1159"/>
      <c r="T1159"/>
      <c r="U1159"/>
      <c r="V1159"/>
      <c r="W1159"/>
      <c r="X1159"/>
      <c r="Y1159"/>
      <c r="Z1159"/>
      <c r="AA1159"/>
      <c r="AB1159"/>
      <c r="AC1159"/>
      <c r="AD1159"/>
      <c r="AE1159"/>
      <c r="AF1159"/>
      <c r="AG1159"/>
      <c r="AH1159"/>
      <c r="AI1159"/>
      <c r="AJ1159"/>
      <c r="AK1159">
        <v>4.5</v>
      </c>
      <c r="AL1159"/>
      <c r="AM1159"/>
      <c r="AN1159">
        <v>3</v>
      </c>
      <c r="AO1159">
        <v>5.2</v>
      </c>
      <c r="AP1159"/>
      <c r="AQ1159"/>
      <c r="AR1159">
        <v>3.6</v>
      </c>
      <c r="AS1159">
        <v>5.5</v>
      </c>
      <c r="AT1159"/>
      <c r="AU1159"/>
      <c r="AV1159">
        <v>4</v>
      </c>
      <c r="AW1159">
        <v>6</v>
      </c>
      <c r="AX1159">
        <v>3.7</v>
      </c>
      <c r="AY1159">
        <v>4</v>
      </c>
      <c r="AZ1159">
        <v>4</v>
      </c>
      <c r="BA1159">
        <v>5.9</v>
      </c>
      <c r="BB1159">
        <v>4.4000000000000004</v>
      </c>
      <c r="BC1159">
        <v>4.3</v>
      </c>
      <c r="BD1159">
        <v>4.4000000000000004</v>
      </c>
      <c r="BE1159">
        <v>5.7</v>
      </c>
      <c r="BF1159">
        <v>3.9</v>
      </c>
      <c r="BG1159">
        <v>3.3</v>
      </c>
      <c r="BH1159">
        <v>3.9</v>
      </c>
      <c r="BI1159" t="s">
        <v>447</v>
      </c>
      <c r="BJ1159" t="s">
        <v>58</v>
      </c>
      <c r="BK1159"/>
      <c r="BL1159" t="s">
        <v>265</v>
      </c>
      <c r="BM1159">
        <v>19561</v>
      </c>
      <c r="BN1159" t="s">
        <v>69</v>
      </c>
      <c r="BO1159" t="s">
        <v>265</v>
      </c>
    </row>
    <row r="1160" spans="1:67" s="13" customFormat="1" x14ac:dyDescent="0.25">
      <c r="A1160" t="s">
        <v>448</v>
      </c>
      <c r="B1160"/>
      <c r="C1160" t="s">
        <v>1505</v>
      </c>
      <c r="D1160" t="s">
        <v>61</v>
      </c>
      <c r="E1160" t="s">
        <v>444</v>
      </c>
      <c r="F1160" t="s">
        <v>445</v>
      </c>
      <c r="G1160" t="s">
        <v>444</v>
      </c>
      <c r="H1160" t="s">
        <v>445</v>
      </c>
      <c r="I1160"/>
      <c r="J1160"/>
      <c r="K1160"/>
      <c r="L1160"/>
      <c r="M1160"/>
      <c r="N1160"/>
      <c r="O1160"/>
      <c r="P1160"/>
      <c r="Q1160"/>
      <c r="R1160"/>
      <c r="S1160"/>
      <c r="T1160"/>
      <c r="U1160"/>
      <c r="V1160"/>
      <c r="W1160"/>
      <c r="X1160"/>
      <c r="Y1160"/>
      <c r="Z1160"/>
      <c r="AA1160"/>
      <c r="AB1160"/>
      <c r="AC1160"/>
      <c r="AD1160"/>
      <c r="AE1160"/>
      <c r="AF1160"/>
      <c r="AG1160"/>
      <c r="AH1160"/>
      <c r="AI1160"/>
      <c r="AJ1160"/>
      <c r="AK1160">
        <v>4.4000000000000004</v>
      </c>
      <c r="AL1160"/>
      <c r="AM1160"/>
      <c r="AN1160">
        <v>3</v>
      </c>
      <c r="AO1160">
        <v>5.3</v>
      </c>
      <c r="AP1160"/>
      <c r="AQ1160"/>
      <c r="AR1160">
        <v>4</v>
      </c>
      <c r="AS1160"/>
      <c r="AT1160"/>
      <c r="AU1160"/>
      <c r="AV1160">
        <v>4.5</v>
      </c>
      <c r="AW1160"/>
      <c r="AX1160"/>
      <c r="AY1160"/>
      <c r="AZ1160"/>
      <c r="BA1160">
        <v>6.2</v>
      </c>
      <c r="BB1160">
        <v>5</v>
      </c>
      <c r="BC1160">
        <v>4.4000000000000004</v>
      </c>
      <c r="BD1160">
        <v>5</v>
      </c>
      <c r="BE1160">
        <v>6.1</v>
      </c>
      <c r="BF1160">
        <v>4.2</v>
      </c>
      <c r="BG1160">
        <v>3.3</v>
      </c>
      <c r="BH1160">
        <v>4.2</v>
      </c>
      <c r="BI1160" t="s">
        <v>447</v>
      </c>
      <c r="BJ1160" t="s">
        <v>58</v>
      </c>
      <c r="BK1160"/>
      <c r="BL1160" t="s">
        <v>265</v>
      </c>
      <c r="BM1160">
        <v>19561</v>
      </c>
      <c r="BN1160"/>
      <c r="BO1160"/>
    </row>
    <row r="1161" spans="1:67" s="13" customFormat="1" x14ac:dyDescent="0.25">
      <c r="A1161" t="s">
        <v>449</v>
      </c>
      <c r="B1161"/>
      <c r="C1161" t="s">
        <v>1505</v>
      </c>
      <c r="D1161" t="s">
        <v>61</v>
      </c>
      <c r="E1161" t="s">
        <v>444</v>
      </c>
      <c r="F1161" t="s">
        <v>445</v>
      </c>
      <c r="G1161" t="s">
        <v>444</v>
      </c>
      <c r="H1161" t="s">
        <v>445</v>
      </c>
      <c r="I1161"/>
      <c r="J1161"/>
      <c r="K1161"/>
      <c r="L1161"/>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v>6.1</v>
      </c>
      <c r="AT1161"/>
      <c r="AU1161"/>
      <c r="AV1161">
        <v>4.7</v>
      </c>
      <c r="AW1161">
        <v>6.3</v>
      </c>
      <c r="AX1161">
        <v>4.8</v>
      </c>
      <c r="AY1161">
        <v>5.2</v>
      </c>
      <c r="AZ1161">
        <v>5.2</v>
      </c>
      <c r="BA1161"/>
      <c r="BB1161"/>
      <c r="BC1161"/>
      <c r="BD1161"/>
      <c r="BE1161"/>
      <c r="BF1161"/>
      <c r="BG1161"/>
      <c r="BH1161"/>
      <c r="BI1161"/>
      <c r="BJ1161" t="s">
        <v>58</v>
      </c>
      <c r="BK1161"/>
      <c r="BL1161" t="s">
        <v>265</v>
      </c>
      <c r="BM1161">
        <v>19561</v>
      </c>
      <c r="BN1161"/>
      <c r="BO1161"/>
    </row>
    <row r="1162" spans="1:67" s="13" customFormat="1" x14ac:dyDescent="0.25">
      <c r="A1162" t="s">
        <v>450</v>
      </c>
      <c r="B1162"/>
      <c r="C1162" t="s">
        <v>1505</v>
      </c>
      <c r="D1162" t="s">
        <v>61</v>
      </c>
      <c r="E1162" t="s">
        <v>444</v>
      </c>
      <c r="F1162" t="s">
        <v>445</v>
      </c>
      <c r="G1162" t="s">
        <v>444</v>
      </c>
      <c r="H1162" t="s">
        <v>445</v>
      </c>
      <c r="I1162"/>
      <c r="J1162"/>
      <c r="K1162"/>
      <c r="L1162"/>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v>5.7</v>
      </c>
      <c r="AT1162"/>
      <c r="AU1162"/>
      <c r="AV1162">
        <v>4.2</v>
      </c>
      <c r="AW1162"/>
      <c r="AX1162"/>
      <c r="AY1162"/>
      <c r="AZ1162"/>
      <c r="BA1162"/>
      <c r="BB1162"/>
      <c r="BC1162"/>
      <c r="BD1162"/>
      <c r="BE1162"/>
      <c r="BF1162"/>
      <c r="BG1162"/>
      <c r="BH1162"/>
      <c r="BI1162"/>
      <c r="BJ1162" t="s">
        <v>58</v>
      </c>
      <c r="BK1162"/>
      <c r="BL1162" t="s">
        <v>265</v>
      </c>
      <c r="BM1162">
        <v>19561</v>
      </c>
      <c r="BN1162"/>
      <c r="BO1162"/>
    </row>
    <row r="1163" spans="1:67" s="13" customFormat="1" x14ac:dyDescent="0.25">
      <c r="A1163" t="s">
        <v>451</v>
      </c>
      <c r="B1163"/>
      <c r="C1163" t="s">
        <v>1505</v>
      </c>
      <c r="D1163" t="s">
        <v>61</v>
      </c>
      <c r="E1163" t="s">
        <v>444</v>
      </c>
      <c r="F1163" t="s">
        <v>445</v>
      </c>
      <c r="G1163" t="s">
        <v>444</v>
      </c>
      <c r="H1163" t="s">
        <v>445</v>
      </c>
      <c r="I1163"/>
      <c r="J1163"/>
      <c r="K1163"/>
      <c r="L116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v>5.9</v>
      </c>
      <c r="AX1163">
        <v>4.3</v>
      </c>
      <c r="AY1163">
        <v>4.5999999999999996</v>
      </c>
      <c r="AZ1163">
        <v>4.5999999999999996</v>
      </c>
      <c r="BA1163"/>
      <c r="BB1163"/>
      <c r="BC1163"/>
      <c r="BD1163"/>
      <c r="BE1163"/>
      <c r="BF1163"/>
      <c r="BG1163"/>
      <c r="BH1163"/>
      <c r="BI1163"/>
      <c r="BJ1163" t="s">
        <v>58</v>
      </c>
      <c r="BK1163"/>
      <c r="BL1163" t="s">
        <v>265</v>
      </c>
      <c r="BM1163">
        <v>19561</v>
      </c>
      <c r="BN1163"/>
      <c r="BO1163"/>
    </row>
    <row r="1164" spans="1:67" s="13" customFormat="1" x14ac:dyDescent="0.25">
      <c r="A1164" s="8" t="s">
        <v>2125</v>
      </c>
      <c r="B1164"/>
      <c r="C1164" t="s">
        <v>1505</v>
      </c>
      <c r="D1164" t="s">
        <v>61</v>
      </c>
      <c r="E1164" t="s">
        <v>444</v>
      </c>
      <c r="F1164" t="s">
        <v>445</v>
      </c>
      <c r="G1164" s="8" t="s">
        <v>444</v>
      </c>
      <c r="H1164" t="s">
        <v>445</v>
      </c>
      <c r="I1164"/>
      <c r="J1164"/>
      <c r="K1164"/>
      <c r="L1164"/>
      <c r="M1164"/>
      <c r="N1164"/>
      <c r="O1164"/>
      <c r="P1164"/>
      <c r="Q1164"/>
      <c r="R1164"/>
      <c r="S1164"/>
      <c r="T1164"/>
      <c r="U1164"/>
      <c r="V1164"/>
      <c r="W1164"/>
      <c r="X1164"/>
      <c r="Y1164"/>
      <c r="Z1164"/>
      <c r="AA1164"/>
      <c r="AB1164"/>
      <c r="AC1164"/>
      <c r="AD1164"/>
      <c r="AE1164"/>
      <c r="AF1164"/>
      <c r="AG1164"/>
      <c r="AH1164"/>
      <c r="AI1164"/>
      <c r="AJ1164"/>
      <c r="AK1164">
        <v>4.5</v>
      </c>
      <c r="AL1164"/>
      <c r="AM1164"/>
      <c r="AN1164">
        <v>3</v>
      </c>
      <c r="AO1164">
        <v>5.2</v>
      </c>
      <c r="AP1164"/>
      <c r="AQ1164"/>
      <c r="AR1164">
        <v>3.6</v>
      </c>
      <c r="AS1164">
        <v>5.5</v>
      </c>
      <c r="AT1164"/>
      <c r="AU1164"/>
      <c r="AV1164">
        <v>4</v>
      </c>
      <c r="AW1164">
        <v>6</v>
      </c>
      <c r="AX1164">
        <v>3.7</v>
      </c>
      <c r="AY1164">
        <v>4</v>
      </c>
      <c r="AZ1164">
        <v>4</v>
      </c>
      <c r="BA1164">
        <v>5.9</v>
      </c>
      <c r="BB1164">
        <v>4.4000000000000004</v>
      </c>
      <c r="BC1164">
        <v>4.3</v>
      </c>
      <c r="BD1164">
        <v>4.4000000000000004</v>
      </c>
      <c r="BE1164">
        <v>5.7</v>
      </c>
      <c r="BF1164">
        <v>3.9</v>
      </c>
      <c r="BG1164">
        <v>3.3</v>
      </c>
      <c r="BH1164">
        <v>3.9</v>
      </c>
      <c r="BI1164" t="s">
        <v>3458</v>
      </c>
      <c r="BJ1164" s="8" t="s">
        <v>67</v>
      </c>
      <c r="BK1164" s="1">
        <v>44816</v>
      </c>
      <c r="BL1164" t="s">
        <v>1933</v>
      </c>
      <c r="BM1164">
        <v>2585</v>
      </c>
      <c r="BN1164"/>
      <c r="BO1164"/>
    </row>
    <row r="1165" spans="1:67" s="13" customFormat="1" x14ac:dyDescent="0.25">
      <c r="A1165" s="8" t="s">
        <v>2126</v>
      </c>
      <c r="B1165"/>
      <c r="C1165" t="s">
        <v>1505</v>
      </c>
      <c r="D1165" t="s">
        <v>61</v>
      </c>
      <c r="E1165" t="s">
        <v>444</v>
      </c>
      <c r="F1165" t="s">
        <v>445</v>
      </c>
      <c r="G1165" s="8" t="s">
        <v>444</v>
      </c>
      <c r="H1165" t="s">
        <v>445</v>
      </c>
      <c r="I1165"/>
      <c r="J1165"/>
      <c r="K1165"/>
      <c r="L1165"/>
      <c r="M1165"/>
      <c r="N1165"/>
      <c r="O1165"/>
      <c r="P1165"/>
      <c r="Q1165"/>
      <c r="R1165"/>
      <c r="S1165"/>
      <c r="T1165"/>
      <c r="U1165"/>
      <c r="V1165"/>
      <c r="W1165"/>
      <c r="X1165"/>
      <c r="Y1165"/>
      <c r="Z1165"/>
      <c r="AA1165"/>
      <c r="AB1165"/>
      <c r="AC1165"/>
      <c r="AD1165"/>
      <c r="AE1165"/>
      <c r="AF1165"/>
      <c r="AG1165"/>
      <c r="AH1165"/>
      <c r="AI1165"/>
      <c r="AJ1165"/>
      <c r="AK1165">
        <v>4.4000000000000004</v>
      </c>
      <c r="AL1165"/>
      <c r="AM1165"/>
      <c r="AN1165">
        <v>3</v>
      </c>
      <c r="AO1165">
        <v>5.3</v>
      </c>
      <c r="AP1165"/>
      <c r="AQ1165"/>
      <c r="AR1165">
        <v>4</v>
      </c>
      <c r="AS1165"/>
      <c r="AT1165"/>
      <c r="AU1165"/>
      <c r="AV1165">
        <v>4.5</v>
      </c>
      <c r="AW1165"/>
      <c r="AX1165"/>
      <c r="AY1165"/>
      <c r="AZ1165"/>
      <c r="BA1165">
        <v>6.2</v>
      </c>
      <c r="BB1165">
        <v>5</v>
      </c>
      <c r="BC1165">
        <v>4.4000000000000004</v>
      </c>
      <c r="BD1165">
        <v>5</v>
      </c>
      <c r="BE1165">
        <v>6.1</v>
      </c>
      <c r="BF1165">
        <v>4.2</v>
      </c>
      <c r="BG1165">
        <v>3.3</v>
      </c>
      <c r="BH1165">
        <v>4.2</v>
      </c>
      <c r="BI1165" t="s">
        <v>3459</v>
      </c>
      <c r="BJ1165" s="8" t="s">
        <v>67</v>
      </c>
      <c r="BK1165" s="1">
        <v>44816</v>
      </c>
      <c r="BL1165" t="s">
        <v>1933</v>
      </c>
      <c r="BM1165">
        <v>2585</v>
      </c>
      <c r="BN1165"/>
      <c r="BO1165"/>
    </row>
    <row r="1166" spans="1:67" s="13" customFormat="1" x14ac:dyDescent="0.25">
      <c r="A1166" s="20" t="s">
        <v>2127</v>
      </c>
      <c r="B1166"/>
      <c r="C1166" t="s">
        <v>1505</v>
      </c>
      <c r="D1166" t="s">
        <v>61</v>
      </c>
      <c r="E1166" t="s">
        <v>444</v>
      </c>
      <c r="F1166" t="s">
        <v>445</v>
      </c>
      <c r="G1166" s="8" t="s">
        <v>444</v>
      </c>
      <c r="H1166" t="s">
        <v>445</v>
      </c>
      <c r="I1166"/>
      <c r="J1166"/>
      <c r="K1166"/>
      <c r="L1166"/>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v>5.9</v>
      </c>
      <c r="AX1166">
        <v>4.3</v>
      </c>
      <c r="AY1166">
        <v>4.5999999999999996</v>
      </c>
      <c r="AZ1166">
        <v>4.5999999999999996</v>
      </c>
      <c r="BA1166"/>
      <c r="BB1166"/>
      <c r="BC1166"/>
      <c r="BD1166"/>
      <c r="BE1166"/>
      <c r="BF1166"/>
      <c r="BG1166"/>
      <c r="BH1166"/>
      <c r="BI1166"/>
      <c r="BJ1166" s="8" t="s">
        <v>67</v>
      </c>
      <c r="BK1166" s="1">
        <v>44816</v>
      </c>
      <c r="BL1166" t="s">
        <v>1933</v>
      </c>
      <c r="BM1166">
        <v>2585</v>
      </c>
      <c r="BN1166"/>
      <c r="BO1166"/>
    </row>
    <row r="1167" spans="1:67" s="13" customFormat="1" x14ac:dyDescent="0.25">
      <c r="A1167" s="13" t="s">
        <v>1723</v>
      </c>
      <c r="C1167" s="13" t="s">
        <v>1505</v>
      </c>
      <c r="D1167" s="13" t="s">
        <v>61</v>
      </c>
      <c r="E1167" s="13" t="s">
        <v>444</v>
      </c>
      <c r="G1167" s="13" t="s">
        <v>444</v>
      </c>
    </row>
    <row r="1168" spans="1:67" s="13" customFormat="1" x14ac:dyDescent="0.25">
      <c r="A1168" s="13" t="s">
        <v>1723</v>
      </c>
      <c r="C1168" s="13" t="s">
        <v>1505</v>
      </c>
      <c r="D1168" s="13" t="s">
        <v>61</v>
      </c>
      <c r="E1168" s="13" t="s">
        <v>1664</v>
      </c>
      <c r="G1168" s="13" t="s">
        <v>1664</v>
      </c>
    </row>
    <row r="1169" spans="1:67" s="13" customFormat="1" x14ac:dyDescent="0.25">
      <c r="A1169" s="13" t="s">
        <v>1723</v>
      </c>
      <c r="C1169" s="13" t="s">
        <v>1505</v>
      </c>
      <c r="D1169" s="13" t="s">
        <v>61</v>
      </c>
      <c r="E1169" s="13" t="s">
        <v>570</v>
      </c>
      <c r="F1169" s="13" t="s">
        <v>1682</v>
      </c>
      <c r="G1169" s="13" t="s">
        <v>570</v>
      </c>
      <c r="H1169" s="13" t="s">
        <v>1682</v>
      </c>
    </row>
    <row r="1170" spans="1:67" s="13" customFormat="1" x14ac:dyDescent="0.25">
      <c r="A1170" s="8" t="s">
        <v>1851</v>
      </c>
      <c r="B1170" t="s">
        <v>326</v>
      </c>
      <c r="C1170" t="s">
        <v>1505</v>
      </c>
      <c r="D1170" t="s">
        <v>61</v>
      </c>
      <c r="E1170" t="s">
        <v>570</v>
      </c>
      <c r="F1170" t="s">
        <v>1682</v>
      </c>
      <c r="G1170" s="15" t="s">
        <v>570</v>
      </c>
      <c r="H1170" s="15" t="s">
        <v>1682</v>
      </c>
      <c r="I1170" s="15"/>
      <c r="J1170"/>
      <c r="K1170"/>
      <c r="L1170" t="s">
        <v>1765</v>
      </c>
      <c r="M1170"/>
      <c r="N1170"/>
      <c r="O1170"/>
      <c r="P1170"/>
      <c r="Q1170"/>
      <c r="R1170"/>
      <c r="S1170"/>
      <c r="T1170"/>
      <c r="U1170"/>
      <c r="V1170"/>
      <c r="W1170"/>
      <c r="X1170"/>
      <c r="Y1170"/>
      <c r="Z1170"/>
      <c r="AA1170"/>
      <c r="AB1170"/>
      <c r="AC1170"/>
      <c r="AD1170"/>
      <c r="AE1170"/>
      <c r="AF1170"/>
      <c r="AG1170">
        <v>6.9539999999999997</v>
      </c>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s="8" t="s">
        <v>67</v>
      </c>
      <c r="BK1170" s="9">
        <v>44812</v>
      </c>
      <c r="BL1170" s="8" t="s">
        <v>1724</v>
      </c>
      <c r="BM1170" s="8">
        <v>1420</v>
      </c>
      <c r="BN1170" s="8" t="s">
        <v>60</v>
      </c>
      <c r="BO1170" s="8" t="s">
        <v>1724</v>
      </c>
    </row>
    <row r="1171" spans="1:67" s="13" customFormat="1" x14ac:dyDescent="0.25">
      <c r="A1171" s="39" t="s">
        <v>1850</v>
      </c>
      <c r="B1171" s="39"/>
      <c r="C1171" s="39" t="s">
        <v>1505</v>
      </c>
      <c r="D1171" s="39" t="s">
        <v>61</v>
      </c>
      <c r="E1171" s="39" t="s">
        <v>570</v>
      </c>
      <c r="F1171" s="39" t="s">
        <v>1682</v>
      </c>
      <c r="G1171" s="39" t="s">
        <v>570</v>
      </c>
      <c r="H1171" s="39" t="s">
        <v>1682</v>
      </c>
      <c r="I1171" s="39"/>
      <c r="J1171" s="39"/>
      <c r="K1171" s="39"/>
      <c r="L1171" s="39" t="s">
        <v>1765</v>
      </c>
      <c r="M1171" s="39"/>
      <c r="N1171" s="39"/>
      <c r="O1171" s="39"/>
      <c r="P1171" s="39"/>
      <c r="Q1171" s="39"/>
      <c r="R1171" s="39"/>
      <c r="S1171" s="39"/>
      <c r="T1171" s="39"/>
      <c r="U1171" s="39"/>
      <c r="V1171" s="39"/>
      <c r="W1171" s="39"/>
      <c r="X1171" s="39"/>
      <c r="Y1171" s="39"/>
      <c r="Z1171" s="39"/>
      <c r="AA1171" s="39"/>
      <c r="AB1171" s="39"/>
      <c r="AC1171" s="39"/>
      <c r="AD1171" s="39"/>
      <c r="AE1171" s="39"/>
      <c r="AF1171" s="39"/>
      <c r="AG1171" s="39"/>
      <c r="AH1171" s="39"/>
      <c r="AI1171" s="39"/>
      <c r="AJ1171" s="39"/>
      <c r="AK1171" s="39"/>
      <c r="AL1171" s="39"/>
      <c r="AM1171" s="39"/>
      <c r="AN1171" s="39"/>
      <c r="AO1171" s="39"/>
      <c r="AP1171" s="39"/>
      <c r="AQ1171" s="39"/>
      <c r="AR1171" s="39"/>
      <c r="AS1171" s="39"/>
      <c r="AT1171" s="39"/>
      <c r="AU1171" s="39"/>
      <c r="AV1171" s="39"/>
      <c r="AW1171" s="39"/>
      <c r="AX1171" s="39"/>
      <c r="AY1171" s="39"/>
      <c r="AZ1171" s="39"/>
      <c r="BA1171" s="39"/>
      <c r="BB1171" s="39"/>
      <c r="BC1171" s="39"/>
      <c r="BD1171" s="39"/>
      <c r="BE1171" s="39"/>
      <c r="BF1171" s="39"/>
      <c r="BG1171" s="39"/>
      <c r="BH1171" s="39"/>
      <c r="BI1171" s="39" t="s">
        <v>1852</v>
      </c>
      <c r="BJ1171" s="39" t="s">
        <v>67</v>
      </c>
      <c r="BK1171" s="40">
        <v>44812</v>
      </c>
      <c r="BL1171" s="39" t="s">
        <v>1724</v>
      </c>
      <c r="BM1171" s="39">
        <v>1420</v>
      </c>
      <c r="BN1171" s="39" t="s">
        <v>60</v>
      </c>
      <c r="BO1171" s="39" t="s">
        <v>1724</v>
      </c>
    </row>
    <row r="1172" spans="1:67" s="13" customFormat="1" x14ac:dyDescent="0.25">
      <c r="A1172" s="12" t="s">
        <v>1853</v>
      </c>
      <c r="B1172" s="12"/>
      <c r="C1172" s="12" t="s">
        <v>1505</v>
      </c>
      <c r="D1172" s="12" t="s">
        <v>61</v>
      </c>
      <c r="E1172" s="12" t="s">
        <v>570</v>
      </c>
      <c r="F1172" s="12" t="s">
        <v>1682</v>
      </c>
      <c r="G1172" s="12" t="s">
        <v>570</v>
      </c>
      <c r="H1172" s="12" t="s">
        <v>1682</v>
      </c>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t="s">
        <v>67</v>
      </c>
      <c r="BK1172" s="14">
        <v>44812</v>
      </c>
      <c r="BL1172" s="12" t="s">
        <v>1724</v>
      </c>
      <c r="BM1172" s="12">
        <v>1420</v>
      </c>
      <c r="BN1172" s="12" t="s">
        <v>60</v>
      </c>
      <c r="BO1172" s="12" t="s">
        <v>1724</v>
      </c>
    </row>
    <row r="1173" spans="1:67" s="13" customFormat="1" x14ac:dyDescent="0.25">
      <c r="A1173" s="13" t="s">
        <v>1723</v>
      </c>
      <c r="C1173" s="13" t="s">
        <v>1505</v>
      </c>
      <c r="D1173" s="13" t="s">
        <v>61</v>
      </c>
      <c r="E1173" s="13" t="s">
        <v>570</v>
      </c>
      <c r="F1173" s="13" t="s">
        <v>571</v>
      </c>
      <c r="G1173" s="13" t="s">
        <v>570</v>
      </c>
      <c r="H1173" s="13" t="s">
        <v>571</v>
      </c>
    </row>
    <row r="1174" spans="1:67" s="13" customFormat="1" x14ac:dyDescent="0.25">
      <c r="A1174" t="s">
        <v>573</v>
      </c>
      <c r="B1174"/>
      <c r="C1174" t="s">
        <v>1505</v>
      </c>
      <c r="D1174" t="s">
        <v>61</v>
      </c>
      <c r="E1174" t="s">
        <v>570</v>
      </c>
      <c r="F1174" t="s">
        <v>571</v>
      </c>
      <c r="G1174" t="s">
        <v>570</v>
      </c>
      <c r="H1174" t="s">
        <v>571</v>
      </c>
      <c r="I1174"/>
      <c r="J1174"/>
      <c r="K1174"/>
      <c r="L1174"/>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v>14.6</v>
      </c>
      <c r="BF1174"/>
      <c r="BG1174"/>
      <c r="BH1174">
        <v>9.4</v>
      </c>
      <c r="BI1174"/>
      <c r="BJ1174" t="s">
        <v>67</v>
      </c>
      <c r="BK1174"/>
      <c r="BL1174" t="s">
        <v>279</v>
      </c>
      <c r="BM1174">
        <v>17228</v>
      </c>
      <c r="BN1174" t="s">
        <v>60</v>
      </c>
      <c r="BO1174" t="s">
        <v>279</v>
      </c>
    </row>
    <row r="1175" spans="1:67" s="13" customFormat="1" x14ac:dyDescent="0.25">
      <c r="A1175" t="s">
        <v>574</v>
      </c>
      <c r="B1175"/>
      <c r="C1175" t="s">
        <v>1505</v>
      </c>
      <c r="D1175" t="s">
        <v>61</v>
      </c>
      <c r="E1175" t="s">
        <v>570</v>
      </c>
      <c r="F1175" t="s">
        <v>571</v>
      </c>
      <c r="G1175" t="s">
        <v>570</v>
      </c>
      <c r="H1175" t="s">
        <v>571</v>
      </c>
      <c r="I1175"/>
      <c r="J1175"/>
      <c r="K1175"/>
      <c r="L1175"/>
      <c r="M1175"/>
      <c r="N1175"/>
      <c r="O1175"/>
      <c r="P1175"/>
      <c r="Q1175"/>
      <c r="R1175"/>
      <c r="S1175"/>
      <c r="T1175"/>
      <c r="U1175">
        <v>9.1999999999999993</v>
      </c>
      <c r="V1175"/>
      <c r="W1175"/>
      <c r="X1175">
        <v>11.7</v>
      </c>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t="s">
        <v>67</v>
      </c>
      <c r="BK1175"/>
      <c r="BL1175" t="s">
        <v>279</v>
      </c>
      <c r="BM1175">
        <v>17228</v>
      </c>
      <c r="BN1175" t="s">
        <v>60</v>
      </c>
      <c r="BO1175" t="s">
        <v>279</v>
      </c>
    </row>
    <row r="1176" spans="1:67" s="13" customFormat="1" x14ac:dyDescent="0.25">
      <c r="A1176" t="s">
        <v>575</v>
      </c>
      <c r="B1176"/>
      <c r="C1176" t="s">
        <v>1505</v>
      </c>
      <c r="D1176" t="s">
        <v>61</v>
      </c>
      <c r="E1176" t="s">
        <v>570</v>
      </c>
      <c r="F1176" t="s">
        <v>571</v>
      </c>
      <c r="G1176" t="s">
        <v>570</v>
      </c>
      <c r="H1176" t="s">
        <v>571</v>
      </c>
      <c r="I1176"/>
      <c r="J1176"/>
      <c r="K1176"/>
      <c r="L1176"/>
      <c r="M1176"/>
      <c r="N1176"/>
      <c r="O1176"/>
      <c r="P1176"/>
      <c r="Q1176"/>
      <c r="R1176"/>
      <c r="S1176"/>
      <c r="T1176"/>
      <c r="U1176"/>
      <c r="V1176"/>
      <c r="W1176"/>
      <c r="X1176"/>
      <c r="Y1176">
        <v>9.6</v>
      </c>
      <c r="Z1176"/>
      <c r="AA1176"/>
      <c r="AB1176">
        <v>13.5</v>
      </c>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t="s">
        <v>576</v>
      </c>
      <c r="BJ1176" t="s">
        <v>67</v>
      </c>
      <c r="BK1176"/>
      <c r="BL1176" t="s">
        <v>92</v>
      </c>
      <c r="BM1176">
        <v>1216</v>
      </c>
      <c r="BN1176" t="s">
        <v>60</v>
      </c>
      <c r="BO1176" t="s">
        <v>92</v>
      </c>
    </row>
    <row r="1177" spans="1:67" s="23" customFormat="1" x14ac:dyDescent="0.25">
      <c r="A1177" t="s">
        <v>96</v>
      </c>
      <c r="B1177"/>
      <c r="C1177" t="s">
        <v>1505</v>
      </c>
      <c r="D1177" t="s">
        <v>61</v>
      </c>
      <c r="E1177" t="s">
        <v>570</v>
      </c>
      <c r="F1177" t="s">
        <v>571</v>
      </c>
      <c r="G1177" t="s">
        <v>570</v>
      </c>
      <c r="H1177" t="s">
        <v>571</v>
      </c>
      <c r="I1177"/>
      <c r="J1177"/>
      <c r="K1177"/>
      <c r="L1177"/>
      <c r="M1177"/>
      <c r="N1177"/>
      <c r="O1177"/>
      <c r="P1177"/>
      <c r="Q1177"/>
      <c r="R1177"/>
      <c r="S1177"/>
      <c r="T1177"/>
      <c r="U1177"/>
      <c r="V1177"/>
      <c r="W1177"/>
      <c r="X1177"/>
      <c r="Y1177">
        <v>9.4499999999999993</v>
      </c>
      <c r="Z1177"/>
      <c r="AA1177"/>
      <c r="AB1177">
        <v>13</v>
      </c>
      <c r="AC1177">
        <v>10.15</v>
      </c>
      <c r="AD1177"/>
      <c r="AE1177"/>
      <c r="AF1177">
        <v>13.25</v>
      </c>
      <c r="AG1177">
        <v>8.43</v>
      </c>
      <c r="AH1177"/>
      <c r="AI1177"/>
      <c r="AJ1177">
        <v>11</v>
      </c>
      <c r="AK1177"/>
      <c r="AL1177"/>
      <c r="AM1177"/>
      <c r="AN1177"/>
      <c r="AO1177"/>
      <c r="AP1177"/>
      <c r="AQ1177"/>
      <c r="AR1177"/>
      <c r="AS1177">
        <v>8.6999999999999993</v>
      </c>
      <c r="AT1177"/>
      <c r="AU1177"/>
      <c r="AV1177">
        <v>7.8</v>
      </c>
      <c r="AW1177">
        <v>10.02</v>
      </c>
      <c r="AX1177"/>
      <c r="AY1177"/>
      <c r="AZ1177">
        <v>9.1300000000000008</v>
      </c>
      <c r="BA1177">
        <v>12.15</v>
      </c>
      <c r="BB1177"/>
      <c r="BC1177"/>
      <c r="BD1177">
        <v>10.4</v>
      </c>
      <c r="BE1177">
        <v>13.43</v>
      </c>
      <c r="BF1177"/>
      <c r="BG1177"/>
      <c r="BH1177">
        <v>9.3000000000000007</v>
      </c>
      <c r="BI1177"/>
      <c r="BJ1177" t="s">
        <v>67</v>
      </c>
      <c r="BK1177" s="1">
        <v>44824</v>
      </c>
      <c r="BL1177" t="s">
        <v>2356</v>
      </c>
      <c r="BM1177">
        <v>2930</v>
      </c>
      <c r="BN1177" t="s">
        <v>60</v>
      </c>
      <c r="BO1177" t="s">
        <v>2356</v>
      </c>
    </row>
    <row r="1178" spans="1:67" s="23" customFormat="1" x14ac:dyDescent="0.25">
      <c r="A1178" s="8" t="s">
        <v>2080</v>
      </c>
      <c r="B1178"/>
      <c r="C1178" t="s">
        <v>1505</v>
      </c>
      <c r="D1178" t="s">
        <v>61</v>
      </c>
      <c r="E1178" t="s">
        <v>570</v>
      </c>
      <c r="F1178" t="s">
        <v>571</v>
      </c>
      <c r="G1178" s="8" t="s">
        <v>570</v>
      </c>
      <c r="H1178" t="s">
        <v>571</v>
      </c>
      <c r="I1178"/>
      <c r="J1178"/>
      <c r="K1178"/>
      <c r="L1178"/>
      <c r="M1178"/>
      <c r="N1178"/>
      <c r="O1178"/>
      <c r="P1178"/>
      <c r="Q1178"/>
      <c r="R1178"/>
      <c r="S1178"/>
      <c r="T1178"/>
      <c r="U1178"/>
      <c r="V1178"/>
      <c r="W1178"/>
      <c r="X1178"/>
      <c r="Y1178"/>
      <c r="Z1178"/>
      <c r="AA1178"/>
      <c r="AB1178"/>
      <c r="AC1178"/>
      <c r="AD1178"/>
      <c r="AE1178"/>
      <c r="AF1178"/>
      <c r="AG1178"/>
      <c r="AH1178"/>
      <c r="AI1178"/>
      <c r="AJ1178"/>
      <c r="AK1178">
        <v>7.4</v>
      </c>
      <c r="AL1178"/>
      <c r="AM1178"/>
      <c r="AN1178">
        <v>6.5</v>
      </c>
      <c r="AO1178">
        <v>8.9</v>
      </c>
      <c r="AP1178"/>
      <c r="AQ1178"/>
      <c r="AR1178">
        <v>8.1999999999999993</v>
      </c>
      <c r="AS1178">
        <v>8.4</v>
      </c>
      <c r="AT1178"/>
      <c r="AU1178"/>
      <c r="AV1178">
        <v>9.4</v>
      </c>
      <c r="AW1178">
        <v>10.4</v>
      </c>
      <c r="AX1178">
        <v>10.7</v>
      </c>
      <c r="AY1178">
        <f>AVERAGE(9.2,9.3)</f>
        <v>9.25</v>
      </c>
      <c r="AZ1178">
        <v>10.7</v>
      </c>
      <c r="BA1178">
        <v>10.199999999999999</v>
      </c>
      <c r="BB1178">
        <v>10.6</v>
      </c>
      <c r="BC1178">
        <f>AVERAGE(9.6,9.7)</f>
        <v>9.6499999999999986</v>
      </c>
      <c r="BD1178">
        <v>10.6</v>
      </c>
      <c r="BE1178">
        <v>11.7</v>
      </c>
      <c r="BF1178">
        <v>9.1999999999999993</v>
      </c>
      <c r="BG1178">
        <v>8.3000000000000007</v>
      </c>
      <c r="BH1178">
        <v>9.1999999999999993</v>
      </c>
      <c r="BI1178" s="11" t="s">
        <v>3460</v>
      </c>
      <c r="BJ1178" s="8" t="s">
        <v>67</v>
      </c>
      <c r="BK1178" s="1">
        <v>44816</v>
      </c>
      <c r="BL1178" t="s">
        <v>1933</v>
      </c>
      <c r="BM1178">
        <v>2585</v>
      </c>
      <c r="BN1178"/>
      <c r="BO1178"/>
    </row>
    <row r="1179" spans="1:67" s="13" customFormat="1" x14ac:dyDescent="0.25">
      <c r="A1179" s="8" t="s">
        <v>2083</v>
      </c>
      <c r="B1179"/>
      <c r="C1179" t="s">
        <v>1505</v>
      </c>
      <c r="D1179" t="s">
        <v>61</v>
      </c>
      <c r="E1179" t="s">
        <v>570</v>
      </c>
      <c r="F1179" t="s">
        <v>571</v>
      </c>
      <c r="G1179" s="8" t="s">
        <v>570</v>
      </c>
      <c r="H1179" t="s">
        <v>571</v>
      </c>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v>9.4</v>
      </c>
      <c r="BG1179">
        <v>8.6</v>
      </c>
      <c r="BH1179">
        <v>9.4</v>
      </c>
      <c r="BI1179"/>
      <c r="BJ1179" s="8" t="s">
        <v>67</v>
      </c>
      <c r="BK1179" s="1">
        <v>44816</v>
      </c>
      <c r="BL1179" t="s">
        <v>1933</v>
      </c>
      <c r="BM1179">
        <v>2585</v>
      </c>
      <c r="BN1179"/>
      <c r="BO1179"/>
    </row>
    <row r="1180" spans="1:67" s="23" customFormat="1" x14ac:dyDescent="0.25">
      <c r="A1180" s="8" t="s">
        <v>2082</v>
      </c>
      <c r="B1180"/>
      <c r="C1180" t="s">
        <v>1505</v>
      </c>
      <c r="D1180" t="s">
        <v>61</v>
      </c>
      <c r="E1180" t="s">
        <v>570</v>
      </c>
      <c r="F1180" t="s">
        <v>571</v>
      </c>
      <c r="G1180" s="8" t="s">
        <v>570</v>
      </c>
      <c r="H1180" s="20" t="s">
        <v>571</v>
      </c>
      <c r="I1180" s="20"/>
      <c r="J1180"/>
      <c r="K1180"/>
      <c r="L1180"/>
      <c r="M1180"/>
      <c r="N1180"/>
      <c r="O1180"/>
      <c r="P1180"/>
      <c r="Q1180">
        <v>9</v>
      </c>
      <c r="R1180"/>
      <c r="S1180"/>
      <c r="T1180">
        <v>11.9</v>
      </c>
      <c r="U1180"/>
      <c r="V1180"/>
      <c r="W1180"/>
      <c r="X1180"/>
      <c r="Y1180"/>
      <c r="Z1180"/>
      <c r="AA1180"/>
      <c r="AB1180"/>
      <c r="AC1180">
        <v>10.8</v>
      </c>
      <c r="AD1180">
        <v>15.6</v>
      </c>
      <c r="AE1180">
        <v>15</v>
      </c>
      <c r="AF1180">
        <v>15.6</v>
      </c>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s="8" t="s">
        <v>67</v>
      </c>
      <c r="BK1180" s="1">
        <v>44816</v>
      </c>
      <c r="BL1180" t="s">
        <v>1933</v>
      </c>
      <c r="BM1180">
        <v>2585</v>
      </c>
      <c r="BN1180"/>
      <c r="BO1180"/>
    </row>
    <row r="1181" spans="1:67" s="23" customFormat="1" x14ac:dyDescent="0.25">
      <c r="A1181" s="8" t="s">
        <v>2081</v>
      </c>
      <c r="B1181"/>
      <c r="C1181" t="s">
        <v>1505</v>
      </c>
      <c r="D1181" t="s">
        <v>61</v>
      </c>
      <c r="E1181" t="s">
        <v>570</v>
      </c>
      <c r="F1181" t="s">
        <v>571</v>
      </c>
      <c r="G1181" s="8" t="s">
        <v>570</v>
      </c>
      <c r="H1181" t="s">
        <v>571</v>
      </c>
      <c r="I1181"/>
      <c r="J1181"/>
      <c r="K1181"/>
      <c r="L1181"/>
      <c r="M1181"/>
      <c r="N1181"/>
      <c r="O1181"/>
      <c r="P1181"/>
      <c r="Q1181">
        <v>8.1999999999999993</v>
      </c>
      <c r="R1181"/>
      <c r="S1181"/>
      <c r="T1181">
        <v>10.6</v>
      </c>
      <c r="U1181">
        <v>8.5</v>
      </c>
      <c r="V1181"/>
      <c r="W1181"/>
      <c r="X1181">
        <v>12.3</v>
      </c>
      <c r="Y1181">
        <v>9.9</v>
      </c>
      <c r="Z1181">
        <v>12.3</v>
      </c>
      <c r="AA1181">
        <v>12.6</v>
      </c>
      <c r="AB1181">
        <v>12.6</v>
      </c>
      <c r="AC1181">
        <v>10.5</v>
      </c>
      <c r="AD1181">
        <v>13.8</v>
      </c>
      <c r="AE1181">
        <v>12.9</v>
      </c>
      <c r="AF1181">
        <v>13.8</v>
      </c>
      <c r="AG1181">
        <v>8.5</v>
      </c>
      <c r="AH1181">
        <v>12.5</v>
      </c>
      <c r="AI1181">
        <v>10.4</v>
      </c>
      <c r="AJ1181">
        <v>12.5</v>
      </c>
      <c r="AK1181"/>
      <c r="AL1181"/>
      <c r="AM1181"/>
      <c r="AN1181"/>
      <c r="AO1181"/>
      <c r="AP1181"/>
      <c r="AQ1181"/>
      <c r="AR1181"/>
      <c r="AS1181"/>
      <c r="AT1181"/>
      <c r="AU1181"/>
      <c r="AV1181"/>
      <c r="AW1181"/>
      <c r="AX1181"/>
      <c r="AY1181"/>
      <c r="AZ1181"/>
      <c r="BA1181"/>
      <c r="BB1181"/>
      <c r="BC1181"/>
      <c r="BD1181"/>
      <c r="BE1181"/>
      <c r="BF1181"/>
      <c r="BG1181"/>
      <c r="BH1181"/>
      <c r="BI1181"/>
      <c r="BJ1181" s="8" t="s">
        <v>67</v>
      </c>
      <c r="BK1181" s="1">
        <v>44816</v>
      </c>
      <c r="BL1181" t="s">
        <v>1933</v>
      </c>
      <c r="BM1181">
        <v>2585</v>
      </c>
      <c r="BN1181"/>
      <c r="BO1181"/>
    </row>
    <row r="1182" spans="1:67" s="13" customFormat="1" x14ac:dyDescent="0.25">
      <c r="A1182" s="8" t="s">
        <v>1846</v>
      </c>
      <c r="B1182"/>
      <c r="C1182" t="s">
        <v>1505</v>
      </c>
      <c r="D1182" t="s">
        <v>61</v>
      </c>
      <c r="E1182" t="s">
        <v>570</v>
      </c>
      <c r="F1182" t="s">
        <v>571</v>
      </c>
      <c r="G1182" s="8" t="s">
        <v>570</v>
      </c>
      <c r="H1182" s="8" t="s">
        <v>571</v>
      </c>
      <c r="I1182" s="8"/>
      <c r="J1182"/>
      <c r="K1182"/>
      <c r="L1182" t="s">
        <v>1728</v>
      </c>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v>14.03</v>
      </c>
      <c r="BF1182">
        <v>9.5</v>
      </c>
      <c r="BG1182">
        <v>8.9</v>
      </c>
      <c r="BH1182">
        <v>9.5</v>
      </c>
      <c r="BI1182" t="s">
        <v>1848</v>
      </c>
      <c r="BJ1182" s="8" t="s">
        <v>67</v>
      </c>
      <c r="BK1182" s="9">
        <v>44812</v>
      </c>
      <c r="BL1182" s="8" t="s">
        <v>1724</v>
      </c>
      <c r="BM1182" s="8">
        <v>1420</v>
      </c>
      <c r="BN1182"/>
      <c r="BO1182"/>
    </row>
    <row r="1183" spans="1:67" s="13" customFormat="1" x14ac:dyDescent="0.25">
      <c r="A1183" s="8" t="s">
        <v>1845</v>
      </c>
      <c r="B1183"/>
      <c r="C1183" t="s">
        <v>1505</v>
      </c>
      <c r="D1183" t="s">
        <v>61</v>
      </c>
      <c r="E1183" t="s">
        <v>570</v>
      </c>
      <c r="F1183" t="s">
        <v>571</v>
      </c>
      <c r="G1183" s="15" t="s">
        <v>570</v>
      </c>
      <c r="H1183" s="15" t="s">
        <v>571</v>
      </c>
      <c r="I1183" s="15"/>
      <c r="J1183"/>
      <c r="K1183"/>
      <c r="L1183" t="s">
        <v>1847</v>
      </c>
      <c r="M1183"/>
      <c r="N1183"/>
      <c r="O1183"/>
      <c r="P1183"/>
      <c r="Q1183"/>
      <c r="R1183"/>
      <c r="S1183"/>
      <c r="T1183"/>
      <c r="U1183"/>
      <c r="V1183"/>
      <c r="W1183"/>
      <c r="X1183"/>
      <c r="Y1183"/>
      <c r="Z1183"/>
      <c r="AA1183"/>
      <c r="AB1183"/>
      <c r="AC1183"/>
      <c r="AD1183"/>
      <c r="AE1183"/>
      <c r="AF1183"/>
      <c r="AG1183"/>
      <c r="AH1183"/>
      <c r="AI1183"/>
      <c r="AJ1183"/>
      <c r="AK1183"/>
      <c r="AL1183"/>
      <c r="AM1183"/>
      <c r="AN1183"/>
      <c r="AO1183">
        <v>9.3219999999999992</v>
      </c>
      <c r="AP1183"/>
      <c r="AQ1183"/>
      <c r="AR1183">
        <v>7.5</v>
      </c>
      <c r="AS1183">
        <v>9.9309999999999992</v>
      </c>
      <c r="AT1183"/>
      <c r="AU1183"/>
      <c r="AV1183">
        <v>8.8439999999999994</v>
      </c>
      <c r="AW1183">
        <v>10.250999999999999</v>
      </c>
      <c r="AX1183">
        <v>8.2799999999999994</v>
      </c>
      <c r="AY1183">
        <v>8.1379999999999999</v>
      </c>
      <c r="AZ1183">
        <v>8.2799999999999994</v>
      </c>
      <c r="BA1183"/>
      <c r="BB1183"/>
      <c r="BC1183"/>
      <c r="BD1183"/>
      <c r="BE1183"/>
      <c r="BF1183"/>
      <c r="BG1183"/>
      <c r="BH1183"/>
      <c r="BI1183" t="s">
        <v>1849</v>
      </c>
      <c r="BJ1183" s="8" t="s">
        <v>67</v>
      </c>
      <c r="BK1183" s="9">
        <v>44812</v>
      </c>
      <c r="BL1183" s="8" t="s">
        <v>1724</v>
      </c>
      <c r="BM1183" s="8">
        <v>1420</v>
      </c>
      <c r="BN1183" s="8" t="s">
        <v>60</v>
      </c>
      <c r="BO1183" s="8" t="s">
        <v>1724</v>
      </c>
    </row>
    <row r="1184" spans="1:67" s="13" customFormat="1" x14ac:dyDescent="0.25">
      <c r="A1184" s="13" t="s">
        <v>1723</v>
      </c>
      <c r="C1184" s="13" t="s">
        <v>1505</v>
      </c>
      <c r="D1184" s="13" t="s">
        <v>61</v>
      </c>
      <c r="E1184" s="13" t="s">
        <v>570</v>
      </c>
      <c r="F1184" s="13" t="s">
        <v>571</v>
      </c>
      <c r="G1184" s="13" t="s">
        <v>570</v>
      </c>
      <c r="H1184" s="13" t="s">
        <v>1683</v>
      </c>
    </row>
    <row r="1185" spans="1:67" s="13" customFormat="1" x14ac:dyDescent="0.25">
      <c r="A1185"/>
      <c r="B1185"/>
      <c r="C1185" t="s">
        <v>1505</v>
      </c>
      <c r="D1185" t="s">
        <v>61</v>
      </c>
      <c r="E1185" t="s">
        <v>570</v>
      </c>
      <c r="F1185" t="s">
        <v>571</v>
      </c>
      <c r="G1185" t="s">
        <v>572</v>
      </c>
      <c r="H1185" t="s">
        <v>571</v>
      </c>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v>11</v>
      </c>
      <c r="BB1185"/>
      <c r="BC1185"/>
      <c r="BD1185">
        <v>10</v>
      </c>
      <c r="BE1185"/>
      <c r="BF1185"/>
      <c r="BG1185"/>
      <c r="BH1185"/>
      <c r="BI1185"/>
      <c r="BJ1185" t="s">
        <v>67</v>
      </c>
      <c r="BK1185" s="1">
        <v>44797</v>
      </c>
      <c r="BL1185" t="s">
        <v>75</v>
      </c>
      <c r="BM1185">
        <v>36083</v>
      </c>
      <c r="BN1185" t="s">
        <v>60</v>
      </c>
      <c r="BO1185" t="s">
        <v>75</v>
      </c>
    </row>
    <row r="1186" spans="1:67" s="13" customFormat="1" x14ac:dyDescent="0.25">
      <c r="A1186" t="s">
        <v>2357</v>
      </c>
      <c r="B1186"/>
      <c r="C1186" t="s">
        <v>1505</v>
      </c>
      <c r="D1186" t="s">
        <v>61</v>
      </c>
      <c r="E1186" t="s">
        <v>570</v>
      </c>
      <c r="F1186" t="s">
        <v>271</v>
      </c>
      <c r="G1186" t="s">
        <v>570</v>
      </c>
      <c r="H1186" t="s">
        <v>271</v>
      </c>
      <c r="I1186"/>
      <c r="J1186"/>
      <c r="K1186"/>
      <c r="L1186"/>
      <c r="M1186"/>
      <c r="N1186"/>
      <c r="O1186"/>
      <c r="P1186"/>
      <c r="Q1186"/>
      <c r="R1186"/>
      <c r="S1186"/>
      <c r="T1186"/>
      <c r="U1186"/>
      <c r="V1186"/>
      <c r="W1186"/>
      <c r="X1186"/>
      <c r="Y1186"/>
      <c r="Z1186"/>
      <c r="AA1186"/>
      <c r="AB1186"/>
      <c r="AC1186"/>
      <c r="AD1186"/>
      <c r="AE1186"/>
      <c r="AF1186"/>
      <c r="AG1186"/>
      <c r="AH1186"/>
      <c r="AI1186"/>
      <c r="AJ1186"/>
      <c r="AK1186">
        <v>7.1</v>
      </c>
      <c r="AL1186"/>
      <c r="AM1186"/>
      <c r="AN1186">
        <v>6</v>
      </c>
      <c r="AO1186"/>
      <c r="AP1186"/>
      <c r="AQ1186"/>
      <c r="AR1186"/>
      <c r="AS1186"/>
      <c r="AT1186"/>
      <c r="AU1186"/>
      <c r="AV1186"/>
      <c r="AW1186"/>
      <c r="AX1186"/>
      <c r="AY1186"/>
      <c r="AZ1186"/>
      <c r="BA1186"/>
      <c r="BB1186"/>
      <c r="BC1186"/>
      <c r="BD1186"/>
      <c r="BE1186"/>
      <c r="BF1186"/>
      <c r="BG1186"/>
      <c r="BH1186"/>
      <c r="BI1186"/>
      <c r="BJ1186" t="s">
        <v>67</v>
      </c>
      <c r="BK1186" s="1">
        <v>44824</v>
      </c>
      <c r="BL1186" t="s">
        <v>2356</v>
      </c>
      <c r="BM1186">
        <v>2930</v>
      </c>
      <c r="BN1186"/>
      <c r="BO1186"/>
    </row>
    <row r="1187" spans="1:67" s="13" customFormat="1" x14ac:dyDescent="0.25">
      <c r="A1187" s="8" t="s">
        <v>1855</v>
      </c>
      <c r="B1187"/>
      <c r="C1187" t="s">
        <v>1505</v>
      </c>
      <c r="D1187" t="s">
        <v>61</v>
      </c>
      <c r="E1187" t="s">
        <v>570</v>
      </c>
      <c r="F1187" t="s">
        <v>271</v>
      </c>
      <c r="G1187" t="s">
        <v>570</v>
      </c>
      <c r="H1187" t="s">
        <v>271</v>
      </c>
      <c r="I1187"/>
      <c r="J1187"/>
      <c r="K1187"/>
      <c r="L1187" t="s">
        <v>1727</v>
      </c>
      <c r="M1187">
        <v>5.08</v>
      </c>
      <c r="N1187"/>
      <c r="O1187"/>
      <c r="P1187">
        <v>7.6559999999999997</v>
      </c>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s="8" t="s">
        <v>67</v>
      </c>
      <c r="BK1187" s="9">
        <v>44812</v>
      </c>
      <c r="BL1187" s="8" t="s">
        <v>1724</v>
      </c>
      <c r="BM1187" s="8">
        <v>1420</v>
      </c>
      <c r="BN1187"/>
      <c r="BO1187"/>
    </row>
    <row r="1188" spans="1:67" s="13" customFormat="1" x14ac:dyDescent="0.25">
      <c r="A1188" s="8" t="s">
        <v>1854</v>
      </c>
      <c r="B1188"/>
      <c r="C1188" t="s">
        <v>1505</v>
      </c>
      <c r="D1188" t="s">
        <v>61</v>
      </c>
      <c r="E1188" t="s">
        <v>570</v>
      </c>
      <c r="F1188" t="s">
        <v>271</v>
      </c>
      <c r="G1188" t="s">
        <v>570</v>
      </c>
      <c r="H1188" t="s">
        <v>271</v>
      </c>
      <c r="I1188"/>
      <c r="J1188"/>
      <c r="K1188"/>
      <c r="L1188" t="s">
        <v>1727</v>
      </c>
      <c r="M1188"/>
      <c r="N1188"/>
      <c r="O1188"/>
      <c r="P1188"/>
      <c r="Q1188"/>
      <c r="R1188"/>
      <c r="S1188"/>
      <c r="T1188"/>
      <c r="U1188"/>
      <c r="V1188"/>
      <c r="W1188"/>
      <c r="X1188"/>
      <c r="Y1188">
        <v>5.8</v>
      </c>
      <c r="Z1188"/>
      <c r="AA1188"/>
      <c r="AB1188">
        <v>8.5</v>
      </c>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t="s">
        <v>1856</v>
      </c>
      <c r="BJ1188" s="8" t="s">
        <v>67</v>
      </c>
      <c r="BK1188" s="9">
        <v>44812</v>
      </c>
      <c r="BL1188" s="8" t="s">
        <v>1724</v>
      </c>
      <c r="BM1188" s="8">
        <v>1420</v>
      </c>
      <c r="BN1188" s="8" t="s">
        <v>60</v>
      </c>
      <c r="BO1188" s="8" t="s">
        <v>1724</v>
      </c>
    </row>
    <row r="1189" spans="1:67" s="13" customFormat="1" x14ac:dyDescent="0.25">
      <c r="A1189" s="13" t="s">
        <v>1723</v>
      </c>
      <c r="C1189" s="13" t="s">
        <v>1505</v>
      </c>
      <c r="D1189" s="13" t="s">
        <v>61</v>
      </c>
      <c r="E1189" s="13" t="s">
        <v>570</v>
      </c>
      <c r="F1189" s="13" t="s">
        <v>1681</v>
      </c>
      <c r="G1189" s="13" t="s">
        <v>570</v>
      </c>
      <c r="H1189" s="13" t="s">
        <v>1681</v>
      </c>
    </row>
    <row r="1190" spans="1:67" s="13" customFormat="1" x14ac:dyDescent="0.25">
      <c r="A1190" t="s">
        <v>96</v>
      </c>
      <c r="B1190"/>
      <c r="C1190" t="s">
        <v>1505</v>
      </c>
      <c r="D1190" t="s">
        <v>61</v>
      </c>
      <c r="E1190" t="s">
        <v>570</v>
      </c>
      <c r="F1190" t="s">
        <v>1681</v>
      </c>
      <c r="G1190" t="s">
        <v>570</v>
      </c>
      <c r="H1190" t="s">
        <v>1681</v>
      </c>
      <c r="I1190"/>
      <c r="J1190"/>
      <c r="K1190"/>
      <c r="L1190"/>
      <c r="M1190"/>
      <c r="N1190"/>
      <c r="O1190"/>
      <c r="P1190"/>
      <c r="Q1190"/>
      <c r="R1190"/>
      <c r="S1190"/>
      <c r="T1190"/>
      <c r="U1190"/>
      <c r="V1190"/>
      <c r="W1190"/>
      <c r="X1190"/>
      <c r="Y1190"/>
      <c r="Z1190"/>
      <c r="AA1190"/>
      <c r="AB1190"/>
      <c r="AC1190">
        <v>9.1</v>
      </c>
      <c r="AD1190"/>
      <c r="AE1190"/>
      <c r="AF1190">
        <v>11.9</v>
      </c>
      <c r="AG1190"/>
      <c r="AH1190"/>
      <c r="AI1190"/>
      <c r="AJ1190"/>
      <c r="AK1190"/>
      <c r="AL1190"/>
      <c r="AM1190"/>
      <c r="AN1190"/>
      <c r="AO1190">
        <v>7.5</v>
      </c>
      <c r="AP1190"/>
      <c r="AQ1190"/>
      <c r="AR1190">
        <v>6.5</v>
      </c>
      <c r="AS1190">
        <v>7.45</v>
      </c>
      <c r="AT1190"/>
      <c r="AU1190"/>
      <c r="AV1190">
        <v>7.22</v>
      </c>
      <c r="AW1190">
        <v>8.65</v>
      </c>
      <c r="AX1190"/>
      <c r="AY1190"/>
      <c r="AZ1190">
        <v>8.0299999999999994</v>
      </c>
      <c r="BA1190">
        <v>9.6300000000000008</v>
      </c>
      <c r="BB1190"/>
      <c r="BC1190"/>
      <c r="BD1190">
        <v>8.31</v>
      </c>
      <c r="BE1190">
        <v>11.2</v>
      </c>
      <c r="BF1190"/>
      <c r="BG1190"/>
      <c r="BH1190">
        <v>8.8000000000000007</v>
      </c>
      <c r="BI1190"/>
      <c r="BJ1190" t="s">
        <v>67</v>
      </c>
      <c r="BK1190" s="1">
        <v>44824</v>
      </c>
      <c r="BL1190" t="s">
        <v>2356</v>
      </c>
      <c r="BM1190">
        <v>2930</v>
      </c>
      <c r="BN1190" t="s">
        <v>60</v>
      </c>
      <c r="BO1190" t="s">
        <v>2356</v>
      </c>
    </row>
    <row r="1191" spans="1:67" s="13" customFormat="1" x14ac:dyDescent="0.25">
      <c r="A1191" s="8" t="s">
        <v>2320</v>
      </c>
      <c r="B1191"/>
      <c r="C1191" t="s">
        <v>1505</v>
      </c>
      <c r="D1191" t="s">
        <v>61</v>
      </c>
      <c r="E1191" t="s">
        <v>570</v>
      </c>
      <c r="F1191" t="s">
        <v>1681</v>
      </c>
      <c r="G1191" s="8" t="s">
        <v>570</v>
      </c>
      <c r="H1191" s="8" t="s">
        <v>1681</v>
      </c>
      <c r="I1191" s="8"/>
      <c r="J1191"/>
      <c r="K1191"/>
      <c r="L1191"/>
      <c r="M1191"/>
      <c r="N1191"/>
      <c r="O1191"/>
      <c r="P1191"/>
      <c r="Q1191"/>
      <c r="R1191"/>
      <c r="S1191"/>
      <c r="T1191"/>
      <c r="U1191">
        <v>6.8</v>
      </c>
      <c r="V1191"/>
      <c r="W1191"/>
      <c r="X1191">
        <v>10</v>
      </c>
      <c r="Y1191">
        <v>8.4</v>
      </c>
      <c r="Z1191"/>
      <c r="AA1191"/>
      <c r="AB1191">
        <v>10</v>
      </c>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t="s">
        <v>67</v>
      </c>
      <c r="BK1191" s="1">
        <v>44820</v>
      </c>
      <c r="BL1191" s="8" t="s">
        <v>2299</v>
      </c>
      <c r="BM1191" s="8" t="s">
        <v>2335</v>
      </c>
      <c r="BN1191" t="s">
        <v>60</v>
      </c>
      <c r="BO1191" s="8" t="s">
        <v>2299</v>
      </c>
    </row>
    <row r="1192" spans="1:67" s="13" customFormat="1" x14ac:dyDescent="0.25">
      <c r="A1192" s="8" t="s">
        <v>2319</v>
      </c>
      <c r="B1192" t="s">
        <v>326</v>
      </c>
      <c r="C1192" t="s">
        <v>1505</v>
      </c>
      <c r="D1192" t="s">
        <v>61</v>
      </c>
      <c r="E1192" t="s">
        <v>570</v>
      </c>
      <c r="F1192" t="s">
        <v>1681</v>
      </c>
      <c r="G1192" s="8" t="s">
        <v>570</v>
      </c>
      <c r="H1192" s="8" t="s">
        <v>1681</v>
      </c>
      <c r="I1192" s="8"/>
      <c r="J1192"/>
      <c r="K1192"/>
      <c r="L1192"/>
      <c r="M1192"/>
      <c r="N1192"/>
      <c r="O1192"/>
      <c r="P1192"/>
      <c r="Q1192"/>
      <c r="R1192"/>
      <c r="S1192"/>
      <c r="T1192"/>
      <c r="U1192"/>
      <c r="V1192"/>
      <c r="W1192"/>
      <c r="X1192"/>
      <c r="Y1192">
        <v>8.1</v>
      </c>
      <c r="Z1192"/>
      <c r="AA1192"/>
      <c r="AB1192">
        <v>10.5</v>
      </c>
      <c r="AC1192">
        <v>8.6999999999999993</v>
      </c>
      <c r="AD1192"/>
      <c r="AE1192"/>
      <c r="AF1192">
        <v>12.5</v>
      </c>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t="s">
        <v>67</v>
      </c>
      <c r="BK1192" s="1">
        <v>44820</v>
      </c>
      <c r="BL1192" s="8" t="s">
        <v>2299</v>
      </c>
      <c r="BM1192" s="8" t="s">
        <v>2335</v>
      </c>
      <c r="BN1192" t="s">
        <v>60</v>
      </c>
      <c r="BO1192" s="8" t="s">
        <v>2299</v>
      </c>
    </row>
    <row r="1193" spans="1:67" s="13" customFormat="1" x14ac:dyDescent="0.25">
      <c r="A1193" s="8" t="s">
        <v>2321</v>
      </c>
      <c r="B1193"/>
      <c r="C1193" t="s">
        <v>1505</v>
      </c>
      <c r="D1193" t="s">
        <v>61</v>
      </c>
      <c r="E1193" t="s">
        <v>570</v>
      </c>
      <c r="F1193" t="s">
        <v>1681</v>
      </c>
      <c r="G1193" s="8" t="s">
        <v>570</v>
      </c>
      <c r="H1193" s="8" t="s">
        <v>1681</v>
      </c>
      <c r="I1193" s="8"/>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v>9.6</v>
      </c>
      <c r="BB1193"/>
      <c r="BC1193"/>
      <c r="BD1193">
        <v>8.8000000000000007</v>
      </c>
      <c r="BE1193">
        <v>10.6</v>
      </c>
      <c r="BF1193"/>
      <c r="BG1193"/>
      <c r="BH1193">
        <v>8.1999999999999993</v>
      </c>
      <c r="BI1193"/>
      <c r="BJ1193" t="s">
        <v>67</v>
      </c>
      <c r="BK1193" s="1">
        <v>44820</v>
      </c>
      <c r="BL1193" s="8" t="s">
        <v>2299</v>
      </c>
      <c r="BM1193" s="8" t="s">
        <v>2335</v>
      </c>
      <c r="BN1193" t="s">
        <v>60</v>
      </c>
      <c r="BO1193" s="8" t="s">
        <v>2299</v>
      </c>
    </row>
    <row r="1194" spans="1:67" s="8" customFormat="1" x14ac:dyDescent="0.25">
      <c r="A1194" s="13" t="s">
        <v>1723</v>
      </c>
      <c r="B1194" s="13"/>
      <c r="C1194" s="13" t="s">
        <v>1505</v>
      </c>
      <c r="D1194" s="13" t="s">
        <v>61</v>
      </c>
      <c r="E1194" s="13" t="s">
        <v>570</v>
      </c>
      <c r="F1194" s="13"/>
      <c r="G1194" s="13" t="s">
        <v>570</v>
      </c>
      <c r="H1194" s="13"/>
      <c r="I1194" s="13"/>
      <c r="J1194" s="13"/>
      <c r="K1194" s="13"/>
      <c r="L1194" s="13"/>
      <c r="M1194" s="13"/>
      <c r="N1194" s="13"/>
      <c r="O1194" s="13"/>
      <c r="P1194" s="13"/>
      <c r="Q1194" s="13"/>
      <c r="R1194" s="13"/>
      <c r="S1194" s="13"/>
      <c r="T1194" s="13"/>
      <c r="U1194" s="13"/>
      <c r="V1194" s="13"/>
      <c r="W1194" s="13"/>
      <c r="X1194" s="13"/>
      <c r="Y1194" s="13"/>
      <c r="Z1194" s="13"/>
      <c r="AA1194" s="13"/>
      <c r="AB1194" s="13"/>
      <c r="AC1194" s="13"/>
      <c r="AD1194" s="13"/>
      <c r="AE1194" s="13"/>
      <c r="AF1194" s="13"/>
      <c r="AG1194" s="13"/>
      <c r="AH1194" s="13"/>
      <c r="AI1194" s="13"/>
      <c r="AJ1194" s="13"/>
      <c r="AK1194" s="13"/>
      <c r="AL1194" s="13"/>
      <c r="AM1194" s="13"/>
      <c r="AN1194" s="13"/>
      <c r="AO1194" s="13"/>
      <c r="AP1194" s="13"/>
      <c r="AQ1194" s="13"/>
      <c r="AR1194" s="13"/>
      <c r="AS1194" s="13"/>
      <c r="AT1194" s="13"/>
      <c r="AU1194" s="13"/>
      <c r="AV1194" s="13"/>
      <c r="AW1194" s="13"/>
      <c r="AX1194" s="13"/>
      <c r="AY1194" s="13"/>
      <c r="AZ1194" s="13"/>
      <c r="BA1194" s="13"/>
      <c r="BB1194" s="13"/>
      <c r="BC1194" s="13"/>
      <c r="BD1194" s="13"/>
      <c r="BE1194" s="13"/>
      <c r="BF1194" s="13"/>
      <c r="BG1194" s="13"/>
      <c r="BH1194" s="13"/>
      <c r="BI1194" s="13"/>
      <c r="BJ1194" s="13"/>
      <c r="BK1194" s="13"/>
      <c r="BL1194" s="13"/>
      <c r="BM1194" s="13"/>
      <c r="BN1194" s="13"/>
      <c r="BO1194" s="13"/>
    </row>
    <row r="1195" spans="1:67" s="13" customFormat="1" x14ac:dyDescent="0.25">
      <c r="A1195" s="13" t="s">
        <v>1723</v>
      </c>
      <c r="C1195" s="13" t="s">
        <v>1505</v>
      </c>
      <c r="D1195" s="13" t="s">
        <v>61</v>
      </c>
      <c r="E1195" s="13" t="s">
        <v>1697</v>
      </c>
      <c r="F1195" s="13" t="s">
        <v>1698</v>
      </c>
      <c r="G1195" s="13" t="s">
        <v>1697</v>
      </c>
      <c r="H1195" s="13" t="s">
        <v>1698</v>
      </c>
    </row>
    <row r="1196" spans="1:67" s="13" customFormat="1" x14ac:dyDescent="0.25">
      <c r="A1196" t="s">
        <v>2349</v>
      </c>
      <c r="B1196"/>
      <c r="C1196" t="s">
        <v>1505</v>
      </c>
      <c r="D1196" t="s">
        <v>61</v>
      </c>
      <c r="E1196" t="s">
        <v>1697</v>
      </c>
      <c r="F1196" t="s">
        <v>1698</v>
      </c>
      <c r="G1196" t="s">
        <v>1697</v>
      </c>
      <c r="H1196" t="s">
        <v>1698</v>
      </c>
      <c r="I1196"/>
      <c r="J1196"/>
      <c r="K1196"/>
      <c r="L1196"/>
      <c r="M1196">
        <v>4</v>
      </c>
      <c r="N1196"/>
      <c r="O1196"/>
      <c r="P1196">
        <v>1.1000000000000001</v>
      </c>
      <c r="Q1196">
        <v>3.6</v>
      </c>
      <c r="R1196"/>
      <c r="S1196"/>
      <c r="T1196">
        <v>2.5</v>
      </c>
      <c r="U1196">
        <v>4</v>
      </c>
      <c r="V1196"/>
      <c r="W1196"/>
      <c r="X1196">
        <v>3.6</v>
      </c>
      <c r="Y1196">
        <v>4</v>
      </c>
      <c r="Z1196"/>
      <c r="AA1196"/>
      <c r="AB1196">
        <v>3.6</v>
      </c>
      <c r="AC1196">
        <v>3.6</v>
      </c>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t="s">
        <v>67</v>
      </c>
      <c r="BK1196" s="1">
        <v>44824</v>
      </c>
      <c r="BL1196" t="s">
        <v>2348</v>
      </c>
      <c r="BM1196">
        <v>2895</v>
      </c>
      <c r="BN1196" t="s">
        <v>60</v>
      </c>
      <c r="BO1196" t="s">
        <v>2348</v>
      </c>
    </row>
    <row r="1197" spans="1:67" s="13" customFormat="1" x14ac:dyDescent="0.25">
      <c r="A1197" s="13" t="s">
        <v>1723</v>
      </c>
      <c r="C1197" s="13" t="s">
        <v>1505</v>
      </c>
      <c r="D1197" s="13" t="s">
        <v>61</v>
      </c>
      <c r="E1197" s="13" t="s">
        <v>1697</v>
      </c>
      <c r="G1197" s="13" t="s">
        <v>1697</v>
      </c>
    </row>
    <row r="1198" spans="1:67" s="13" customFormat="1" x14ac:dyDescent="0.25">
      <c r="A1198" s="13" t="s">
        <v>1723</v>
      </c>
      <c r="C1198" s="13" t="s">
        <v>1505</v>
      </c>
      <c r="D1198" s="13" t="s">
        <v>61</v>
      </c>
      <c r="E1198" s="13" t="s">
        <v>1673</v>
      </c>
      <c r="F1198" s="13" t="s">
        <v>1674</v>
      </c>
      <c r="G1198" s="13" t="s">
        <v>1673</v>
      </c>
      <c r="H1198" s="13" t="s">
        <v>1674</v>
      </c>
    </row>
    <row r="1199" spans="1:67" s="13" customFormat="1" x14ac:dyDescent="0.25">
      <c r="A1199" t="s">
        <v>2353</v>
      </c>
      <c r="B1199"/>
      <c r="C1199" t="s">
        <v>1505</v>
      </c>
      <c r="D1199" t="s">
        <v>61</v>
      </c>
      <c r="E1199" t="s">
        <v>1673</v>
      </c>
      <c r="F1199" t="s">
        <v>1674</v>
      </c>
      <c r="G1199" t="s">
        <v>1673</v>
      </c>
      <c r="H1199" t="s">
        <v>1674</v>
      </c>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v>6.45</v>
      </c>
      <c r="AP1199"/>
      <c r="AQ1199"/>
      <c r="AR1199">
        <v>5.05</v>
      </c>
      <c r="AS1199"/>
      <c r="AT1199"/>
      <c r="AU1199"/>
      <c r="AV1199"/>
      <c r="AW1199"/>
      <c r="AX1199"/>
      <c r="AY1199"/>
      <c r="AZ1199"/>
      <c r="BA1199"/>
      <c r="BB1199"/>
      <c r="BC1199"/>
      <c r="BD1199"/>
      <c r="BE1199"/>
      <c r="BF1199"/>
      <c r="BG1199"/>
      <c r="BH1199"/>
      <c r="BI1199"/>
      <c r="BJ1199" t="s">
        <v>67</v>
      </c>
      <c r="BK1199" s="1">
        <v>44824</v>
      </c>
      <c r="BL1199" t="s">
        <v>2350</v>
      </c>
      <c r="BM1199">
        <v>64851</v>
      </c>
      <c r="BN1199"/>
      <c r="BO1199"/>
    </row>
    <row r="1200" spans="1:67" s="13" customFormat="1" x14ac:dyDescent="0.25">
      <c r="A1200" t="s">
        <v>2352</v>
      </c>
      <c r="B1200"/>
      <c r="C1200" t="s">
        <v>1505</v>
      </c>
      <c r="D1200" t="s">
        <v>61</v>
      </c>
      <c r="E1200" t="s">
        <v>1673</v>
      </c>
      <c r="F1200" t="s">
        <v>1674</v>
      </c>
      <c r="G1200" t="s">
        <v>1673</v>
      </c>
      <c r="H1200" t="s">
        <v>1674</v>
      </c>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v>5.55</v>
      </c>
      <c r="BB1200">
        <v>5</v>
      </c>
      <c r="BC1200">
        <v>4.8</v>
      </c>
      <c r="BD1200">
        <v>5</v>
      </c>
      <c r="BE1200"/>
      <c r="BF1200"/>
      <c r="BG1200"/>
      <c r="BH1200"/>
      <c r="BI1200"/>
      <c r="BJ1200" t="s">
        <v>67</v>
      </c>
      <c r="BK1200" s="1">
        <v>44824</v>
      </c>
      <c r="BL1200" s="27" t="s">
        <v>2350</v>
      </c>
      <c r="BM1200">
        <v>64851</v>
      </c>
      <c r="BN1200"/>
      <c r="BO1200"/>
    </row>
    <row r="1201" spans="1:67" s="13" customFormat="1" x14ac:dyDescent="0.25">
      <c r="A1201" t="s">
        <v>2351</v>
      </c>
      <c r="B1201"/>
      <c r="C1201" t="s">
        <v>1505</v>
      </c>
      <c r="D1201" t="s">
        <v>61</v>
      </c>
      <c r="E1201" t="s">
        <v>1673</v>
      </c>
      <c r="F1201" t="s">
        <v>1674</v>
      </c>
      <c r="G1201" t="s">
        <v>1673</v>
      </c>
      <c r="H1201" t="s">
        <v>1674</v>
      </c>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v>6.85</v>
      </c>
      <c r="AT1201"/>
      <c r="AU1201"/>
      <c r="AV1201">
        <v>4.7</v>
      </c>
      <c r="AW1201">
        <v>6.35</v>
      </c>
      <c r="AX1201">
        <v>3.95</v>
      </c>
      <c r="AY1201">
        <v>4.2</v>
      </c>
      <c r="AZ1201">
        <v>4.2</v>
      </c>
      <c r="BA1201">
        <v>5.75</v>
      </c>
      <c r="BB1201">
        <v>4.8</v>
      </c>
      <c r="BC1201">
        <v>5</v>
      </c>
      <c r="BD1201">
        <v>5</v>
      </c>
      <c r="BE1201"/>
      <c r="BF1201"/>
      <c r="BG1201"/>
      <c r="BH1201"/>
      <c r="BI1201"/>
      <c r="BJ1201" t="s">
        <v>67</v>
      </c>
      <c r="BK1201" s="1">
        <v>44824</v>
      </c>
      <c r="BL1201" t="s">
        <v>2350</v>
      </c>
      <c r="BM1201">
        <v>64851</v>
      </c>
      <c r="BN1201" t="s">
        <v>60</v>
      </c>
      <c r="BO1201" t="s">
        <v>2348</v>
      </c>
    </row>
    <row r="1202" spans="1:67" s="13" customFormat="1" x14ac:dyDescent="0.25">
      <c r="A1202" t="s">
        <v>2355</v>
      </c>
      <c r="B1202"/>
      <c r="C1202" t="s">
        <v>1505</v>
      </c>
      <c r="D1202" t="s">
        <v>61</v>
      </c>
      <c r="E1202" t="s">
        <v>1673</v>
      </c>
      <c r="F1202" t="s">
        <v>1674</v>
      </c>
      <c r="G1202" t="s">
        <v>1673</v>
      </c>
      <c r="H1202" t="s">
        <v>1674</v>
      </c>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v>5.2</v>
      </c>
      <c r="BB1202">
        <v>4.5</v>
      </c>
      <c r="BC1202">
        <v>4.0999999999999996</v>
      </c>
      <c r="BD1202">
        <v>4.5</v>
      </c>
      <c r="BE1202"/>
      <c r="BF1202"/>
      <c r="BG1202"/>
      <c r="BH1202"/>
      <c r="BI1202"/>
      <c r="BJ1202" t="s">
        <v>67</v>
      </c>
      <c r="BK1202" s="1">
        <v>44824</v>
      </c>
      <c r="BL1202" t="s">
        <v>2350</v>
      </c>
      <c r="BM1202">
        <v>64851</v>
      </c>
      <c r="BN1202"/>
      <c r="BO1202"/>
    </row>
    <row r="1203" spans="1:67" s="13" customFormat="1" x14ac:dyDescent="0.25">
      <c r="A1203" t="s">
        <v>2354</v>
      </c>
      <c r="B1203"/>
      <c r="C1203" t="s">
        <v>1505</v>
      </c>
      <c r="D1203" t="s">
        <v>61</v>
      </c>
      <c r="E1203" t="s">
        <v>1673</v>
      </c>
      <c r="F1203" t="s">
        <v>1674</v>
      </c>
      <c r="G1203" t="s">
        <v>1673</v>
      </c>
      <c r="H1203" t="s">
        <v>1674</v>
      </c>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v>6</v>
      </c>
      <c r="BF1203">
        <v>4.4000000000000004</v>
      </c>
      <c r="BG1203">
        <v>4</v>
      </c>
      <c r="BH1203">
        <v>4.4000000000000004</v>
      </c>
      <c r="BI1203"/>
      <c r="BJ1203" t="s">
        <v>67</v>
      </c>
      <c r="BK1203" s="1">
        <v>44824</v>
      </c>
      <c r="BL1203" s="27" t="s">
        <v>2350</v>
      </c>
      <c r="BM1203">
        <v>64851</v>
      </c>
      <c r="BN1203"/>
      <c r="BO1203"/>
    </row>
    <row r="1204" spans="1:67" s="13" customFormat="1" x14ac:dyDescent="0.25">
      <c r="A1204" s="13" t="s">
        <v>1723</v>
      </c>
      <c r="C1204" s="13" t="s">
        <v>1505</v>
      </c>
      <c r="D1204" s="13" t="s">
        <v>61</v>
      </c>
      <c r="E1204" s="13" t="s">
        <v>1673</v>
      </c>
      <c r="G1204" s="13" t="s">
        <v>1673</v>
      </c>
    </row>
    <row r="1205" spans="1:67" s="13" customFormat="1" x14ac:dyDescent="0.25">
      <c r="A1205" s="13" t="s">
        <v>1723</v>
      </c>
      <c r="C1205" s="13" t="s">
        <v>1505</v>
      </c>
      <c r="D1205" s="13" t="s">
        <v>61</v>
      </c>
      <c r="E1205" s="13" t="s">
        <v>755</v>
      </c>
      <c r="F1205" s="13" t="s">
        <v>756</v>
      </c>
      <c r="G1205" s="13" t="s">
        <v>755</v>
      </c>
      <c r="H1205" s="13" t="s">
        <v>756</v>
      </c>
    </row>
    <row r="1206" spans="1:67" s="13" customFormat="1" x14ac:dyDescent="0.25">
      <c r="A1206"/>
      <c r="B1206"/>
      <c r="C1206" t="s">
        <v>1505</v>
      </c>
      <c r="D1206" t="s">
        <v>61</v>
      </c>
      <c r="E1206" t="s">
        <v>755</v>
      </c>
      <c r="F1206" t="s">
        <v>756</v>
      </c>
      <c r="G1206" t="s">
        <v>755</v>
      </c>
      <c r="H1206" t="s">
        <v>756</v>
      </c>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v>5</v>
      </c>
      <c r="AT1206"/>
      <c r="AU1206"/>
      <c r="AV1206">
        <v>3.5</v>
      </c>
      <c r="AW1206">
        <v>5</v>
      </c>
      <c r="AX1206"/>
      <c r="AY1206"/>
      <c r="AZ1206">
        <v>3.5</v>
      </c>
      <c r="BA1206">
        <v>4</v>
      </c>
      <c r="BB1206"/>
      <c r="BC1206"/>
      <c r="BD1206">
        <v>3.2</v>
      </c>
      <c r="BE1206">
        <v>4.5</v>
      </c>
      <c r="BF1206"/>
      <c r="BG1206"/>
      <c r="BH1206">
        <v>3</v>
      </c>
      <c r="BI1206"/>
      <c r="BJ1206" t="s">
        <v>67</v>
      </c>
      <c r="BK1206" s="1">
        <v>44797</v>
      </c>
      <c r="BL1206" t="s">
        <v>75</v>
      </c>
      <c r="BM1206">
        <v>36083</v>
      </c>
      <c r="BN1206" t="s">
        <v>60</v>
      </c>
      <c r="BO1206" t="s">
        <v>75</v>
      </c>
    </row>
    <row r="1207" spans="1:67" s="2" customFormat="1" x14ac:dyDescent="0.25">
      <c r="A1207" s="13" t="s">
        <v>1723</v>
      </c>
      <c r="B1207" s="13"/>
      <c r="C1207" s="13" t="s">
        <v>1505</v>
      </c>
      <c r="D1207" s="13" t="s">
        <v>61</v>
      </c>
      <c r="E1207" s="13" t="s">
        <v>755</v>
      </c>
      <c r="F1207" s="13" t="s">
        <v>756</v>
      </c>
      <c r="G1207" s="13" t="s">
        <v>755</v>
      </c>
      <c r="H1207" s="13" t="s">
        <v>1705</v>
      </c>
      <c r="I1207" s="13"/>
      <c r="J1207" s="13"/>
      <c r="K1207" s="13"/>
      <c r="L1207" s="13"/>
      <c r="M1207" s="13"/>
      <c r="N1207" s="13"/>
      <c r="O1207" s="13"/>
      <c r="P1207" s="13"/>
      <c r="Q1207" s="13"/>
      <c r="R1207" s="13"/>
      <c r="S1207" s="13"/>
      <c r="T1207" s="13"/>
      <c r="U1207" s="13"/>
      <c r="V1207" s="13"/>
      <c r="W1207" s="13"/>
      <c r="X1207" s="13"/>
      <c r="Y1207" s="13"/>
      <c r="Z1207" s="13"/>
      <c r="AA1207" s="13"/>
      <c r="AB1207" s="13"/>
      <c r="AC1207" s="13"/>
      <c r="AD1207" s="13"/>
      <c r="AE1207" s="13"/>
      <c r="AF1207" s="13"/>
      <c r="AG1207" s="13"/>
      <c r="AH1207" s="13"/>
      <c r="AI1207" s="13"/>
      <c r="AJ1207" s="13"/>
      <c r="AK1207" s="13"/>
      <c r="AL1207" s="13"/>
      <c r="AM1207" s="13"/>
      <c r="AN1207" s="13"/>
      <c r="AO1207" s="13"/>
      <c r="AP1207" s="13"/>
      <c r="AQ1207" s="13"/>
      <c r="AR1207" s="13"/>
      <c r="AS1207" s="13"/>
      <c r="AT1207" s="13"/>
      <c r="AU1207" s="13"/>
      <c r="AV1207" s="13"/>
      <c r="AW1207" s="13"/>
      <c r="AX1207" s="13"/>
      <c r="AY1207" s="13"/>
      <c r="AZ1207" s="13"/>
      <c r="BA1207" s="13"/>
      <c r="BB1207" s="13"/>
      <c r="BC1207" s="13"/>
      <c r="BD1207" s="13"/>
      <c r="BE1207" s="13"/>
      <c r="BF1207" s="13"/>
      <c r="BG1207" s="13"/>
      <c r="BH1207" s="13"/>
      <c r="BI1207" s="13"/>
      <c r="BJ1207" s="13"/>
      <c r="BK1207" s="13"/>
      <c r="BL1207" s="13"/>
      <c r="BM1207" s="13"/>
      <c r="BN1207" s="13"/>
      <c r="BO1207" s="13"/>
    </row>
    <row r="1208" spans="1:67" s="13" customFormat="1" x14ac:dyDescent="0.25">
      <c r="A1208" s="13" t="s">
        <v>1723</v>
      </c>
      <c r="C1208" s="13" t="s">
        <v>1505</v>
      </c>
      <c r="D1208" s="13" t="s">
        <v>61</v>
      </c>
      <c r="E1208" s="13" t="s">
        <v>755</v>
      </c>
      <c r="F1208" s="13" t="s">
        <v>756</v>
      </c>
      <c r="G1208" s="13" t="s">
        <v>755</v>
      </c>
      <c r="H1208" s="13" t="s">
        <v>1449</v>
      </c>
    </row>
    <row r="1209" spans="1:67" s="13" customFormat="1" x14ac:dyDescent="0.25">
      <c r="A1209" t="s">
        <v>1450</v>
      </c>
      <c r="B1209" t="s">
        <v>1</v>
      </c>
      <c r="C1209" t="s">
        <v>1505</v>
      </c>
      <c r="D1209" t="s">
        <v>61</v>
      </c>
      <c r="E1209" t="s">
        <v>755</v>
      </c>
      <c r="F1209" t="s">
        <v>756</v>
      </c>
      <c r="G1209" t="s">
        <v>755</v>
      </c>
      <c r="H1209" t="s">
        <v>1449</v>
      </c>
      <c r="I1209"/>
      <c r="J1209"/>
      <c r="K1209"/>
      <c r="L1209"/>
      <c r="M1209"/>
      <c r="N1209"/>
      <c r="O1209"/>
      <c r="P1209"/>
      <c r="Q1209"/>
      <c r="R1209"/>
      <c r="S1209"/>
      <c r="T1209"/>
      <c r="U1209"/>
      <c r="V1209"/>
      <c r="W1209"/>
      <c r="X1209"/>
      <c r="Y1209">
        <v>4.3</v>
      </c>
      <c r="Z1209"/>
      <c r="AA1209"/>
      <c r="AB1209">
        <v>6.1</v>
      </c>
      <c r="AC1209"/>
      <c r="AD1209"/>
      <c r="AE1209"/>
      <c r="AF1209">
        <v>7.1</v>
      </c>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t="s">
        <v>67</v>
      </c>
      <c r="BK1209" s="1">
        <v>44806</v>
      </c>
      <c r="BL1209" t="s">
        <v>1443</v>
      </c>
      <c r="BM1209">
        <v>6619</v>
      </c>
      <c r="BN1209" t="s">
        <v>60</v>
      </c>
      <c r="BO1209" t="s">
        <v>1443</v>
      </c>
    </row>
    <row r="1210" spans="1:67" s="13" customFormat="1" x14ac:dyDescent="0.25">
      <c r="A1210" s="8" t="s">
        <v>1450</v>
      </c>
      <c r="B1210" t="s">
        <v>326</v>
      </c>
      <c r="C1210" t="s">
        <v>1505</v>
      </c>
      <c r="D1210" t="s">
        <v>61</v>
      </c>
      <c r="E1210" t="s">
        <v>755</v>
      </c>
      <c r="F1210" t="s">
        <v>756</v>
      </c>
      <c r="G1210" s="8" t="s">
        <v>755</v>
      </c>
      <c r="H1210" s="8" t="s">
        <v>1449</v>
      </c>
      <c r="I1210" s="8" t="b">
        <v>0</v>
      </c>
      <c r="J1210"/>
      <c r="K1210"/>
      <c r="L1210"/>
      <c r="M1210"/>
      <c r="N1210"/>
      <c r="O1210"/>
      <c r="P1210"/>
      <c r="Q1210"/>
      <c r="R1210"/>
      <c r="S1210"/>
      <c r="T1210"/>
      <c r="U1210"/>
      <c r="V1210"/>
      <c r="W1210"/>
      <c r="X1210"/>
      <c r="Y1210">
        <v>4.3</v>
      </c>
      <c r="Z1210"/>
      <c r="AA1210"/>
      <c r="AB1210">
        <v>6.1</v>
      </c>
      <c r="AC1210"/>
      <c r="AD1210"/>
      <c r="AE1210"/>
      <c r="AF1210">
        <v>7.1</v>
      </c>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t="s">
        <v>67</v>
      </c>
      <c r="BK1210" s="1">
        <v>44820</v>
      </c>
      <c r="BL1210" s="8" t="s">
        <v>2299</v>
      </c>
      <c r="BM1210" s="8" t="s">
        <v>2335</v>
      </c>
      <c r="BN1210" t="s">
        <v>60</v>
      </c>
      <c r="BO1210" s="8" t="s">
        <v>2299</v>
      </c>
    </row>
    <row r="1211" spans="1:67" s="13" customFormat="1" x14ac:dyDescent="0.25">
      <c r="A1211" s="13" t="s">
        <v>1723</v>
      </c>
      <c r="C1211" s="13" t="s">
        <v>1505</v>
      </c>
      <c r="D1211" s="13" t="s">
        <v>61</v>
      </c>
      <c r="E1211" s="13" t="s">
        <v>755</v>
      </c>
      <c r="F1211" s="13" t="s">
        <v>756</v>
      </c>
      <c r="G1211" s="13" t="s">
        <v>755</v>
      </c>
      <c r="H1211" s="13" t="s">
        <v>760</v>
      </c>
    </row>
    <row r="1212" spans="1:67" s="13" customFormat="1" x14ac:dyDescent="0.25">
      <c r="A1212"/>
      <c r="B1212"/>
      <c r="C1212" t="s">
        <v>1505</v>
      </c>
      <c r="D1212" t="s">
        <v>61</v>
      </c>
      <c r="E1212" t="s">
        <v>755</v>
      </c>
      <c r="F1212" t="s">
        <v>756</v>
      </c>
      <c r="G1212" t="s">
        <v>755</v>
      </c>
      <c r="H1212" t="s">
        <v>760</v>
      </c>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v>5</v>
      </c>
      <c r="AP1212"/>
      <c r="AQ1212"/>
      <c r="AR1212"/>
      <c r="AS1212">
        <v>6.6</v>
      </c>
      <c r="AT1212"/>
      <c r="AU1212"/>
      <c r="AV1212"/>
      <c r="AW1212"/>
      <c r="AX1212"/>
      <c r="AY1212"/>
      <c r="AZ1212"/>
      <c r="BA1212">
        <v>5</v>
      </c>
      <c r="BB1212"/>
      <c r="BC1212"/>
      <c r="BD1212">
        <v>3.2</v>
      </c>
      <c r="BE1212">
        <v>5</v>
      </c>
      <c r="BF1212"/>
      <c r="BG1212"/>
      <c r="BH1212"/>
      <c r="BI1212"/>
      <c r="BJ1212" t="s">
        <v>67</v>
      </c>
      <c r="BK1212" s="1">
        <v>44797</v>
      </c>
      <c r="BL1212" t="s">
        <v>75</v>
      </c>
      <c r="BM1212">
        <v>36083</v>
      </c>
      <c r="BN1212" t="s">
        <v>60</v>
      </c>
      <c r="BO1212" t="s">
        <v>75</v>
      </c>
    </row>
    <row r="1213" spans="1:67" s="13" customFormat="1" x14ac:dyDescent="0.25">
      <c r="A1213" s="13" t="s">
        <v>1723</v>
      </c>
      <c r="C1213" s="13" t="s">
        <v>1505</v>
      </c>
      <c r="D1213" s="13" t="s">
        <v>61</v>
      </c>
      <c r="E1213" s="13" t="s">
        <v>755</v>
      </c>
      <c r="F1213" s="13" t="s">
        <v>762</v>
      </c>
      <c r="G1213" s="13" t="s">
        <v>755</v>
      </c>
      <c r="H1213" s="13" t="s">
        <v>762</v>
      </c>
    </row>
    <row r="1214" spans="1:67" s="13" customFormat="1" x14ac:dyDescent="0.25">
      <c r="A1214" s="8" t="s">
        <v>2390</v>
      </c>
      <c r="B1214"/>
      <c r="C1214" t="s">
        <v>1505</v>
      </c>
      <c r="D1214" t="s">
        <v>61</v>
      </c>
      <c r="E1214" t="s">
        <v>755</v>
      </c>
      <c r="F1214" t="s">
        <v>762</v>
      </c>
      <c r="G1214" s="8" t="s">
        <v>755</v>
      </c>
      <c r="H1214" s="8" t="s">
        <v>762</v>
      </c>
      <c r="I1214" s="8"/>
      <c r="J1214"/>
      <c r="K1214"/>
      <c r="L1214"/>
      <c r="M1214"/>
      <c r="N1214"/>
      <c r="O1214"/>
      <c r="P1214"/>
      <c r="Q1214"/>
      <c r="R1214"/>
      <c r="S1214"/>
      <c r="T1214"/>
      <c r="U1214"/>
      <c r="V1214"/>
      <c r="W1214"/>
      <c r="X1214"/>
      <c r="Y1214">
        <v>3.7</v>
      </c>
      <c r="Z1214"/>
      <c r="AA1214"/>
      <c r="AB1214">
        <v>5.2</v>
      </c>
      <c r="AC1214">
        <v>3.7</v>
      </c>
      <c r="AD1214"/>
      <c r="AE1214"/>
      <c r="AF1214">
        <v>5.7</v>
      </c>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s="8" t="s">
        <v>67</v>
      </c>
      <c r="BK1214" s="9">
        <v>44824</v>
      </c>
      <c r="BL1214" s="8" t="s">
        <v>2356</v>
      </c>
      <c r="BM1214">
        <v>2930</v>
      </c>
      <c r="BN1214"/>
      <c r="BO1214"/>
    </row>
    <row r="1215" spans="1:67" s="13" customFormat="1" x14ac:dyDescent="0.25">
      <c r="A1215" t="s">
        <v>761</v>
      </c>
      <c r="B1215"/>
      <c r="C1215" t="s">
        <v>1505</v>
      </c>
      <c r="D1215" t="s">
        <v>61</v>
      </c>
      <c r="E1215" t="s">
        <v>755</v>
      </c>
      <c r="F1215" t="s">
        <v>762</v>
      </c>
      <c r="G1215" t="s">
        <v>755</v>
      </c>
      <c r="H1215" t="s">
        <v>762</v>
      </c>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v>3.8</v>
      </c>
      <c r="AX1215">
        <v>2.7</v>
      </c>
      <c r="AY1215">
        <v>2.8</v>
      </c>
      <c r="AZ1215">
        <v>2.8</v>
      </c>
      <c r="BA1215">
        <v>3.95</v>
      </c>
      <c r="BB1215">
        <v>3.15</v>
      </c>
      <c r="BC1215">
        <v>2.95</v>
      </c>
      <c r="BD1215">
        <v>3.15</v>
      </c>
      <c r="BE1215"/>
      <c r="BF1215"/>
      <c r="BG1215"/>
      <c r="BH1215"/>
      <c r="BI1215"/>
      <c r="BJ1215" t="s">
        <v>67</v>
      </c>
      <c r="BK1215"/>
      <c r="BL1215" t="s">
        <v>92</v>
      </c>
      <c r="BM1215">
        <v>1216</v>
      </c>
      <c r="BN1215" t="s">
        <v>60</v>
      </c>
      <c r="BO1215" t="s">
        <v>92</v>
      </c>
    </row>
    <row r="1216" spans="1:67" s="13" customFormat="1" x14ac:dyDescent="0.25">
      <c r="A1216" t="s">
        <v>763</v>
      </c>
      <c r="B1216"/>
      <c r="C1216" t="s">
        <v>1505</v>
      </c>
      <c r="D1216" t="s">
        <v>61</v>
      </c>
      <c r="E1216" t="s">
        <v>755</v>
      </c>
      <c r="F1216" t="s">
        <v>762</v>
      </c>
      <c r="G1216" t="s">
        <v>755</v>
      </c>
      <c r="H1216" t="s">
        <v>762</v>
      </c>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v>4.5</v>
      </c>
      <c r="AT1216"/>
      <c r="AU1216"/>
      <c r="AV1216">
        <v>3.3</v>
      </c>
      <c r="AW1216"/>
      <c r="AX1216"/>
      <c r="AY1216"/>
      <c r="AZ1216"/>
      <c r="BA1216"/>
      <c r="BB1216"/>
      <c r="BC1216"/>
      <c r="BD1216"/>
      <c r="BE1216"/>
      <c r="BF1216"/>
      <c r="BG1216"/>
      <c r="BH1216"/>
      <c r="BI1216"/>
      <c r="BJ1216" t="s">
        <v>67</v>
      </c>
      <c r="BK1216"/>
      <c r="BL1216" t="s">
        <v>92</v>
      </c>
      <c r="BM1216">
        <v>1216</v>
      </c>
      <c r="BN1216" t="s">
        <v>60</v>
      </c>
      <c r="BO1216" t="s">
        <v>92</v>
      </c>
    </row>
    <row r="1217" spans="1:67" s="13" customFormat="1" x14ac:dyDescent="0.25">
      <c r="A1217" t="s">
        <v>764</v>
      </c>
      <c r="B1217"/>
      <c r="C1217" t="s">
        <v>1505</v>
      </c>
      <c r="D1217" t="s">
        <v>61</v>
      </c>
      <c r="E1217" t="s">
        <v>755</v>
      </c>
      <c r="F1217" t="s">
        <v>762</v>
      </c>
      <c r="G1217" t="s">
        <v>755</v>
      </c>
      <c r="H1217" t="s">
        <v>762</v>
      </c>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v>4.5</v>
      </c>
      <c r="AP1217"/>
      <c r="AQ1217"/>
      <c r="AR1217">
        <v>2.8</v>
      </c>
      <c r="AS1217"/>
      <c r="AT1217"/>
      <c r="AU1217"/>
      <c r="AV1217"/>
      <c r="AW1217"/>
      <c r="AX1217"/>
      <c r="AY1217"/>
      <c r="AZ1217"/>
      <c r="BA1217"/>
      <c r="BB1217"/>
      <c r="BC1217"/>
      <c r="BD1217"/>
      <c r="BE1217"/>
      <c r="BF1217"/>
      <c r="BG1217"/>
      <c r="BH1217"/>
      <c r="BI1217" t="s">
        <v>765</v>
      </c>
      <c r="BJ1217" t="s">
        <v>67</v>
      </c>
      <c r="BK1217"/>
      <c r="BL1217" t="s">
        <v>92</v>
      </c>
      <c r="BM1217">
        <v>1216</v>
      </c>
      <c r="BN1217" t="s">
        <v>60</v>
      </c>
      <c r="BO1217" t="s">
        <v>92</v>
      </c>
    </row>
    <row r="1218" spans="1:67" s="13" customFormat="1" x14ac:dyDescent="0.25">
      <c r="A1218" s="8" t="s">
        <v>2334</v>
      </c>
      <c r="B1218" t="s">
        <v>326</v>
      </c>
      <c r="C1218" t="s">
        <v>1505</v>
      </c>
      <c r="D1218" t="s">
        <v>61</v>
      </c>
      <c r="E1218" t="s">
        <v>755</v>
      </c>
      <c r="F1218" t="s">
        <v>762</v>
      </c>
      <c r="G1218" s="8" t="s">
        <v>2333</v>
      </c>
      <c r="H1218" s="8" t="s">
        <v>762</v>
      </c>
      <c r="I1218" s="8"/>
      <c r="J1218"/>
      <c r="K1218"/>
      <c r="L1218"/>
      <c r="M1218"/>
      <c r="N1218"/>
      <c r="O1218"/>
      <c r="P1218"/>
      <c r="Q1218"/>
      <c r="R1218"/>
      <c r="S1218"/>
      <c r="T1218"/>
      <c r="U1218"/>
      <c r="V1218"/>
      <c r="W1218"/>
      <c r="X1218"/>
      <c r="Y1218"/>
      <c r="Z1218"/>
      <c r="AA1218"/>
      <c r="AB1218"/>
      <c r="AC1218">
        <v>3.6</v>
      </c>
      <c r="AD1218"/>
      <c r="AE1218"/>
      <c r="AF1218">
        <v>6.1</v>
      </c>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t="s">
        <v>67</v>
      </c>
      <c r="BK1218" s="1">
        <v>44820</v>
      </c>
      <c r="BL1218" s="8" t="s">
        <v>2299</v>
      </c>
      <c r="BM1218" s="8" t="s">
        <v>2335</v>
      </c>
      <c r="BN1218" t="s">
        <v>60</v>
      </c>
      <c r="BO1218" s="8" t="s">
        <v>2299</v>
      </c>
    </row>
    <row r="1219" spans="1:67" s="13" customFormat="1" x14ac:dyDescent="0.25">
      <c r="A1219" s="13" t="s">
        <v>1723</v>
      </c>
      <c r="C1219" s="13" t="s">
        <v>1505</v>
      </c>
      <c r="D1219" s="13" t="s">
        <v>61</v>
      </c>
      <c r="E1219" s="13" t="s">
        <v>755</v>
      </c>
      <c r="F1219" s="13" t="s">
        <v>767</v>
      </c>
      <c r="G1219" s="13" t="s">
        <v>77</v>
      </c>
      <c r="H1219" s="13" t="s">
        <v>780</v>
      </c>
    </row>
    <row r="1220" spans="1:67" s="13" customFormat="1" x14ac:dyDescent="0.25">
      <c r="A1220" t="s">
        <v>754</v>
      </c>
      <c r="B1220"/>
      <c r="C1220" t="s">
        <v>1505</v>
      </c>
      <c r="D1220" t="s">
        <v>61</v>
      </c>
      <c r="E1220" t="s">
        <v>755</v>
      </c>
      <c r="F1220" t="s">
        <v>767</v>
      </c>
      <c r="G1220" t="s">
        <v>77</v>
      </c>
      <c r="H1220" t="s">
        <v>780</v>
      </c>
      <c r="I1220"/>
      <c r="J1220"/>
      <c r="K1220"/>
      <c r="L1220"/>
      <c r="M1220"/>
      <c r="N1220"/>
      <c r="O1220"/>
      <c r="P1220"/>
      <c r="Q1220">
        <v>6.3</v>
      </c>
      <c r="R1220"/>
      <c r="S1220"/>
      <c r="T1220">
        <v>7.5</v>
      </c>
      <c r="U1220">
        <v>6.5</v>
      </c>
      <c r="V1220"/>
      <c r="W1220"/>
      <c r="X1220">
        <v>9.5</v>
      </c>
      <c r="Y1220">
        <v>4.5</v>
      </c>
      <c r="Z1220"/>
      <c r="AA1220"/>
      <c r="AB1220">
        <v>9</v>
      </c>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t="s">
        <v>67</v>
      </c>
      <c r="BK1220" s="1">
        <v>44797</v>
      </c>
      <c r="BL1220" t="s">
        <v>75</v>
      </c>
      <c r="BM1220">
        <v>36083</v>
      </c>
      <c r="BN1220" t="s">
        <v>60</v>
      </c>
      <c r="BO1220" t="s">
        <v>75</v>
      </c>
    </row>
    <row r="1221" spans="1:67" s="13" customFormat="1" x14ac:dyDescent="0.25">
      <c r="A1221" t="s">
        <v>758</v>
      </c>
      <c r="B1221"/>
      <c r="C1221" t="s">
        <v>1505</v>
      </c>
      <c r="D1221" t="s">
        <v>61</v>
      </c>
      <c r="E1221" t="s">
        <v>755</v>
      </c>
      <c r="F1221" t="s">
        <v>767</v>
      </c>
      <c r="G1221" t="s">
        <v>77</v>
      </c>
      <c r="H1221" t="s">
        <v>780</v>
      </c>
      <c r="I1221"/>
      <c r="J1221"/>
      <c r="K1221"/>
      <c r="L1221"/>
      <c r="M1221"/>
      <c r="N1221"/>
      <c r="O1221"/>
      <c r="P1221"/>
      <c r="Q1221"/>
      <c r="R1221"/>
      <c r="S1221"/>
      <c r="T1221"/>
      <c r="U1221"/>
      <c r="V1221"/>
      <c r="W1221"/>
      <c r="X1221"/>
      <c r="Y1221"/>
      <c r="Z1221"/>
      <c r="AA1221"/>
      <c r="AB1221"/>
      <c r="AC1221"/>
      <c r="AD1221"/>
      <c r="AE1221"/>
      <c r="AF1221"/>
      <c r="AG1221"/>
      <c r="AH1221"/>
      <c r="AI1221"/>
      <c r="AJ1221"/>
      <c r="AK1221">
        <v>5</v>
      </c>
      <c r="AL1221"/>
      <c r="AM1221"/>
      <c r="AN1221">
        <v>6</v>
      </c>
      <c r="AO1221"/>
      <c r="AP1221"/>
      <c r="AQ1221"/>
      <c r="AR1221"/>
      <c r="AS1221"/>
      <c r="AT1221"/>
      <c r="AU1221"/>
      <c r="AV1221"/>
      <c r="AW1221"/>
      <c r="AX1221"/>
      <c r="AY1221"/>
      <c r="AZ1221"/>
      <c r="BA1221">
        <v>4.5</v>
      </c>
      <c r="BB1221"/>
      <c r="BC1221"/>
      <c r="BD1221">
        <v>4.5</v>
      </c>
      <c r="BE1221">
        <v>3.7</v>
      </c>
      <c r="BF1221"/>
      <c r="BG1221"/>
      <c r="BH1221">
        <v>7.6</v>
      </c>
      <c r="BI1221"/>
      <c r="BJ1221" t="s">
        <v>67</v>
      </c>
      <c r="BK1221" s="1">
        <v>44797</v>
      </c>
      <c r="BL1221" t="s">
        <v>75</v>
      </c>
      <c r="BM1221">
        <v>36083</v>
      </c>
      <c r="BN1221" t="s">
        <v>60</v>
      </c>
      <c r="BO1221" t="s">
        <v>75</v>
      </c>
    </row>
    <row r="1222" spans="1:67" s="13" customFormat="1" x14ac:dyDescent="0.25">
      <c r="A1222" s="8" t="s">
        <v>2129</v>
      </c>
      <c r="B1222"/>
      <c r="C1222" t="s">
        <v>1505</v>
      </c>
      <c r="D1222" t="s">
        <v>61</v>
      </c>
      <c r="E1222" t="s">
        <v>755</v>
      </c>
      <c r="F1222" t="s">
        <v>767</v>
      </c>
      <c r="G1222" s="8" t="s">
        <v>444</v>
      </c>
      <c r="H1222" t="s">
        <v>2128</v>
      </c>
      <c r="I1222"/>
      <c r="J1222"/>
      <c r="K1222"/>
      <c r="L1222"/>
      <c r="M1222"/>
      <c r="N1222"/>
      <c r="O1222"/>
      <c r="P1222"/>
      <c r="Q1222"/>
      <c r="R1222"/>
      <c r="S1222"/>
      <c r="T1222"/>
      <c r="U1222"/>
      <c r="V1222"/>
      <c r="W1222"/>
      <c r="X1222"/>
      <c r="Y1222"/>
      <c r="Z1222"/>
      <c r="AA1222"/>
      <c r="AB1222"/>
      <c r="AC1222"/>
      <c r="AD1222"/>
      <c r="AE1222"/>
      <c r="AF1222"/>
      <c r="AG1222"/>
      <c r="AH1222"/>
      <c r="AI1222"/>
      <c r="AJ1222"/>
      <c r="AK1222">
        <v>5.9</v>
      </c>
      <c r="AL1222"/>
      <c r="AM1222"/>
      <c r="AN1222">
        <v>4.3</v>
      </c>
      <c r="AO1222"/>
      <c r="AP1222"/>
      <c r="AQ1222"/>
      <c r="AR1222"/>
      <c r="AS1222">
        <v>6.2</v>
      </c>
      <c r="AT1222"/>
      <c r="AU1222"/>
      <c r="AV1222">
        <v>5.0999999999999996</v>
      </c>
      <c r="AW1222"/>
      <c r="AX1222"/>
      <c r="AY1222"/>
      <c r="AZ1222"/>
      <c r="BA1222"/>
      <c r="BB1222"/>
      <c r="BC1222"/>
      <c r="BD1222"/>
      <c r="BE1222"/>
      <c r="BF1222"/>
      <c r="BG1222"/>
      <c r="BH1222"/>
      <c r="BI1222"/>
      <c r="BJ1222" s="8" t="s">
        <v>67</v>
      </c>
      <c r="BK1222" s="1">
        <v>44816</v>
      </c>
      <c r="BL1222" t="s">
        <v>1933</v>
      </c>
      <c r="BM1222">
        <v>2585</v>
      </c>
      <c r="BN1222"/>
      <c r="BO1222"/>
    </row>
    <row r="1223" spans="1:67" s="13" customFormat="1" x14ac:dyDescent="0.25">
      <c r="A1223" s="8" t="s">
        <v>2130</v>
      </c>
      <c r="B1223"/>
      <c r="C1223" t="s">
        <v>1505</v>
      </c>
      <c r="D1223" t="s">
        <v>61</v>
      </c>
      <c r="E1223" t="s">
        <v>755</v>
      </c>
      <c r="F1223" t="s">
        <v>767</v>
      </c>
      <c r="G1223" s="8" t="s">
        <v>444</v>
      </c>
      <c r="H1223" t="s">
        <v>2131</v>
      </c>
      <c r="I1223"/>
      <c r="J1223"/>
      <c r="K1223"/>
      <c r="L1223"/>
      <c r="M1223"/>
      <c r="N1223"/>
      <c r="O1223"/>
      <c r="P1223"/>
      <c r="Q1223"/>
      <c r="R1223"/>
      <c r="S1223"/>
      <c r="T1223"/>
      <c r="U1223"/>
      <c r="V1223"/>
      <c r="W1223"/>
      <c r="X1223"/>
      <c r="Y1223">
        <v>5.6</v>
      </c>
      <c r="Z1223"/>
      <c r="AA1223">
        <v>8.5</v>
      </c>
      <c r="AB1223">
        <v>8.5</v>
      </c>
      <c r="AC1223"/>
      <c r="AD1223"/>
      <c r="AE1223"/>
      <c r="AF1223"/>
      <c r="AG1223">
        <v>4.3</v>
      </c>
      <c r="AH1223">
        <v>8</v>
      </c>
      <c r="AI1223"/>
      <c r="AJ1223">
        <v>8</v>
      </c>
      <c r="AK1223"/>
      <c r="AL1223"/>
      <c r="AM1223"/>
      <c r="AN1223"/>
      <c r="AO1223"/>
      <c r="AP1223"/>
      <c r="AQ1223"/>
      <c r="AR1223"/>
      <c r="AS1223"/>
      <c r="AT1223"/>
      <c r="AU1223"/>
      <c r="AV1223"/>
      <c r="AW1223"/>
      <c r="AX1223"/>
      <c r="AY1223"/>
      <c r="AZ1223"/>
      <c r="BA1223"/>
      <c r="BB1223"/>
      <c r="BC1223"/>
      <c r="BD1223"/>
      <c r="BE1223"/>
      <c r="BF1223"/>
      <c r="BG1223"/>
      <c r="BH1223"/>
      <c r="BI1223" t="s">
        <v>3461</v>
      </c>
      <c r="BJ1223" s="8" t="s">
        <v>67</v>
      </c>
      <c r="BK1223" s="1">
        <v>44816</v>
      </c>
      <c r="BL1223" t="s">
        <v>1933</v>
      </c>
      <c r="BM1223">
        <v>2585</v>
      </c>
      <c r="BN1223"/>
      <c r="BO1223"/>
    </row>
    <row r="1224" spans="1:67" s="13" customFormat="1" x14ac:dyDescent="0.25">
      <c r="A1224" t="s">
        <v>766</v>
      </c>
      <c r="B1224"/>
      <c r="C1224" t="s">
        <v>1505</v>
      </c>
      <c r="D1224" t="s">
        <v>61</v>
      </c>
      <c r="E1224" t="s">
        <v>755</v>
      </c>
      <c r="F1224" t="s">
        <v>767</v>
      </c>
      <c r="G1224" t="s">
        <v>444</v>
      </c>
      <c r="H1224" t="s">
        <v>767</v>
      </c>
      <c r="I1224"/>
      <c r="J1224"/>
      <c r="K1224"/>
      <c r="L1224"/>
      <c r="M1224"/>
      <c r="N1224"/>
      <c r="O1224"/>
      <c r="P1224"/>
      <c r="Q1224">
        <v>7</v>
      </c>
      <c r="R1224"/>
      <c r="S1224"/>
      <c r="T1224">
        <v>7.6</v>
      </c>
      <c r="U1224">
        <v>6.4</v>
      </c>
      <c r="V1224"/>
      <c r="W1224"/>
      <c r="X1224">
        <v>9</v>
      </c>
      <c r="Y1224">
        <v>5.2</v>
      </c>
      <c r="Z1224"/>
      <c r="AA1224"/>
      <c r="AB1224">
        <v>9</v>
      </c>
      <c r="AC1224">
        <v>5</v>
      </c>
      <c r="AD1224"/>
      <c r="AE1224"/>
      <c r="AF1224">
        <v>10.199999999999999</v>
      </c>
      <c r="AG1224">
        <v>3.5</v>
      </c>
      <c r="AH1224"/>
      <c r="AI1224"/>
      <c r="AJ1224">
        <v>8</v>
      </c>
      <c r="AK1224">
        <v>5.9</v>
      </c>
      <c r="AL1224"/>
      <c r="AM1224"/>
      <c r="AN1224">
        <v>4.8</v>
      </c>
      <c r="AO1224">
        <v>6.9</v>
      </c>
      <c r="AP1224"/>
      <c r="AQ1224"/>
      <c r="AR1224">
        <v>5.4</v>
      </c>
      <c r="AS1224">
        <v>6.9</v>
      </c>
      <c r="AT1224"/>
      <c r="AU1224"/>
      <c r="AV1224">
        <v>5.4</v>
      </c>
      <c r="AW1224">
        <v>5.5</v>
      </c>
      <c r="AX1224"/>
      <c r="AY1224"/>
      <c r="AZ1224">
        <v>5</v>
      </c>
      <c r="BA1224">
        <v>5.3</v>
      </c>
      <c r="BB1224"/>
      <c r="BC1224"/>
      <c r="BD1224">
        <v>5</v>
      </c>
      <c r="BE1224">
        <v>5.9</v>
      </c>
      <c r="BF1224"/>
      <c r="BG1224"/>
      <c r="BH1224">
        <v>4.2</v>
      </c>
      <c r="BI1224"/>
      <c r="BJ1224" t="s">
        <v>67</v>
      </c>
      <c r="BK1224"/>
      <c r="BL1224" t="s">
        <v>204</v>
      </c>
      <c r="BM1224">
        <v>7016</v>
      </c>
      <c r="BN1224"/>
      <c r="BO1224"/>
    </row>
    <row r="1225" spans="1:67" s="13" customFormat="1" x14ac:dyDescent="0.25">
      <c r="A1225" t="s">
        <v>768</v>
      </c>
      <c r="B1225"/>
      <c r="C1225" t="s">
        <v>1505</v>
      </c>
      <c r="D1225" t="s">
        <v>61</v>
      </c>
      <c r="E1225" t="s">
        <v>755</v>
      </c>
      <c r="F1225" t="s">
        <v>767</v>
      </c>
      <c r="G1225" t="s">
        <v>444</v>
      </c>
      <c r="H1225" t="s">
        <v>767</v>
      </c>
      <c r="I1225"/>
      <c r="J1225"/>
      <c r="K1225"/>
      <c r="L1225"/>
      <c r="M1225">
        <v>6.2</v>
      </c>
      <c r="N1225"/>
      <c r="O1225"/>
      <c r="P1225"/>
      <c r="Q1225">
        <v>7</v>
      </c>
      <c r="R1225"/>
      <c r="S1225"/>
      <c r="T1225">
        <v>8.1999999999999993</v>
      </c>
      <c r="U1225">
        <v>6.9</v>
      </c>
      <c r="V1225"/>
      <c r="W1225"/>
      <c r="X1225">
        <v>9.5</v>
      </c>
      <c r="Y1225">
        <v>5.3</v>
      </c>
      <c r="Z1225"/>
      <c r="AA1225"/>
      <c r="AB1225">
        <v>9.4</v>
      </c>
      <c r="AC1225">
        <v>5</v>
      </c>
      <c r="AD1225"/>
      <c r="AE1225"/>
      <c r="AF1225">
        <v>10.7</v>
      </c>
      <c r="AG1225">
        <v>4</v>
      </c>
      <c r="AH1225"/>
      <c r="AI1225"/>
      <c r="AJ1225">
        <v>9</v>
      </c>
      <c r="AK1225">
        <v>6.3</v>
      </c>
      <c r="AL1225"/>
      <c r="AM1225"/>
      <c r="AN1225">
        <v>4.5</v>
      </c>
      <c r="AO1225">
        <v>6.8</v>
      </c>
      <c r="AP1225"/>
      <c r="AQ1225"/>
      <c r="AR1225">
        <v>5.5</v>
      </c>
      <c r="AS1225"/>
      <c r="AT1225"/>
      <c r="AU1225"/>
      <c r="AV1225"/>
      <c r="AW1225"/>
      <c r="AX1225"/>
      <c r="AY1225"/>
      <c r="AZ1225"/>
      <c r="BA1225"/>
      <c r="BB1225"/>
      <c r="BC1225"/>
      <c r="BD1225"/>
      <c r="BE1225"/>
      <c r="BF1225"/>
      <c r="BG1225"/>
      <c r="BH1225"/>
      <c r="BI1225"/>
      <c r="BJ1225" t="s">
        <v>67</v>
      </c>
      <c r="BK1225"/>
      <c r="BL1225" t="s">
        <v>204</v>
      </c>
      <c r="BM1225">
        <v>7016</v>
      </c>
      <c r="BN1225"/>
      <c r="BO1225"/>
    </row>
    <row r="1226" spans="1:67" s="13" customFormat="1" x14ac:dyDescent="0.25">
      <c r="A1226" t="s">
        <v>769</v>
      </c>
      <c r="B1226"/>
      <c r="C1226" t="s">
        <v>1505</v>
      </c>
      <c r="D1226" t="s">
        <v>61</v>
      </c>
      <c r="E1226" t="s">
        <v>755</v>
      </c>
      <c r="F1226" t="s">
        <v>767</v>
      </c>
      <c r="G1226" t="s">
        <v>444</v>
      </c>
      <c r="H1226" t="s">
        <v>767</v>
      </c>
      <c r="I1226"/>
      <c r="J1226"/>
      <c r="K1226"/>
      <c r="L1226"/>
      <c r="M1226">
        <v>5.8</v>
      </c>
      <c r="N1226"/>
      <c r="O1226"/>
      <c r="P1226">
        <v>5.3</v>
      </c>
      <c r="Q1226">
        <v>7.3</v>
      </c>
      <c r="R1226"/>
      <c r="S1226"/>
      <c r="T1226">
        <v>7.3</v>
      </c>
      <c r="U1226">
        <v>6</v>
      </c>
      <c r="V1226"/>
      <c r="W1226"/>
      <c r="X1226">
        <v>8.8000000000000007</v>
      </c>
      <c r="Y1226">
        <v>5.4</v>
      </c>
      <c r="Z1226"/>
      <c r="AA1226"/>
      <c r="AB1226">
        <v>8.6999999999999993</v>
      </c>
      <c r="AC1226">
        <v>4.7</v>
      </c>
      <c r="AD1226"/>
      <c r="AE1226"/>
      <c r="AF1226">
        <v>10</v>
      </c>
      <c r="AG1226">
        <v>3.9</v>
      </c>
      <c r="AH1226"/>
      <c r="AI1226"/>
      <c r="AJ1226">
        <v>8.1999999999999993</v>
      </c>
      <c r="AK1226"/>
      <c r="AL1226"/>
      <c r="AM1226"/>
      <c r="AN1226"/>
      <c r="AO1226"/>
      <c r="AP1226"/>
      <c r="AQ1226"/>
      <c r="AR1226"/>
      <c r="AS1226"/>
      <c r="AT1226"/>
      <c r="AU1226"/>
      <c r="AV1226"/>
      <c r="AW1226"/>
      <c r="AX1226"/>
      <c r="AY1226"/>
      <c r="AZ1226"/>
      <c r="BA1226"/>
      <c r="BB1226"/>
      <c r="BC1226"/>
      <c r="BD1226"/>
      <c r="BE1226"/>
      <c r="BF1226"/>
      <c r="BG1226"/>
      <c r="BH1226"/>
      <c r="BI1226"/>
      <c r="BJ1226" t="s">
        <v>67</v>
      </c>
      <c r="BK1226"/>
      <c r="BL1226" t="s">
        <v>204</v>
      </c>
      <c r="BM1226">
        <v>7016</v>
      </c>
      <c r="BN1226"/>
      <c r="BO1226"/>
    </row>
    <row r="1227" spans="1:67" s="13" customFormat="1" x14ac:dyDescent="0.25">
      <c r="A1227" t="s">
        <v>770</v>
      </c>
      <c r="B1227"/>
      <c r="C1227" t="s">
        <v>1505</v>
      </c>
      <c r="D1227" t="s">
        <v>61</v>
      </c>
      <c r="E1227" t="s">
        <v>755</v>
      </c>
      <c r="F1227" t="s">
        <v>767</v>
      </c>
      <c r="G1227" t="s">
        <v>444</v>
      </c>
      <c r="H1227" t="s">
        <v>767</v>
      </c>
      <c r="I1227"/>
      <c r="J1227"/>
      <c r="K1227"/>
      <c r="L1227"/>
      <c r="M1227"/>
      <c r="N1227"/>
      <c r="O1227"/>
      <c r="P1227"/>
      <c r="Q1227"/>
      <c r="R1227"/>
      <c r="S1227"/>
      <c r="T1227"/>
      <c r="U1227"/>
      <c r="V1227"/>
      <c r="W1227"/>
      <c r="X1227"/>
      <c r="Y1227"/>
      <c r="Z1227"/>
      <c r="AA1227"/>
      <c r="AB1227"/>
      <c r="AC1227"/>
      <c r="AD1227"/>
      <c r="AE1227"/>
      <c r="AF1227"/>
      <c r="AG1227"/>
      <c r="AH1227"/>
      <c r="AI1227"/>
      <c r="AJ1227"/>
      <c r="AK1227">
        <v>5.9</v>
      </c>
      <c r="AL1227"/>
      <c r="AM1227"/>
      <c r="AN1227">
        <v>4.5</v>
      </c>
      <c r="AO1227">
        <v>6.6</v>
      </c>
      <c r="AP1227"/>
      <c r="AQ1227"/>
      <c r="AR1227">
        <v>5</v>
      </c>
      <c r="AS1227">
        <v>6.7</v>
      </c>
      <c r="AT1227"/>
      <c r="AU1227"/>
      <c r="AV1227">
        <v>5</v>
      </c>
      <c r="AW1227">
        <v>5.6</v>
      </c>
      <c r="AX1227"/>
      <c r="AY1227"/>
      <c r="AZ1227">
        <v>4.4000000000000004</v>
      </c>
      <c r="BA1227">
        <v>5.5</v>
      </c>
      <c r="BB1227"/>
      <c r="BC1227"/>
      <c r="BD1227">
        <v>4.5999999999999996</v>
      </c>
      <c r="BE1227">
        <v>5.9</v>
      </c>
      <c r="BF1227"/>
      <c r="BG1227"/>
      <c r="BH1227">
        <v>4</v>
      </c>
      <c r="BI1227"/>
      <c r="BJ1227" t="s">
        <v>67</v>
      </c>
      <c r="BK1227"/>
      <c r="BL1227" t="s">
        <v>204</v>
      </c>
      <c r="BM1227">
        <v>7016</v>
      </c>
      <c r="BN1227"/>
      <c r="BO1227"/>
    </row>
    <row r="1228" spans="1:67" s="13" customFormat="1" x14ac:dyDescent="0.25">
      <c r="A1228" t="s">
        <v>771</v>
      </c>
      <c r="B1228"/>
      <c r="C1228" t="s">
        <v>1505</v>
      </c>
      <c r="D1228" t="s">
        <v>61</v>
      </c>
      <c r="E1228" t="s">
        <v>755</v>
      </c>
      <c r="F1228" t="s">
        <v>767</v>
      </c>
      <c r="G1228" t="s">
        <v>444</v>
      </c>
      <c r="H1228" t="s">
        <v>767</v>
      </c>
      <c r="I1228"/>
      <c r="J1228"/>
      <c r="K1228"/>
      <c r="L1228"/>
      <c r="M1228"/>
      <c r="N1228"/>
      <c r="O1228"/>
      <c r="P1228"/>
      <c r="Q1228"/>
      <c r="R1228"/>
      <c r="S1228"/>
      <c r="T1228"/>
      <c r="U1228"/>
      <c r="V1228"/>
      <c r="W1228"/>
      <c r="X1228"/>
      <c r="Y1228"/>
      <c r="Z1228"/>
      <c r="AA1228"/>
      <c r="AB1228"/>
      <c r="AC1228"/>
      <c r="AD1228"/>
      <c r="AE1228"/>
      <c r="AF1228"/>
      <c r="AG1228"/>
      <c r="AH1228"/>
      <c r="AI1228"/>
      <c r="AJ1228"/>
      <c r="AK1228">
        <v>5.8</v>
      </c>
      <c r="AL1228"/>
      <c r="AM1228"/>
      <c r="AN1228">
        <v>4</v>
      </c>
      <c r="AO1228">
        <v>6.7</v>
      </c>
      <c r="AP1228"/>
      <c r="AQ1228"/>
      <c r="AR1228">
        <v>4.7</v>
      </c>
      <c r="AS1228">
        <v>6.4</v>
      </c>
      <c r="AT1228"/>
      <c r="AU1228"/>
      <c r="AV1228">
        <v>4.7</v>
      </c>
      <c r="AW1228">
        <v>5.7</v>
      </c>
      <c r="AX1228"/>
      <c r="AY1228"/>
      <c r="AZ1228">
        <v>4.4000000000000004</v>
      </c>
      <c r="BA1228">
        <v>5.2</v>
      </c>
      <c r="BB1228"/>
      <c r="BC1228"/>
      <c r="BD1228">
        <v>4.5</v>
      </c>
      <c r="BE1228">
        <v>6.1</v>
      </c>
      <c r="BF1228"/>
      <c r="BG1228"/>
      <c r="BH1228">
        <v>4</v>
      </c>
      <c r="BI1228"/>
      <c r="BJ1228" t="s">
        <v>67</v>
      </c>
      <c r="BK1228"/>
      <c r="BL1228" t="s">
        <v>204</v>
      </c>
      <c r="BM1228">
        <v>7016</v>
      </c>
      <c r="BN1228"/>
      <c r="BO1228"/>
    </row>
    <row r="1229" spans="1:67" s="13" customFormat="1" x14ac:dyDescent="0.25">
      <c r="A1229" t="s">
        <v>772</v>
      </c>
      <c r="B1229"/>
      <c r="C1229" t="s">
        <v>1505</v>
      </c>
      <c r="D1229" t="s">
        <v>61</v>
      </c>
      <c r="E1229" t="s">
        <v>755</v>
      </c>
      <c r="F1229" t="s">
        <v>767</v>
      </c>
      <c r="G1229" t="s">
        <v>444</v>
      </c>
      <c r="H1229" t="s">
        <v>767</v>
      </c>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v>6.2</v>
      </c>
      <c r="AP1229"/>
      <c r="AQ1229"/>
      <c r="AR1229">
        <v>5</v>
      </c>
      <c r="AS1229">
        <v>6.4</v>
      </c>
      <c r="AT1229"/>
      <c r="AU1229"/>
      <c r="AV1229">
        <v>5.3</v>
      </c>
      <c r="AW1229">
        <v>5.3</v>
      </c>
      <c r="AX1229"/>
      <c r="AY1229"/>
      <c r="AZ1229">
        <v>4.5</v>
      </c>
      <c r="BA1229">
        <v>4.7</v>
      </c>
      <c r="BB1229"/>
      <c r="BC1229"/>
      <c r="BD1229">
        <v>4.8</v>
      </c>
      <c r="BE1229">
        <v>5.6</v>
      </c>
      <c r="BF1229"/>
      <c r="BG1229"/>
      <c r="BH1229">
        <v>4.0999999999999996</v>
      </c>
      <c r="BI1229"/>
      <c r="BJ1229" t="s">
        <v>67</v>
      </c>
      <c r="BK1229"/>
      <c r="BL1229" t="s">
        <v>204</v>
      </c>
      <c r="BM1229">
        <v>7016</v>
      </c>
      <c r="BN1229"/>
      <c r="BO1229"/>
    </row>
    <row r="1230" spans="1:67" s="13" customFormat="1" x14ac:dyDescent="0.25">
      <c r="A1230" t="s">
        <v>773</v>
      </c>
      <c r="B1230"/>
      <c r="C1230" t="s">
        <v>1505</v>
      </c>
      <c r="D1230" t="s">
        <v>61</v>
      </c>
      <c r="E1230" t="s">
        <v>755</v>
      </c>
      <c r="F1230" t="s">
        <v>767</v>
      </c>
      <c r="G1230" t="s">
        <v>444</v>
      </c>
      <c r="H1230" t="s">
        <v>767</v>
      </c>
      <c r="I1230"/>
      <c r="J1230"/>
      <c r="K1230"/>
      <c r="L1230"/>
      <c r="M1230">
        <v>6.2</v>
      </c>
      <c r="N1230"/>
      <c r="O1230"/>
      <c r="P1230">
        <v>6.9</v>
      </c>
      <c r="Q1230"/>
      <c r="R1230"/>
      <c r="S1230"/>
      <c r="T1230"/>
      <c r="U1230"/>
      <c r="V1230"/>
      <c r="W1230"/>
      <c r="X1230"/>
      <c r="Y1230"/>
      <c r="Z1230"/>
      <c r="AA1230"/>
      <c r="AB1230"/>
      <c r="AC1230"/>
      <c r="AD1230"/>
      <c r="AE1230"/>
      <c r="AF1230"/>
      <c r="AG1230"/>
      <c r="AH1230"/>
      <c r="AI1230"/>
      <c r="AJ1230"/>
      <c r="AK1230"/>
      <c r="AL1230"/>
      <c r="AM1230"/>
      <c r="AN1230"/>
      <c r="AO1230">
        <v>7.5</v>
      </c>
      <c r="AP1230"/>
      <c r="AQ1230"/>
      <c r="AR1230">
        <v>5.9</v>
      </c>
      <c r="AS1230">
        <v>7</v>
      </c>
      <c r="AT1230"/>
      <c r="AU1230"/>
      <c r="AV1230">
        <v>5.8</v>
      </c>
      <c r="AW1230">
        <v>5.6</v>
      </c>
      <c r="AX1230"/>
      <c r="AY1230"/>
      <c r="AZ1230">
        <v>4.8</v>
      </c>
      <c r="BA1230">
        <v>5.4</v>
      </c>
      <c r="BB1230"/>
      <c r="BC1230"/>
      <c r="BD1230">
        <v>5</v>
      </c>
      <c r="BE1230"/>
      <c r="BF1230"/>
      <c r="BG1230"/>
      <c r="BH1230"/>
      <c r="BI1230"/>
      <c r="BJ1230" t="s">
        <v>67</v>
      </c>
      <c r="BK1230"/>
      <c r="BL1230" t="s">
        <v>204</v>
      </c>
      <c r="BM1230">
        <v>7016</v>
      </c>
      <c r="BN1230"/>
      <c r="BO1230"/>
    </row>
    <row r="1231" spans="1:67" s="13" customFormat="1" x14ac:dyDescent="0.25">
      <c r="A1231" t="s">
        <v>774</v>
      </c>
      <c r="B1231"/>
      <c r="C1231" t="s">
        <v>1505</v>
      </c>
      <c r="D1231" t="s">
        <v>61</v>
      </c>
      <c r="E1231" t="s">
        <v>755</v>
      </c>
      <c r="F1231" t="s">
        <v>767</v>
      </c>
      <c r="G1231" t="s">
        <v>444</v>
      </c>
      <c r="H1231" t="s">
        <v>767</v>
      </c>
      <c r="I1231"/>
      <c r="J1231"/>
      <c r="K1231"/>
      <c r="L1231"/>
      <c r="M1231"/>
      <c r="N1231"/>
      <c r="O1231"/>
      <c r="P1231"/>
      <c r="Q1231">
        <v>6.7</v>
      </c>
      <c r="R1231"/>
      <c r="S1231"/>
      <c r="T1231">
        <v>7.2</v>
      </c>
      <c r="U1231">
        <v>6.3</v>
      </c>
      <c r="V1231"/>
      <c r="W1231"/>
      <c r="X1231">
        <v>8.1</v>
      </c>
      <c r="Y1231">
        <v>5.2</v>
      </c>
      <c r="Z1231"/>
      <c r="AA1231"/>
      <c r="AB1231">
        <v>8.5</v>
      </c>
      <c r="AC1231">
        <v>5</v>
      </c>
      <c r="AD1231"/>
      <c r="AE1231"/>
      <c r="AF1231">
        <v>8</v>
      </c>
      <c r="AG1231">
        <v>3.6</v>
      </c>
      <c r="AH1231"/>
      <c r="AI1231"/>
      <c r="AJ1231">
        <v>7.9</v>
      </c>
      <c r="AK1231"/>
      <c r="AL1231"/>
      <c r="AM1231"/>
      <c r="AN1231"/>
      <c r="AO1231"/>
      <c r="AP1231"/>
      <c r="AQ1231"/>
      <c r="AR1231"/>
      <c r="AS1231"/>
      <c r="AT1231"/>
      <c r="AU1231"/>
      <c r="AV1231"/>
      <c r="AW1231"/>
      <c r="AX1231"/>
      <c r="AY1231"/>
      <c r="AZ1231"/>
      <c r="BA1231"/>
      <c r="BB1231"/>
      <c r="BC1231"/>
      <c r="BD1231"/>
      <c r="BE1231"/>
      <c r="BF1231"/>
      <c r="BG1231"/>
      <c r="BH1231">
        <v>4</v>
      </c>
      <c r="BI1231"/>
      <c r="BJ1231" t="s">
        <v>67</v>
      </c>
      <c r="BK1231"/>
      <c r="BL1231" t="s">
        <v>204</v>
      </c>
      <c r="BM1231">
        <v>7016</v>
      </c>
      <c r="BN1231"/>
      <c r="BO1231"/>
    </row>
    <row r="1232" spans="1:67" s="13" customFormat="1" x14ac:dyDescent="0.25">
      <c r="A1232" t="s">
        <v>775</v>
      </c>
      <c r="B1232"/>
      <c r="C1232" t="s">
        <v>1505</v>
      </c>
      <c r="D1232" t="s">
        <v>61</v>
      </c>
      <c r="E1232" t="s">
        <v>755</v>
      </c>
      <c r="F1232" t="s">
        <v>767</v>
      </c>
      <c r="G1232" t="s">
        <v>444</v>
      </c>
      <c r="H1232" t="s">
        <v>767</v>
      </c>
      <c r="I1232"/>
      <c r="J1232"/>
      <c r="K1232"/>
      <c r="L1232"/>
      <c r="M1232">
        <v>5.9</v>
      </c>
      <c r="N1232"/>
      <c r="O1232"/>
      <c r="P1232">
        <v>5.5</v>
      </c>
      <c r="Q1232">
        <v>6.4</v>
      </c>
      <c r="R1232"/>
      <c r="S1232"/>
      <c r="T1232">
        <v>7.1</v>
      </c>
      <c r="U1232">
        <v>6.4</v>
      </c>
      <c r="V1232"/>
      <c r="W1232"/>
      <c r="X1232">
        <v>8.6</v>
      </c>
      <c r="Y1232">
        <v>5.2</v>
      </c>
      <c r="Z1232"/>
      <c r="AA1232"/>
      <c r="AB1232">
        <v>8.8000000000000007</v>
      </c>
      <c r="AC1232">
        <v>5</v>
      </c>
      <c r="AD1232"/>
      <c r="AE1232"/>
      <c r="AF1232">
        <v>9.6999999999999993</v>
      </c>
      <c r="AG1232"/>
      <c r="AH1232"/>
      <c r="AI1232"/>
      <c r="AJ1232"/>
      <c r="AK1232">
        <v>6</v>
      </c>
      <c r="AL1232"/>
      <c r="AM1232"/>
      <c r="AN1232">
        <v>4.4000000000000004</v>
      </c>
      <c r="AO1232">
        <v>6.9</v>
      </c>
      <c r="AP1232"/>
      <c r="AQ1232"/>
      <c r="AR1232">
        <v>4.7</v>
      </c>
      <c r="AS1232">
        <v>6.6</v>
      </c>
      <c r="AT1232"/>
      <c r="AU1232"/>
      <c r="AV1232">
        <v>5</v>
      </c>
      <c r="AW1232"/>
      <c r="AX1232"/>
      <c r="AY1232"/>
      <c r="AZ1232"/>
      <c r="BA1232"/>
      <c r="BB1232"/>
      <c r="BC1232"/>
      <c r="BD1232"/>
      <c r="BE1232"/>
      <c r="BF1232"/>
      <c r="BG1232"/>
      <c r="BH1232"/>
      <c r="BI1232"/>
      <c r="BJ1232" t="s">
        <v>67</v>
      </c>
      <c r="BK1232"/>
      <c r="BL1232" t="s">
        <v>204</v>
      </c>
      <c r="BM1232">
        <v>7016</v>
      </c>
      <c r="BN1232" t="s">
        <v>69</v>
      </c>
      <c r="BO1232" t="s">
        <v>204</v>
      </c>
    </row>
    <row r="1233" spans="1:67" s="13" customFormat="1" x14ac:dyDescent="0.25">
      <c r="A1233" t="s">
        <v>776</v>
      </c>
      <c r="B1233"/>
      <c r="C1233" t="s">
        <v>1505</v>
      </c>
      <c r="D1233" t="s">
        <v>61</v>
      </c>
      <c r="E1233" t="s">
        <v>755</v>
      </c>
      <c r="F1233" t="s">
        <v>767</v>
      </c>
      <c r="G1233" t="s">
        <v>444</v>
      </c>
      <c r="H1233" t="s">
        <v>767</v>
      </c>
      <c r="I1233"/>
      <c r="J1233"/>
      <c r="K1233"/>
      <c r="L1233"/>
      <c r="M1233"/>
      <c r="N1233"/>
      <c r="O1233"/>
      <c r="P1233"/>
      <c r="Q1233"/>
      <c r="R1233"/>
      <c r="S1233"/>
      <c r="T1233"/>
      <c r="U1233">
        <v>6.4</v>
      </c>
      <c r="V1233"/>
      <c r="W1233"/>
      <c r="X1233">
        <v>8</v>
      </c>
      <c r="Y1233">
        <v>5.4</v>
      </c>
      <c r="Z1233"/>
      <c r="AA1233"/>
      <c r="AB1233">
        <v>8.6999999999999993</v>
      </c>
      <c r="AC1233">
        <v>4.8</v>
      </c>
      <c r="AD1233"/>
      <c r="AE1233"/>
      <c r="AF1233">
        <v>10</v>
      </c>
      <c r="AG1233">
        <v>4</v>
      </c>
      <c r="AH1233"/>
      <c r="AI1233"/>
      <c r="AJ1233">
        <v>8.1999999999999993</v>
      </c>
      <c r="AK1233"/>
      <c r="AL1233"/>
      <c r="AM1233"/>
      <c r="AN1233"/>
      <c r="AO1233">
        <v>7</v>
      </c>
      <c r="AP1233"/>
      <c r="AQ1233"/>
      <c r="AR1233">
        <v>5</v>
      </c>
      <c r="AS1233">
        <v>6.5</v>
      </c>
      <c r="AT1233"/>
      <c r="AU1233"/>
      <c r="AV1233">
        <v>4.9000000000000004</v>
      </c>
      <c r="AW1233"/>
      <c r="AX1233"/>
      <c r="AY1233"/>
      <c r="AZ1233"/>
      <c r="BA1233">
        <v>4.9000000000000004</v>
      </c>
      <c r="BB1233"/>
      <c r="BC1233"/>
      <c r="BD1233">
        <v>4.5999999999999996</v>
      </c>
      <c r="BE1233">
        <v>5.0999999999999996</v>
      </c>
      <c r="BF1233"/>
      <c r="BG1233"/>
      <c r="BH1233">
        <v>3.6</v>
      </c>
      <c r="BI1233"/>
      <c r="BJ1233" t="s">
        <v>67</v>
      </c>
      <c r="BK1233"/>
      <c r="BL1233" t="s">
        <v>204</v>
      </c>
      <c r="BM1233">
        <v>7016</v>
      </c>
      <c r="BN1233"/>
      <c r="BO1233"/>
    </row>
    <row r="1234" spans="1:67" s="13" customFormat="1" x14ac:dyDescent="0.25">
      <c r="A1234" t="s">
        <v>777</v>
      </c>
      <c r="B1234"/>
      <c r="C1234" t="s">
        <v>1505</v>
      </c>
      <c r="D1234" t="s">
        <v>61</v>
      </c>
      <c r="E1234" t="s">
        <v>755</v>
      </c>
      <c r="F1234" t="s">
        <v>767</v>
      </c>
      <c r="G1234" t="s">
        <v>444</v>
      </c>
      <c r="H1234" t="s">
        <v>767</v>
      </c>
      <c r="I1234"/>
      <c r="J1234"/>
      <c r="K1234"/>
      <c r="L1234"/>
      <c r="M1234"/>
      <c r="N1234"/>
      <c r="O1234"/>
      <c r="P1234"/>
      <c r="Q1234">
        <v>7</v>
      </c>
      <c r="R1234"/>
      <c r="S1234"/>
      <c r="T1234">
        <v>7.3</v>
      </c>
      <c r="U1234"/>
      <c r="V1234"/>
      <c r="W1234"/>
      <c r="X1234"/>
      <c r="Y1234"/>
      <c r="Z1234"/>
      <c r="AA1234"/>
      <c r="AB1234"/>
      <c r="AC1234"/>
      <c r="AD1234"/>
      <c r="AE1234"/>
      <c r="AF1234"/>
      <c r="AG1234"/>
      <c r="AH1234"/>
      <c r="AI1234"/>
      <c r="AJ1234"/>
      <c r="AK1234">
        <v>5.5</v>
      </c>
      <c r="AL1234"/>
      <c r="AM1234"/>
      <c r="AN1234">
        <v>4</v>
      </c>
      <c r="AO1234">
        <v>6.5</v>
      </c>
      <c r="AP1234"/>
      <c r="AQ1234"/>
      <c r="AR1234">
        <v>4.8</v>
      </c>
      <c r="AS1234">
        <v>6.5</v>
      </c>
      <c r="AT1234"/>
      <c r="AU1234"/>
      <c r="AV1234">
        <v>5.0999999999999996</v>
      </c>
      <c r="AW1234">
        <v>5.7</v>
      </c>
      <c r="AX1234"/>
      <c r="AY1234"/>
      <c r="AZ1234">
        <v>4.4000000000000004</v>
      </c>
      <c r="BA1234">
        <v>5.2</v>
      </c>
      <c r="BB1234"/>
      <c r="BC1234"/>
      <c r="BD1234">
        <v>4.8</v>
      </c>
      <c r="BE1234">
        <v>6.2</v>
      </c>
      <c r="BF1234"/>
      <c r="BG1234"/>
      <c r="BH1234">
        <v>4.0999999999999996</v>
      </c>
      <c r="BI1234"/>
      <c r="BJ1234" t="s">
        <v>67</v>
      </c>
      <c r="BK1234"/>
      <c r="BL1234" t="s">
        <v>204</v>
      </c>
      <c r="BM1234">
        <v>7016</v>
      </c>
      <c r="BN1234" t="s">
        <v>69</v>
      </c>
      <c r="BO1234" t="s">
        <v>204</v>
      </c>
    </row>
    <row r="1235" spans="1:67" s="13" customFormat="1" x14ac:dyDescent="0.25">
      <c r="A1235" t="s">
        <v>778</v>
      </c>
      <c r="B1235"/>
      <c r="C1235" t="s">
        <v>1505</v>
      </c>
      <c r="D1235" t="s">
        <v>61</v>
      </c>
      <c r="E1235" t="s">
        <v>755</v>
      </c>
      <c r="F1235" t="s">
        <v>767</v>
      </c>
      <c r="G1235" t="s">
        <v>444</v>
      </c>
      <c r="H1235" t="s">
        <v>767</v>
      </c>
      <c r="I1235"/>
      <c r="J1235"/>
      <c r="K1235"/>
      <c r="L1235"/>
      <c r="M1235"/>
      <c r="N1235"/>
      <c r="O1235"/>
      <c r="P1235"/>
      <c r="Q1235">
        <v>7</v>
      </c>
      <c r="R1235"/>
      <c r="S1235"/>
      <c r="T1235">
        <v>7.4</v>
      </c>
      <c r="U1235">
        <v>6.5</v>
      </c>
      <c r="V1235"/>
      <c r="W1235"/>
      <c r="X1235">
        <v>9.1</v>
      </c>
      <c r="Y1235">
        <v>5.0999999999999996</v>
      </c>
      <c r="Z1235"/>
      <c r="AA1235"/>
      <c r="AB1235">
        <v>9.3000000000000007</v>
      </c>
      <c r="AC1235">
        <v>4.8</v>
      </c>
      <c r="AD1235"/>
      <c r="AE1235"/>
      <c r="AF1235">
        <v>10</v>
      </c>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t="s">
        <v>67</v>
      </c>
      <c r="BK1235"/>
      <c r="BL1235" t="s">
        <v>204</v>
      </c>
      <c r="BM1235">
        <v>7016</v>
      </c>
      <c r="BN1235"/>
      <c r="BO1235"/>
    </row>
    <row r="1236" spans="1:67" s="13" customFormat="1" x14ac:dyDescent="0.25">
      <c r="A1236" t="s">
        <v>779</v>
      </c>
      <c r="B1236"/>
      <c r="C1236" t="s">
        <v>1505</v>
      </c>
      <c r="D1236" t="s">
        <v>61</v>
      </c>
      <c r="E1236" t="s">
        <v>755</v>
      </c>
      <c r="F1236" t="s">
        <v>767</v>
      </c>
      <c r="G1236" t="s">
        <v>444</v>
      </c>
      <c r="H1236" t="s">
        <v>767</v>
      </c>
      <c r="I1236"/>
      <c r="J1236"/>
      <c r="K1236"/>
      <c r="L1236"/>
      <c r="M1236"/>
      <c r="N1236"/>
      <c r="O1236"/>
      <c r="P1236"/>
      <c r="Q1236"/>
      <c r="R1236"/>
      <c r="S1236"/>
      <c r="T1236"/>
      <c r="U1236">
        <v>6.2</v>
      </c>
      <c r="V1236"/>
      <c r="W1236"/>
      <c r="X1236">
        <v>9.4</v>
      </c>
      <c r="Y1236">
        <v>4.5</v>
      </c>
      <c r="Z1236"/>
      <c r="AA1236"/>
      <c r="AB1236">
        <v>8.6999999999999993</v>
      </c>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t="s">
        <v>67</v>
      </c>
      <c r="BK1236"/>
      <c r="BL1236" t="s">
        <v>279</v>
      </c>
      <c r="BM1236">
        <v>17228</v>
      </c>
      <c r="BN1236" t="s">
        <v>60</v>
      </c>
      <c r="BO1236" t="s">
        <v>279</v>
      </c>
    </row>
    <row r="1237" spans="1:67" s="13" customFormat="1" x14ac:dyDescent="0.25">
      <c r="A1237" s="8" t="s">
        <v>2132</v>
      </c>
      <c r="B1237"/>
      <c r="C1237" t="s">
        <v>1505</v>
      </c>
      <c r="D1237" t="s">
        <v>61</v>
      </c>
      <c r="E1237" t="s">
        <v>755</v>
      </c>
      <c r="F1237" t="s">
        <v>767</v>
      </c>
      <c r="G1237" s="8" t="s">
        <v>444</v>
      </c>
      <c r="H1237" t="s">
        <v>767</v>
      </c>
      <c r="I1237"/>
      <c r="J1237"/>
      <c r="K1237"/>
      <c r="L1237"/>
      <c r="M1237"/>
      <c r="N1237"/>
      <c r="O1237"/>
      <c r="P1237"/>
      <c r="Q1237"/>
      <c r="R1237"/>
      <c r="S1237"/>
      <c r="T1237"/>
      <c r="U1237"/>
      <c r="V1237"/>
      <c r="W1237"/>
      <c r="X1237"/>
      <c r="Y1237"/>
      <c r="Z1237"/>
      <c r="AA1237"/>
      <c r="AB1237"/>
      <c r="AC1237">
        <v>5</v>
      </c>
      <c r="AD1237"/>
      <c r="AE1237"/>
      <c r="AF1237"/>
      <c r="AG1237"/>
      <c r="AH1237"/>
      <c r="AI1237"/>
      <c r="AJ1237"/>
      <c r="AK1237">
        <v>5.9</v>
      </c>
      <c r="AL1237"/>
      <c r="AM1237"/>
      <c r="AN1237">
        <v>4.4000000000000004</v>
      </c>
      <c r="AO1237">
        <v>6.5</v>
      </c>
      <c r="AP1237"/>
      <c r="AQ1237"/>
      <c r="AR1237">
        <v>5.2</v>
      </c>
      <c r="AS1237"/>
      <c r="AT1237"/>
      <c r="AU1237"/>
      <c r="AV1237"/>
      <c r="AW1237">
        <v>5.6</v>
      </c>
      <c r="AX1237">
        <v>4.8</v>
      </c>
      <c r="AY1237">
        <v>5</v>
      </c>
      <c r="AZ1237">
        <v>5</v>
      </c>
      <c r="BA1237">
        <v>4.8</v>
      </c>
      <c r="BB1237">
        <v>5.2</v>
      </c>
      <c r="BC1237">
        <v>4.9000000000000004</v>
      </c>
      <c r="BD1237">
        <v>5.2</v>
      </c>
      <c r="BE1237">
        <v>5.7</v>
      </c>
      <c r="BF1237">
        <v>4.3</v>
      </c>
      <c r="BG1237">
        <v>3.9</v>
      </c>
      <c r="BH1237">
        <v>4.3</v>
      </c>
      <c r="BI1237" t="s">
        <v>3462</v>
      </c>
      <c r="BJ1237" s="8" t="s">
        <v>67</v>
      </c>
      <c r="BK1237" s="1">
        <v>44816</v>
      </c>
      <c r="BL1237" t="s">
        <v>1933</v>
      </c>
      <c r="BM1237">
        <v>2585</v>
      </c>
      <c r="BN1237"/>
      <c r="BO1237"/>
    </row>
    <row r="1238" spans="1:67" s="13" customFormat="1" x14ac:dyDescent="0.25">
      <c r="A1238" s="13" t="s">
        <v>1723</v>
      </c>
      <c r="C1238" s="13" t="s">
        <v>1505</v>
      </c>
      <c r="D1238" s="13" t="s">
        <v>61</v>
      </c>
      <c r="E1238" s="13" t="s">
        <v>755</v>
      </c>
      <c r="F1238" s="13" t="s">
        <v>767</v>
      </c>
      <c r="G1238" s="13" t="s">
        <v>755</v>
      </c>
      <c r="H1238" s="13" t="s">
        <v>767</v>
      </c>
    </row>
    <row r="1239" spans="1:67" s="13" customFormat="1" x14ac:dyDescent="0.25">
      <c r="A1239" t="s">
        <v>754</v>
      </c>
      <c r="B1239"/>
      <c r="C1239" t="s">
        <v>1505</v>
      </c>
      <c r="D1239" t="s">
        <v>61</v>
      </c>
      <c r="E1239" t="s">
        <v>755</v>
      </c>
      <c r="F1239" t="s">
        <v>767</v>
      </c>
      <c r="G1239" t="s">
        <v>755</v>
      </c>
      <c r="H1239" t="s">
        <v>767</v>
      </c>
      <c r="I1239"/>
      <c r="J1239"/>
      <c r="K1239"/>
      <c r="L1239"/>
      <c r="M1239"/>
      <c r="N1239"/>
      <c r="O1239"/>
      <c r="P1239"/>
      <c r="Q1239">
        <v>6.5</v>
      </c>
      <c r="R1239"/>
      <c r="S1239"/>
      <c r="T1239">
        <v>7</v>
      </c>
      <c r="U1239">
        <v>5.5</v>
      </c>
      <c r="V1239"/>
      <c r="W1239"/>
      <c r="X1239">
        <v>8</v>
      </c>
      <c r="Y1239">
        <v>5</v>
      </c>
      <c r="Z1239"/>
      <c r="AA1239"/>
      <c r="AB1239">
        <v>8.5</v>
      </c>
      <c r="AC1239"/>
      <c r="AD1239"/>
      <c r="AE1239"/>
      <c r="AF1239"/>
      <c r="AG1239">
        <v>3.5</v>
      </c>
      <c r="AH1239"/>
      <c r="AI1239"/>
      <c r="AJ1239">
        <v>8</v>
      </c>
      <c r="AK1239"/>
      <c r="AL1239"/>
      <c r="AM1239"/>
      <c r="AN1239"/>
      <c r="AO1239"/>
      <c r="AP1239"/>
      <c r="AQ1239"/>
      <c r="AR1239"/>
      <c r="AS1239"/>
      <c r="AT1239"/>
      <c r="AU1239"/>
      <c r="AV1239"/>
      <c r="AW1239"/>
      <c r="AX1239"/>
      <c r="AY1239"/>
      <c r="AZ1239"/>
      <c r="BA1239"/>
      <c r="BB1239"/>
      <c r="BC1239"/>
      <c r="BD1239"/>
      <c r="BE1239"/>
      <c r="BF1239"/>
      <c r="BG1239"/>
      <c r="BH1239"/>
      <c r="BI1239"/>
      <c r="BJ1239" t="s">
        <v>67</v>
      </c>
      <c r="BK1239" s="1">
        <v>44797</v>
      </c>
      <c r="BL1239" t="s">
        <v>75</v>
      </c>
      <c r="BM1239">
        <v>36083</v>
      </c>
      <c r="BN1239" t="s">
        <v>60</v>
      </c>
      <c r="BO1239" t="s">
        <v>75</v>
      </c>
    </row>
    <row r="1240" spans="1:67" s="13" customFormat="1" x14ac:dyDescent="0.25">
      <c r="A1240" t="s">
        <v>758</v>
      </c>
      <c r="B1240"/>
      <c r="C1240" t="s">
        <v>1505</v>
      </c>
      <c r="D1240" t="s">
        <v>61</v>
      </c>
      <c r="E1240" t="s">
        <v>755</v>
      </c>
      <c r="F1240" t="s">
        <v>767</v>
      </c>
      <c r="G1240" t="s">
        <v>755</v>
      </c>
      <c r="H1240" t="s">
        <v>767</v>
      </c>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v>5.5</v>
      </c>
      <c r="AX1240"/>
      <c r="AY1240"/>
      <c r="AZ1240">
        <v>4.5</v>
      </c>
      <c r="BA1240"/>
      <c r="BB1240"/>
      <c r="BC1240"/>
      <c r="BD1240"/>
      <c r="BE1240">
        <v>5.5</v>
      </c>
      <c r="BF1240"/>
      <c r="BG1240"/>
      <c r="BH1240">
        <v>3.8</v>
      </c>
      <c r="BI1240"/>
      <c r="BJ1240" t="s">
        <v>67</v>
      </c>
      <c r="BK1240" s="1">
        <v>44797</v>
      </c>
      <c r="BL1240" t="s">
        <v>75</v>
      </c>
      <c r="BM1240">
        <v>36083</v>
      </c>
      <c r="BN1240" t="s">
        <v>60</v>
      </c>
      <c r="BO1240" t="s">
        <v>75</v>
      </c>
    </row>
    <row r="1241" spans="1:67" s="13" customFormat="1" x14ac:dyDescent="0.25">
      <c r="A1241" t="s">
        <v>759</v>
      </c>
      <c r="B1241"/>
      <c r="C1241" t="s">
        <v>1505</v>
      </c>
      <c r="D1241" t="s">
        <v>61</v>
      </c>
      <c r="E1241" t="s">
        <v>755</v>
      </c>
      <c r="F1241" t="s">
        <v>767</v>
      </c>
      <c r="G1241" t="s">
        <v>755</v>
      </c>
      <c r="H1241" t="s">
        <v>767</v>
      </c>
      <c r="I1241"/>
      <c r="J1241"/>
      <c r="K1241"/>
      <c r="L1241"/>
      <c r="M1241"/>
      <c r="N1241"/>
      <c r="O1241"/>
      <c r="P1241"/>
      <c r="Q1241"/>
      <c r="R1241"/>
      <c r="S1241"/>
      <c r="T1241"/>
      <c r="U1241"/>
      <c r="V1241"/>
      <c r="W1241"/>
      <c r="X1241"/>
      <c r="Y1241"/>
      <c r="Z1241"/>
      <c r="AA1241"/>
      <c r="AB1241"/>
      <c r="AC1241"/>
      <c r="AD1241"/>
      <c r="AE1241"/>
      <c r="AF1241"/>
      <c r="AG1241"/>
      <c r="AH1241"/>
      <c r="AI1241"/>
      <c r="AJ1241"/>
      <c r="AK1241">
        <v>5.4</v>
      </c>
      <c r="AL1241"/>
      <c r="AM1241"/>
      <c r="AN1241"/>
      <c r="AO1241">
        <v>6.8</v>
      </c>
      <c r="AP1241"/>
      <c r="AQ1241"/>
      <c r="AR1241">
        <v>5</v>
      </c>
      <c r="AS1241">
        <v>6.8</v>
      </c>
      <c r="AT1241"/>
      <c r="AU1241"/>
      <c r="AV1241">
        <v>5</v>
      </c>
      <c r="AW1241"/>
      <c r="AX1241"/>
      <c r="AY1241"/>
      <c r="AZ1241"/>
      <c r="BA1241"/>
      <c r="BB1241"/>
      <c r="BC1241"/>
      <c r="BD1241"/>
      <c r="BE1241"/>
      <c r="BF1241"/>
      <c r="BG1241"/>
      <c r="BH1241"/>
      <c r="BI1241"/>
      <c r="BJ1241" t="s">
        <v>67</v>
      </c>
      <c r="BK1241" s="1">
        <v>44797</v>
      </c>
      <c r="BL1241" t="s">
        <v>75</v>
      </c>
      <c r="BM1241">
        <v>36083</v>
      </c>
      <c r="BN1241" t="s">
        <v>60</v>
      </c>
      <c r="BO1241" t="s">
        <v>75</v>
      </c>
    </row>
    <row r="1242" spans="1:67" s="13" customFormat="1" x14ac:dyDescent="0.25">
      <c r="A1242" s="13" t="s">
        <v>1723</v>
      </c>
      <c r="C1242" s="13" t="s">
        <v>1505</v>
      </c>
      <c r="D1242" s="13" t="s">
        <v>61</v>
      </c>
      <c r="E1242" s="13" t="s">
        <v>755</v>
      </c>
      <c r="F1242" s="13" t="s">
        <v>757</v>
      </c>
      <c r="G1242" s="13" t="s">
        <v>755</v>
      </c>
      <c r="H1242" s="13" t="s">
        <v>757</v>
      </c>
    </row>
    <row r="1243" spans="1:67" s="13" customFormat="1" x14ac:dyDescent="0.25">
      <c r="A1243" t="s">
        <v>754</v>
      </c>
      <c r="B1243"/>
      <c r="C1243" t="s">
        <v>1505</v>
      </c>
      <c r="D1243" t="s">
        <v>61</v>
      </c>
      <c r="E1243" t="s">
        <v>755</v>
      </c>
      <c r="F1243" t="s">
        <v>757</v>
      </c>
      <c r="G1243" t="s">
        <v>755</v>
      </c>
      <c r="H1243" t="s">
        <v>757</v>
      </c>
      <c r="I1243"/>
      <c r="J1243"/>
      <c r="K1243"/>
      <c r="L1243"/>
      <c r="M1243"/>
      <c r="N1243"/>
      <c r="O1243"/>
      <c r="P1243"/>
      <c r="Q1243">
        <v>4.5</v>
      </c>
      <c r="R1243"/>
      <c r="S1243"/>
      <c r="T1243">
        <v>4</v>
      </c>
      <c r="U1243">
        <v>5</v>
      </c>
      <c r="V1243"/>
      <c r="W1243"/>
      <c r="X1243">
        <v>5.5</v>
      </c>
      <c r="Y1243">
        <v>4.5</v>
      </c>
      <c r="Z1243"/>
      <c r="AA1243"/>
      <c r="AB1243">
        <v>5.8</v>
      </c>
      <c r="AC1243"/>
      <c r="AD1243"/>
      <c r="AE1243"/>
      <c r="AF1243"/>
      <c r="AG1243">
        <v>3.5</v>
      </c>
      <c r="AH1243"/>
      <c r="AI1243"/>
      <c r="AJ1243">
        <v>5.6</v>
      </c>
      <c r="AK1243"/>
      <c r="AL1243"/>
      <c r="AM1243"/>
      <c r="AN1243"/>
      <c r="AO1243"/>
      <c r="AP1243"/>
      <c r="AQ1243"/>
      <c r="AR1243"/>
      <c r="AS1243"/>
      <c r="AT1243"/>
      <c r="AU1243"/>
      <c r="AV1243"/>
      <c r="AW1243"/>
      <c r="AX1243"/>
      <c r="AY1243"/>
      <c r="AZ1243"/>
      <c r="BA1243"/>
      <c r="BB1243"/>
      <c r="BC1243"/>
      <c r="BD1243"/>
      <c r="BE1243"/>
      <c r="BF1243"/>
      <c r="BG1243"/>
      <c r="BH1243"/>
      <c r="BI1243"/>
      <c r="BJ1243" t="s">
        <v>67</v>
      </c>
      <c r="BK1243" s="1">
        <v>44797</v>
      </c>
      <c r="BL1243" t="s">
        <v>75</v>
      </c>
      <c r="BM1243">
        <v>36083</v>
      </c>
      <c r="BN1243" t="s">
        <v>60</v>
      </c>
      <c r="BO1243" t="s">
        <v>75</v>
      </c>
    </row>
    <row r="1244" spans="1:67" s="13" customFormat="1" x14ac:dyDescent="0.25">
      <c r="A1244" t="s">
        <v>758</v>
      </c>
      <c r="B1244"/>
      <c r="C1244" t="s">
        <v>1505</v>
      </c>
      <c r="D1244" t="s">
        <v>61</v>
      </c>
      <c r="E1244" t="s">
        <v>755</v>
      </c>
      <c r="F1244" t="s">
        <v>757</v>
      </c>
      <c r="G1244" t="s">
        <v>755</v>
      </c>
      <c r="H1244" t="s">
        <v>757</v>
      </c>
      <c r="I1244"/>
      <c r="J1244"/>
      <c r="K1244"/>
      <c r="L1244"/>
      <c r="M1244"/>
      <c r="N1244"/>
      <c r="O1244"/>
      <c r="P1244"/>
      <c r="Q1244"/>
      <c r="R1244"/>
      <c r="S1244"/>
      <c r="T1244"/>
      <c r="U1244"/>
      <c r="V1244"/>
      <c r="W1244"/>
      <c r="X1244"/>
      <c r="Y1244"/>
      <c r="Z1244"/>
      <c r="AA1244"/>
      <c r="AB1244"/>
      <c r="AC1244"/>
      <c r="AD1244"/>
      <c r="AE1244"/>
      <c r="AF1244"/>
      <c r="AG1244"/>
      <c r="AH1244"/>
      <c r="AI1244"/>
      <c r="AJ1244"/>
      <c r="AK1244">
        <v>4.5</v>
      </c>
      <c r="AL1244"/>
      <c r="AM1244"/>
      <c r="AN1244"/>
      <c r="AO1244">
        <v>7</v>
      </c>
      <c r="AP1244"/>
      <c r="AQ1244"/>
      <c r="AR1244"/>
      <c r="AS1244">
        <v>4</v>
      </c>
      <c r="AT1244"/>
      <c r="AU1244"/>
      <c r="AV1244"/>
      <c r="AW1244">
        <v>5</v>
      </c>
      <c r="AX1244"/>
      <c r="AY1244"/>
      <c r="AZ1244">
        <v>3</v>
      </c>
      <c r="BA1244">
        <v>5</v>
      </c>
      <c r="BB1244"/>
      <c r="BC1244"/>
      <c r="BD1244">
        <v>3.8</v>
      </c>
      <c r="BE1244">
        <v>5.2</v>
      </c>
      <c r="BF1244"/>
      <c r="BG1244"/>
      <c r="BH1244"/>
      <c r="BI1244"/>
      <c r="BJ1244" t="s">
        <v>67</v>
      </c>
      <c r="BK1244" s="1">
        <v>44797</v>
      </c>
      <c r="BL1244" t="s">
        <v>75</v>
      </c>
      <c r="BM1244">
        <v>36083</v>
      </c>
      <c r="BN1244" t="s">
        <v>60</v>
      </c>
      <c r="BO1244" t="s">
        <v>75</v>
      </c>
    </row>
    <row r="1245" spans="1:67" s="13" customFormat="1" x14ac:dyDescent="0.25">
      <c r="A1245" t="s">
        <v>759</v>
      </c>
      <c r="B1245"/>
      <c r="C1245" t="s">
        <v>1505</v>
      </c>
      <c r="D1245" t="s">
        <v>61</v>
      </c>
      <c r="E1245" t="s">
        <v>755</v>
      </c>
      <c r="F1245" t="s">
        <v>757</v>
      </c>
      <c r="G1245" t="s">
        <v>755</v>
      </c>
      <c r="H1245" t="s">
        <v>757</v>
      </c>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t="s">
        <v>67</v>
      </c>
      <c r="BK1245" s="1">
        <v>44797</v>
      </c>
      <c r="BL1245" t="s">
        <v>75</v>
      </c>
      <c r="BM1245">
        <v>36083</v>
      </c>
      <c r="BN1245" t="s">
        <v>60</v>
      </c>
      <c r="BO1245" t="s">
        <v>75</v>
      </c>
    </row>
    <row r="1246" spans="1:67" s="13" customFormat="1" x14ac:dyDescent="0.25">
      <c r="A1246" s="8" t="s">
        <v>2235</v>
      </c>
      <c r="B1246"/>
      <c r="C1246" t="s">
        <v>1505</v>
      </c>
      <c r="D1246" t="s">
        <v>61</v>
      </c>
      <c r="E1246" t="s">
        <v>755</v>
      </c>
      <c r="F1246" t="s">
        <v>271</v>
      </c>
      <c r="G1246" s="8" t="s">
        <v>755</v>
      </c>
      <c r="H1246" s="8" t="s">
        <v>271</v>
      </c>
      <c r="I1246" s="8"/>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v>4.1500000000000004</v>
      </c>
      <c r="BB1246">
        <v>3.55</v>
      </c>
      <c r="BC1246">
        <v>3.4</v>
      </c>
      <c r="BD1246">
        <v>3.55</v>
      </c>
      <c r="BE1246"/>
      <c r="BF1246"/>
      <c r="BG1246"/>
      <c r="BH1246"/>
      <c r="BI1246"/>
      <c r="BJ1246" s="8" t="s">
        <v>67</v>
      </c>
      <c r="BK1246" s="9">
        <v>44820</v>
      </c>
      <c r="BL1246" s="8" t="s">
        <v>2219</v>
      </c>
      <c r="BM1246" s="8">
        <v>2905</v>
      </c>
      <c r="BN1246" t="s">
        <v>60</v>
      </c>
      <c r="BO1246" s="8" t="s">
        <v>2219</v>
      </c>
    </row>
    <row r="1247" spans="1:67" s="13" customFormat="1" x14ac:dyDescent="0.25">
      <c r="A1247" s="8" t="s">
        <v>2391</v>
      </c>
      <c r="B1247"/>
      <c r="C1247" t="s">
        <v>1505</v>
      </c>
      <c r="D1247" t="s">
        <v>61</v>
      </c>
      <c r="E1247" t="s">
        <v>755</v>
      </c>
      <c r="F1247" t="s">
        <v>271</v>
      </c>
      <c r="G1247" s="8" t="s">
        <v>755</v>
      </c>
      <c r="H1247" s="8" t="s">
        <v>271</v>
      </c>
      <c r="I1247" s="8"/>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v>3.1</v>
      </c>
      <c r="BD1247">
        <v>3.1</v>
      </c>
      <c r="BE1247"/>
      <c r="BF1247">
        <v>3.2</v>
      </c>
      <c r="BG1247"/>
      <c r="BH1247">
        <v>3.2</v>
      </c>
      <c r="BI1247" t="s">
        <v>2392</v>
      </c>
      <c r="BJ1247" t="s">
        <v>67</v>
      </c>
      <c r="BK1247" s="1">
        <v>44824</v>
      </c>
      <c r="BL1247" t="s">
        <v>2356</v>
      </c>
      <c r="BM1247">
        <v>2930</v>
      </c>
      <c r="BN1247"/>
      <c r="BO1247"/>
    </row>
    <row r="1248" spans="1:67" s="13" customFormat="1" x14ac:dyDescent="0.25">
      <c r="A1248" s="8" t="s">
        <v>2364</v>
      </c>
      <c r="B1248"/>
      <c r="C1248" t="s">
        <v>1505</v>
      </c>
      <c r="D1248" t="s">
        <v>61</v>
      </c>
      <c r="E1248" t="s">
        <v>755</v>
      </c>
      <c r="F1248" t="s">
        <v>271</v>
      </c>
      <c r="G1248" s="8" t="s">
        <v>755</v>
      </c>
      <c r="H1248" s="8" t="s">
        <v>271</v>
      </c>
      <c r="I1248" s="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v>4.0999999999999996</v>
      </c>
      <c r="BB1248">
        <v>3.35</v>
      </c>
      <c r="BC1248">
        <v>3.4</v>
      </c>
      <c r="BD1248">
        <v>3.4</v>
      </c>
      <c r="BE1248"/>
      <c r="BF1248"/>
      <c r="BG1248"/>
      <c r="BH1248"/>
      <c r="BI1248"/>
      <c r="BJ1248" t="s">
        <v>67</v>
      </c>
      <c r="BK1248" s="1">
        <v>44824</v>
      </c>
      <c r="BL1248" t="s">
        <v>2356</v>
      </c>
      <c r="BM1248">
        <v>2930</v>
      </c>
      <c r="BN1248"/>
      <c r="BO1248"/>
    </row>
    <row r="1249" spans="1:67" s="13" customFormat="1" x14ac:dyDescent="0.25">
      <c r="A1249" t="s">
        <v>781</v>
      </c>
      <c r="B1249"/>
      <c r="C1249" t="s">
        <v>1505</v>
      </c>
      <c r="D1249" t="s">
        <v>61</v>
      </c>
      <c r="E1249" t="s">
        <v>755</v>
      </c>
      <c r="F1249" t="s">
        <v>271</v>
      </c>
      <c r="G1249" t="s">
        <v>755</v>
      </c>
      <c r="H1249" t="s">
        <v>271</v>
      </c>
      <c r="I1249"/>
      <c r="J1249"/>
      <c r="K1249"/>
      <c r="L1249"/>
      <c r="M1249"/>
      <c r="N1249"/>
      <c r="O1249"/>
      <c r="P1249"/>
      <c r="Q1249"/>
      <c r="R1249"/>
      <c r="S1249"/>
      <c r="T1249"/>
      <c r="U1249"/>
      <c r="V1249"/>
      <c r="W1249"/>
      <c r="X1249"/>
      <c r="Y1249"/>
      <c r="Z1249"/>
      <c r="AA1249"/>
      <c r="AB1249"/>
      <c r="AC1249"/>
      <c r="AD1249"/>
      <c r="AE1249"/>
      <c r="AF1249"/>
      <c r="AG1249"/>
      <c r="AH1249"/>
      <c r="AI1249"/>
      <c r="AJ1249"/>
      <c r="AK1249">
        <v>3.4</v>
      </c>
      <c r="AL1249"/>
      <c r="AM1249"/>
      <c r="AN1249">
        <v>1.92</v>
      </c>
      <c r="AO1249">
        <v>4.5</v>
      </c>
      <c r="AP1249"/>
      <c r="AQ1249"/>
      <c r="AR1249">
        <v>2.9</v>
      </c>
      <c r="AS1249"/>
      <c r="AT1249"/>
      <c r="AU1249"/>
      <c r="AV1249"/>
      <c r="AW1249"/>
      <c r="AX1249"/>
      <c r="AY1249"/>
      <c r="AZ1249"/>
      <c r="BA1249"/>
      <c r="BB1249"/>
      <c r="BC1249"/>
      <c r="BD1249"/>
      <c r="BE1249"/>
      <c r="BF1249"/>
      <c r="BG1249"/>
      <c r="BH1249"/>
      <c r="BI1249"/>
      <c r="BJ1249" t="s">
        <v>67</v>
      </c>
      <c r="BK1249"/>
      <c r="BL1249" t="s">
        <v>279</v>
      </c>
      <c r="BM1249">
        <v>17228</v>
      </c>
      <c r="BN1249" t="s">
        <v>60</v>
      </c>
      <c r="BO1249" t="s">
        <v>279</v>
      </c>
    </row>
    <row r="1250" spans="1:67" s="13" customFormat="1" x14ac:dyDescent="0.25">
      <c r="A1250" t="s">
        <v>782</v>
      </c>
      <c r="B1250"/>
      <c r="C1250" t="s">
        <v>1505</v>
      </c>
      <c r="D1250" t="s">
        <v>61</v>
      </c>
      <c r="E1250" t="s">
        <v>755</v>
      </c>
      <c r="F1250" t="s">
        <v>271</v>
      </c>
      <c r="G1250" t="s">
        <v>755</v>
      </c>
      <c r="H1250" t="s">
        <v>271</v>
      </c>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v>4.8</v>
      </c>
      <c r="BF1250">
        <v>3.15</v>
      </c>
      <c r="BG1250">
        <v>2.65</v>
      </c>
      <c r="BH1250">
        <v>3.15</v>
      </c>
      <c r="BI1250"/>
      <c r="BJ1250" t="s">
        <v>67</v>
      </c>
      <c r="BK1250"/>
      <c r="BL1250" t="s">
        <v>279</v>
      </c>
      <c r="BM1250">
        <v>17228</v>
      </c>
      <c r="BN1250" t="s">
        <v>60</v>
      </c>
      <c r="BO1250" t="s">
        <v>279</v>
      </c>
    </row>
    <row r="1251" spans="1:67" s="13" customFormat="1" x14ac:dyDescent="0.25">
      <c r="A1251" s="13" t="s">
        <v>1723</v>
      </c>
      <c r="C1251" s="13" t="s">
        <v>1505</v>
      </c>
      <c r="D1251" s="13" t="s">
        <v>61</v>
      </c>
      <c r="E1251" s="13" t="s">
        <v>792</v>
      </c>
      <c r="F1251" s="13" t="s">
        <v>1696</v>
      </c>
      <c r="G1251" s="13" t="s">
        <v>792</v>
      </c>
      <c r="H1251" s="13" t="s">
        <v>1696</v>
      </c>
    </row>
    <row r="1252" spans="1:67" s="13" customFormat="1" x14ac:dyDescent="0.25">
      <c r="A1252" s="8" t="s">
        <v>2195</v>
      </c>
      <c r="B1252" s="8" t="s">
        <v>326</v>
      </c>
      <c r="C1252" t="s">
        <v>1505</v>
      </c>
      <c r="D1252" t="s">
        <v>61</v>
      </c>
      <c r="E1252" t="s">
        <v>792</v>
      </c>
      <c r="F1252" t="s">
        <v>1696</v>
      </c>
      <c r="G1252" s="8" t="s">
        <v>995</v>
      </c>
      <c r="H1252" s="8" t="s">
        <v>1696</v>
      </c>
      <c r="I1252" s="8"/>
      <c r="J1252"/>
      <c r="K1252"/>
      <c r="L1252"/>
      <c r="M1252"/>
      <c r="N1252"/>
      <c r="O1252"/>
      <c r="P1252"/>
      <c r="Q1252"/>
      <c r="R1252"/>
      <c r="S1252"/>
      <c r="T1252"/>
      <c r="U1252"/>
      <c r="V1252"/>
      <c r="W1252"/>
      <c r="X1252"/>
      <c r="Y1252"/>
      <c r="Z1252"/>
      <c r="AA1252"/>
      <c r="AB1252"/>
      <c r="AC1252">
        <v>3.5</v>
      </c>
      <c r="AD1252"/>
      <c r="AE1252"/>
      <c r="AF1252">
        <v>5</v>
      </c>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t="s">
        <v>2196</v>
      </c>
      <c r="BJ1252" s="8" t="s">
        <v>67</v>
      </c>
      <c r="BK1252" s="1">
        <v>44819</v>
      </c>
      <c r="BL1252" s="8" t="s">
        <v>59</v>
      </c>
      <c r="BM1252" s="8">
        <v>3485</v>
      </c>
      <c r="BN1252" s="8" t="s">
        <v>60</v>
      </c>
      <c r="BO1252" s="8" t="s">
        <v>59</v>
      </c>
    </row>
    <row r="1253" spans="1:67" s="13" customFormat="1" x14ac:dyDescent="0.25">
      <c r="A1253" s="13" t="s">
        <v>1723</v>
      </c>
      <c r="C1253" s="13" t="s">
        <v>1505</v>
      </c>
      <c r="D1253" s="13" t="s">
        <v>61</v>
      </c>
      <c r="E1253" s="13" t="s">
        <v>792</v>
      </c>
      <c r="F1253" s="13" t="s">
        <v>794</v>
      </c>
      <c r="G1253" s="13" t="s">
        <v>792</v>
      </c>
      <c r="H1253" s="13" t="s">
        <v>794</v>
      </c>
    </row>
    <row r="1254" spans="1:67" s="13" customFormat="1" x14ac:dyDescent="0.25">
      <c r="A1254" t="s">
        <v>793</v>
      </c>
      <c r="B1254"/>
      <c r="C1254" t="s">
        <v>1505</v>
      </c>
      <c r="D1254" t="s">
        <v>61</v>
      </c>
      <c r="E1254" t="s">
        <v>792</v>
      </c>
      <c r="F1254" t="s">
        <v>794</v>
      </c>
      <c r="G1254" t="s">
        <v>792</v>
      </c>
      <c r="H1254" t="s">
        <v>794</v>
      </c>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v>5</v>
      </c>
      <c r="AT1254"/>
      <c r="AU1254"/>
      <c r="AV1254">
        <v>7</v>
      </c>
      <c r="AW1254"/>
      <c r="AX1254"/>
      <c r="AY1254"/>
      <c r="AZ1254"/>
      <c r="BA1254">
        <v>4.5999999999999996</v>
      </c>
      <c r="BB1254"/>
      <c r="BC1254"/>
      <c r="BD1254">
        <v>7</v>
      </c>
      <c r="BE1254"/>
      <c r="BF1254"/>
      <c r="BG1254"/>
      <c r="BH1254"/>
      <c r="BI1254" t="s">
        <v>795</v>
      </c>
      <c r="BJ1254" t="s">
        <v>67</v>
      </c>
      <c r="BK1254" s="1">
        <v>44796</v>
      </c>
      <c r="BL1254" t="s">
        <v>204</v>
      </c>
      <c r="BM1254">
        <v>7016</v>
      </c>
      <c r="BN1254" t="s">
        <v>69</v>
      </c>
      <c r="BO1254" t="s">
        <v>204</v>
      </c>
    </row>
    <row r="1255" spans="1:67" s="13" customFormat="1" x14ac:dyDescent="0.25">
      <c r="A1255" t="s">
        <v>754</v>
      </c>
      <c r="B1255"/>
      <c r="C1255" t="s">
        <v>1505</v>
      </c>
      <c r="D1255" t="s">
        <v>61</v>
      </c>
      <c r="E1255" t="s">
        <v>792</v>
      </c>
      <c r="F1255" t="s">
        <v>794</v>
      </c>
      <c r="G1255" t="s">
        <v>792</v>
      </c>
      <c r="H1255" t="s">
        <v>794</v>
      </c>
      <c r="I1255"/>
      <c r="J1255"/>
      <c r="K1255"/>
      <c r="L1255"/>
      <c r="M1255">
        <v>4.5</v>
      </c>
      <c r="N1255"/>
      <c r="O1255"/>
      <c r="P1255"/>
      <c r="Q1255">
        <v>5</v>
      </c>
      <c r="R1255"/>
      <c r="S1255"/>
      <c r="T1255">
        <v>7</v>
      </c>
      <c r="U1255">
        <v>5</v>
      </c>
      <c r="V1255"/>
      <c r="W1255"/>
      <c r="X1255">
        <v>7</v>
      </c>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v>4.5999999999999996</v>
      </c>
      <c r="BB1255"/>
      <c r="BC1255"/>
      <c r="BD1255">
        <v>4</v>
      </c>
      <c r="BE1255"/>
      <c r="BF1255"/>
      <c r="BG1255"/>
      <c r="BH1255"/>
      <c r="BI1255"/>
      <c r="BJ1255" t="s">
        <v>67</v>
      </c>
      <c r="BK1255" s="1">
        <v>44797</v>
      </c>
      <c r="BL1255" t="s">
        <v>75</v>
      </c>
      <c r="BM1255">
        <v>36083</v>
      </c>
      <c r="BN1255" t="s">
        <v>60</v>
      </c>
      <c r="BO1255" t="s">
        <v>75</v>
      </c>
    </row>
    <row r="1256" spans="1:67" s="13" customFormat="1" x14ac:dyDescent="0.25">
      <c r="A1256" t="s">
        <v>758</v>
      </c>
      <c r="B1256"/>
      <c r="C1256" t="s">
        <v>1505</v>
      </c>
      <c r="D1256" t="s">
        <v>61</v>
      </c>
      <c r="E1256" t="s">
        <v>792</v>
      </c>
      <c r="F1256" t="s">
        <v>794</v>
      </c>
      <c r="G1256" t="s">
        <v>792</v>
      </c>
      <c r="H1256" t="s">
        <v>794</v>
      </c>
      <c r="I1256"/>
      <c r="J1256"/>
      <c r="K1256"/>
      <c r="L1256"/>
      <c r="M1256"/>
      <c r="N1256"/>
      <c r="O1256"/>
      <c r="P1256"/>
      <c r="Q1256"/>
      <c r="R1256"/>
      <c r="S1256"/>
      <c r="T1256"/>
      <c r="U1256">
        <v>5</v>
      </c>
      <c r="V1256"/>
      <c r="W1256"/>
      <c r="X1256">
        <v>7</v>
      </c>
      <c r="Y1256"/>
      <c r="Z1256"/>
      <c r="AA1256"/>
      <c r="AB1256"/>
      <c r="AC1256">
        <v>4.5</v>
      </c>
      <c r="AD1256"/>
      <c r="AE1256"/>
      <c r="AF1256">
        <v>7</v>
      </c>
      <c r="AG1256">
        <v>4</v>
      </c>
      <c r="AH1256"/>
      <c r="AI1256"/>
      <c r="AJ1256">
        <v>6</v>
      </c>
      <c r="AK1256"/>
      <c r="AL1256"/>
      <c r="AM1256"/>
      <c r="AN1256"/>
      <c r="AO1256"/>
      <c r="AP1256"/>
      <c r="AQ1256"/>
      <c r="AR1256"/>
      <c r="AS1256"/>
      <c r="AT1256"/>
      <c r="AU1256"/>
      <c r="AV1256"/>
      <c r="AW1256"/>
      <c r="AX1256"/>
      <c r="AY1256"/>
      <c r="AZ1256"/>
      <c r="BA1256"/>
      <c r="BB1256"/>
      <c r="BC1256"/>
      <c r="BD1256"/>
      <c r="BE1256"/>
      <c r="BF1256"/>
      <c r="BG1256"/>
      <c r="BH1256"/>
      <c r="BI1256"/>
      <c r="BJ1256" t="s">
        <v>67</v>
      </c>
      <c r="BK1256" s="1">
        <v>44797</v>
      </c>
      <c r="BL1256" t="s">
        <v>75</v>
      </c>
      <c r="BM1256">
        <v>36083</v>
      </c>
      <c r="BN1256" t="s">
        <v>60</v>
      </c>
      <c r="BO1256" t="s">
        <v>75</v>
      </c>
    </row>
    <row r="1257" spans="1:67" s="13" customFormat="1" x14ac:dyDescent="0.25">
      <c r="A1257" s="13" t="s">
        <v>1723</v>
      </c>
      <c r="C1257" s="13" t="s">
        <v>1505</v>
      </c>
      <c r="D1257" s="13" t="s">
        <v>61</v>
      </c>
      <c r="E1257" s="13" t="s">
        <v>792</v>
      </c>
      <c r="G1257" s="13" t="s">
        <v>792</v>
      </c>
    </row>
    <row r="1258" spans="1:67" s="13" customFormat="1" x14ac:dyDescent="0.25">
      <c r="A1258" s="13" t="s">
        <v>1723</v>
      </c>
      <c r="C1258" s="13" t="s">
        <v>1505</v>
      </c>
      <c r="D1258" s="13" t="s">
        <v>61</v>
      </c>
      <c r="E1258" s="13" t="s">
        <v>1524</v>
      </c>
      <c r="F1258" s="13" t="s">
        <v>1004</v>
      </c>
      <c r="G1258" s="13" t="s">
        <v>1524</v>
      </c>
      <c r="H1258" s="13" t="s">
        <v>1004</v>
      </c>
    </row>
    <row r="1259" spans="1:67" s="13" customFormat="1" x14ac:dyDescent="0.25">
      <c r="A1259" s="8" t="s">
        <v>1005</v>
      </c>
      <c r="B1259"/>
      <c r="C1259" t="s">
        <v>1505</v>
      </c>
      <c r="D1259" t="s">
        <v>61</v>
      </c>
      <c r="E1259" t="s">
        <v>1524</v>
      </c>
      <c r="F1259" t="s">
        <v>1004</v>
      </c>
      <c r="G1259" s="8" t="s">
        <v>1524</v>
      </c>
      <c r="H1259" s="8" t="s">
        <v>1004</v>
      </c>
      <c r="I1259" s="8"/>
      <c r="J1259"/>
      <c r="K1259"/>
      <c r="L1259"/>
      <c r="M1259"/>
      <c r="N1259"/>
      <c r="O1259"/>
      <c r="P1259"/>
      <c r="Q1259"/>
      <c r="R1259"/>
      <c r="S1259"/>
      <c r="T1259"/>
      <c r="U1259">
        <v>4.32</v>
      </c>
      <c r="V1259"/>
      <c r="W1259"/>
      <c r="X1259">
        <v>4.8600000000000003</v>
      </c>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s="8" t="s">
        <v>67</v>
      </c>
      <c r="BK1259" s="9">
        <v>44813</v>
      </c>
      <c r="BL1259" s="8" t="s">
        <v>1892</v>
      </c>
      <c r="BM1259">
        <v>77694</v>
      </c>
      <c r="BN1259"/>
      <c r="BO1259"/>
    </row>
    <row r="1260" spans="1:67" s="13" customFormat="1" x14ac:dyDescent="0.25">
      <c r="A1260" s="8" t="s">
        <v>1006</v>
      </c>
      <c r="B1260"/>
      <c r="C1260" t="s">
        <v>1505</v>
      </c>
      <c r="D1260" t="s">
        <v>61</v>
      </c>
      <c r="E1260" t="s">
        <v>1524</v>
      </c>
      <c r="F1260" t="s">
        <v>1004</v>
      </c>
      <c r="G1260" s="8" t="s">
        <v>1524</v>
      </c>
      <c r="H1260" s="8" t="s">
        <v>1004</v>
      </c>
      <c r="I1260" s="8"/>
      <c r="J1260"/>
      <c r="K1260"/>
      <c r="L1260"/>
      <c r="M1260"/>
      <c r="N1260"/>
      <c r="O1260"/>
      <c r="P1260"/>
      <c r="Q1260">
        <v>3.77</v>
      </c>
      <c r="R1260"/>
      <c r="S1260"/>
      <c r="T1260">
        <v>3.6</v>
      </c>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t="s">
        <v>1902</v>
      </c>
      <c r="BJ1260" s="8" t="s">
        <v>67</v>
      </c>
      <c r="BK1260" s="9">
        <v>44813</v>
      </c>
      <c r="BL1260" s="8" t="s">
        <v>1892</v>
      </c>
      <c r="BM1260">
        <v>77694</v>
      </c>
      <c r="BN1260"/>
      <c r="BO1260"/>
    </row>
    <row r="1261" spans="1:67" s="13" customFormat="1" x14ac:dyDescent="0.25">
      <c r="A1261" s="8" t="s">
        <v>1903</v>
      </c>
      <c r="B1261"/>
      <c r="C1261" t="s">
        <v>1505</v>
      </c>
      <c r="D1261" t="s">
        <v>61</v>
      </c>
      <c r="E1261" t="s">
        <v>1524</v>
      </c>
      <c r="F1261" t="s">
        <v>1004</v>
      </c>
      <c r="G1261" s="8" t="s">
        <v>1524</v>
      </c>
      <c r="H1261" s="8" t="s">
        <v>1004</v>
      </c>
      <c r="I1261" s="8"/>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v>4.2300000000000004</v>
      </c>
      <c r="AP1261"/>
      <c r="AQ1261"/>
      <c r="AR1261">
        <v>2.69</v>
      </c>
      <c r="AS1261">
        <v>3.7</v>
      </c>
      <c r="AT1261"/>
      <c r="AU1261"/>
      <c r="AV1261">
        <v>2.5</v>
      </c>
      <c r="AW1261"/>
      <c r="AX1261"/>
      <c r="AY1261"/>
      <c r="AZ1261"/>
      <c r="BA1261"/>
      <c r="BB1261"/>
      <c r="BC1261"/>
      <c r="BD1261"/>
      <c r="BE1261"/>
      <c r="BF1261"/>
      <c r="BG1261"/>
      <c r="BH1261"/>
      <c r="BI1261" s="8" t="s">
        <v>1906</v>
      </c>
      <c r="BJ1261" s="8" t="s">
        <v>67</v>
      </c>
      <c r="BK1261" s="9">
        <v>44813</v>
      </c>
      <c r="BL1261" s="8" t="s">
        <v>1892</v>
      </c>
      <c r="BM1261" s="8">
        <v>77694</v>
      </c>
      <c r="BN1261"/>
      <c r="BO1261"/>
    </row>
    <row r="1262" spans="1:67" s="13" customFormat="1" x14ac:dyDescent="0.25">
      <c r="A1262" s="8" t="s">
        <v>1008</v>
      </c>
      <c r="B1262" s="8"/>
      <c r="C1262" s="8" t="s">
        <v>1505</v>
      </c>
      <c r="D1262" s="8" t="s">
        <v>61</v>
      </c>
      <c r="E1262" s="8" t="s">
        <v>1524</v>
      </c>
      <c r="F1262" s="8" t="s">
        <v>1004</v>
      </c>
      <c r="G1262" s="8" t="s">
        <v>1524</v>
      </c>
      <c r="H1262" s="8" t="s">
        <v>1004</v>
      </c>
      <c r="I1262" s="8"/>
      <c r="J1262" s="8"/>
      <c r="K1262" s="8"/>
      <c r="L1262" s="8"/>
      <c r="M1262" s="8"/>
      <c r="N1262" s="8"/>
      <c r="O1262" s="8"/>
      <c r="P1262" s="8"/>
      <c r="Q1262" s="8"/>
      <c r="R1262" s="8"/>
      <c r="S1262" s="8"/>
      <c r="T1262" s="8"/>
      <c r="U1262" s="8"/>
      <c r="V1262" s="8"/>
      <c r="W1262" s="8"/>
      <c r="X1262" s="8"/>
      <c r="Y1262" s="8"/>
      <c r="Z1262" s="8"/>
      <c r="AA1262" s="8"/>
      <c r="AB1262" s="8"/>
      <c r="AC1262" s="8"/>
      <c r="AD1262" s="8"/>
      <c r="AE1262" s="8"/>
      <c r="AF1262" s="8"/>
      <c r="AG1262" s="8"/>
      <c r="AH1262" s="8"/>
      <c r="AI1262" s="8"/>
      <c r="AJ1262" s="8"/>
      <c r="AK1262" s="8"/>
      <c r="AL1262" s="8"/>
      <c r="AM1262" s="8"/>
      <c r="AN1262" s="8"/>
      <c r="AO1262" s="8">
        <v>4.4000000000000004</v>
      </c>
      <c r="AP1262" s="8"/>
      <c r="AQ1262" s="8"/>
      <c r="AR1262" s="8">
        <v>2.5</v>
      </c>
      <c r="AS1262" s="8">
        <v>4.4000000000000004</v>
      </c>
      <c r="AT1262" s="8"/>
      <c r="AU1262" s="8"/>
      <c r="AV1262" s="8">
        <v>3.17</v>
      </c>
      <c r="AW1262" s="8">
        <v>4</v>
      </c>
      <c r="AX1262" s="8">
        <v>3.4</v>
      </c>
      <c r="AY1262" s="8">
        <v>3.67</v>
      </c>
      <c r="AZ1262" s="8">
        <v>3.67</v>
      </c>
      <c r="BA1262" s="8">
        <v>4.41</v>
      </c>
      <c r="BB1262" s="8">
        <v>4.74</v>
      </c>
      <c r="BC1262" s="8">
        <v>3.52</v>
      </c>
      <c r="BD1262" s="8">
        <v>4.74</v>
      </c>
      <c r="BE1262" s="8">
        <v>4.8499999999999996</v>
      </c>
      <c r="BF1262" s="8">
        <v>3.15</v>
      </c>
      <c r="BG1262" s="8">
        <v>2.77</v>
      </c>
      <c r="BH1262" s="8">
        <v>3.15</v>
      </c>
      <c r="BI1262" s="8" t="s">
        <v>1905</v>
      </c>
      <c r="BJ1262" s="8" t="s">
        <v>67</v>
      </c>
      <c r="BK1262" s="9">
        <v>44813</v>
      </c>
      <c r="BL1262" s="8" t="s">
        <v>1892</v>
      </c>
      <c r="BM1262" s="8">
        <v>77694</v>
      </c>
      <c r="BN1262" s="8" t="s">
        <v>60</v>
      </c>
      <c r="BO1262" s="8" t="s">
        <v>1892</v>
      </c>
    </row>
    <row r="1263" spans="1:67" s="13" customFormat="1" x14ac:dyDescent="0.25">
      <c r="A1263" s="8" t="s">
        <v>1010</v>
      </c>
      <c r="B1263"/>
      <c r="C1263" t="s">
        <v>1505</v>
      </c>
      <c r="D1263" t="s">
        <v>61</v>
      </c>
      <c r="E1263" t="s">
        <v>1524</v>
      </c>
      <c r="F1263" t="s">
        <v>1004</v>
      </c>
      <c r="G1263" s="8" t="s">
        <v>1524</v>
      </c>
      <c r="H1263" s="8" t="s">
        <v>1004</v>
      </c>
      <c r="I1263" s="8"/>
      <c r="J1263"/>
      <c r="K1263"/>
      <c r="L1263"/>
      <c r="M1263"/>
      <c r="N1263"/>
      <c r="O1263"/>
      <c r="P1263"/>
      <c r="Q1263"/>
      <c r="R1263"/>
      <c r="S1263"/>
      <c r="T1263"/>
      <c r="U1263">
        <v>4</v>
      </c>
      <c r="V1263"/>
      <c r="W1263"/>
      <c r="X1263">
        <v>5.28</v>
      </c>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t="s">
        <v>1901</v>
      </c>
      <c r="BJ1263" s="8" t="s">
        <v>67</v>
      </c>
      <c r="BK1263" s="9">
        <v>44813</v>
      </c>
      <c r="BL1263" s="8" t="s">
        <v>1892</v>
      </c>
      <c r="BM1263">
        <v>77694</v>
      </c>
      <c r="BN1263"/>
      <c r="BO1263"/>
    </row>
    <row r="1264" spans="1:67" s="13" customFormat="1" x14ac:dyDescent="0.25">
      <c r="A1264" s="8" t="s">
        <v>1012</v>
      </c>
      <c r="B1264" t="s">
        <v>326</v>
      </c>
      <c r="C1264" t="s">
        <v>1505</v>
      </c>
      <c r="D1264" t="s">
        <v>61</v>
      </c>
      <c r="E1264" t="s">
        <v>1524</v>
      </c>
      <c r="F1264" t="s">
        <v>1004</v>
      </c>
      <c r="G1264" s="8" t="s">
        <v>1524</v>
      </c>
      <c r="H1264" s="8" t="s">
        <v>1004</v>
      </c>
      <c r="I1264" s="8"/>
      <c r="J1264"/>
      <c r="K1264"/>
      <c r="L1264"/>
      <c r="M1264"/>
      <c r="N1264"/>
      <c r="O1264"/>
      <c r="P1264"/>
      <c r="Q1264"/>
      <c r="R1264"/>
      <c r="S1264"/>
      <c r="T1264"/>
      <c r="U1264">
        <v>4.41</v>
      </c>
      <c r="V1264"/>
      <c r="W1264"/>
      <c r="X1264">
        <v>5.48</v>
      </c>
      <c r="Y1264">
        <v>4.59</v>
      </c>
      <c r="Z1264"/>
      <c r="AA1264"/>
      <c r="AB1264">
        <v>5.55</v>
      </c>
      <c r="AC1264">
        <v>4.34</v>
      </c>
      <c r="AD1264"/>
      <c r="AE1264"/>
      <c r="AF1264">
        <v>7.14</v>
      </c>
      <c r="AG1264">
        <v>3.25</v>
      </c>
      <c r="AH1264"/>
      <c r="AI1264"/>
      <c r="AJ1264">
        <v>5.3</v>
      </c>
      <c r="AK1264"/>
      <c r="AL1264"/>
      <c r="AM1264"/>
      <c r="AN1264"/>
      <c r="AO1264"/>
      <c r="AP1264"/>
      <c r="AQ1264"/>
      <c r="AR1264"/>
      <c r="AS1264"/>
      <c r="AT1264"/>
      <c r="AU1264"/>
      <c r="AV1264"/>
      <c r="AW1264"/>
      <c r="AX1264"/>
      <c r="AY1264"/>
      <c r="AZ1264"/>
      <c r="BA1264"/>
      <c r="BB1264"/>
      <c r="BC1264"/>
      <c r="BD1264"/>
      <c r="BE1264"/>
      <c r="BF1264"/>
      <c r="BG1264"/>
      <c r="BH1264"/>
      <c r="BI1264"/>
      <c r="BJ1264" s="8" t="s">
        <v>67</v>
      </c>
      <c r="BK1264" s="9">
        <v>44813</v>
      </c>
      <c r="BL1264" s="8" t="s">
        <v>1892</v>
      </c>
      <c r="BM1264">
        <v>77694</v>
      </c>
      <c r="BN1264" t="s">
        <v>60</v>
      </c>
      <c r="BO1264" t="s">
        <v>1892</v>
      </c>
    </row>
    <row r="1265" spans="1:67" s="13" customFormat="1" x14ac:dyDescent="0.25">
      <c r="A1265" s="8" t="s">
        <v>1013</v>
      </c>
      <c r="B1265"/>
      <c r="C1265" t="s">
        <v>1505</v>
      </c>
      <c r="D1265" t="s">
        <v>61</v>
      </c>
      <c r="E1265" t="s">
        <v>1524</v>
      </c>
      <c r="F1265" t="s">
        <v>1004</v>
      </c>
      <c r="G1265" s="8" t="s">
        <v>1524</v>
      </c>
      <c r="H1265" s="8" t="s">
        <v>1004</v>
      </c>
      <c r="I1265" s="8"/>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v>4.43</v>
      </c>
      <c r="BB1265">
        <v>3.42</v>
      </c>
      <c r="BC1265">
        <v>3.17</v>
      </c>
      <c r="BD1265">
        <v>3.42</v>
      </c>
      <c r="BE1265">
        <v>4.6399999999999997</v>
      </c>
      <c r="BF1265">
        <v>3.16</v>
      </c>
      <c r="BG1265">
        <v>2.63</v>
      </c>
      <c r="BH1265">
        <v>3.16</v>
      </c>
      <c r="BI1265"/>
      <c r="BJ1265" s="8" t="s">
        <v>67</v>
      </c>
      <c r="BK1265" s="9">
        <v>44813</v>
      </c>
      <c r="BL1265" t="s">
        <v>1892</v>
      </c>
      <c r="BM1265" s="8">
        <v>77694</v>
      </c>
      <c r="BN1265"/>
      <c r="BO1265"/>
    </row>
    <row r="1266" spans="1:67" s="13" customFormat="1" x14ac:dyDescent="0.25">
      <c r="A1266" s="8" t="s">
        <v>1904</v>
      </c>
      <c r="B1266"/>
      <c r="C1266" t="s">
        <v>1505</v>
      </c>
      <c r="D1266" t="s">
        <v>61</v>
      </c>
      <c r="E1266" t="s">
        <v>1524</v>
      </c>
      <c r="F1266" t="s">
        <v>1004</v>
      </c>
      <c r="G1266" s="8" t="s">
        <v>1524</v>
      </c>
      <c r="H1266" s="8" t="s">
        <v>1004</v>
      </c>
      <c r="I1266" s="8"/>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v>4.7</v>
      </c>
      <c r="AT1266"/>
      <c r="AU1266"/>
      <c r="AV1266">
        <v>2.82</v>
      </c>
      <c r="AW1266">
        <v>4.45</v>
      </c>
      <c r="AX1266">
        <v>3.46</v>
      </c>
      <c r="AY1266">
        <v>3.65</v>
      </c>
      <c r="AZ1266">
        <v>3.65</v>
      </c>
      <c r="BA1266">
        <v>4.0999999999999996</v>
      </c>
      <c r="BB1266">
        <v>4.04</v>
      </c>
      <c r="BC1266">
        <v>3.8</v>
      </c>
      <c r="BD1266">
        <v>4.04</v>
      </c>
      <c r="BE1266">
        <v>5.15</v>
      </c>
      <c r="BF1266">
        <v>3.32</v>
      </c>
      <c r="BG1266">
        <v>2.11</v>
      </c>
      <c r="BH1266">
        <v>3.32</v>
      </c>
      <c r="BI1266" s="8" t="s">
        <v>1906</v>
      </c>
      <c r="BJ1266" s="8" t="s">
        <v>67</v>
      </c>
      <c r="BK1266" s="9">
        <v>44813</v>
      </c>
      <c r="BL1266" t="s">
        <v>1892</v>
      </c>
      <c r="BM1266" s="8">
        <v>77694</v>
      </c>
      <c r="BN1266"/>
      <c r="BO1266"/>
    </row>
    <row r="1267" spans="1:67" s="13" customFormat="1" x14ac:dyDescent="0.25">
      <c r="A1267" s="8" t="s">
        <v>1005</v>
      </c>
      <c r="B1267"/>
      <c r="C1267" t="s">
        <v>1505</v>
      </c>
      <c r="D1267" t="s">
        <v>61</v>
      </c>
      <c r="E1267" t="s">
        <v>1524</v>
      </c>
      <c r="F1267" t="s">
        <v>1004</v>
      </c>
      <c r="G1267" s="8" t="s">
        <v>995</v>
      </c>
      <c r="H1267" t="s">
        <v>1004</v>
      </c>
      <c r="I1267" t="b">
        <v>0</v>
      </c>
      <c r="J1267"/>
      <c r="K1267"/>
      <c r="L1267"/>
      <c r="M1267"/>
      <c r="N1267"/>
      <c r="O1267"/>
      <c r="P1267"/>
      <c r="Q1267"/>
      <c r="R1267"/>
      <c r="S1267"/>
      <c r="T1267"/>
      <c r="U1267">
        <v>4.4000000000000004</v>
      </c>
      <c r="V1267"/>
      <c r="W1267"/>
      <c r="X1267">
        <v>4.8</v>
      </c>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s="8" t="s">
        <v>67</v>
      </c>
      <c r="BK1267" s="1">
        <v>44816</v>
      </c>
      <c r="BL1267" t="s">
        <v>1933</v>
      </c>
      <c r="BM1267">
        <v>2585</v>
      </c>
      <c r="BN1267"/>
      <c r="BO1267"/>
    </row>
    <row r="1268" spans="1:67" s="13" customFormat="1" x14ac:dyDescent="0.25">
      <c r="A1268" t="s">
        <v>1005</v>
      </c>
      <c r="B1268"/>
      <c r="C1268" t="s">
        <v>1505</v>
      </c>
      <c r="D1268" t="s">
        <v>61</v>
      </c>
      <c r="E1268" t="s">
        <v>1524</v>
      </c>
      <c r="F1268" t="s">
        <v>1004</v>
      </c>
      <c r="G1268" t="s">
        <v>995</v>
      </c>
      <c r="H1268" t="s">
        <v>1004</v>
      </c>
      <c r="I1268"/>
      <c r="J1268"/>
      <c r="K1268"/>
      <c r="L1268"/>
      <c r="M1268"/>
      <c r="N1268"/>
      <c r="O1268"/>
      <c r="P1268"/>
      <c r="Q1268"/>
      <c r="R1268"/>
      <c r="S1268"/>
      <c r="T1268"/>
      <c r="U1268">
        <v>4.4000000000000004</v>
      </c>
      <c r="V1268"/>
      <c r="W1268"/>
      <c r="X1268">
        <v>4.8</v>
      </c>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t="s">
        <v>58</v>
      </c>
      <c r="BK1268"/>
      <c r="BL1268" t="s">
        <v>265</v>
      </c>
      <c r="BM1268">
        <v>19561</v>
      </c>
      <c r="BN1268"/>
      <c r="BO1268"/>
    </row>
    <row r="1269" spans="1:67" s="13" customFormat="1" x14ac:dyDescent="0.25">
      <c r="A1269" s="8" t="s">
        <v>1006</v>
      </c>
      <c r="B1269"/>
      <c r="C1269" t="s">
        <v>1505</v>
      </c>
      <c r="D1269" t="s">
        <v>61</v>
      </c>
      <c r="E1269" t="s">
        <v>1524</v>
      </c>
      <c r="F1269" t="s">
        <v>1004</v>
      </c>
      <c r="G1269" s="8" t="s">
        <v>995</v>
      </c>
      <c r="H1269" t="s">
        <v>1004</v>
      </c>
      <c r="I1269" t="b">
        <v>0</v>
      </c>
      <c r="J1269"/>
      <c r="K1269"/>
      <c r="L1269"/>
      <c r="M1269"/>
      <c r="N1269"/>
      <c r="O1269"/>
      <c r="P1269"/>
      <c r="Q1269">
        <v>3.8</v>
      </c>
      <c r="R1269"/>
      <c r="S1269"/>
      <c r="T1269">
        <v>3.8</v>
      </c>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t="s">
        <v>3464</v>
      </c>
      <c r="BJ1269" s="8" t="s">
        <v>67</v>
      </c>
      <c r="BK1269" s="1">
        <v>44816</v>
      </c>
      <c r="BL1269" t="s">
        <v>1933</v>
      </c>
      <c r="BM1269">
        <v>2585</v>
      </c>
      <c r="BN1269"/>
      <c r="BO1269"/>
    </row>
    <row r="1270" spans="1:67" s="13" customFormat="1" x14ac:dyDescent="0.25">
      <c r="A1270" t="s">
        <v>1006</v>
      </c>
      <c r="B1270"/>
      <c r="C1270" t="s">
        <v>1505</v>
      </c>
      <c r="D1270" t="s">
        <v>61</v>
      </c>
      <c r="E1270" t="s">
        <v>1524</v>
      </c>
      <c r="F1270" t="s">
        <v>1004</v>
      </c>
      <c r="G1270" t="s">
        <v>995</v>
      </c>
      <c r="H1270" t="s">
        <v>1004</v>
      </c>
      <c r="I1270"/>
      <c r="J1270"/>
      <c r="K1270"/>
      <c r="L1270"/>
      <c r="M1270"/>
      <c r="N1270"/>
      <c r="O1270"/>
      <c r="P1270"/>
      <c r="Q1270">
        <v>3.8</v>
      </c>
      <c r="R1270"/>
      <c r="S1270"/>
      <c r="T1270">
        <v>3.8</v>
      </c>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t="s">
        <v>1007</v>
      </c>
      <c r="BJ1270" t="s">
        <v>58</v>
      </c>
      <c r="BK1270"/>
      <c r="BL1270" t="s">
        <v>265</v>
      </c>
      <c r="BM1270">
        <v>19561</v>
      </c>
      <c r="BN1270"/>
      <c r="BO1270"/>
    </row>
    <row r="1271" spans="1:67" s="13" customFormat="1" x14ac:dyDescent="0.25">
      <c r="A1271" s="8" t="s">
        <v>1008</v>
      </c>
      <c r="B1271"/>
      <c r="C1271" t="s">
        <v>1505</v>
      </c>
      <c r="D1271" t="s">
        <v>61</v>
      </c>
      <c r="E1271" t="s">
        <v>1524</v>
      </c>
      <c r="F1271" t="s">
        <v>1004</v>
      </c>
      <c r="G1271" s="8" t="s">
        <v>995</v>
      </c>
      <c r="H1271" t="s">
        <v>1004</v>
      </c>
      <c r="I1271" t="b">
        <v>0</v>
      </c>
      <c r="J1271"/>
      <c r="K1271"/>
      <c r="L1271"/>
      <c r="M1271"/>
      <c r="N1271"/>
      <c r="O1271"/>
      <c r="P1271"/>
      <c r="Q1271">
        <v>4.3</v>
      </c>
      <c r="R1271"/>
      <c r="S1271"/>
      <c r="T1271">
        <v>2.5</v>
      </c>
      <c r="U1271">
        <v>4.4000000000000004</v>
      </c>
      <c r="V1271"/>
      <c r="W1271"/>
      <c r="X1271">
        <v>3.1</v>
      </c>
      <c r="Y1271"/>
      <c r="Z1271"/>
      <c r="AA1271"/>
      <c r="AB1271"/>
      <c r="AC1271"/>
      <c r="AD1271"/>
      <c r="AE1271"/>
      <c r="AF1271"/>
      <c r="AG1271"/>
      <c r="AH1271"/>
      <c r="AI1271"/>
      <c r="AJ1271"/>
      <c r="AK1271"/>
      <c r="AL1271"/>
      <c r="AM1271"/>
      <c r="AN1271"/>
      <c r="AO1271"/>
      <c r="AP1271"/>
      <c r="AQ1271"/>
      <c r="AR1271"/>
      <c r="AS1271"/>
      <c r="AT1271"/>
      <c r="AU1271"/>
      <c r="AV1271"/>
      <c r="AW1271">
        <v>4.4000000000000004</v>
      </c>
      <c r="AX1271">
        <v>3.4</v>
      </c>
      <c r="AY1271">
        <v>3.5</v>
      </c>
      <c r="AZ1271">
        <v>3.5</v>
      </c>
      <c r="BA1271">
        <v>4.3</v>
      </c>
      <c r="BB1271">
        <v>3.7</v>
      </c>
      <c r="BC1271">
        <v>3.5</v>
      </c>
      <c r="BD1271">
        <v>3.7</v>
      </c>
      <c r="BE1271">
        <v>4.7</v>
      </c>
      <c r="BF1271">
        <v>3.1</v>
      </c>
      <c r="BG1271">
        <v>2.7</v>
      </c>
      <c r="BH1271">
        <v>3.1</v>
      </c>
      <c r="BI1271" t="s">
        <v>3465</v>
      </c>
      <c r="BJ1271" s="8" t="s">
        <v>67</v>
      </c>
      <c r="BK1271" s="1">
        <v>44816</v>
      </c>
      <c r="BL1271" t="s">
        <v>1933</v>
      </c>
      <c r="BM1271">
        <v>2585</v>
      </c>
      <c r="BN1271"/>
      <c r="BO1271"/>
    </row>
    <row r="1272" spans="1:67" s="13" customFormat="1" x14ac:dyDescent="0.25">
      <c r="A1272" t="s">
        <v>1008</v>
      </c>
      <c r="B1272"/>
      <c r="C1272" t="s">
        <v>1505</v>
      </c>
      <c r="D1272" t="s">
        <v>61</v>
      </c>
      <c r="E1272" t="s">
        <v>1524</v>
      </c>
      <c r="F1272" t="s">
        <v>1004</v>
      </c>
      <c r="G1272" t="s">
        <v>995</v>
      </c>
      <c r="H1272" t="s">
        <v>1004</v>
      </c>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v>4.3</v>
      </c>
      <c r="AP1272"/>
      <c r="AQ1272"/>
      <c r="AR1272">
        <v>2.5</v>
      </c>
      <c r="AS1272">
        <v>4.4000000000000004</v>
      </c>
      <c r="AT1272"/>
      <c r="AU1272"/>
      <c r="AV1272">
        <v>3.1</v>
      </c>
      <c r="AW1272">
        <v>4.4000000000000004</v>
      </c>
      <c r="AX1272">
        <v>3.4</v>
      </c>
      <c r="AY1272">
        <v>3.5</v>
      </c>
      <c r="AZ1272">
        <v>3.5</v>
      </c>
      <c r="BA1272">
        <v>4.3</v>
      </c>
      <c r="BB1272">
        <v>3.7</v>
      </c>
      <c r="BC1272">
        <v>3.5</v>
      </c>
      <c r="BD1272">
        <v>3.7</v>
      </c>
      <c r="BE1272">
        <v>4.7</v>
      </c>
      <c r="BF1272">
        <v>3.1</v>
      </c>
      <c r="BG1272">
        <v>2.7</v>
      </c>
      <c r="BH1272">
        <v>3.1</v>
      </c>
      <c r="BI1272" t="s">
        <v>1009</v>
      </c>
      <c r="BJ1272" t="s">
        <v>58</v>
      </c>
      <c r="BK1272"/>
      <c r="BL1272" t="s">
        <v>265</v>
      </c>
      <c r="BM1272">
        <v>19561</v>
      </c>
      <c r="BN1272"/>
      <c r="BO1272"/>
    </row>
    <row r="1273" spans="1:67" s="13" customFormat="1" x14ac:dyDescent="0.25">
      <c r="A1273" s="8" t="s">
        <v>1010</v>
      </c>
      <c r="B1273"/>
      <c r="C1273" t="s">
        <v>1505</v>
      </c>
      <c r="D1273" t="s">
        <v>61</v>
      </c>
      <c r="E1273" t="s">
        <v>1524</v>
      </c>
      <c r="F1273" t="s">
        <v>1004</v>
      </c>
      <c r="G1273" s="8" t="s">
        <v>995</v>
      </c>
      <c r="H1273" t="s">
        <v>1004</v>
      </c>
      <c r="I1273" t="b">
        <v>0</v>
      </c>
      <c r="J1273"/>
      <c r="K1273"/>
      <c r="L1273"/>
      <c r="M1273"/>
      <c r="N1273"/>
      <c r="O1273"/>
      <c r="P1273"/>
      <c r="Q1273"/>
      <c r="R1273"/>
      <c r="S1273"/>
      <c r="T1273"/>
      <c r="U1273">
        <v>4.2</v>
      </c>
      <c r="V1273"/>
      <c r="W1273"/>
      <c r="X1273">
        <v>5.3</v>
      </c>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s="8" t="s">
        <v>67</v>
      </c>
      <c r="BK1273" s="1">
        <v>44816</v>
      </c>
      <c r="BL1273" t="s">
        <v>1933</v>
      </c>
      <c r="BM1273">
        <v>2585</v>
      </c>
      <c r="BN1273"/>
      <c r="BO1273"/>
    </row>
    <row r="1274" spans="1:67" s="13" customFormat="1" x14ac:dyDescent="0.25">
      <c r="A1274" t="s">
        <v>1010</v>
      </c>
      <c r="B1274"/>
      <c r="C1274" t="s">
        <v>1505</v>
      </c>
      <c r="D1274" t="s">
        <v>61</v>
      </c>
      <c r="E1274" t="s">
        <v>1524</v>
      </c>
      <c r="F1274" t="s">
        <v>1004</v>
      </c>
      <c r="G1274" t="s">
        <v>995</v>
      </c>
      <c r="H1274" t="s">
        <v>1004</v>
      </c>
      <c r="I1274"/>
      <c r="J1274"/>
      <c r="K1274"/>
      <c r="L1274"/>
      <c r="M1274"/>
      <c r="N1274"/>
      <c r="O1274"/>
      <c r="P1274"/>
      <c r="Q1274"/>
      <c r="R1274"/>
      <c r="S1274"/>
      <c r="T1274"/>
      <c r="U1274">
        <v>4.2</v>
      </c>
      <c r="V1274"/>
      <c r="W1274"/>
      <c r="X1274">
        <v>5.3</v>
      </c>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t="s">
        <v>1011</v>
      </c>
      <c r="BJ1274" t="s">
        <v>58</v>
      </c>
      <c r="BK1274"/>
      <c r="BL1274" t="s">
        <v>265</v>
      </c>
      <c r="BM1274">
        <v>19561</v>
      </c>
      <c r="BN1274"/>
      <c r="BO1274"/>
    </row>
    <row r="1275" spans="1:67" s="13" customFormat="1" x14ac:dyDescent="0.25">
      <c r="A1275" s="8" t="s">
        <v>1012</v>
      </c>
      <c r="B1275"/>
      <c r="C1275" t="s">
        <v>1505</v>
      </c>
      <c r="D1275" t="s">
        <v>61</v>
      </c>
      <c r="E1275" t="s">
        <v>1524</v>
      </c>
      <c r="F1275" t="s">
        <v>1004</v>
      </c>
      <c r="G1275" s="8" t="s">
        <v>995</v>
      </c>
      <c r="H1275" t="s">
        <v>1004</v>
      </c>
      <c r="I1275" t="b">
        <v>0</v>
      </c>
      <c r="J1275"/>
      <c r="K1275"/>
      <c r="L1275"/>
      <c r="M1275"/>
      <c r="N1275"/>
      <c r="O1275"/>
      <c r="P1275"/>
      <c r="Q1275"/>
      <c r="R1275"/>
      <c r="S1275"/>
      <c r="T1275"/>
      <c r="U1275">
        <v>4.4000000000000004</v>
      </c>
      <c r="V1275"/>
      <c r="W1275"/>
      <c r="X1275">
        <v>5.6</v>
      </c>
      <c r="Y1275">
        <v>4.5999999999999996</v>
      </c>
      <c r="Z1275"/>
      <c r="AA1275">
        <v>6.1</v>
      </c>
      <c r="AB1275">
        <v>6.1</v>
      </c>
      <c r="AC1275">
        <v>4.3</v>
      </c>
      <c r="AD1275">
        <v>7.2</v>
      </c>
      <c r="AE1275">
        <v>7.2</v>
      </c>
      <c r="AF1275">
        <v>7.2</v>
      </c>
      <c r="AG1275">
        <v>3.1</v>
      </c>
      <c r="AH1275">
        <v>6</v>
      </c>
      <c r="AI1275">
        <v>5</v>
      </c>
      <c r="AJ1275">
        <v>6</v>
      </c>
      <c r="AK1275"/>
      <c r="AL1275"/>
      <c r="AM1275"/>
      <c r="AN1275"/>
      <c r="AO1275"/>
      <c r="AP1275"/>
      <c r="AQ1275"/>
      <c r="AR1275"/>
      <c r="AS1275"/>
      <c r="AT1275"/>
      <c r="AU1275"/>
      <c r="AV1275"/>
      <c r="AW1275"/>
      <c r="AX1275"/>
      <c r="AY1275"/>
      <c r="AZ1275"/>
      <c r="BA1275"/>
      <c r="BB1275"/>
      <c r="BC1275"/>
      <c r="BD1275"/>
      <c r="BE1275"/>
      <c r="BF1275"/>
      <c r="BG1275"/>
      <c r="BH1275"/>
      <c r="BI1275" t="s">
        <v>3466</v>
      </c>
      <c r="BJ1275" s="8" t="s">
        <v>67</v>
      </c>
      <c r="BK1275" s="1">
        <v>44816</v>
      </c>
      <c r="BL1275" t="s">
        <v>1933</v>
      </c>
      <c r="BM1275">
        <v>2585</v>
      </c>
      <c r="BN1275"/>
      <c r="BO1275"/>
    </row>
    <row r="1276" spans="1:67" s="13" customFormat="1" x14ac:dyDescent="0.25">
      <c r="A1276" t="s">
        <v>1012</v>
      </c>
      <c r="B1276"/>
      <c r="C1276" t="s">
        <v>1505</v>
      </c>
      <c r="D1276" t="s">
        <v>61</v>
      </c>
      <c r="E1276" t="s">
        <v>1524</v>
      </c>
      <c r="F1276" t="s">
        <v>1004</v>
      </c>
      <c r="G1276" t="s">
        <v>995</v>
      </c>
      <c r="H1276" t="s">
        <v>1004</v>
      </c>
      <c r="I1276"/>
      <c r="J1276"/>
      <c r="K1276"/>
      <c r="L1276"/>
      <c r="M1276"/>
      <c r="N1276"/>
      <c r="O1276"/>
      <c r="P1276"/>
      <c r="Q1276"/>
      <c r="R1276"/>
      <c r="S1276"/>
      <c r="T1276"/>
      <c r="U1276">
        <v>4.4000000000000004</v>
      </c>
      <c r="V1276"/>
      <c r="W1276"/>
      <c r="X1276">
        <v>5.6</v>
      </c>
      <c r="Y1276">
        <v>4.5999999999999996</v>
      </c>
      <c r="Z1276"/>
      <c r="AA1276">
        <v>6.1</v>
      </c>
      <c r="AB1276">
        <v>6.1</v>
      </c>
      <c r="AC1276">
        <v>4.3</v>
      </c>
      <c r="AD1276">
        <v>7.2</v>
      </c>
      <c r="AE1276">
        <v>7.2</v>
      </c>
      <c r="AF1276">
        <v>7.2</v>
      </c>
      <c r="AG1276">
        <v>3.1</v>
      </c>
      <c r="AH1276">
        <v>6</v>
      </c>
      <c r="AI1276">
        <v>5</v>
      </c>
      <c r="AJ1276">
        <v>6</v>
      </c>
      <c r="AK1276"/>
      <c r="AL1276"/>
      <c r="AM1276"/>
      <c r="AN1276"/>
      <c r="AO1276"/>
      <c r="AP1276"/>
      <c r="AQ1276"/>
      <c r="AR1276"/>
      <c r="AS1276"/>
      <c r="AT1276"/>
      <c r="AU1276"/>
      <c r="AV1276"/>
      <c r="AW1276"/>
      <c r="AX1276"/>
      <c r="AY1276"/>
      <c r="AZ1276"/>
      <c r="BA1276"/>
      <c r="BB1276"/>
      <c r="BC1276"/>
      <c r="BD1276"/>
      <c r="BE1276"/>
      <c r="BF1276"/>
      <c r="BG1276"/>
      <c r="BH1276"/>
      <c r="BI1276" t="s">
        <v>1011</v>
      </c>
      <c r="BJ1276" t="s">
        <v>58</v>
      </c>
      <c r="BK1276"/>
      <c r="BL1276" t="s">
        <v>265</v>
      </c>
      <c r="BM1276">
        <v>19561</v>
      </c>
      <c r="BN1276"/>
      <c r="BO1276"/>
    </row>
    <row r="1277" spans="1:67" s="13" customFormat="1" x14ac:dyDescent="0.25">
      <c r="A1277" s="8" t="s">
        <v>1013</v>
      </c>
      <c r="B1277"/>
      <c r="C1277" t="s">
        <v>1505</v>
      </c>
      <c r="D1277" t="s">
        <v>61</v>
      </c>
      <c r="E1277" t="s">
        <v>1524</v>
      </c>
      <c r="F1277" t="s">
        <v>1004</v>
      </c>
      <c r="G1277" s="8" t="s">
        <v>995</v>
      </c>
      <c r="H1277" t="s">
        <v>1004</v>
      </c>
      <c r="I1277" t="b">
        <v>0</v>
      </c>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v>4.4000000000000004</v>
      </c>
      <c r="BB1277">
        <v>3.5</v>
      </c>
      <c r="BC1277">
        <v>3.2</v>
      </c>
      <c r="BD1277">
        <v>3.5</v>
      </c>
      <c r="BE1277">
        <v>4.5999999999999996</v>
      </c>
      <c r="BF1277">
        <v>3.1</v>
      </c>
      <c r="BG1277">
        <v>2.6</v>
      </c>
      <c r="BH1277">
        <v>3.1</v>
      </c>
      <c r="BI1277" t="s">
        <v>3467</v>
      </c>
      <c r="BJ1277" s="8" t="s">
        <v>67</v>
      </c>
      <c r="BK1277" s="1">
        <v>44816</v>
      </c>
      <c r="BL1277" t="s">
        <v>1933</v>
      </c>
      <c r="BM1277">
        <v>2585</v>
      </c>
      <c r="BN1277"/>
      <c r="BO1277"/>
    </row>
    <row r="1278" spans="1:67" s="13" customFormat="1" x14ac:dyDescent="0.25">
      <c r="A1278" t="s">
        <v>1013</v>
      </c>
      <c r="B1278"/>
      <c r="C1278" t="s">
        <v>1505</v>
      </c>
      <c r="D1278" t="s">
        <v>61</v>
      </c>
      <c r="E1278" t="s">
        <v>1524</v>
      </c>
      <c r="F1278" t="s">
        <v>1004</v>
      </c>
      <c r="G1278" t="s">
        <v>995</v>
      </c>
      <c r="H1278" t="s">
        <v>1004</v>
      </c>
      <c r="I1278" s="2"/>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v>4.4000000000000004</v>
      </c>
      <c r="BB1278">
        <v>3.5</v>
      </c>
      <c r="BC1278">
        <v>3.2</v>
      </c>
      <c r="BD1278">
        <v>3.5</v>
      </c>
      <c r="BE1278">
        <v>4.5999999999999996</v>
      </c>
      <c r="BF1278">
        <v>3.1</v>
      </c>
      <c r="BG1278">
        <v>2.6</v>
      </c>
      <c r="BH1278">
        <v>3.1</v>
      </c>
      <c r="BI1278" t="s">
        <v>1014</v>
      </c>
      <c r="BJ1278" t="s">
        <v>58</v>
      </c>
      <c r="BK1278"/>
      <c r="BL1278" t="s">
        <v>265</v>
      </c>
      <c r="BM1278">
        <v>19561</v>
      </c>
      <c r="BN1278"/>
      <c r="BO1278"/>
    </row>
    <row r="1279" spans="1:67" s="13" customFormat="1" x14ac:dyDescent="0.25">
      <c r="A1279" s="13" t="s">
        <v>1723</v>
      </c>
      <c r="C1279" s="13" t="s">
        <v>1505</v>
      </c>
      <c r="D1279" s="13" t="s">
        <v>61</v>
      </c>
      <c r="E1279" s="13" t="s">
        <v>1524</v>
      </c>
      <c r="F1279" s="13" t="s">
        <v>1701</v>
      </c>
      <c r="G1279" s="13" t="s">
        <v>1524</v>
      </c>
      <c r="H1279" s="13" t="s">
        <v>1701</v>
      </c>
    </row>
    <row r="1280" spans="1:67" s="13" customFormat="1" x14ac:dyDescent="0.25">
      <c r="A1280" s="8" t="s">
        <v>1897</v>
      </c>
      <c r="B1280"/>
      <c r="C1280" t="s">
        <v>1505</v>
      </c>
      <c r="D1280" t="s">
        <v>61</v>
      </c>
      <c r="E1280" t="s">
        <v>1524</v>
      </c>
      <c r="F1280" t="s">
        <v>1701</v>
      </c>
      <c r="G1280" s="8" t="s">
        <v>1524</v>
      </c>
      <c r="H1280" s="8" t="s">
        <v>1701</v>
      </c>
      <c r="I1280" s="8"/>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v>3.79</v>
      </c>
      <c r="AP1280"/>
      <c r="AQ1280"/>
      <c r="AR1280">
        <v>2.31</v>
      </c>
      <c r="AS1280">
        <v>3.93</v>
      </c>
      <c r="AT1280"/>
      <c r="AU1280"/>
      <c r="AV1280">
        <v>2.94</v>
      </c>
      <c r="AW1280">
        <v>4.4800000000000004</v>
      </c>
      <c r="AX1280">
        <v>3.31</v>
      </c>
      <c r="AY1280">
        <v>3.4</v>
      </c>
      <c r="AZ1280">
        <v>3.4</v>
      </c>
      <c r="BA1280">
        <v>4.29</v>
      </c>
      <c r="BB1280">
        <v>3.77</v>
      </c>
      <c r="BC1280">
        <v>3.66</v>
      </c>
      <c r="BD1280" s="17">
        <v>3.77</v>
      </c>
      <c r="BE1280" s="17">
        <v>5</v>
      </c>
      <c r="BF1280" s="17">
        <v>3.29</v>
      </c>
      <c r="BG1280" s="17">
        <v>2.87</v>
      </c>
      <c r="BH1280" s="17">
        <v>3.29</v>
      </c>
      <c r="BI1280"/>
      <c r="BJ1280" s="8" t="s">
        <v>67</v>
      </c>
      <c r="BK1280" s="9">
        <v>44813</v>
      </c>
      <c r="BL1280" s="8" t="s">
        <v>1892</v>
      </c>
      <c r="BM1280">
        <v>77694</v>
      </c>
      <c r="BN1280" t="s">
        <v>60</v>
      </c>
      <c r="BO1280" t="s">
        <v>1892</v>
      </c>
    </row>
    <row r="1281" spans="1:67" s="13" customFormat="1" x14ac:dyDescent="0.25">
      <c r="A1281" s="8" t="s">
        <v>1899</v>
      </c>
      <c r="B1281"/>
      <c r="C1281" t="s">
        <v>1505</v>
      </c>
      <c r="D1281" t="s">
        <v>61</v>
      </c>
      <c r="E1281" t="s">
        <v>1524</v>
      </c>
      <c r="F1281" t="s">
        <v>1701</v>
      </c>
      <c r="G1281" s="8" t="s">
        <v>1524</v>
      </c>
      <c r="H1281" s="8" t="s">
        <v>1701</v>
      </c>
      <c r="I1281" s="8"/>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v>4.74</v>
      </c>
      <c r="AT1281"/>
      <c r="AU1281"/>
      <c r="AV1281">
        <v>3.3</v>
      </c>
      <c r="AW1281">
        <v>4.6500000000000004</v>
      </c>
      <c r="AX1281">
        <v>3.56</v>
      </c>
      <c r="AY1281">
        <v>3.4</v>
      </c>
      <c r="AZ1281">
        <v>3.56</v>
      </c>
      <c r="BA1281">
        <v>4.63</v>
      </c>
      <c r="BB1281">
        <v>3.79</v>
      </c>
      <c r="BC1281">
        <v>3.62</v>
      </c>
      <c r="BD1281">
        <v>3.79</v>
      </c>
      <c r="BE1281"/>
      <c r="BF1281"/>
      <c r="BG1281"/>
      <c r="BH1281"/>
      <c r="BI1281" t="s">
        <v>1900</v>
      </c>
      <c r="BJ1281" s="8" t="s">
        <v>67</v>
      </c>
      <c r="BK1281" s="9">
        <v>44813</v>
      </c>
      <c r="BL1281" s="8" t="s">
        <v>1892</v>
      </c>
      <c r="BM1281">
        <v>77694</v>
      </c>
      <c r="BN1281" t="s">
        <v>60</v>
      </c>
      <c r="BO1281" t="s">
        <v>1892</v>
      </c>
    </row>
    <row r="1282" spans="1:67" s="13" customFormat="1" x14ac:dyDescent="0.25">
      <c r="A1282" s="8" t="s">
        <v>1898</v>
      </c>
      <c r="B1282" t="s">
        <v>326</v>
      </c>
      <c r="C1282" t="s">
        <v>1505</v>
      </c>
      <c r="D1282" t="s">
        <v>61</v>
      </c>
      <c r="E1282" t="s">
        <v>1524</v>
      </c>
      <c r="F1282" t="s">
        <v>1701</v>
      </c>
      <c r="G1282" s="8" t="s">
        <v>1524</v>
      </c>
      <c r="H1282" s="8" t="s">
        <v>1701</v>
      </c>
      <c r="I1282" s="8"/>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v>4.0999999999999996</v>
      </c>
      <c r="AT1282"/>
      <c r="AU1282"/>
      <c r="AV1282">
        <v>3.11</v>
      </c>
      <c r="AW1282">
        <v>4.29</v>
      </c>
      <c r="AX1282">
        <v>3.19</v>
      </c>
      <c r="AY1282">
        <v>3.09</v>
      </c>
      <c r="AZ1282">
        <v>3.19</v>
      </c>
      <c r="BA1282">
        <v>4.22</v>
      </c>
      <c r="BB1282">
        <v>3.66</v>
      </c>
      <c r="BC1282">
        <v>3.36</v>
      </c>
      <c r="BD1282">
        <v>3.66</v>
      </c>
      <c r="BE1282">
        <v>5.2</v>
      </c>
      <c r="BF1282">
        <v>2.94</v>
      </c>
      <c r="BG1282">
        <v>3.48</v>
      </c>
      <c r="BH1282">
        <v>3.48</v>
      </c>
      <c r="BI1282"/>
      <c r="BJ1282" s="8" t="s">
        <v>67</v>
      </c>
      <c r="BK1282" s="9">
        <v>44813</v>
      </c>
      <c r="BL1282" s="8" t="s">
        <v>1892</v>
      </c>
      <c r="BM1282">
        <v>77694</v>
      </c>
      <c r="BN1282" t="s">
        <v>60</v>
      </c>
      <c r="BO1282" t="s">
        <v>1892</v>
      </c>
    </row>
    <row r="1283" spans="1:67" s="13" customFormat="1" x14ac:dyDescent="0.25">
      <c r="A1283" s="13" t="s">
        <v>1723</v>
      </c>
      <c r="C1283" s="13" t="s">
        <v>1505</v>
      </c>
      <c r="D1283" s="13" t="s">
        <v>61</v>
      </c>
      <c r="E1283" s="13" t="s">
        <v>1524</v>
      </c>
      <c r="G1283" s="13" t="s">
        <v>1524</v>
      </c>
    </row>
    <row r="1284" spans="1:67" s="13" customFormat="1" x14ac:dyDescent="0.25">
      <c r="A1284" s="13" t="s">
        <v>1723</v>
      </c>
      <c r="C1284" s="13" t="s">
        <v>1505</v>
      </c>
      <c r="D1284" s="13" t="s">
        <v>61</v>
      </c>
      <c r="E1284" s="13" t="s">
        <v>978</v>
      </c>
      <c r="F1284" s="13" t="s">
        <v>979</v>
      </c>
      <c r="G1284" s="13" t="s">
        <v>77</v>
      </c>
      <c r="H1284" s="13" t="s">
        <v>1000</v>
      </c>
    </row>
    <row r="1285" spans="1:67" s="13" customFormat="1" x14ac:dyDescent="0.25">
      <c r="A1285" t="s">
        <v>754</v>
      </c>
      <c r="B1285"/>
      <c r="C1285" t="s">
        <v>1505</v>
      </c>
      <c r="D1285" t="s">
        <v>61</v>
      </c>
      <c r="E1285" t="s">
        <v>978</v>
      </c>
      <c r="F1285" t="s">
        <v>979</v>
      </c>
      <c r="G1285" t="s">
        <v>77</v>
      </c>
      <c r="H1285" t="s">
        <v>979</v>
      </c>
      <c r="I1285"/>
      <c r="J1285"/>
      <c r="K1285"/>
      <c r="L1285"/>
      <c r="M1285"/>
      <c r="N1285"/>
      <c r="O1285"/>
      <c r="P1285">
        <v>3.8</v>
      </c>
      <c r="Q1285">
        <v>4.8</v>
      </c>
      <c r="R1285"/>
      <c r="S1285"/>
      <c r="T1285">
        <v>5.2</v>
      </c>
      <c r="U1285"/>
      <c r="V1285"/>
      <c r="W1285"/>
      <c r="X1285"/>
      <c r="Y1285"/>
      <c r="Z1285"/>
      <c r="AA1285"/>
      <c r="AB1285"/>
      <c r="AC1285">
        <v>4</v>
      </c>
      <c r="AD1285"/>
      <c r="AE1285"/>
      <c r="AF1285">
        <v>6.5</v>
      </c>
      <c r="AG1285">
        <v>3.6</v>
      </c>
      <c r="AH1285"/>
      <c r="AI1285"/>
      <c r="AJ1285">
        <v>7.2</v>
      </c>
      <c r="AK1285">
        <v>4</v>
      </c>
      <c r="AL1285"/>
      <c r="AM1285"/>
      <c r="AN1285"/>
      <c r="AO1285"/>
      <c r="AP1285"/>
      <c r="AQ1285"/>
      <c r="AR1285"/>
      <c r="AS1285">
        <v>5</v>
      </c>
      <c r="AT1285"/>
      <c r="AU1285"/>
      <c r="AV1285">
        <v>3.8</v>
      </c>
      <c r="AW1285"/>
      <c r="AX1285"/>
      <c r="AY1285"/>
      <c r="AZ1285"/>
      <c r="BA1285">
        <v>4.7</v>
      </c>
      <c r="BB1285"/>
      <c r="BC1285"/>
      <c r="BD1285">
        <v>3.4</v>
      </c>
      <c r="BE1285">
        <v>5</v>
      </c>
      <c r="BF1285"/>
      <c r="BG1285"/>
      <c r="BH1285">
        <v>3.5</v>
      </c>
      <c r="BI1285"/>
      <c r="BJ1285" t="s">
        <v>67</v>
      </c>
      <c r="BK1285" s="1">
        <v>44797</v>
      </c>
      <c r="BL1285" t="s">
        <v>75</v>
      </c>
      <c r="BM1285">
        <v>36083</v>
      </c>
      <c r="BN1285" t="s">
        <v>60</v>
      </c>
      <c r="BO1285" t="s">
        <v>75</v>
      </c>
    </row>
    <row r="1286" spans="1:67" s="13" customFormat="1" x14ac:dyDescent="0.25">
      <c r="A1286" t="s">
        <v>758</v>
      </c>
      <c r="B1286"/>
      <c r="C1286" t="s">
        <v>1505</v>
      </c>
      <c r="D1286" t="s">
        <v>61</v>
      </c>
      <c r="E1286" t="s">
        <v>978</v>
      </c>
      <c r="F1286" t="s">
        <v>979</v>
      </c>
      <c r="G1286" t="s">
        <v>77</v>
      </c>
      <c r="H1286" t="s">
        <v>979</v>
      </c>
      <c r="I1286"/>
      <c r="J1286"/>
      <c r="K1286"/>
      <c r="L1286"/>
      <c r="M1286"/>
      <c r="N1286"/>
      <c r="O1286"/>
      <c r="P1286"/>
      <c r="Q1286"/>
      <c r="R1286"/>
      <c r="S1286"/>
      <c r="T1286"/>
      <c r="U1286"/>
      <c r="V1286"/>
      <c r="W1286"/>
      <c r="X1286"/>
      <c r="Y1286">
        <v>4</v>
      </c>
      <c r="Z1286"/>
      <c r="AA1286"/>
      <c r="AB1286">
        <v>6</v>
      </c>
      <c r="AC1286"/>
      <c r="AD1286"/>
      <c r="AE1286"/>
      <c r="AF1286"/>
      <c r="AG1286"/>
      <c r="AH1286"/>
      <c r="AI1286"/>
      <c r="AJ1286"/>
      <c r="AK1286"/>
      <c r="AL1286"/>
      <c r="AM1286"/>
      <c r="AN1286"/>
      <c r="AO1286"/>
      <c r="AP1286"/>
      <c r="AQ1286"/>
      <c r="AR1286"/>
      <c r="AS1286"/>
      <c r="AT1286"/>
      <c r="AU1286"/>
      <c r="AV1286"/>
      <c r="AW1286">
        <v>4.4000000000000004</v>
      </c>
      <c r="AX1286"/>
      <c r="AY1286"/>
      <c r="AZ1286"/>
      <c r="BA1286"/>
      <c r="BB1286"/>
      <c r="BC1286"/>
      <c r="BD1286"/>
      <c r="BE1286"/>
      <c r="BF1286"/>
      <c r="BG1286"/>
      <c r="BH1286"/>
      <c r="BI1286" t="s">
        <v>980</v>
      </c>
      <c r="BJ1286" t="s">
        <v>67</v>
      </c>
      <c r="BK1286" s="1">
        <v>44797</v>
      </c>
      <c r="BL1286" t="s">
        <v>75</v>
      </c>
      <c r="BM1286">
        <v>36083</v>
      </c>
      <c r="BN1286" t="s">
        <v>60</v>
      </c>
      <c r="BO1286" t="s">
        <v>75</v>
      </c>
    </row>
    <row r="1287" spans="1:67" s="13" customFormat="1" x14ac:dyDescent="0.25">
      <c r="A1287" t="s">
        <v>981</v>
      </c>
      <c r="B1287"/>
      <c r="C1287" t="s">
        <v>1505</v>
      </c>
      <c r="D1287" t="s">
        <v>61</v>
      </c>
      <c r="E1287" t="s">
        <v>978</v>
      </c>
      <c r="F1287" t="s">
        <v>979</v>
      </c>
      <c r="G1287" t="s">
        <v>982</v>
      </c>
      <c r="H1287" t="s">
        <v>979</v>
      </c>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v>4.0999999999999996</v>
      </c>
      <c r="BB1287">
        <v>3.2</v>
      </c>
      <c r="BC1287">
        <v>3.1</v>
      </c>
      <c r="BD1287">
        <v>3.2</v>
      </c>
      <c r="BE1287"/>
      <c r="BF1287"/>
      <c r="BG1287"/>
      <c r="BH1287"/>
      <c r="BI1287"/>
      <c r="BJ1287" t="s">
        <v>67</v>
      </c>
      <c r="BK1287" s="1">
        <v>44798</v>
      </c>
      <c r="BL1287" t="s">
        <v>503</v>
      </c>
      <c r="BM1287">
        <v>831</v>
      </c>
      <c r="BN1287" t="s">
        <v>60</v>
      </c>
      <c r="BO1287" t="s">
        <v>503</v>
      </c>
    </row>
    <row r="1288" spans="1:67" s="13" customFormat="1" x14ac:dyDescent="0.25">
      <c r="A1288" s="8" t="s">
        <v>1803</v>
      </c>
      <c r="B1288" s="8"/>
      <c r="C1288" s="8" t="s">
        <v>1505</v>
      </c>
      <c r="D1288" s="8" t="s">
        <v>61</v>
      </c>
      <c r="E1288" s="8" t="s">
        <v>978</v>
      </c>
      <c r="F1288" s="8" t="s">
        <v>979</v>
      </c>
      <c r="G1288" s="8" t="s">
        <v>978</v>
      </c>
      <c r="H1288" s="8" t="s">
        <v>1804</v>
      </c>
      <c r="I1288" s="8"/>
      <c r="J1288" s="8"/>
      <c r="K1288" s="8"/>
      <c r="L1288" s="8" t="s">
        <v>1729</v>
      </c>
      <c r="M1288" s="8"/>
      <c r="N1288" s="8"/>
      <c r="O1288" s="8"/>
      <c r="P1288" s="8"/>
      <c r="Q1288" s="8"/>
      <c r="R1288" s="8"/>
      <c r="S1288" s="8"/>
      <c r="T1288" s="8"/>
      <c r="U1288" s="8"/>
      <c r="V1288" s="8"/>
      <c r="W1288" s="8"/>
      <c r="X1288" s="8"/>
      <c r="Y1288" s="8"/>
      <c r="Z1288" s="8"/>
      <c r="AA1288" s="8"/>
      <c r="AB1288" s="8"/>
      <c r="AC1288" s="8"/>
      <c r="AD1288" s="8"/>
      <c r="AE1288" s="8"/>
      <c r="AF1288" s="8"/>
      <c r="AG1288" s="8"/>
      <c r="AH1288" s="8"/>
      <c r="AI1288" s="8"/>
      <c r="AJ1288" s="8"/>
      <c r="AK1288" s="8"/>
      <c r="AL1288" s="8"/>
      <c r="AM1288" s="8"/>
      <c r="AN1288" s="8"/>
      <c r="AO1288" s="8">
        <v>5</v>
      </c>
      <c r="AP1288" s="8"/>
      <c r="AQ1288" s="8"/>
      <c r="AR1288" s="8">
        <v>3.802</v>
      </c>
      <c r="AS1288" s="8">
        <v>5.165</v>
      </c>
      <c r="AT1288" s="8"/>
      <c r="AU1288" s="8"/>
      <c r="AV1288" s="8"/>
      <c r="AW1288" s="8"/>
      <c r="AX1288" s="8"/>
      <c r="AY1288" s="8"/>
      <c r="AZ1288" s="8"/>
      <c r="BA1288" s="8"/>
      <c r="BB1288" s="8"/>
      <c r="BC1288" s="8"/>
      <c r="BD1288" s="8"/>
      <c r="BE1288" s="8"/>
      <c r="BF1288" s="8"/>
      <c r="BG1288" s="8"/>
      <c r="BH1288" s="8"/>
      <c r="BI1288" s="8" t="s">
        <v>1805</v>
      </c>
      <c r="BJ1288" s="8" t="s">
        <v>67</v>
      </c>
      <c r="BK1288" s="9">
        <v>44812</v>
      </c>
      <c r="BL1288" s="8" t="s">
        <v>1724</v>
      </c>
      <c r="BM1288" s="8">
        <v>1420</v>
      </c>
      <c r="BN1288" s="8"/>
      <c r="BO1288" s="8"/>
    </row>
    <row r="1289" spans="1:67" s="13" customFormat="1" x14ac:dyDescent="0.25">
      <c r="A1289" s="13" t="s">
        <v>1723</v>
      </c>
      <c r="C1289" s="13" t="s">
        <v>1505</v>
      </c>
      <c r="D1289" s="13" t="s">
        <v>61</v>
      </c>
      <c r="E1289" s="13" t="s">
        <v>978</v>
      </c>
      <c r="F1289" s="13" t="s">
        <v>979</v>
      </c>
      <c r="G1289" s="13" t="s">
        <v>978</v>
      </c>
      <c r="H1289" s="13" t="s">
        <v>979</v>
      </c>
    </row>
    <row r="1290" spans="1:67" s="13" customFormat="1" x14ac:dyDescent="0.25">
      <c r="A1290" s="8" t="s">
        <v>96</v>
      </c>
      <c r="B1290" s="8"/>
      <c r="C1290" s="8" t="s">
        <v>1505</v>
      </c>
      <c r="D1290" s="8" t="s">
        <v>61</v>
      </c>
      <c r="E1290" s="8" t="s">
        <v>978</v>
      </c>
      <c r="F1290" s="8" t="s">
        <v>979</v>
      </c>
      <c r="G1290" s="8" t="s">
        <v>978</v>
      </c>
      <c r="H1290" s="8" t="s">
        <v>979</v>
      </c>
      <c r="I1290" s="8"/>
      <c r="J1290" s="8"/>
      <c r="K1290" s="8"/>
      <c r="L1290" s="8"/>
      <c r="M1290" s="8"/>
      <c r="N1290" s="8"/>
      <c r="O1290" s="8"/>
      <c r="P1290" s="8"/>
      <c r="Q1290" s="8"/>
      <c r="R1290" s="8"/>
      <c r="S1290" s="8"/>
      <c r="T1290" s="8"/>
      <c r="U1290" s="8"/>
      <c r="V1290" s="8"/>
      <c r="W1290" s="8"/>
      <c r="X1290" s="8"/>
      <c r="Y1290" s="8"/>
      <c r="Z1290" s="8"/>
      <c r="AA1290" s="8"/>
      <c r="AB1290" s="8"/>
      <c r="AC1290" s="8"/>
      <c r="AD1290" s="8"/>
      <c r="AE1290" s="8"/>
      <c r="AF1290" s="8"/>
      <c r="AG1290" s="8"/>
      <c r="AH1290" s="8"/>
      <c r="AI1290" s="8"/>
      <c r="AJ1290" s="8"/>
      <c r="AK1290" s="8"/>
      <c r="AL1290" s="8"/>
      <c r="AM1290" s="8"/>
      <c r="AN1290" s="8"/>
      <c r="AO1290" s="8">
        <v>4.4610000000000003</v>
      </c>
      <c r="AP1290" s="8"/>
      <c r="AQ1290" s="8"/>
      <c r="AR1290" s="8">
        <v>3.2749999999999999</v>
      </c>
      <c r="AS1290" s="8">
        <v>4.593</v>
      </c>
      <c r="AT1290" s="8"/>
      <c r="AU1290" s="8"/>
      <c r="AV1290" s="8">
        <v>3.3740000000000001</v>
      </c>
      <c r="AW1290" s="8">
        <v>4.141</v>
      </c>
      <c r="AX1290" s="8">
        <v>2.9350000000000001</v>
      </c>
      <c r="AY1290" s="8">
        <v>3.093</v>
      </c>
      <c r="AZ1290" s="8">
        <v>3.093</v>
      </c>
      <c r="BA1290" s="8">
        <v>4.0650000000000004</v>
      </c>
      <c r="BB1290" s="8">
        <v>3.3119999999999998</v>
      </c>
      <c r="BC1290" s="8">
        <v>3.266</v>
      </c>
      <c r="BD1290" s="8">
        <v>3.3119999999999998</v>
      </c>
      <c r="BE1290" s="8">
        <v>5.1529999999999996</v>
      </c>
      <c r="BF1290" s="8">
        <v>3.1539999999999999</v>
      </c>
      <c r="BG1290" s="8">
        <v>2.8519999999999999</v>
      </c>
      <c r="BH1290" s="8">
        <v>3.1539999999999999</v>
      </c>
      <c r="BI1290" s="8"/>
      <c r="BJ1290" s="8" t="s">
        <v>67</v>
      </c>
      <c r="BK1290" s="9">
        <v>44812</v>
      </c>
      <c r="BL1290" s="8" t="s">
        <v>1724</v>
      </c>
      <c r="BM1290" s="8">
        <v>1420</v>
      </c>
      <c r="BN1290" s="8"/>
      <c r="BO1290" s="8"/>
    </row>
    <row r="1291" spans="1:67" s="13" customFormat="1" x14ac:dyDescent="0.25">
      <c r="A1291" s="8" t="s">
        <v>1815</v>
      </c>
      <c r="B1291"/>
      <c r="C1291" t="s">
        <v>1505</v>
      </c>
      <c r="D1291" t="s">
        <v>61</v>
      </c>
      <c r="E1291" t="s">
        <v>978</v>
      </c>
      <c r="F1291" t="s">
        <v>979</v>
      </c>
      <c r="G1291" s="8" t="s">
        <v>978</v>
      </c>
      <c r="H1291" s="8" t="s">
        <v>979</v>
      </c>
      <c r="I1291" s="8"/>
      <c r="J1291"/>
      <c r="K1291"/>
      <c r="L1291" s="8" t="s">
        <v>1818</v>
      </c>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v>4.1909999999999998</v>
      </c>
      <c r="AX1291">
        <v>2.9609999999999999</v>
      </c>
      <c r="AY1291">
        <v>3.0960000000000001</v>
      </c>
      <c r="AZ1291">
        <v>3.0960000000000001</v>
      </c>
      <c r="BA1291">
        <v>4.2542999999999997</v>
      </c>
      <c r="BB1291">
        <v>3.3460000000000001</v>
      </c>
      <c r="BC1291">
        <v>3.2410000000000001</v>
      </c>
      <c r="BD1291">
        <v>3.3460000000000001</v>
      </c>
      <c r="BE1291">
        <v>5.1820000000000004</v>
      </c>
      <c r="BF1291">
        <v>3.073</v>
      </c>
      <c r="BG1291">
        <v>2.75</v>
      </c>
      <c r="BH1291">
        <v>3.073</v>
      </c>
      <c r="BI1291"/>
      <c r="BJ1291" s="8" t="s">
        <v>67</v>
      </c>
      <c r="BK1291" s="9">
        <v>44812</v>
      </c>
      <c r="BL1291" s="8" t="s">
        <v>1724</v>
      </c>
      <c r="BM1291" s="8">
        <v>1420</v>
      </c>
      <c r="BN1291"/>
      <c r="BO1291"/>
    </row>
    <row r="1292" spans="1:67" s="13" customFormat="1" x14ac:dyDescent="0.25">
      <c r="A1292" s="8" t="s">
        <v>1811</v>
      </c>
      <c r="B1292" s="8"/>
      <c r="C1292" s="8" t="s">
        <v>1505</v>
      </c>
      <c r="D1292" s="8" t="s">
        <v>61</v>
      </c>
      <c r="E1292" s="8" t="s">
        <v>978</v>
      </c>
      <c r="F1292" s="8" t="s">
        <v>979</v>
      </c>
      <c r="G1292" s="8" t="s">
        <v>978</v>
      </c>
      <c r="H1292" s="8" t="s">
        <v>979</v>
      </c>
      <c r="I1292" s="8"/>
      <c r="J1292" s="8"/>
      <c r="K1292" s="8"/>
      <c r="L1292" s="8" t="s">
        <v>1784</v>
      </c>
      <c r="M1292" s="8"/>
      <c r="N1292" s="8"/>
      <c r="O1292" s="8"/>
      <c r="P1292" s="8"/>
      <c r="Q1292" s="8"/>
      <c r="R1292" s="8"/>
      <c r="S1292" s="8"/>
      <c r="T1292" s="8"/>
      <c r="U1292" s="8"/>
      <c r="V1292" s="8"/>
      <c r="W1292" s="8"/>
      <c r="X1292" s="8"/>
      <c r="Y1292" s="8"/>
      <c r="Z1292" s="8"/>
      <c r="AA1292" s="8"/>
      <c r="AB1292" s="8"/>
      <c r="AC1292" s="8"/>
      <c r="AD1292" s="8"/>
      <c r="AE1292" s="8"/>
      <c r="AF1292" s="8"/>
      <c r="AG1292" s="8">
        <v>3.6669999999999998</v>
      </c>
      <c r="AH1292" s="8"/>
      <c r="AI1292" s="8"/>
      <c r="AJ1292" s="8">
        <v>5.3310000000000004</v>
      </c>
      <c r="AK1292" s="8"/>
      <c r="AL1292" s="8"/>
      <c r="AM1292" s="8"/>
      <c r="AN1292" s="8"/>
      <c r="AO1292" s="8"/>
      <c r="AP1292" s="8"/>
      <c r="AQ1292" s="8"/>
      <c r="AR1292" s="8"/>
      <c r="AS1292" s="8"/>
      <c r="AT1292" s="8"/>
      <c r="AU1292" s="8"/>
      <c r="AV1292" s="8"/>
      <c r="AW1292" s="8"/>
      <c r="AX1292" s="8"/>
      <c r="AY1292" s="8"/>
      <c r="AZ1292" s="8"/>
      <c r="BA1292" s="8"/>
      <c r="BB1292" s="8"/>
      <c r="BC1292" s="8"/>
      <c r="BD1292" s="8"/>
      <c r="BE1292" s="8"/>
      <c r="BF1292" s="8"/>
      <c r="BG1292" s="8"/>
      <c r="BH1292" s="8"/>
      <c r="BI1292" s="8"/>
      <c r="BJ1292" s="8" t="s">
        <v>67</v>
      </c>
      <c r="BK1292" s="9">
        <v>44812</v>
      </c>
      <c r="BL1292" s="8" t="s">
        <v>1724</v>
      </c>
      <c r="BM1292" s="8">
        <v>1420</v>
      </c>
      <c r="BN1292" s="8"/>
      <c r="BO1292" s="8"/>
    </row>
    <row r="1293" spans="1:67" s="13" customFormat="1" x14ac:dyDescent="0.25">
      <c r="A1293" s="8" t="s">
        <v>1813</v>
      </c>
      <c r="B1293"/>
      <c r="C1293" t="s">
        <v>1505</v>
      </c>
      <c r="D1293" t="s">
        <v>61</v>
      </c>
      <c r="E1293" t="s">
        <v>978</v>
      </c>
      <c r="F1293" t="s">
        <v>979</v>
      </c>
      <c r="G1293" s="8" t="s">
        <v>978</v>
      </c>
      <c r="H1293" s="8" t="s">
        <v>979</v>
      </c>
      <c r="I1293" s="8"/>
      <c r="J1293"/>
      <c r="K1293"/>
      <c r="L1293" s="8" t="s">
        <v>1814</v>
      </c>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v>4.3600000000000003</v>
      </c>
      <c r="AX1293">
        <v>2.9609999999999999</v>
      </c>
      <c r="AY1293">
        <v>3.0649999999999999</v>
      </c>
      <c r="AZ1293">
        <v>3.0649999999999999</v>
      </c>
      <c r="BA1293"/>
      <c r="BB1293"/>
      <c r="BC1293"/>
      <c r="BD1293"/>
      <c r="BE1293"/>
      <c r="BF1293"/>
      <c r="BG1293"/>
      <c r="BH1293"/>
      <c r="BI1293"/>
      <c r="BJ1293" s="8" t="s">
        <v>67</v>
      </c>
      <c r="BK1293" s="9">
        <v>44812</v>
      </c>
      <c r="BL1293" s="8" t="s">
        <v>1724</v>
      </c>
      <c r="BM1293" s="8">
        <v>1420</v>
      </c>
      <c r="BN1293"/>
      <c r="BO1293"/>
    </row>
    <row r="1294" spans="1:67" s="13" customFormat="1" x14ac:dyDescent="0.25">
      <c r="A1294" s="8" t="s">
        <v>1801</v>
      </c>
      <c r="B1294" s="8"/>
      <c r="C1294" s="8" t="s">
        <v>1505</v>
      </c>
      <c r="D1294" s="8" t="s">
        <v>61</v>
      </c>
      <c r="E1294" s="8" t="s">
        <v>978</v>
      </c>
      <c r="F1294" s="8" t="s">
        <v>979</v>
      </c>
      <c r="G1294" s="8" t="s">
        <v>978</v>
      </c>
      <c r="H1294" s="8" t="s">
        <v>979</v>
      </c>
      <c r="I1294" s="8"/>
      <c r="J1294" s="8"/>
      <c r="K1294" s="8"/>
      <c r="L1294" s="8" t="s">
        <v>1784</v>
      </c>
      <c r="M1294" s="8"/>
      <c r="N1294" s="8"/>
      <c r="O1294" s="8"/>
      <c r="P1294" s="8"/>
      <c r="Q1294" s="8"/>
      <c r="R1294" s="8"/>
      <c r="S1294" s="8"/>
      <c r="T1294" s="8"/>
      <c r="U1294" s="8"/>
      <c r="V1294" s="8"/>
      <c r="W1294" s="8"/>
      <c r="X1294" s="8"/>
      <c r="Y1294" s="8"/>
      <c r="Z1294" s="8"/>
      <c r="AA1294" s="8"/>
      <c r="AB1294" s="8"/>
      <c r="AC1294" s="8">
        <v>4.1150000000000002</v>
      </c>
      <c r="AD1294" s="8"/>
      <c r="AE1294" s="8"/>
      <c r="AF1294" s="8">
        <v>6.7560000000000002</v>
      </c>
      <c r="AG1294" s="8"/>
      <c r="AH1294" s="8"/>
      <c r="AI1294" s="8"/>
      <c r="AJ1294" s="8"/>
      <c r="AK1294" s="8"/>
      <c r="AL1294" s="8"/>
      <c r="AM1294" s="8"/>
      <c r="AN1294" s="8"/>
      <c r="AO1294" s="8"/>
      <c r="AP1294" s="8"/>
      <c r="AQ1294" s="8"/>
      <c r="AR1294" s="8"/>
      <c r="AS1294" s="8"/>
      <c r="AT1294" s="8"/>
      <c r="AU1294" s="8"/>
      <c r="AV1294" s="8"/>
      <c r="AW1294" s="8"/>
      <c r="AX1294" s="8"/>
      <c r="AY1294" s="8"/>
      <c r="AZ1294" s="8"/>
      <c r="BA1294" s="8"/>
      <c r="BB1294" s="8"/>
      <c r="BC1294" s="8"/>
      <c r="BD1294" s="8"/>
      <c r="BE1294" s="8"/>
      <c r="BF1294" s="8"/>
      <c r="BG1294" s="8"/>
      <c r="BH1294" s="8"/>
      <c r="BI1294" s="8"/>
      <c r="BJ1294" s="8" t="s">
        <v>67</v>
      </c>
      <c r="BK1294" s="9">
        <v>44812</v>
      </c>
      <c r="BL1294" s="8" t="s">
        <v>1724</v>
      </c>
      <c r="BM1294" s="8">
        <v>1420</v>
      </c>
      <c r="BN1294" s="8" t="s">
        <v>60</v>
      </c>
      <c r="BO1294" s="8" t="s">
        <v>1724</v>
      </c>
    </row>
    <row r="1295" spans="1:67" s="13" customFormat="1" x14ac:dyDescent="0.25">
      <c r="A1295" s="8" t="s">
        <v>1812</v>
      </c>
      <c r="B1295" s="8"/>
      <c r="C1295" s="8" t="s">
        <v>1505</v>
      </c>
      <c r="D1295" s="8" t="s">
        <v>61</v>
      </c>
      <c r="E1295" s="8" t="s">
        <v>978</v>
      </c>
      <c r="F1295" s="8" t="s">
        <v>979</v>
      </c>
      <c r="G1295" s="8" t="s">
        <v>978</v>
      </c>
      <c r="H1295" s="8" t="s">
        <v>979</v>
      </c>
      <c r="I1295" s="8"/>
      <c r="J1295" s="8"/>
      <c r="K1295" s="8"/>
      <c r="L1295" s="8" t="s">
        <v>1785</v>
      </c>
      <c r="M1295" s="8"/>
      <c r="N1295" s="8"/>
      <c r="O1295" s="8"/>
      <c r="P1295" s="8"/>
      <c r="Q1295" s="8"/>
      <c r="R1295" s="8"/>
      <c r="S1295" s="8"/>
      <c r="T1295" s="8"/>
      <c r="U1295" s="8"/>
      <c r="V1295" s="8"/>
      <c r="W1295" s="8"/>
      <c r="X1295" s="8"/>
      <c r="Y1295" s="8"/>
      <c r="Z1295" s="8"/>
      <c r="AA1295" s="8"/>
      <c r="AB1295" s="8"/>
      <c r="AC1295" s="8"/>
      <c r="AD1295" s="8"/>
      <c r="AE1295" s="8"/>
      <c r="AF1295" s="8"/>
      <c r="AG1295" s="8"/>
      <c r="AH1295" s="8"/>
      <c r="AI1295" s="8"/>
      <c r="AJ1295" s="8"/>
      <c r="AK1295" s="8"/>
      <c r="AL1295" s="8"/>
      <c r="AM1295" s="8"/>
      <c r="AN1295" s="8"/>
      <c r="AO1295" s="8">
        <v>4.5579999999999998</v>
      </c>
      <c r="AP1295" s="8"/>
      <c r="AQ1295" s="8"/>
      <c r="AR1295" s="8">
        <v>3.3969999999999998</v>
      </c>
      <c r="AS1295" s="8">
        <v>4.3600000000000003</v>
      </c>
      <c r="AT1295" s="8"/>
      <c r="AU1295" s="8"/>
      <c r="AV1295" s="8">
        <v>3.609</v>
      </c>
      <c r="AW1295" s="8"/>
      <c r="AX1295" s="8"/>
      <c r="AY1295" s="8"/>
      <c r="AZ1295" s="8"/>
      <c r="BA1295" s="8"/>
      <c r="BB1295" s="8"/>
      <c r="BC1295" s="8"/>
      <c r="BD1295" s="8"/>
      <c r="BE1295" s="8"/>
      <c r="BF1295" s="8"/>
      <c r="BG1295" s="8"/>
      <c r="BH1295" s="8"/>
      <c r="BI1295" s="8"/>
      <c r="BJ1295" s="8" t="s">
        <v>67</v>
      </c>
      <c r="BK1295" s="9">
        <v>44812</v>
      </c>
      <c r="BL1295" s="8" t="s">
        <v>1724</v>
      </c>
      <c r="BM1295" s="8">
        <v>1420</v>
      </c>
      <c r="BN1295" s="8" t="s">
        <v>60</v>
      </c>
      <c r="BO1295" s="8" t="s">
        <v>1724</v>
      </c>
    </row>
    <row r="1296" spans="1:67" s="13" customFormat="1" x14ac:dyDescent="0.25">
      <c r="A1296" s="8" t="s">
        <v>1809</v>
      </c>
      <c r="B1296" s="8"/>
      <c r="C1296" s="8" t="s">
        <v>1505</v>
      </c>
      <c r="D1296" s="8" t="s">
        <v>61</v>
      </c>
      <c r="E1296" s="8" t="s">
        <v>978</v>
      </c>
      <c r="F1296" s="8" t="s">
        <v>979</v>
      </c>
      <c r="G1296" s="8" t="s">
        <v>978</v>
      </c>
      <c r="H1296" s="8" t="s">
        <v>979</v>
      </c>
      <c r="I1296" s="8"/>
      <c r="J1296" s="8"/>
      <c r="K1296" s="8"/>
      <c r="L1296" s="8" t="s">
        <v>1807</v>
      </c>
      <c r="M1296" s="8"/>
      <c r="N1296" s="8"/>
      <c r="O1296" s="8"/>
      <c r="P1296" s="8"/>
      <c r="Q1296" s="8"/>
      <c r="R1296" s="8"/>
      <c r="S1296" s="8"/>
      <c r="T1296" s="8"/>
      <c r="U1296" s="8">
        <v>4.2</v>
      </c>
      <c r="V1296" s="8"/>
      <c r="W1296" s="8"/>
      <c r="X1296" s="8">
        <v>5.7</v>
      </c>
      <c r="Y1296" s="8"/>
      <c r="Z1296" s="8"/>
      <c r="AA1296" s="8"/>
      <c r="AB1296" s="8"/>
      <c r="AC1296" s="8"/>
      <c r="AD1296" s="8"/>
      <c r="AE1296" s="8"/>
      <c r="AF1296" s="8"/>
      <c r="AG1296" s="8"/>
      <c r="AH1296" s="8"/>
      <c r="AI1296" s="8"/>
      <c r="AJ1296" s="8"/>
      <c r="AK1296" s="8"/>
      <c r="AL1296" s="8"/>
      <c r="AM1296" s="8"/>
      <c r="AN1296" s="8"/>
      <c r="AO1296" s="8"/>
      <c r="AP1296" s="8"/>
      <c r="AQ1296" s="8"/>
      <c r="AR1296" s="8"/>
      <c r="AS1296" s="8"/>
      <c r="AT1296" s="8"/>
      <c r="AU1296" s="8"/>
      <c r="AV1296" s="8"/>
      <c r="AW1296" s="8"/>
      <c r="AX1296" s="8"/>
      <c r="AY1296" s="8"/>
      <c r="AZ1296" s="8"/>
      <c r="BA1296" s="8"/>
      <c r="BB1296" s="8"/>
      <c r="BC1296" s="8"/>
      <c r="BD1296" s="8"/>
      <c r="BE1296" s="8"/>
      <c r="BF1296" s="8"/>
      <c r="BG1296" s="8"/>
      <c r="BH1296" s="8"/>
      <c r="BI1296" s="8" t="s">
        <v>1810</v>
      </c>
      <c r="BJ1296" s="8" t="s">
        <v>67</v>
      </c>
      <c r="BK1296" s="9">
        <v>44812</v>
      </c>
      <c r="BL1296" s="8" t="s">
        <v>1724</v>
      </c>
      <c r="BM1296" s="8">
        <v>1420</v>
      </c>
      <c r="BN1296" s="8"/>
      <c r="BO1296" s="8"/>
    </row>
    <row r="1297" spans="1:67" s="13" customFormat="1" x14ac:dyDescent="0.25">
      <c r="A1297" s="8" t="s">
        <v>1806</v>
      </c>
      <c r="B1297" s="8"/>
      <c r="C1297" s="8" t="s">
        <v>1505</v>
      </c>
      <c r="D1297" s="8" t="s">
        <v>61</v>
      </c>
      <c r="E1297" s="8" t="s">
        <v>978</v>
      </c>
      <c r="F1297" s="8" t="s">
        <v>979</v>
      </c>
      <c r="G1297" s="8" t="s">
        <v>978</v>
      </c>
      <c r="H1297" s="8" t="s">
        <v>979</v>
      </c>
      <c r="I1297" s="8"/>
      <c r="J1297" s="8"/>
      <c r="K1297" s="8"/>
      <c r="L1297" s="8" t="s">
        <v>1807</v>
      </c>
      <c r="M1297" s="8"/>
      <c r="N1297" s="8"/>
      <c r="O1297" s="8"/>
      <c r="P1297" s="8"/>
      <c r="Q1297" s="8">
        <v>4.4000000000000004</v>
      </c>
      <c r="R1297" s="8"/>
      <c r="S1297" s="8"/>
      <c r="T1297" s="8">
        <v>4.8659999999999997</v>
      </c>
      <c r="U1297" s="8"/>
      <c r="V1297" s="8"/>
      <c r="W1297" s="8"/>
      <c r="X1297" s="8"/>
      <c r="Y1297" s="8"/>
      <c r="Z1297" s="8"/>
      <c r="AA1297" s="8"/>
      <c r="AB1297" s="8"/>
      <c r="AC1297" s="8"/>
      <c r="AD1297" s="8"/>
      <c r="AE1297" s="8"/>
      <c r="AF1297" s="8"/>
      <c r="AG1297" s="8"/>
      <c r="AH1297" s="8"/>
      <c r="AI1297" s="8"/>
      <c r="AJ1297" s="8"/>
      <c r="AK1297" s="8"/>
      <c r="AL1297" s="8"/>
      <c r="AM1297" s="8"/>
      <c r="AN1297" s="8"/>
      <c r="AO1297" s="8"/>
      <c r="AP1297" s="8"/>
      <c r="AQ1297" s="8"/>
      <c r="AR1297" s="8"/>
      <c r="AS1297" s="8"/>
      <c r="AT1297" s="8"/>
      <c r="AU1297" s="8"/>
      <c r="AV1297" s="8"/>
      <c r="AW1297" s="8"/>
      <c r="AX1297" s="8"/>
      <c r="AY1297" s="8"/>
      <c r="AZ1297" s="8"/>
      <c r="BA1297" s="8"/>
      <c r="BB1297" s="8"/>
      <c r="BC1297" s="8"/>
      <c r="BD1297" s="8"/>
      <c r="BE1297" s="8"/>
      <c r="BF1297" s="8"/>
      <c r="BG1297" s="8"/>
      <c r="BH1297" s="8"/>
      <c r="BI1297" s="8" t="s">
        <v>1808</v>
      </c>
      <c r="BJ1297" s="8" t="s">
        <v>67</v>
      </c>
      <c r="BK1297" s="9">
        <v>44812</v>
      </c>
      <c r="BL1297" s="8" t="s">
        <v>1724</v>
      </c>
      <c r="BM1297" s="8">
        <v>1420</v>
      </c>
      <c r="BN1297" s="8"/>
      <c r="BO1297" s="8"/>
    </row>
    <row r="1298" spans="1:67" s="13" customFormat="1" x14ac:dyDescent="0.25">
      <c r="A1298" s="8" t="s">
        <v>1802</v>
      </c>
      <c r="B1298" s="8"/>
      <c r="C1298" s="8" t="s">
        <v>1505</v>
      </c>
      <c r="D1298" s="8" t="s">
        <v>61</v>
      </c>
      <c r="E1298" s="8" t="s">
        <v>978</v>
      </c>
      <c r="F1298" s="8" t="s">
        <v>979</v>
      </c>
      <c r="G1298" s="8" t="s">
        <v>978</v>
      </c>
      <c r="H1298" s="8" t="s">
        <v>979</v>
      </c>
      <c r="I1298" s="8"/>
      <c r="J1298" s="8"/>
      <c r="K1298" s="8"/>
      <c r="L1298" s="8" t="s">
        <v>1779</v>
      </c>
      <c r="M1298" s="8"/>
      <c r="N1298" s="8"/>
      <c r="O1298" s="8"/>
      <c r="P1298" s="8"/>
      <c r="Q1298" s="8"/>
      <c r="R1298" s="8"/>
      <c r="S1298" s="8"/>
      <c r="T1298" s="8"/>
      <c r="U1298" s="8"/>
      <c r="V1298" s="8"/>
      <c r="W1298" s="8"/>
      <c r="X1298" s="8"/>
      <c r="Y1298" s="8"/>
      <c r="Z1298" s="8"/>
      <c r="AA1298" s="8"/>
      <c r="AB1298" s="8"/>
      <c r="AC1298" s="8"/>
      <c r="AD1298" s="8"/>
      <c r="AE1298" s="8"/>
      <c r="AF1298" s="8"/>
      <c r="AG1298" s="8"/>
      <c r="AH1298" s="8"/>
      <c r="AI1298" s="8"/>
      <c r="AJ1298" s="8"/>
      <c r="AK1298" s="8"/>
      <c r="AL1298" s="8"/>
      <c r="AM1298" s="8"/>
      <c r="AN1298" s="8"/>
      <c r="AO1298" s="8">
        <v>4.3630000000000004</v>
      </c>
      <c r="AP1298" s="8"/>
      <c r="AQ1298" s="8"/>
      <c r="AR1298" s="8">
        <v>3.1520000000000001</v>
      </c>
      <c r="AS1298" s="8">
        <v>4.4450000000000003</v>
      </c>
      <c r="AT1298" s="8"/>
      <c r="AU1298" s="8"/>
      <c r="AV1298" s="8">
        <v>3.1379999999999999</v>
      </c>
      <c r="AW1298" s="8">
        <v>3.9140000000000001</v>
      </c>
      <c r="AX1298" s="8">
        <v>2.9129999999999998</v>
      </c>
      <c r="AY1298" s="8">
        <v>3.2</v>
      </c>
      <c r="AZ1298" s="8">
        <v>3.2</v>
      </c>
      <c r="BA1298" s="8">
        <v>4.0860000000000003</v>
      </c>
      <c r="BB1298" s="8">
        <v>3.452</v>
      </c>
      <c r="BC1298" s="8">
        <v>3.4420000000000002</v>
      </c>
      <c r="BD1298" s="8">
        <v>3.452</v>
      </c>
      <c r="BE1298" s="8">
        <v>5.1890000000000001</v>
      </c>
      <c r="BF1298" s="8">
        <v>3.3250000000000002</v>
      </c>
      <c r="BG1298" s="8">
        <v>3.1619999999999999</v>
      </c>
      <c r="BH1298" s="8">
        <v>3.3250000000000002</v>
      </c>
      <c r="BI1298" s="8"/>
      <c r="BJ1298" s="8" t="s">
        <v>67</v>
      </c>
      <c r="BK1298" s="9">
        <v>44812</v>
      </c>
      <c r="BL1298" s="8" t="s">
        <v>1724</v>
      </c>
      <c r="BM1298" s="8">
        <v>1420</v>
      </c>
      <c r="BN1298" s="8" t="s">
        <v>60</v>
      </c>
      <c r="BO1298" s="8" t="s">
        <v>1724</v>
      </c>
    </row>
    <row r="1299" spans="1:67" s="13" customFormat="1" x14ac:dyDescent="0.25">
      <c r="A1299" s="8" t="s">
        <v>1816</v>
      </c>
      <c r="B1299"/>
      <c r="C1299" t="s">
        <v>1505</v>
      </c>
      <c r="D1299" t="s">
        <v>61</v>
      </c>
      <c r="E1299" t="s">
        <v>978</v>
      </c>
      <c r="F1299" t="s">
        <v>979</v>
      </c>
      <c r="G1299" s="8" t="s">
        <v>978</v>
      </c>
      <c r="H1299" s="8" t="s">
        <v>979</v>
      </c>
      <c r="I1299" s="8"/>
      <c r="J1299"/>
      <c r="K1299"/>
      <c r="L1299" s="8" t="s">
        <v>1807</v>
      </c>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v>4.0999999999999996</v>
      </c>
      <c r="AX1299">
        <v>2.9060000000000001</v>
      </c>
      <c r="AY1299">
        <v>3.012</v>
      </c>
      <c r="AZ1299">
        <v>3.012</v>
      </c>
      <c r="BA1299">
        <v>3.9729999999999999</v>
      </c>
      <c r="BB1299">
        <v>3.33</v>
      </c>
      <c r="BC1299">
        <v>3.38</v>
      </c>
      <c r="BD1299">
        <v>3.38</v>
      </c>
      <c r="BE1299">
        <v>4.7699999999999996</v>
      </c>
      <c r="BF1299">
        <v>3.2069999999999999</v>
      </c>
      <c r="BG1299">
        <v>2.9159999999999999</v>
      </c>
      <c r="BH1299">
        <v>3.2069999999999999</v>
      </c>
      <c r="BI1299"/>
      <c r="BJ1299" s="8" t="s">
        <v>67</v>
      </c>
      <c r="BK1299" s="9">
        <v>44812</v>
      </c>
      <c r="BL1299" s="8" t="s">
        <v>1724</v>
      </c>
      <c r="BM1299" s="8">
        <v>1420</v>
      </c>
      <c r="BN1299"/>
      <c r="BO1299"/>
    </row>
    <row r="1300" spans="1:67" s="13" customFormat="1" x14ac:dyDescent="0.25">
      <c r="A1300" s="8" t="s">
        <v>1817</v>
      </c>
      <c r="B1300"/>
      <c r="C1300" t="s">
        <v>1505</v>
      </c>
      <c r="D1300" t="s">
        <v>61</v>
      </c>
      <c r="E1300" t="s">
        <v>978</v>
      </c>
      <c r="F1300" t="s">
        <v>979</v>
      </c>
      <c r="G1300" s="8" t="s">
        <v>978</v>
      </c>
      <c r="H1300" s="8" t="s">
        <v>979</v>
      </c>
      <c r="I1300" s="8"/>
      <c r="J1300"/>
      <c r="K1300"/>
      <c r="L1300" s="8" t="s">
        <v>1819</v>
      </c>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v>3.9449999999999998</v>
      </c>
      <c r="BB1300">
        <v>3.12</v>
      </c>
      <c r="BC1300">
        <v>3</v>
      </c>
      <c r="BD1300">
        <v>3.12</v>
      </c>
      <c r="BE1300">
        <v>5.4720000000000004</v>
      </c>
      <c r="BF1300">
        <v>3</v>
      </c>
      <c r="BG1300">
        <v>2.6</v>
      </c>
      <c r="BH1300">
        <v>3</v>
      </c>
      <c r="BI1300" t="s">
        <v>1915</v>
      </c>
      <c r="BJ1300" s="8" t="s">
        <v>67</v>
      </c>
      <c r="BK1300" s="9">
        <v>44812</v>
      </c>
      <c r="BL1300" s="8" t="s">
        <v>1724</v>
      </c>
      <c r="BM1300" s="8">
        <v>1420</v>
      </c>
      <c r="BN1300"/>
      <c r="BO1300"/>
    </row>
    <row r="1301" spans="1:67" s="13" customFormat="1" ht="18" x14ac:dyDescent="0.25">
      <c r="A1301" s="13" t="s">
        <v>1723</v>
      </c>
      <c r="C1301" s="13" t="s">
        <v>1505</v>
      </c>
      <c r="D1301" s="13" t="s">
        <v>61</v>
      </c>
      <c r="E1301" s="13" t="s">
        <v>978</v>
      </c>
      <c r="G1301" s="13" t="s">
        <v>982</v>
      </c>
    </row>
    <row r="1302" spans="1:67" s="13" customFormat="1" x14ac:dyDescent="0.25">
      <c r="A1302" s="13" t="s">
        <v>1723</v>
      </c>
      <c r="C1302" s="13" t="s">
        <v>1505</v>
      </c>
      <c r="D1302" s="13" t="s">
        <v>61</v>
      </c>
      <c r="E1302" s="13" t="s">
        <v>978</v>
      </c>
      <c r="G1302" s="13" t="s">
        <v>978</v>
      </c>
    </row>
    <row r="1303" spans="1:67" s="13" customFormat="1" x14ac:dyDescent="0.25">
      <c r="A1303"/>
      <c r="B1303"/>
      <c r="C1303" t="s">
        <v>1505</v>
      </c>
      <c r="D1303" t="s">
        <v>61</v>
      </c>
      <c r="E1303" t="s">
        <v>995</v>
      </c>
      <c r="F1303" t="s">
        <v>996</v>
      </c>
      <c r="G1303" s="8" t="s">
        <v>77</v>
      </c>
      <c r="H1303" s="8" t="s">
        <v>996</v>
      </c>
      <c r="I1303" s="8"/>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f>0.0035*1000</f>
        <v>3.5</v>
      </c>
      <c r="AT1303"/>
      <c r="AU1303"/>
      <c r="AV1303"/>
      <c r="AW1303"/>
      <c r="AX1303"/>
      <c r="AY1303"/>
      <c r="AZ1303"/>
      <c r="BA1303">
        <f>0.0031*1000</f>
        <v>3.1</v>
      </c>
      <c r="BB1303"/>
      <c r="BC1303"/>
      <c r="BD1303">
        <f>0.003*1000</f>
        <v>3</v>
      </c>
      <c r="BE1303">
        <f>0.004*1000</f>
        <v>4</v>
      </c>
      <c r="BF1303"/>
      <c r="BG1303"/>
      <c r="BH1303">
        <f>0.0028*1000</f>
        <v>2.8</v>
      </c>
      <c r="BI1303"/>
      <c r="BJ1303" s="8" t="s">
        <v>67</v>
      </c>
      <c r="BK1303" s="1">
        <v>44826</v>
      </c>
      <c r="BL1303" s="8" t="s">
        <v>2531</v>
      </c>
      <c r="BM1303">
        <v>53560</v>
      </c>
      <c r="BN1303"/>
      <c r="BO1303"/>
    </row>
    <row r="1304" spans="1:67" s="13" customFormat="1" x14ac:dyDescent="0.25">
      <c r="A1304" s="13" t="s">
        <v>1723</v>
      </c>
      <c r="C1304" s="13" t="s">
        <v>1505</v>
      </c>
      <c r="D1304" s="13" t="s">
        <v>61</v>
      </c>
      <c r="E1304" s="13" t="s">
        <v>995</v>
      </c>
      <c r="F1304" s="13" t="s">
        <v>996</v>
      </c>
      <c r="G1304" s="13" t="s">
        <v>1694</v>
      </c>
      <c r="H1304" s="13" t="s">
        <v>1695</v>
      </c>
    </row>
    <row r="1305" spans="1:67" s="13" customFormat="1" x14ac:dyDescent="0.25">
      <c r="A1305" s="8" t="s">
        <v>2187</v>
      </c>
      <c r="B1305" s="8" t="s">
        <v>326</v>
      </c>
      <c r="C1305" t="s">
        <v>1505</v>
      </c>
      <c r="D1305" t="s">
        <v>61</v>
      </c>
      <c r="E1305" t="s">
        <v>995</v>
      </c>
      <c r="F1305" t="s">
        <v>996</v>
      </c>
      <c r="G1305" s="8" t="s">
        <v>1694</v>
      </c>
      <c r="H1305" s="8" t="s">
        <v>1695</v>
      </c>
      <c r="I1305" s="8"/>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v>2.9</v>
      </c>
      <c r="BB1305">
        <v>2.2000000000000002</v>
      </c>
      <c r="BC1305">
        <v>2.2000000000000002</v>
      </c>
      <c r="BD1305">
        <v>2.2000000000000002</v>
      </c>
      <c r="BE1305"/>
      <c r="BF1305"/>
      <c r="BG1305"/>
      <c r="BH1305"/>
      <c r="BI1305"/>
      <c r="BJ1305" s="8" t="s">
        <v>67</v>
      </c>
      <c r="BK1305" s="1">
        <v>44819</v>
      </c>
      <c r="BL1305" s="8" t="s">
        <v>59</v>
      </c>
      <c r="BM1305" s="8">
        <v>3485</v>
      </c>
      <c r="BN1305" t="s">
        <v>60</v>
      </c>
      <c r="BO1305" t="s">
        <v>59</v>
      </c>
    </row>
    <row r="1306" spans="1:67" s="13" customFormat="1" ht="15" customHeight="1" x14ac:dyDescent="0.25">
      <c r="A1306" s="13" t="s">
        <v>1723</v>
      </c>
      <c r="C1306" s="13" t="s">
        <v>1505</v>
      </c>
      <c r="D1306" s="13" t="s">
        <v>61</v>
      </c>
      <c r="E1306" s="13" t="s">
        <v>995</v>
      </c>
      <c r="F1306" s="13" t="s">
        <v>996</v>
      </c>
      <c r="G1306" s="13" t="s">
        <v>995</v>
      </c>
      <c r="H1306" s="13" t="s">
        <v>996</v>
      </c>
    </row>
    <row r="1307" spans="1:67" s="13" customFormat="1" x14ac:dyDescent="0.25">
      <c r="A1307" s="12" t="s">
        <v>2287</v>
      </c>
      <c r="B1307" s="12"/>
      <c r="C1307" s="12" t="s">
        <v>1505</v>
      </c>
      <c r="D1307" s="12" t="s">
        <v>61</v>
      </c>
      <c r="E1307" s="12" t="s">
        <v>995</v>
      </c>
      <c r="F1307" s="12" t="s">
        <v>996</v>
      </c>
      <c r="G1307" s="12" t="s">
        <v>995</v>
      </c>
      <c r="H1307" s="12" t="s">
        <v>996</v>
      </c>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t="s">
        <v>67</v>
      </c>
      <c r="BK1307" s="14">
        <v>44820</v>
      </c>
      <c r="BL1307" s="12" t="s">
        <v>2279</v>
      </c>
      <c r="BM1307" s="36">
        <v>82637</v>
      </c>
      <c r="BN1307" s="12" t="s">
        <v>60</v>
      </c>
      <c r="BO1307" s="12" t="s">
        <v>2279</v>
      </c>
    </row>
    <row r="1308" spans="1:67" s="13" customFormat="1" x14ac:dyDescent="0.25">
      <c r="A1308" t="s">
        <v>96</v>
      </c>
      <c r="B1308"/>
      <c r="C1308" t="s">
        <v>1505</v>
      </c>
      <c r="D1308" t="s">
        <v>61</v>
      </c>
      <c r="E1308" t="s">
        <v>995</v>
      </c>
      <c r="F1308" t="s">
        <v>996</v>
      </c>
      <c r="G1308" t="s">
        <v>995</v>
      </c>
      <c r="H1308" t="s">
        <v>996</v>
      </c>
      <c r="I1308"/>
      <c r="J1308"/>
      <c r="K1308"/>
      <c r="L1308"/>
      <c r="M1308"/>
      <c r="N1308"/>
      <c r="O1308"/>
      <c r="P1308"/>
      <c r="Q1308"/>
      <c r="R1308"/>
      <c r="S1308"/>
      <c r="T1308">
        <v>2.8</v>
      </c>
      <c r="U1308">
        <v>2.9</v>
      </c>
      <c r="V1308"/>
      <c r="W1308"/>
      <c r="X1308">
        <v>4.0999999999999996</v>
      </c>
      <c r="Y1308">
        <v>3</v>
      </c>
      <c r="Z1308">
        <v>4.0999999999999996</v>
      </c>
      <c r="AA1308">
        <v>4.3499999999999996</v>
      </c>
      <c r="AB1308">
        <v>4.3499999999999996</v>
      </c>
      <c r="AC1308">
        <v>3.1</v>
      </c>
      <c r="AD1308">
        <v>4.9000000000000004</v>
      </c>
      <c r="AE1308">
        <v>5</v>
      </c>
      <c r="AF1308">
        <v>5</v>
      </c>
      <c r="AG1308">
        <v>2.7</v>
      </c>
      <c r="AH1308">
        <v>4.4000000000000004</v>
      </c>
      <c r="AI1308">
        <v>4</v>
      </c>
      <c r="AJ1308">
        <v>4.4000000000000004</v>
      </c>
      <c r="AK1308"/>
      <c r="AL1308"/>
      <c r="AM1308"/>
      <c r="AN1308"/>
      <c r="AO1308"/>
      <c r="AP1308"/>
      <c r="AQ1308"/>
      <c r="AR1308"/>
      <c r="AS1308">
        <v>2.9</v>
      </c>
      <c r="AT1308"/>
      <c r="AU1308"/>
      <c r="AV1308">
        <v>2</v>
      </c>
      <c r="AW1308">
        <v>2.9</v>
      </c>
      <c r="AX1308">
        <v>2.2000000000000002</v>
      </c>
      <c r="AY1308">
        <v>2.2000000000000002</v>
      </c>
      <c r="AZ1308">
        <v>2.2000000000000002</v>
      </c>
      <c r="BA1308">
        <v>2.9</v>
      </c>
      <c r="BB1308">
        <v>2.4</v>
      </c>
      <c r="BC1308">
        <v>2.4</v>
      </c>
      <c r="BD1308">
        <v>2.4</v>
      </c>
      <c r="BE1308">
        <v>3.6</v>
      </c>
      <c r="BF1308">
        <v>2.2999999999999998</v>
      </c>
      <c r="BG1308">
        <v>2.1</v>
      </c>
      <c r="BH1308">
        <v>2.2999999999999998</v>
      </c>
      <c r="BI1308"/>
      <c r="BJ1308" t="s">
        <v>58</v>
      </c>
      <c r="BK1308"/>
      <c r="BL1308" t="s">
        <v>997</v>
      </c>
      <c r="BM1308">
        <v>965</v>
      </c>
      <c r="BN1308"/>
      <c r="BO1308"/>
    </row>
    <row r="1309" spans="1:67" s="13" customFormat="1" x14ac:dyDescent="0.25">
      <c r="A1309" t="s">
        <v>998</v>
      </c>
      <c r="B1309"/>
      <c r="C1309" t="s">
        <v>1505</v>
      </c>
      <c r="D1309" t="s">
        <v>61</v>
      </c>
      <c r="E1309" t="s">
        <v>995</v>
      </c>
      <c r="F1309" t="s">
        <v>996</v>
      </c>
      <c r="G1309" s="8" t="s">
        <v>995</v>
      </c>
      <c r="H1309" s="8" t="s">
        <v>996</v>
      </c>
      <c r="I1309" s="8"/>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v>2.8</v>
      </c>
      <c r="AR1309">
        <v>2.8</v>
      </c>
      <c r="AS1309">
        <v>2.99</v>
      </c>
      <c r="AT1309">
        <v>3.2</v>
      </c>
      <c r="AU1309">
        <v>4.08</v>
      </c>
      <c r="AV1309">
        <v>4.08</v>
      </c>
      <c r="AW1309">
        <v>3</v>
      </c>
      <c r="AX1309">
        <v>4.07</v>
      </c>
      <c r="AY1309">
        <v>4.38</v>
      </c>
      <c r="AZ1309">
        <v>4.38</v>
      </c>
      <c r="BA1309">
        <v>3.16</v>
      </c>
      <c r="BB1309">
        <v>4.8</v>
      </c>
      <c r="BC1309">
        <v>5.0199999999999996</v>
      </c>
      <c r="BD1309">
        <v>5.0199999999999996</v>
      </c>
      <c r="BE1309"/>
      <c r="BF1309"/>
      <c r="BG1309"/>
      <c r="BH1309"/>
      <c r="BI1309" t="s">
        <v>2346</v>
      </c>
      <c r="BJ1309" s="8" t="s">
        <v>67</v>
      </c>
      <c r="BK1309" s="1">
        <v>44827</v>
      </c>
      <c r="BL1309" s="8" t="s">
        <v>2535</v>
      </c>
      <c r="BM1309" s="8">
        <v>960</v>
      </c>
      <c r="BN1309" t="s">
        <v>60</v>
      </c>
      <c r="BO1309" s="8" t="s">
        <v>2535</v>
      </c>
    </row>
    <row r="1310" spans="1:67" s="13" customFormat="1" x14ac:dyDescent="0.25">
      <c r="A1310" t="s">
        <v>998</v>
      </c>
      <c r="B1310"/>
      <c r="C1310" t="s">
        <v>1505</v>
      </c>
      <c r="D1310" t="s">
        <v>61</v>
      </c>
      <c r="E1310" t="s">
        <v>995</v>
      </c>
      <c r="F1310" t="s">
        <v>996</v>
      </c>
      <c r="G1310" s="8" t="s">
        <v>995</v>
      </c>
      <c r="H1310" s="8" t="s">
        <v>996</v>
      </c>
      <c r="I1310" s="8"/>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v>2.88</v>
      </c>
      <c r="AT1310">
        <v>3.27</v>
      </c>
      <c r="AU1310">
        <v>4.07</v>
      </c>
      <c r="AV1310">
        <v>4.07</v>
      </c>
      <c r="AW1310">
        <v>2.98</v>
      </c>
      <c r="AX1310">
        <v>4.01</v>
      </c>
      <c r="AY1310">
        <v>4.33</v>
      </c>
      <c r="AZ1310">
        <v>4.33</v>
      </c>
      <c r="BA1310">
        <v>3.14</v>
      </c>
      <c r="BB1310">
        <v>4.83</v>
      </c>
      <c r="BC1310">
        <v>5.03</v>
      </c>
      <c r="BD1310">
        <v>5.03</v>
      </c>
      <c r="BE1310">
        <v>2.5499999999999998</v>
      </c>
      <c r="BF1310">
        <v>4.51</v>
      </c>
      <c r="BG1310">
        <v>3.9</v>
      </c>
      <c r="BH1310">
        <v>4.51</v>
      </c>
      <c r="BI1310" t="s">
        <v>2345</v>
      </c>
      <c r="BJ1310" s="8" t="s">
        <v>67</v>
      </c>
      <c r="BK1310" s="1">
        <v>44827</v>
      </c>
      <c r="BL1310" s="8" t="s">
        <v>2535</v>
      </c>
      <c r="BM1310" s="8">
        <v>960</v>
      </c>
      <c r="BN1310" s="8" t="s">
        <v>60</v>
      </c>
      <c r="BO1310" s="8" t="s">
        <v>2535</v>
      </c>
    </row>
    <row r="1311" spans="1:67" s="13" customFormat="1" x14ac:dyDescent="0.25">
      <c r="A1311" s="2" t="s">
        <v>998</v>
      </c>
      <c r="B1311" s="2"/>
      <c r="C1311" s="2" t="s">
        <v>1505</v>
      </c>
      <c r="D1311" s="2" t="s">
        <v>61</v>
      </c>
      <c r="E1311" s="2" t="s">
        <v>995</v>
      </c>
      <c r="F1311" s="2" t="s">
        <v>996</v>
      </c>
      <c r="G1311" s="2" t="s">
        <v>995</v>
      </c>
      <c r="H1311" s="2" t="s">
        <v>996</v>
      </c>
      <c r="I1311" s="2"/>
      <c r="J1311" s="2"/>
      <c r="K1311" s="2"/>
      <c r="L1311" s="2"/>
      <c r="M1311" s="2"/>
      <c r="N1311" s="2"/>
      <c r="O1311" s="2"/>
      <c r="P1311" s="2"/>
      <c r="Q1311" s="2"/>
      <c r="R1311" s="2"/>
      <c r="S1311" s="2"/>
      <c r="T1311" s="2"/>
      <c r="U1311" s="2"/>
      <c r="V1311" s="2"/>
      <c r="W1311" s="2"/>
      <c r="X1311" s="2"/>
      <c r="Y1311" s="2"/>
      <c r="Z1311" s="2"/>
      <c r="AA1311" s="2"/>
      <c r="AB1311" s="2"/>
      <c r="AC1311" s="2"/>
      <c r="AD1311" s="2"/>
      <c r="AE1311" s="2"/>
      <c r="AF1311" s="2"/>
      <c r="AG1311" s="2"/>
      <c r="AH1311" s="2"/>
      <c r="AI1311" s="2"/>
      <c r="AJ1311" s="2"/>
      <c r="AK1311" s="2"/>
      <c r="AL1311" s="2"/>
      <c r="AM1311" s="2"/>
      <c r="AN1311" s="2"/>
      <c r="AO1311" s="2"/>
      <c r="AP1311" s="2"/>
      <c r="AQ1311" s="2"/>
      <c r="AR1311" s="2"/>
      <c r="AS1311" s="2"/>
      <c r="AT1311" s="2"/>
      <c r="AU1311" s="2"/>
      <c r="AV1311" s="2"/>
      <c r="AW1311" s="2"/>
      <c r="AX1311" s="2"/>
      <c r="AY1311" s="2"/>
      <c r="AZ1311" s="2"/>
      <c r="BA1311" s="2"/>
      <c r="BB1311" s="2"/>
      <c r="BC1311" s="2"/>
      <c r="BD1311" s="2"/>
      <c r="BE1311" s="2"/>
      <c r="BF1311" s="2"/>
      <c r="BG1311" s="2"/>
      <c r="BH1311" s="2"/>
      <c r="BI1311" s="2"/>
      <c r="BJ1311" s="2" t="s">
        <v>58</v>
      </c>
      <c r="BK1311" s="2"/>
      <c r="BL1311" s="2" t="s">
        <v>997</v>
      </c>
      <c r="BM1311" s="2">
        <v>965</v>
      </c>
      <c r="BN1311" s="2" t="s">
        <v>60</v>
      </c>
      <c r="BO1311" s="2" t="s">
        <v>997</v>
      </c>
    </row>
    <row r="1312" spans="1:67" s="13" customFormat="1" ht="15" customHeight="1" x14ac:dyDescent="0.3">
      <c r="A1312" s="8" t="s">
        <v>1828</v>
      </c>
      <c r="B1312" s="8"/>
      <c r="C1312" s="8" t="s">
        <v>1505</v>
      </c>
      <c r="D1312" s="8" t="s">
        <v>61</v>
      </c>
      <c r="E1312" s="8" t="s">
        <v>995</v>
      </c>
      <c r="F1312" s="8" t="s">
        <v>996</v>
      </c>
      <c r="G1312" s="8" t="s">
        <v>995</v>
      </c>
      <c r="H1312" s="19" t="s">
        <v>996</v>
      </c>
      <c r="I1312" s="19"/>
      <c r="J1312" s="8"/>
      <c r="K1312" s="8"/>
      <c r="L1312" s="8" t="s">
        <v>1727</v>
      </c>
      <c r="M1312" s="8"/>
      <c r="N1312" s="8"/>
      <c r="O1312" s="8"/>
      <c r="P1312" s="8"/>
      <c r="Q1312" s="8"/>
      <c r="R1312" s="8"/>
      <c r="S1312" s="8"/>
      <c r="T1312" s="8"/>
      <c r="U1312" s="8"/>
      <c r="V1312" s="8"/>
      <c r="W1312" s="8"/>
      <c r="X1312" s="8"/>
      <c r="Y1312" s="8"/>
      <c r="Z1312" s="8"/>
      <c r="AA1312" s="8"/>
      <c r="AB1312" s="8"/>
      <c r="AC1312" s="8"/>
      <c r="AD1312" s="8"/>
      <c r="AE1312" s="8"/>
      <c r="AF1312" s="8"/>
      <c r="AG1312" s="8"/>
      <c r="AH1312" s="8"/>
      <c r="AI1312" s="8"/>
      <c r="AJ1312" s="8"/>
      <c r="AK1312" s="8"/>
      <c r="AL1312" s="8"/>
      <c r="AM1312" s="8"/>
      <c r="AN1312" s="8"/>
      <c r="AO1312" s="8"/>
      <c r="AP1312" s="8"/>
      <c r="AQ1312" s="8"/>
      <c r="AR1312" s="8"/>
      <c r="AS1312" s="8"/>
      <c r="AT1312" s="8"/>
      <c r="AU1312" s="8"/>
      <c r="AV1312" s="8"/>
      <c r="AW1312" s="8"/>
      <c r="AX1312" s="8"/>
      <c r="AY1312" s="8"/>
      <c r="AZ1312" s="8"/>
      <c r="BA1312" s="8">
        <v>3.1629999999999998</v>
      </c>
      <c r="BB1312" s="8">
        <v>2.371</v>
      </c>
      <c r="BC1312" s="8">
        <v>2.4500000000000002</v>
      </c>
      <c r="BD1312" s="8">
        <v>2.4500000000000002</v>
      </c>
      <c r="BE1312" s="8"/>
      <c r="BF1312" s="8"/>
      <c r="BG1312" s="8"/>
      <c r="BH1312" s="8"/>
      <c r="BI1312" s="8"/>
      <c r="BJ1312" s="8" t="s">
        <v>67</v>
      </c>
      <c r="BK1312" s="9">
        <v>44812</v>
      </c>
      <c r="BL1312" s="8" t="s">
        <v>1724</v>
      </c>
      <c r="BM1312" s="8">
        <v>1420</v>
      </c>
      <c r="BN1312" s="8"/>
      <c r="BO1312" s="8"/>
    </row>
    <row r="1313" spans="1:67" s="13" customFormat="1" x14ac:dyDescent="0.25">
      <c r="A1313" s="8" t="s">
        <v>1829</v>
      </c>
      <c r="B1313" s="8"/>
      <c r="C1313" s="8" t="s">
        <v>1505</v>
      </c>
      <c r="D1313" s="8" t="s">
        <v>61</v>
      </c>
      <c r="E1313" s="8" t="s">
        <v>995</v>
      </c>
      <c r="F1313" s="8" t="s">
        <v>996</v>
      </c>
      <c r="G1313" s="8" t="s">
        <v>995</v>
      </c>
      <c r="H1313" s="8" t="s">
        <v>996</v>
      </c>
      <c r="I1313" s="8"/>
      <c r="J1313" s="8"/>
      <c r="K1313" s="8"/>
      <c r="L1313" s="8" t="s">
        <v>1727</v>
      </c>
      <c r="M1313" s="8"/>
      <c r="N1313" s="8"/>
      <c r="O1313" s="8"/>
      <c r="P1313" s="8"/>
      <c r="Q1313" s="8"/>
      <c r="R1313" s="8"/>
      <c r="S1313" s="8"/>
      <c r="T1313" s="8"/>
      <c r="U1313" s="8"/>
      <c r="V1313" s="8"/>
      <c r="W1313" s="8"/>
      <c r="X1313" s="8"/>
      <c r="Y1313" s="8"/>
      <c r="Z1313" s="8"/>
      <c r="AA1313" s="8"/>
      <c r="AB1313" s="8"/>
      <c r="AC1313" s="8"/>
      <c r="AD1313" s="8"/>
      <c r="AE1313" s="8"/>
      <c r="AF1313" s="8"/>
      <c r="AG1313" s="8"/>
      <c r="AH1313" s="8"/>
      <c r="AI1313" s="8"/>
      <c r="AJ1313" s="8"/>
      <c r="AK1313" s="8"/>
      <c r="AL1313" s="8"/>
      <c r="AM1313" s="8"/>
      <c r="AN1313" s="8"/>
      <c r="AO1313" s="8"/>
      <c r="AP1313" s="8"/>
      <c r="AQ1313" s="8"/>
      <c r="AR1313" s="8"/>
      <c r="AS1313" s="8"/>
      <c r="AT1313" s="8"/>
      <c r="AU1313" s="8"/>
      <c r="AV1313" s="8"/>
      <c r="AW1313" s="8"/>
      <c r="AX1313" s="8"/>
      <c r="AY1313" s="8"/>
      <c r="AZ1313" s="8"/>
      <c r="BA1313" s="8"/>
      <c r="BB1313" s="8"/>
      <c r="BC1313" s="8"/>
      <c r="BD1313" s="8"/>
      <c r="BE1313" s="8">
        <v>3.9249999999999998</v>
      </c>
      <c r="BF1313" s="8">
        <v>2.38</v>
      </c>
      <c r="BG1313" s="8">
        <v>2.2000000000000002</v>
      </c>
      <c r="BH1313" s="8">
        <v>2.38</v>
      </c>
      <c r="BI1313" s="8"/>
      <c r="BJ1313" s="8" t="s">
        <v>67</v>
      </c>
      <c r="BK1313" s="9">
        <v>44812</v>
      </c>
      <c r="BL1313" s="8" t="s">
        <v>1724</v>
      </c>
      <c r="BM1313" s="8">
        <v>1420</v>
      </c>
      <c r="BN1313" s="8"/>
      <c r="BO1313" s="8"/>
    </row>
    <row r="1314" spans="1:67" s="13" customFormat="1" x14ac:dyDescent="0.25">
      <c r="A1314" s="8" t="s">
        <v>1820</v>
      </c>
      <c r="B1314" s="8"/>
      <c r="C1314" s="8" t="s">
        <v>1505</v>
      </c>
      <c r="D1314" s="8" t="s">
        <v>61</v>
      </c>
      <c r="E1314" s="8" t="s">
        <v>995</v>
      </c>
      <c r="F1314" s="8" t="s">
        <v>996</v>
      </c>
      <c r="G1314" s="8" t="s">
        <v>995</v>
      </c>
      <c r="H1314" s="8" t="s">
        <v>996</v>
      </c>
      <c r="I1314" s="8"/>
      <c r="J1314" s="8"/>
      <c r="K1314" s="8"/>
      <c r="L1314" s="8" t="s">
        <v>1765</v>
      </c>
      <c r="M1314" s="8"/>
      <c r="N1314" s="8"/>
      <c r="O1314" s="8"/>
      <c r="P1314" s="8"/>
      <c r="Q1314" s="8"/>
      <c r="R1314" s="8"/>
      <c r="S1314" s="8"/>
      <c r="T1314" s="8"/>
      <c r="U1314" s="8"/>
      <c r="V1314" s="8"/>
      <c r="W1314" s="8"/>
      <c r="X1314" s="8"/>
      <c r="Y1314" s="8"/>
      <c r="Z1314" s="8"/>
      <c r="AA1314" s="8"/>
      <c r="AB1314" s="8"/>
      <c r="AC1314" s="8"/>
      <c r="AD1314" s="8"/>
      <c r="AE1314" s="8"/>
      <c r="AF1314" s="8"/>
      <c r="AG1314" s="8"/>
      <c r="AH1314" s="8"/>
      <c r="AI1314" s="8"/>
      <c r="AJ1314" s="8"/>
      <c r="AK1314" s="8"/>
      <c r="AL1314" s="8"/>
      <c r="AM1314" s="8"/>
      <c r="AN1314" s="8"/>
      <c r="AO1314" s="8"/>
      <c r="AP1314" s="8"/>
      <c r="AQ1314" s="8"/>
      <c r="AR1314" s="8"/>
      <c r="AS1314" s="8"/>
      <c r="AT1314" s="8"/>
      <c r="AU1314" s="8"/>
      <c r="AV1314" s="8"/>
      <c r="AW1314" s="8"/>
      <c r="AX1314" s="8"/>
      <c r="AY1314" s="8"/>
      <c r="AZ1314" s="8"/>
      <c r="BA1314" s="8"/>
      <c r="BB1314" s="8"/>
      <c r="BC1314" s="8"/>
      <c r="BD1314" s="8"/>
      <c r="BE1314" s="8">
        <v>3.9249999999999998</v>
      </c>
      <c r="BF1314" s="8">
        <v>2.38</v>
      </c>
      <c r="BG1314" s="8">
        <v>2.2000000000000002</v>
      </c>
      <c r="BH1314" s="8">
        <v>2.38</v>
      </c>
      <c r="BI1314" s="8"/>
      <c r="BJ1314" s="8" t="s">
        <v>67</v>
      </c>
      <c r="BK1314" s="9">
        <v>44812</v>
      </c>
      <c r="BL1314" s="8" t="s">
        <v>1724</v>
      </c>
      <c r="BM1314" s="8">
        <v>1420</v>
      </c>
      <c r="BN1314" s="8" t="s">
        <v>60</v>
      </c>
      <c r="BO1314" s="8" t="s">
        <v>1724</v>
      </c>
    </row>
    <row r="1315" spans="1:67" s="13" customFormat="1" x14ac:dyDescent="0.25">
      <c r="A1315" s="8" t="s">
        <v>1822</v>
      </c>
      <c r="B1315" s="8"/>
      <c r="C1315" s="8" t="s">
        <v>1505</v>
      </c>
      <c r="D1315" s="8" t="s">
        <v>61</v>
      </c>
      <c r="E1315" s="8" t="s">
        <v>995</v>
      </c>
      <c r="F1315" s="8" t="s">
        <v>996</v>
      </c>
      <c r="G1315" s="8" t="s">
        <v>995</v>
      </c>
      <c r="H1315" s="8" t="s">
        <v>1932</v>
      </c>
      <c r="I1315" s="8"/>
      <c r="J1315" s="8"/>
      <c r="K1315" s="8"/>
      <c r="L1315" s="8" t="s">
        <v>1807</v>
      </c>
      <c r="M1315" s="8"/>
      <c r="N1315" s="8"/>
      <c r="O1315" s="8"/>
      <c r="P1315" s="8"/>
      <c r="Q1315" s="8"/>
      <c r="R1315" s="8"/>
      <c r="S1315" s="8"/>
      <c r="T1315" s="8"/>
      <c r="U1315" s="8"/>
      <c r="V1315" s="8"/>
      <c r="W1315" s="8"/>
      <c r="X1315" s="8"/>
      <c r="Y1315" s="8"/>
      <c r="Z1315" s="8"/>
      <c r="AA1315" s="8"/>
      <c r="AB1315" s="8"/>
      <c r="AC1315" s="8"/>
      <c r="AD1315" s="8"/>
      <c r="AE1315" s="8"/>
      <c r="AF1315" s="8"/>
      <c r="AG1315" s="8"/>
      <c r="AH1315" s="8"/>
      <c r="AI1315" s="8"/>
      <c r="AJ1315" s="8"/>
      <c r="AK1315" s="8"/>
      <c r="AL1315" s="8"/>
      <c r="AM1315" s="8"/>
      <c r="AN1315" s="8"/>
      <c r="AO1315" s="8"/>
      <c r="AP1315" s="8"/>
      <c r="AQ1315" s="8"/>
      <c r="AR1315" s="8"/>
      <c r="AS1315" s="8">
        <v>3.2330000000000001</v>
      </c>
      <c r="AT1315" s="8"/>
      <c r="AU1315" s="8"/>
      <c r="AV1315" s="8">
        <v>2.1760000000000002</v>
      </c>
      <c r="AW1315" s="8"/>
      <c r="AX1315" s="8"/>
      <c r="AY1315" s="8"/>
      <c r="AZ1315" s="8"/>
      <c r="BA1315" s="8"/>
      <c r="BB1315" s="8"/>
      <c r="BC1315" s="8"/>
      <c r="BD1315" s="8"/>
      <c r="BE1315" s="8"/>
      <c r="BF1315" s="8"/>
      <c r="BG1315" s="8"/>
      <c r="BH1315" s="8"/>
      <c r="BI1315" s="8"/>
      <c r="BJ1315" s="8" t="s">
        <v>67</v>
      </c>
      <c r="BK1315" s="9">
        <v>44812</v>
      </c>
      <c r="BL1315" s="8" t="s">
        <v>1724</v>
      </c>
      <c r="BM1315" s="8">
        <v>1420</v>
      </c>
      <c r="BN1315" s="8" t="s">
        <v>60</v>
      </c>
      <c r="BO1315" s="8" t="s">
        <v>1724</v>
      </c>
    </row>
    <row r="1316" spans="1:67" s="13" customFormat="1" x14ac:dyDescent="0.25">
      <c r="A1316" s="8" t="s">
        <v>1821</v>
      </c>
      <c r="B1316" s="8"/>
      <c r="C1316" s="8" t="s">
        <v>1505</v>
      </c>
      <c r="D1316" s="8" t="s">
        <v>61</v>
      </c>
      <c r="E1316" s="8" t="s">
        <v>995</v>
      </c>
      <c r="F1316" s="8" t="s">
        <v>996</v>
      </c>
      <c r="G1316" s="8" t="s">
        <v>995</v>
      </c>
      <c r="H1316" s="8" t="s">
        <v>1932</v>
      </c>
      <c r="I1316" s="8"/>
      <c r="J1316" s="8"/>
      <c r="K1316" s="8"/>
      <c r="L1316" s="8" t="s">
        <v>1807</v>
      </c>
      <c r="M1316" s="8"/>
      <c r="N1316" s="8"/>
      <c r="O1316" s="8"/>
      <c r="P1316" s="8"/>
      <c r="Q1316" s="8"/>
      <c r="R1316" s="8"/>
      <c r="S1316" s="8"/>
      <c r="T1316" s="8"/>
      <c r="U1316" s="8"/>
      <c r="V1316" s="8"/>
      <c r="W1316" s="8"/>
      <c r="X1316" s="8"/>
      <c r="Y1316" s="8"/>
      <c r="Z1316" s="8"/>
      <c r="AA1316" s="8"/>
      <c r="AB1316" s="8"/>
      <c r="AC1316" s="8"/>
      <c r="AD1316" s="8"/>
      <c r="AE1316" s="8"/>
      <c r="AF1316" s="8"/>
      <c r="AG1316" s="8"/>
      <c r="AH1316" s="8"/>
      <c r="AI1316" s="8"/>
      <c r="AJ1316" s="8"/>
      <c r="AK1316" s="8"/>
      <c r="AL1316" s="8"/>
      <c r="AM1316" s="8"/>
      <c r="AN1316" s="8"/>
      <c r="AO1316" s="8">
        <v>3.0720000000000001</v>
      </c>
      <c r="AP1316" s="8"/>
      <c r="AQ1316" s="8"/>
      <c r="AR1316" s="8">
        <v>1.7</v>
      </c>
      <c r="AS1316" s="8"/>
      <c r="AT1316" s="8"/>
      <c r="AU1316" s="8"/>
      <c r="AV1316" s="8"/>
      <c r="AW1316" s="8"/>
      <c r="AX1316" s="8"/>
      <c r="AY1316" s="8"/>
      <c r="AZ1316" s="8"/>
      <c r="BA1316" s="8"/>
      <c r="BB1316" s="8"/>
      <c r="BC1316" s="8"/>
      <c r="BD1316" s="8"/>
      <c r="BE1316" s="8"/>
      <c r="BF1316" s="8"/>
      <c r="BG1316" s="8"/>
      <c r="BH1316" s="8"/>
      <c r="BI1316" s="8"/>
      <c r="BJ1316" s="8" t="s">
        <v>67</v>
      </c>
      <c r="BK1316" s="9">
        <v>44812</v>
      </c>
      <c r="BL1316" s="8" t="s">
        <v>1724</v>
      </c>
      <c r="BM1316" s="8">
        <v>1420</v>
      </c>
      <c r="BN1316" s="8" t="s">
        <v>60</v>
      </c>
      <c r="BO1316" s="8" t="s">
        <v>1724</v>
      </c>
    </row>
    <row r="1317" spans="1:67" s="13" customFormat="1" x14ac:dyDescent="0.25">
      <c r="A1317" s="13" t="s">
        <v>1723</v>
      </c>
      <c r="C1317" s="13" t="s">
        <v>1505</v>
      </c>
      <c r="D1317" s="13" t="s">
        <v>61</v>
      </c>
      <c r="E1317" s="13" t="s">
        <v>995</v>
      </c>
      <c r="F1317" s="13" t="s">
        <v>1000</v>
      </c>
      <c r="G1317" s="13" t="s">
        <v>995</v>
      </c>
      <c r="H1317" s="13" t="s">
        <v>1000</v>
      </c>
    </row>
    <row r="1318" spans="1:67" s="13" customFormat="1" x14ac:dyDescent="0.25">
      <c r="A1318" s="2" t="s">
        <v>999</v>
      </c>
      <c r="B1318" s="2"/>
      <c r="C1318" s="2" t="s">
        <v>1505</v>
      </c>
      <c r="D1318" s="2" t="s">
        <v>61</v>
      </c>
      <c r="E1318" s="2" t="s">
        <v>995</v>
      </c>
      <c r="F1318" s="2" t="s">
        <v>1000</v>
      </c>
      <c r="G1318" s="2" t="s">
        <v>995</v>
      </c>
      <c r="H1318" s="2" t="s">
        <v>1000</v>
      </c>
      <c r="I1318" s="2"/>
      <c r="J1318" s="2"/>
      <c r="K1318" s="2"/>
      <c r="L1318" s="2"/>
      <c r="M1318" s="2"/>
      <c r="N1318" s="2"/>
      <c r="O1318" s="2"/>
      <c r="P1318" s="2"/>
      <c r="Q1318" s="2"/>
      <c r="R1318" s="2"/>
      <c r="S1318" s="2"/>
      <c r="T1318" s="2"/>
      <c r="U1318" s="2"/>
      <c r="V1318" s="2"/>
      <c r="W1318" s="2"/>
      <c r="X1318" s="2"/>
      <c r="Y1318" s="2"/>
      <c r="Z1318" s="2"/>
      <c r="AA1318" s="2"/>
      <c r="AB1318" s="2"/>
      <c r="AC1318" s="2"/>
      <c r="AD1318" s="2"/>
      <c r="AE1318" s="2"/>
      <c r="AF1318" s="2"/>
      <c r="AG1318" s="2"/>
      <c r="AH1318" s="2"/>
      <c r="AI1318" s="2"/>
      <c r="AJ1318" s="2"/>
      <c r="AK1318" s="2"/>
      <c r="AL1318" s="2"/>
      <c r="AM1318" s="2"/>
      <c r="AN1318" s="2"/>
      <c r="AO1318" s="2"/>
      <c r="AP1318" s="2"/>
      <c r="AQ1318" s="2"/>
      <c r="AR1318" s="2"/>
      <c r="AS1318" s="2"/>
      <c r="AT1318" s="2"/>
      <c r="AU1318" s="2"/>
      <c r="AV1318" s="2"/>
      <c r="AW1318" s="2"/>
      <c r="AX1318" s="2"/>
      <c r="AY1318" s="2"/>
      <c r="AZ1318" s="2"/>
      <c r="BA1318" s="2"/>
      <c r="BB1318" s="2"/>
      <c r="BC1318" s="2"/>
      <c r="BD1318" s="2"/>
      <c r="BE1318" s="2"/>
      <c r="BF1318" s="2"/>
      <c r="BG1318" s="2"/>
      <c r="BH1318" s="2"/>
      <c r="BI1318" s="2"/>
      <c r="BJ1318" s="2" t="s">
        <v>58</v>
      </c>
      <c r="BK1318" s="2"/>
      <c r="BL1318" s="2" t="s">
        <v>997</v>
      </c>
      <c r="BM1318" s="2">
        <v>965</v>
      </c>
      <c r="BN1318" s="2" t="s">
        <v>60</v>
      </c>
      <c r="BO1318" s="2" t="s">
        <v>997</v>
      </c>
    </row>
    <row r="1319" spans="1:67" s="13" customFormat="1" x14ac:dyDescent="0.25">
      <c r="A1319" t="s">
        <v>1001</v>
      </c>
      <c r="B1319"/>
      <c r="C1319" t="s">
        <v>1505</v>
      </c>
      <c r="D1319" t="s">
        <v>61</v>
      </c>
      <c r="E1319" t="s">
        <v>995</v>
      </c>
      <c r="F1319" t="s">
        <v>1000</v>
      </c>
      <c r="G1319" t="s">
        <v>995</v>
      </c>
      <c r="H1319" t="s">
        <v>1000</v>
      </c>
      <c r="I1319"/>
      <c r="J1319"/>
      <c r="K1319"/>
      <c r="L1319"/>
      <c r="M1319"/>
      <c r="N1319"/>
      <c r="O1319"/>
      <c r="P1319"/>
      <c r="Q1319"/>
      <c r="R1319"/>
      <c r="S1319"/>
      <c r="T1319"/>
      <c r="U1319"/>
      <c r="V1319"/>
      <c r="W1319"/>
      <c r="X1319"/>
      <c r="Y1319">
        <v>4.0999999999999996</v>
      </c>
      <c r="Z1319">
        <v>5.3</v>
      </c>
      <c r="AA1319">
        <v>5.7</v>
      </c>
      <c r="AB1319">
        <v>5.7</v>
      </c>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t="s">
        <v>58</v>
      </c>
      <c r="BK1319"/>
      <c r="BL1319" t="s">
        <v>997</v>
      </c>
      <c r="BM1319">
        <v>965</v>
      </c>
      <c r="BN1319"/>
      <c r="BO1319"/>
    </row>
    <row r="1320" spans="1:67" s="13" customFormat="1" x14ac:dyDescent="0.25">
      <c r="A1320" s="12" t="s">
        <v>1001</v>
      </c>
      <c r="B1320" s="12"/>
      <c r="C1320" s="12" t="s">
        <v>1505</v>
      </c>
      <c r="D1320" s="12" t="s">
        <v>61</v>
      </c>
      <c r="E1320" s="12" t="s">
        <v>995</v>
      </c>
      <c r="F1320" s="12" t="s">
        <v>1000</v>
      </c>
      <c r="G1320" s="12" t="s">
        <v>995</v>
      </c>
      <c r="H1320" s="12" t="s">
        <v>1000</v>
      </c>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t="s">
        <v>67</v>
      </c>
      <c r="BK1320" s="14">
        <v>44824</v>
      </c>
      <c r="BL1320" s="12" t="s">
        <v>2356</v>
      </c>
      <c r="BM1320">
        <v>2930</v>
      </c>
      <c r="BN1320" s="12" t="s">
        <v>60</v>
      </c>
      <c r="BO1320" s="12"/>
    </row>
    <row r="1321" spans="1:67" s="13" customFormat="1" x14ac:dyDescent="0.25">
      <c r="A1321" t="s">
        <v>1002</v>
      </c>
      <c r="B1321"/>
      <c r="C1321" t="s">
        <v>1505</v>
      </c>
      <c r="D1321" t="s">
        <v>61</v>
      </c>
      <c r="E1321" t="s">
        <v>995</v>
      </c>
      <c r="F1321" t="s">
        <v>1000</v>
      </c>
      <c r="G1321" t="s">
        <v>995</v>
      </c>
      <c r="H1321" t="s">
        <v>1000</v>
      </c>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v>4.0999999999999996</v>
      </c>
      <c r="AX1321">
        <v>3.1</v>
      </c>
      <c r="AY1321">
        <v>3.2</v>
      </c>
      <c r="AZ1321">
        <v>3.2</v>
      </c>
      <c r="BA1321"/>
      <c r="BB1321"/>
      <c r="BC1321"/>
      <c r="BD1321"/>
      <c r="BE1321"/>
      <c r="BF1321"/>
      <c r="BG1321"/>
      <c r="BH1321"/>
      <c r="BI1321" t="s">
        <v>1003</v>
      </c>
      <c r="BJ1321" t="s">
        <v>58</v>
      </c>
      <c r="BK1321"/>
      <c r="BL1321" t="s">
        <v>997</v>
      </c>
      <c r="BM1321">
        <v>965</v>
      </c>
      <c r="BN1321"/>
      <c r="BO1321"/>
    </row>
    <row r="1322" spans="1:67" s="13" customFormat="1" x14ac:dyDescent="0.25">
      <c r="A1322" s="8" t="s">
        <v>2629</v>
      </c>
      <c r="B1322" s="8"/>
      <c r="C1322" s="8" t="s">
        <v>1505</v>
      </c>
      <c r="D1322" s="8" t="s">
        <v>61</v>
      </c>
      <c r="E1322" s="8" t="s">
        <v>995</v>
      </c>
      <c r="F1322" s="8" t="s">
        <v>1000</v>
      </c>
      <c r="G1322" s="8" t="s">
        <v>995</v>
      </c>
      <c r="H1322" s="8" t="s">
        <v>1000</v>
      </c>
      <c r="I1322" s="8"/>
      <c r="J1322" s="8"/>
      <c r="K1322" s="8"/>
      <c r="L1322" s="8"/>
      <c r="M1322" s="8"/>
      <c r="N1322" s="8"/>
      <c r="O1322" s="8"/>
      <c r="P1322" s="8"/>
      <c r="Q1322" s="8"/>
      <c r="R1322" s="8"/>
      <c r="S1322" s="8"/>
      <c r="T1322" s="8"/>
      <c r="U1322" s="8"/>
      <c r="V1322" s="8"/>
      <c r="W1322" s="8"/>
      <c r="X1322" s="8"/>
      <c r="Y1322" s="8"/>
      <c r="Z1322" s="8"/>
      <c r="AA1322" s="8"/>
      <c r="AB1322" s="8"/>
      <c r="AC1322" s="8"/>
      <c r="AD1322" s="8"/>
      <c r="AE1322" s="8"/>
      <c r="AF1322" s="8"/>
      <c r="AG1322" s="8"/>
      <c r="AH1322" s="8"/>
      <c r="AI1322" s="8"/>
      <c r="AJ1322" s="8"/>
      <c r="AK1322" s="8"/>
      <c r="AL1322" s="8"/>
      <c r="AM1322" s="8"/>
      <c r="AN1322" s="8"/>
      <c r="AO1322" s="8"/>
      <c r="AP1322" s="8"/>
      <c r="AQ1322" s="8"/>
      <c r="AR1322" s="8"/>
      <c r="AS1322" s="8"/>
      <c r="AT1322" s="8"/>
      <c r="AU1322" s="8"/>
      <c r="AV1322" s="8"/>
      <c r="AW1322" s="8"/>
      <c r="AX1322" s="8"/>
      <c r="AY1322" s="8"/>
      <c r="AZ1322" s="8"/>
      <c r="BA1322" s="8"/>
      <c r="BB1322" s="8">
        <v>3.2</v>
      </c>
      <c r="BC1322" s="8"/>
      <c r="BD1322" s="8">
        <v>3.2</v>
      </c>
      <c r="BE1322" s="8"/>
      <c r="BF1322" s="8"/>
      <c r="BG1322" s="8"/>
      <c r="BH1322" s="8"/>
      <c r="BI1322" s="8" t="s">
        <v>2640</v>
      </c>
      <c r="BJ1322" s="8" t="s">
        <v>67</v>
      </c>
      <c r="BK1322" s="9">
        <v>44827</v>
      </c>
      <c r="BL1322" s="8" t="s">
        <v>2617</v>
      </c>
      <c r="BM1322" s="8">
        <v>1985</v>
      </c>
      <c r="BN1322" s="8"/>
      <c r="BO1322" s="8"/>
    </row>
    <row r="1323" spans="1:67" s="13" customFormat="1" x14ac:dyDescent="0.25">
      <c r="A1323" s="8" t="s">
        <v>2630</v>
      </c>
      <c r="B1323" s="8"/>
      <c r="C1323" s="8" t="s">
        <v>1505</v>
      </c>
      <c r="D1323" s="8" t="s">
        <v>61</v>
      </c>
      <c r="E1323" s="8" t="s">
        <v>995</v>
      </c>
      <c r="F1323" s="8" t="s">
        <v>1000</v>
      </c>
      <c r="G1323" s="8" t="s">
        <v>995</v>
      </c>
      <c r="H1323" s="8" t="s">
        <v>1000</v>
      </c>
      <c r="I1323" s="8"/>
      <c r="J1323" s="8"/>
      <c r="K1323" s="8"/>
      <c r="L1323" s="8"/>
      <c r="M1323" s="8"/>
      <c r="N1323" s="8"/>
      <c r="O1323" s="8"/>
      <c r="P1323" s="8"/>
      <c r="Q1323" s="8"/>
      <c r="R1323" s="8"/>
      <c r="S1323" s="8"/>
      <c r="T1323" s="8"/>
      <c r="U1323" s="8"/>
      <c r="V1323" s="8"/>
      <c r="W1323" s="8"/>
      <c r="X1323" s="8"/>
      <c r="Y1323" s="8"/>
      <c r="Z1323" s="8"/>
      <c r="AA1323" s="8"/>
      <c r="AB1323" s="8"/>
      <c r="AC1323" s="8"/>
      <c r="AD1323" s="8"/>
      <c r="AE1323" s="8"/>
      <c r="AF1323" s="8"/>
      <c r="AG1323" s="8"/>
      <c r="AH1323" s="8"/>
      <c r="AI1323" s="8"/>
      <c r="AJ1323" s="8"/>
      <c r="AK1323" s="8"/>
      <c r="AL1323" s="8"/>
      <c r="AM1323" s="8"/>
      <c r="AN1323" s="8"/>
      <c r="AO1323" s="8"/>
      <c r="AP1323" s="8"/>
      <c r="AQ1323" s="8"/>
      <c r="AR1323" s="8"/>
      <c r="AS1323" s="8"/>
      <c r="AT1323" s="8"/>
      <c r="AU1323" s="8"/>
      <c r="AV1323" s="8"/>
      <c r="AW1323" s="8"/>
      <c r="AX1323" s="8"/>
      <c r="AY1323" s="8"/>
      <c r="AZ1323" s="8"/>
      <c r="BA1323" s="8"/>
      <c r="BB1323" s="8"/>
      <c r="BC1323" s="8"/>
      <c r="BD1323" s="8"/>
      <c r="BE1323" s="8">
        <v>5.0999999999999996</v>
      </c>
      <c r="BF1323" s="8">
        <v>3.15</v>
      </c>
      <c r="BG1323" s="8">
        <v>2.8</v>
      </c>
      <c r="BH1323" s="8">
        <v>3.15</v>
      </c>
      <c r="BI1323" s="8"/>
      <c r="BJ1323" s="8" t="s">
        <v>67</v>
      </c>
      <c r="BK1323" s="9">
        <v>44827</v>
      </c>
      <c r="BL1323" s="8" t="s">
        <v>2617</v>
      </c>
      <c r="BM1323" s="8">
        <v>1985</v>
      </c>
      <c r="BN1323" s="8" t="s">
        <v>60</v>
      </c>
      <c r="BO1323" s="8"/>
    </row>
    <row r="1324" spans="1:67" s="13" customFormat="1" x14ac:dyDescent="0.25">
      <c r="A1324" t="s">
        <v>96</v>
      </c>
      <c r="B1324"/>
      <c r="C1324" t="s">
        <v>1505</v>
      </c>
      <c r="D1324" t="s">
        <v>61</v>
      </c>
      <c r="E1324" t="s">
        <v>995</v>
      </c>
      <c r="F1324" t="s">
        <v>1000</v>
      </c>
      <c r="G1324" t="s">
        <v>995</v>
      </c>
      <c r="H1324" t="s">
        <v>1000</v>
      </c>
      <c r="I1324"/>
      <c r="J1324"/>
      <c r="K1324"/>
      <c r="L1324"/>
      <c r="M1324"/>
      <c r="N1324"/>
      <c r="O1324"/>
      <c r="P1324"/>
      <c r="Q1324"/>
      <c r="R1324"/>
      <c r="S1324"/>
      <c r="T1324"/>
      <c r="U1324">
        <v>4</v>
      </c>
      <c r="V1324"/>
      <c r="W1324"/>
      <c r="X1324">
        <v>4.9000000000000004</v>
      </c>
      <c r="Y1324">
        <v>4.0999999999999996</v>
      </c>
      <c r="Z1324">
        <v>5.7</v>
      </c>
      <c r="AA1324">
        <v>6</v>
      </c>
      <c r="AB1324">
        <v>6</v>
      </c>
      <c r="AC1324">
        <v>3.9</v>
      </c>
      <c r="AD1324">
        <v>6.6</v>
      </c>
      <c r="AE1324">
        <v>6.7</v>
      </c>
      <c r="AF1324">
        <v>6.7</v>
      </c>
      <c r="AG1324">
        <v>3.5</v>
      </c>
      <c r="AH1324">
        <v>6.2</v>
      </c>
      <c r="AI1324">
        <v>5.4</v>
      </c>
      <c r="AJ1324">
        <v>6.2</v>
      </c>
      <c r="AK1324">
        <v>3.8</v>
      </c>
      <c r="AL1324"/>
      <c r="AM1324"/>
      <c r="AN1324">
        <v>2.4</v>
      </c>
      <c r="AO1324">
        <v>4.3</v>
      </c>
      <c r="AP1324"/>
      <c r="AQ1324"/>
      <c r="AR1324">
        <v>2.6</v>
      </c>
      <c r="AS1324">
        <v>4.3</v>
      </c>
      <c r="AT1324"/>
      <c r="AU1324"/>
      <c r="AV1324">
        <v>2.8</v>
      </c>
      <c r="AW1324">
        <v>4.2</v>
      </c>
      <c r="AX1324">
        <v>3</v>
      </c>
      <c r="AY1324">
        <v>3.1</v>
      </c>
      <c r="AZ1324">
        <v>3.1</v>
      </c>
      <c r="BA1324">
        <v>3.9</v>
      </c>
      <c r="BB1324">
        <v>3.3</v>
      </c>
      <c r="BC1324">
        <v>3.1</v>
      </c>
      <c r="BD1324">
        <v>3.3</v>
      </c>
      <c r="BE1324">
        <v>4.8</v>
      </c>
      <c r="BF1324">
        <v>3.1</v>
      </c>
      <c r="BG1324">
        <v>2.7</v>
      </c>
      <c r="BH1324">
        <v>3.1</v>
      </c>
      <c r="BI1324"/>
      <c r="BJ1324" t="s">
        <v>58</v>
      </c>
      <c r="BK1324"/>
      <c r="BL1324" t="s">
        <v>997</v>
      </c>
      <c r="BM1324">
        <v>965</v>
      </c>
      <c r="BN1324" t="s">
        <v>60</v>
      </c>
      <c r="BO1324" t="s">
        <v>59</v>
      </c>
    </row>
    <row r="1325" spans="1:67" s="13" customFormat="1" x14ac:dyDescent="0.25">
      <c r="A1325" s="8" t="s">
        <v>1824</v>
      </c>
      <c r="B1325" s="8"/>
      <c r="C1325" s="8" t="s">
        <v>1505</v>
      </c>
      <c r="D1325" s="8" t="s">
        <v>61</v>
      </c>
      <c r="E1325" s="8" t="s">
        <v>995</v>
      </c>
      <c r="F1325" s="8" t="s">
        <v>1000</v>
      </c>
      <c r="G1325" s="8" t="s">
        <v>995</v>
      </c>
      <c r="H1325" s="8" t="s">
        <v>1000</v>
      </c>
      <c r="I1325" s="8"/>
      <c r="J1325" s="8"/>
      <c r="K1325" s="8"/>
      <c r="L1325" s="8"/>
      <c r="M1325" s="8"/>
      <c r="N1325" s="8"/>
      <c r="O1325" s="8"/>
      <c r="P1325" s="8"/>
      <c r="Q1325" s="8"/>
      <c r="R1325" s="8"/>
      <c r="S1325" s="8"/>
      <c r="T1325" s="8"/>
      <c r="U1325" s="8"/>
      <c r="V1325" s="8"/>
      <c r="W1325" s="8"/>
      <c r="X1325" s="8"/>
      <c r="Y1325" s="8"/>
      <c r="Z1325" s="8"/>
      <c r="AA1325" s="8"/>
      <c r="AB1325" s="8"/>
      <c r="AC1325" s="8"/>
      <c r="AD1325" s="8"/>
      <c r="AE1325" s="8"/>
      <c r="AF1325" s="8"/>
      <c r="AG1325" s="8"/>
      <c r="AH1325" s="8"/>
      <c r="AI1325" s="8"/>
      <c r="AJ1325" s="8"/>
      <c r="AK1325" s="8"/>
      <c r="AL1325" s="8"/>
      <c r="AM1325" s="8"/>
      <c r="AN1325" s="8"/>
      <c r="AO1325" s="8"/>
      <c r="AP1325" s="8"/>
      <c r="AQ1325" s="8"/>
      <c r="AR1325" s="8"/>
      <c r="AS1325" s="8"/>
      <c r="AT1325" s="8"/>
      <c r="AU1325" s="8"/>
      <c r="AV1325" s="8"/>
      <c r="AW1325" s="8"/>
      <c r="AX1325" s="8"/>
      <c r="AY1325" s="8"/>
      <c r="AZ1325" s="8"/>
      <c r="BA1325" s="8"/>
      <c r="BB1325" s="8"/>
      <c r="BC1325" s="8"/>
      <c r="BD1325" s="8"/>
      <c r="BE1325" s="8">
        <v>4.5519999999999996</v>
      </c>
      <c r="BF1325" s="8">
        <v>2.6469999999999998</v>
      </c>
      <c r="BG1325" s="8">
        <v>2.1629999999999998</v>
      </c>
      <c r="BH1325" s="8">
        <v>2.6469999999999998</v>
      </c>
      <c r="BI1325" s="8"/>
      <c r="BJ1325" s="8" t="s">
        <v>67</v>
      </c>
      <c r="BK1325" s="9">
        <v>44812</v>
      </c>
      <c r="BL1325" s="8" t="s">
        <v>1724</v>
      </c>
      <c r="BM1325" s="8">
        <v>1420</v>
      </c>
      <c r="BN1325" s="8" t="s">
        <v>60</v>
      </c>
      <c r="BO1325" s="8" t="s">
        <v>1724</v>
      </c>
    </row>
    <row r="1326" spans="1:67" s="13" customFormat="1" x14ac:dyDescent="0.25">
      <c r="A1326" s="13" t="s">
        <v>1723</v>
      </c>
      <c r="C1326" s="13" t="s">
        <v>1505</v>
      </c>
      <c r="D1326" s="13" t="s">
        <v>61</v>
      </c>
      <c r="E1326" s="13" t="s">
        <v>995</v>
      </c>
      <c r="F1326" s="13" t="s">
        <v>1016</v>
      </c>
      <c r="G1326" s="13" t="s">
        <v>995</v>
      </c>
      <c r="H1326" s="13" t="s">
        <v>1016</v>
      </c>
    </row>
    <row r="1327" spans="1:67" s="13" customFormat="1" x14ac:dyDescent="0.25">
      <c r="A1327" t="s">
        <v>1015</v>
      </c>
      <c r="B1327"/>
      <c r="C1327" t="s">
        <v>1505</v>
      </c>
      <c r="D1327" t="s">
        <v>61</v>
      </c>
      <c r="E1327" t="s">
        <v>995</v>
      </c>
      <c r="F1327" t="s">
        <v>1016</v>
      </c>
      <c r="G1327" t="s">
        <v>995</v>
      </c>
      <c r="H1327" t="s">
        <v>1016</v>
      </c>
      <c r="I1327"/>
      <c r="J1327"/>
      <c r="K1327"/>
      <c r="L1327"/>
      <c r="M1327"/>
      <c r="N1327"/>
      <c r="O1327"/>
      <c r="P1327"/>
      <c r="Q1327"/>
      <c r="R1327"/>
      <c r="S1327"/>
      <c r="T1327"/>
      <c r="U1327"/>
      <c r="V1327"/>
      <c r="W1327"/>
      <c r="X1327"/>
      <c r="Y1327">
        <v>3.6</v>
      </c>
      <c r="Z1327">
        <v>4.8</v>
      </c>
      <c r="AA1327">
        <v>4.9000000000000004</v>
      </c>
      <c r="AB1327">
        <v>4.9000000000000004</v>
      </c>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t="s">
        <v>58</v>
      </c>
      <c r="BK1327"/>
      <c r="BL1327" t="s">
        <v>997</v>
      </c>
      <c r="BM1327">
        <v>965</v>
      </c>
      <c r="BN1327"/>
      <c r="BO1327"/>
    </row>
    <row r="1328" spans="1:67" s="13" customFormat="1" x14ac:dyDescent="0.25">
      <c r="A1328" t="s">
        <v>1017</v>
      </c>
      <c r="B1328"/>
      <c r="C1328" t="s">
        <v>1505</v>
      </c>
      <c r="D1328" t="s">
        <v>61</v>
      </c>
      <c r="E1328" t="s">
        <v>995</v>
      </c>
      <c r="F1328" t="s">
        <v>1016</v>
      </c>
      <c r="G1328" t="s">
        <v>995</v>
      </c>
      <c r="H1328" t="s">
        <v>1016</v>
      </c>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v>2.2999999999999998</v>
      </c>
      <c r="BC1328"/>
      <c r="BD1328"/>
      <c r="BE1328"/>
      <c r="BF1328"/>
      <c r="BG1328"/>
      <c r="BH1328"/>
      <c r="BI1328" s="5" t="s">
        <v>1018</v>
      </c>
      <c r="BJ1328" t="s">
        <v>58</v>
      </c>
      <c r="BK1328"/>
      <c r="BL1328" t="s">
        <v>997</v>
      </c>
      <c r="BM1328">
        <v>965</v>
      </c>
      <c r="BN1328"/>
      <c r="BO1328"/>
    </row>
    <row r="1329" spans="1:67" s="13" customFormat="1" x14ac:dyDescent="0.25">
      <c r="A1329" t="s">
        <v>1017</v>
      </c>
      <c r="B1329"/>
      <c r="C1329" t="s">
        <v>1505</v>
      </c>
      <c r="D1329" t="s">
        <v>61</v>
      </c>
      <c r="E1329" t="s">
        <v>995</v>
      </c>
      <c r="F1329" t="s">
        <v>1016</v>
      </c>
      <c r="G1329" t="s">
        <v>995</v>
      </c>
      <c r="H1329" t="s">
        <v>1016</v>
      </c>
      <c r="I1329"/>
      <c r="J1329"/>
      <c r="K1329"/>
      <c r="L1329"/>
      <c r="M1329"/>
      <c r="N1329"/>
      <c r="O1329"/>
      <c r="P1329"/>
      <c r="Q1329"/>
      <c r="R1329"/>
      <c r="S1329"/>
      <c r="T1329"/>
      <c r="U1329"/>
      <c r="V1329"/>
      <c r="W1329"/>
      <c r="X1329"/>
      <c r="Y1329"/>
      <c r="Z1329"/>
      <c r="AA1329"/>
      <c r="AB1329"/>
      <c r="AC1329"/>
      <c r="AD1329"/>
      <c r="AE1329"/>
      <c r="AF1329"/>
      <c r="AG1329">
        <v>3</v>
      </c>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t="s">
        <v>58</v>
      </c>
      <c r="BK1329"/>
      <c r="BL1329" t="s">
        <v>997</v>
      </c>
      <c r="BM1329">
        <v>965</v>
      </c>
      <c r="BN1329"/>
      <c r="BO1329"/>
    </row>
    <row r="1330" spans="1:67" s="13" customFormat="1" x14ac:dyDescent="0.25">
      <c r="A1330" s="12" t="s">
        <v>2364</v>
      </c>
      <c r="B1330" s="12"/>
      <c r="C1330" s="12" t="s">
        <v>1505</v>
      </c>
      <c r="D1330" s="12" t="s">
        <v>61</v>
      </c>
      <c r="E1330" s="12" t="s">
        <v>995</v>
      </c>
      <c r="F1330" s="12" t="s">
        <v>1016</v>
      </c>
      <c r="G1330" s="12" t="s">
        <v>995</v>
      </c>
      <c r="H1330" s="12" t="s">
        <v>1016</v>
      </c>
      <c r="I1330" s="12"/>
      <c r="J1330" s="12"/>
      <c r="K1330" s="12"/>
      <c r="L1330" s="12"/>
      <c r="M1330" s="12"/>
      <c r="N1330" s="12"/>
      <c r="O1330" s="12"/>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t="s">
        <v>67</v>
      </c>
      <c r="BK1330" s="14">
        <v>44824</v>
      </c>
      <c r="BL1330" s="12" t="s">
        <v>2356</v>
      </c>
      <c r="BM1330">
        <v>2930</v>
      </c>
      <c r="BN1330" s="12" t="s">
        <v>60</v>
      </c>
      <c r="BO1330" s="12"/>
    </row>
    <row r="1331" spans="1:67" s="13" customFormat="1" x14ac:dyDescent="0.25">
      <c r="A1331" t="s">
        <v>1019</v>
      </c>
      <c r="B1331"/>
      <c r="C1331" t="s">
        <v>1505</v>
      </c>
      <c r="D1331" t="s">
        <v>61</v>
      </c>
      <c r="E1331" t="s">
        <v>995</v>
      </c>
      <c r="F1331" t="s">
        <v>1016</v>
      </c>
      <c r="G1331" t="s">
        <v>995</v>
      </c>
      <c r="H1331" t="s">
        <v>1016</v>
      </c>
      <c r="I1331"/>
      <c r="J1331"/>
      <c r="K1331"/>
      <c r="L1331"/>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v>3.4</v>
      </c>
      <c r="BB1331">
        <v>2.7</v>
      </c>
      <c r="BC1331">
        <v>2.6</v>
      </c>
      <c r="BD1331">
        <v>2.7</v>
      </c>
      <c r="BE1331"/>
      <c r="BF1331"/>
      <c r="BG1331"/>
      <c r="BH1331"/>
      <c r="BI1331" t="s">
        <v>1020</v>
      </c>
      <c r="BJ1331" t="s">
        <v>58</v>
      </c>
      <c r="BK1331"/>
      <c r="BL1331" t="s">
        <v>997</v>
      </c>
      <c r="BM1331">
        <v>965</v>
      </c>
      <c r="BN1331"/>
      <c r="BO1331"/>
    </row>
    <row r="1332" spans="1:67" s="13" customFormat="1" x14ac:dyDescent="0.25">
      <c r="A1332" t="s">
        <v>1021</v>
      </c>
      <c r="B1332" t="s">
        <v>326</v>
      </c>
      <c r="C1332" t="s">
        <v>1505</v>
      </c>
      <c r="D1332" t="s">
        <v>61</v>
      </c>
      <c r="E1332" t="s">
        <v>995</v>
      </c>
      <c r="F1332" t="s">
        <v>1016</v>
      </c>
      <c r="G1332" t="s">
        <v>995</v>
      </c>
      <c r="H1332" t="s">
        <v>1016</v>
      </c>
      <c r="I1332"/>
      <c r="J1332"/>
      <c r="K1332"/>
      <c r="L1332"/>
      <c r="M1332"/>
      <c r="N1332"/>
      <c r="O1332"/>
      <c r="P1332"/>
      <c r="Q1332"/>
      <c r="R1332"/>
      <c r="S1332"/>
      <c r="T1332"/>
      <c r="U1332"/>
      <c r="V1332"/>
      <c r="W1332"/>
      <c r="X1332"/>
      <c r="Y1332">
        <v>3.3</v>
      </c>
      <c r="Z1332">
        <v>4.0999999999999996</v>
      </c>
      <c r="AA1332">
        <v>4.8</v>
      </c>
      <c r="AB1332">
        <v>4.8</v>
      </c>
      <c r="AC1332">
        <v>3.5</v>
      </c>
      <c r="AD1332">
        <v>6</v>
      </c>
      <c r="AE1332">
        <v>6.1</v>
      </c>
      <c r="AF1332">
        <v>6.1</v>
      </c>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t="s">
        <v>58</v>
      </c>
      <c r="BK1332"/>
      <c r="BL1332" t="s">
        <v>997</v>
      </c>
      <c r="BM1332">
        <v>965</v>
      </c>
      <c r="BN1332"/>
      <c r="BO1332"/>
    </row>
    <row r="1333" spans="1:67" s="13" customFormat="1" x14ac:dyDescent="0.25">
      <c r="A1333" s="12" t="s">
        <v>1021</v>
      </c>
      <c r="B1333" s="12" t="s">
        <v>326</v>
      </c>
      <c r="C1333" s="12" t="s">
        <v>1505</v>
      </c>
      <c r="D1333" s="12" t="s">
        <v>61</v>
      </c>
      <c r="E1333" s="12" t="s">
        <v>995</v>
      </c>
      <c r="F1333" s="12" t="s">
        <v>1016</v>
      </c>
      <c r="G1333" s="12" t="s">
        <v>995</v>
      </c>
      <c r="H1333" s="12" t="s">
        <v>1016</v>
      </c>
      <c r="I1333" s="12"/>
      <c r="J1333" s="12"/>
      <c r="K1333" s="12"/>
      <c r="L1333" s="12"/>
      <c r="M1333" s="12"/>
      <c r="N1333" s="12"/>
      <c r="O1333" s="12"/>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t="s">
        <v>67</v>
      </c>
      <c r="BK1333" s="14">
        <v>44824</v>
      </c>
      <c r="BL1333" s="12" t="s">
        <v>2356</v>
      </c>
      <c r="BM1333">
        <v>2930</v>
      </c>
      <c r="BN1333" s="12" t="s">
        <v>60</v>
      </c>
      <c r="BO1333" s="12"/>
    </row>
    <row r="1334" spans="1:67" s="13" customFormat="1" x14ac:dyDescent="0.25">
      <c r="A1334" t="s">
        <v>1022</v>
      </c>
      <c r="B1334"/>
      <c r="C1334" t="s">
        <v>1505</v>
      </c>
      <c r="D1334" t="s">
        <v>61</v>
      </c>
      <c r="E1334" t="s">
        <v>995</v>
      </c>
      <c r="F1334" t="s">
        <v>1016</v>
      </c>
      <c r="G1334" t="s">
        <v>995</v>
      </c>
      <c r="H1334" t="s">
        <v>1016</v>
      </c>
      <c r="I1334"/>
      <c r="J1334"/>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v>3.2</v>
      </c>
      <c r="BB1334">
        <v>2.7</v>
      </c>
      <c r="BC1334">
        <v>2.6</v>
      </c>
      <c r="BD1334">
        <v>2.7</v>
      </c>
      <c r="BE1334"/>
      <c r="BF1334"/>
      <c r="BG1334"/>
      <c r="BH1334"/>
      <c r="BI1334"/>
      <c r="BJ1334" t="s">
        <v>58</v>
      </c>
      <c r="BK1334"/>
      <c r="BL1334" t="s">
        <v>997</v>
      </c>
      <c r="BM1334">
        <v>965</v>
      </c>
      <c r="BN1334"/>
      <c r="BO1334"/>
    </row>
    <row r="1335" spans="1:67" s="13" customFormat="1" x14ac:dyDescent="0.25">
      <c r="A1335" s="8" t="s">
        <v>2627</v>
      </c>
      <c r="B1335" s="8"/>
      <c r="C1335" s="8" t="s">
        <v>1505</v>
      </c>
      <c r="D1335" s="8" t="s">
        <v>61</v>
      </c>
      <c r="E1335" s="8" t="s">
        <v>995</v>
      </c>
      <c r="F1335" s="8" t="s">
        <v>1016</v>
      </c>
      <c r="G1335" s="8" t="s">
        <v>995</v>
      </c>
      <c r="H1335" s="8" t="s">
        <v>1016</v>
      </c>
      <c r="I1335" s="8"/>
      <c r="J1335" s="8"/>
      <c r="K1335" s="8"/>
      <c r="L1335" s="8"/>
      <c r="M1335" s="8"/>
      <c r="N1335" s="8"/>
      <c r="O1335" s="8"/>
      <c r="P1335" s="8"/>
      <c r="Q1335" s="8"/>
      <c r="R1335" s="8"/>
      <c r="S1335" s="8"/>
      <c r="T1335" s="8"/>
      <c r="U1335" s="8"/>
      <c r="V1335" s="8"/>
      <c r="W1335" s="8"/>
      <c r="X1335" s="8"/>
      <c r="Y1335" s="8"/>
      <c r="Z1335" s="8"/>
      <c r="AA1335" s="8"/>
      <c r="AB1335" s="8"/>
      <c r="AC1335" s="8"/>
      <c r="AD1335" s="8"/>
      <c r="AE1335" s="8"/>
      <c r="AF1335" s="8"/>
      <c r="AG1335" s="8"/>
      <c r="AH1335" s="8"/>
      <c r="AI1335" s="8"/>
      <c r="AJ1335" s="8"/>
      <c r="AK1335" s="8"/>
      <c r="AL1335" s="8"/>
      <c r="AM1335" s="8"/>
      <c r="AN1335" s="8"/>
      <c r="AO1335" s="8"/>
      <c r="AP1335" s="8"/>
      <c r="AQ1335" s="8"/>
      <c r="AR1335" s="8"/>
      <c r="AS1335" s="8"/>
      <c r="AT1335" s="8"/>
      <c r="AU1335" s="8"/>
      <c r="AV1335" s="8"/>
      <c r="AW1335" s="8"/>
      <c r="AX1335" s="8"/>
      <c r="AY1335" s="8"/>
      <c r="AZ1335" s="8"/>
      <c r="BA1335" s="8"/>
      <c r="BB1335" s="8"/>
      <c r="BC1335" s="8"/>
      <c r="BD1335" s="8"/>
      <c r="BE1335" s="8">
        <v>3.4</v>
      </c>
      <c r="BF1335" s="8">
        <v>2.2000000000000002</v>
      </c>
      <c r="BG1335" s="8">
        <v>1.9</v>
      </c>
      <c r="BH1335" s="8">
        <v>2.2000000000000002</v>
      </c>
      <c r="BI1335" s="8"/>
      <c r="BJ1335" s="8" t="s">
        <v>67</v>
      </c>
      <c r="BK1335" s="9">
        <v>44827</v>
      </c>
      <c r="BL1335" s="8" t="s">
        <v>2617</v>
      </c>
      <c r="BM1335" s="8">
        <v>1985</v>
      </c>
      <c r="BN1335" s="8" t="s">
        <v>60</v>
      </c>
      <c r="BO1335" s="8"/>
    </row>
    <row r="1336" spans="1:67" s="13" customFormat="1" x14ac:dyDescent="0.25">
      <c r="A1336" s="8" t="s">
        <v>2628</v>
      </c>
      <c r="B1336" s="8"/>
      <c r="C1336" s="8" t="s">
        <v>1505</v>
      </c>
      <c r="D1336" s="8" t="s">
        <v>61</v>
      </c>
      <c r="E1336" s="8" t="s">
        <v>995</v>
      </c>
      <c r="F1336" s="8" t="s">
        <v>1016</v>
      </c>
      <c r="G1336" s="8" t="s">
        <v>995</v>
      </c>
      <c r="H1336" s="8" t="s">
        <v>1016</v>
      </c>
      <c r="I1336" s="8"/>
      <c r="J1336" s="8"/>
      <c r="K1336" s="8"/>
      <c r="L1336" s="8"/>
      <c r="M1336" s="8"/>
      <c r="N1336" s="8"/>
      <c r="O1336" s="8"/>
      <c r="P1336" s="8"/>
      <c r="Q1336" s="8"/>
      <c r="R1336" s="8"/>
      <c r="S1336" s="8"/>
      <c r="T1336" s="8"/>
      <c r="U1336" s="8"/>
      <c r="V1336" s="8"/>
      <c r="W1336" s="8"/>
      <c r="X1336" s="8"/>
      <c r="Y1336" s="8"/>
      <c r="Z1336" s="8"/>
      <c r="AA1336" s="8"/>
      <c r="AB1336" s="8"/>
      <c r="AC1336" s="8"/>
      <c r="AD1336" s="8"/>
      <c r="AE1336" s="8"/>
      <c r="AF1336" s="8"/>
      <c r="AG1336" s="8"/>
      <c r="AH1336" s="8"/>
      <c r="AI1336" s="8"/>
      <c r="AJ1336" s="8"/>
      <c r="AK1336" s="8"/>
      <c r="AL1336" s="8"/>
      <c r="AM1336" s="8"/>
      <c r="AN1336" s="8"/>
      <c r="AO1336" s="8"/>
      <c r="AP1336" s="8"/>
      <c r="AQ1336" s="8"/>
      <c r="AR1336" s="8"/>
      <c r="AS1336" s="8"/>
      <c r="AT1336" s="8"/>
      <c r="AU1336" s="8"/>
      <c r="AV1336" s="8"/>
      <c r="AW1336" s="8"/>
      <c r="AX1336" s="8"/>
      <c r="AY1336" s="8"/>
      <c r="AZ1336" s="8"/>
      <c r="BA1336" s="8"/>
      <c r="BB1336" s="8"/>
      <c r="BC1336" s="8"/>
      <c r="BD1336" s="8"/>
      <c r="BE1336" s="8">
        <v>3.3</v>
      </c>
      <c r="BF1336" s="8">
        <v>2.1</v>
      </c>
      <c r="BG1336" s="8">
        <v>2.1</v>
      </c>
      <c r="BH1336" s="8">
        <v>2.1</v>
      </c>
      <c r="BI1336" s="8"/>
      <c r="BJ1336" s="8" t="s">
        <v>67</v>
      </c>
      <c r="BK1336" s="9">
        <v>44827</v>
      </c>
      <c r="BL1336" s="8" t="s">
        <v>2617</v>
      </c>
      <c r="BM1336" s="8">
        <v>1985</v>
      </c>
      <c r="BN1336" s="8"/>
      <c r="BO1336" s="8"/>
    </row>
    <row r="1337" spans="1:67" s="13" customFormat="1" x14ac:dyDescent="0.25">
      <c r="A1337" s="8" t="s">
        <v>2626</v>
      </c>
      <c r="B1337" s="8"/>
      <c r="C1337" s="8" t="s">
        <v>1505</v>
      </c>
      <c r="D1337" s="8" t="s">
        <v>61</v>
      </c>
      <c r="E1337" s="8" t="s">
        <v>995</v>
      </c>
      <c r="F1337" s="8" t="s">
        <v>1016</v>
      </c>
      <c r="G1337" s="8" t="s">
        <v>995</v>
      </c>
      <c r="H1337" s="8" t="s">
        <v>1016</v>
      </c>
      <c r="I1337" s="8"/>
      <c r="J1337" s="8"/>
      <c r="K1337" s="8"/>
      <c r="L1337" s="8"/>
      <c r="M1337" s="8"/>
      <c r="N1337" s="8"/>
      <c r="O1337" s="8"/>
      <c r="P1337" s="8"/>
      <c r="Q1337" s="8"/>
      <c r="R1337" s="8"/>
      <c r="S1337" s="8"/>
      <c r="T1337" s="8"/>
      <c r="U1337" s="8"/>
      <c r="V1337" s="8"/>
      <c r="W1337" s="8"/>
      <c r="X1337" s="8"/>
      <c r="Y1337" s="8"/>
      <c r="Z1337" s="8"/>
      <c r="AA1337" s="8"/>
      <c r="AB1337" s="8"/>
      <c r="AC1337" s="8"/>
      <c r="AD1337" s="8"/>
      <c r="AE1337" s="8"/>
      <c r="AF1337" s="8"/>
      <c r="AG1337" s="8"/>
      <c r="AH1337" s="8"/>
      <c r="AI1337" s="8"/>
      <c r="AJ1337" s="8"/>
      <c r="AK1337" s="8"/>
      <c r="AL1337" s="8"/>
      <c r="AM1337" s="8"/>
      <c r="AN1337" s="8"/>
      <c r="AO1337" s="8"/>
      <c r="AP1337" s="8"/>
      <c r="AQ1337" s="8"/>
      <c r="AR1337" s="8"/>
      <c r="AS1337" s="8"/>
      <c r="AT1337" s="8"/>
      <c r="AU1337" s="8"/>
      <c r="AV1337" s="8"/>
      <c r="AW1337" s="8"/>
      <c r="AX1337" s="8"/>
      <c r="AY1337" s="8"/>
      <c r="AZ1337" s="8"/>
      <c r="BA1337" s="8"/>
      <c r="BB1337" s="8"/>
      <c r="BC1337" s="8">
        <v>2.2000000000000002</v>
      </c>
      <c r="BD1337" s="8">
        <v>2.2000000000000002</v>
      </c>
      <c r="BE1337" s="8"/>
      <c r="BF1337" s="8"/>
      <c r="BG1337" s="8"/>
      <c r="BH1337" s="8"/>
      <c r="BI1337" s="8"/>
      <c r="BJ1337" s="8" t="s">
        <v>67</v>
      </c>
      <c r="BK1337" s="9">
        <v>44827</v>
      </c>
      <c r="BL1337" s="8" t="s">
        <v>2617</v>
      </c>
      <c r="BM1337" s="8">
        <v>1985</v>
      </c>
      <c r="BN1337" s="8"/>
      <c r="BO1337" s="8"/>
    </row>
    <row r="1338" spans="1:67" s="13" customFormat="1" x14ac:dyDescent="0.25">
      <c r="A1338" t="s">
        <v>1023</v>
      </c>
      <c r="B1338"/>
      <c r="C1338" t="s">
        <v>1505</v>
      </c>
      <c r="D1338" t="s">
        <v>61</v>
      </c>
      <c r="E1338" t="s">
        <v>995</v>
      </c>
      <c r="F1338" t="s">
        <v>1016</v>
      </c>
      <c r="G1338" t="s">
        <v>995</v>
      </c>
      <c r="H1338" t="s">
        <v>1016</v>
      </c>
      <c r="I133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v>3.4</v>
      </c>
      <c r="AX1338"/>
      <c r="AY1338">
        <v>2.5</v>
      </c>
      <c r="AZ1338">
        <v>2.5</v>
      </c>
      <c r="BA1338"/>
      <c r="BB1338"/>
      <c r="BC1338"/>
      <c r="BD1338"/>
      <c r="BE1338"/>
      <c r="BF1338"/>
      <c r="BG1338"/>
      <c r="BH1338"/>
      <c r="BI1338"/>
      <c r="BJ1338" t="s">
        <v>58</v>
      </c>
      <c r="BK1338"/>
      <c r="BL1338" t="s">
        <v>997</v>
      </c>
      <c r="BM1338">
        <v>965</v>
      </c>
      <c r="BN1338"/>
      <c r="BO1338"/>
    </row>
    <row r="1339" spans="1:67" s="13" customFormat="1" x14ac:dyDescent="0.25">
      <c r="A1339" t="s">
        <v>1024</v>
      </c>
      <c r="B1339"/>
      <c r="C1339" t="s">
        <v>1505</v>
      </c>
      <c r="D1339" t="s">
        <v>61</v>
      </c>
      <c r="E1339" t="s">
        <v>995</v>
      </c>
      <c r="F1339" t="s">
        <v>1016</v>
      </c>
      <c r="G1339" t="s">
        <v>995</v>
      </c>
      <c r="H1339" t="s">
        <v>1016</v>
      </c>
      <c r="I1339"/>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v>3.1</v>
      </c>
      <c r="BB1339">
        <v>2.7</v>
      </c>
      <c r="BC1339">
        <v>2.5</v>
      </c>
      <c r="BD1339">
        <v>2.7</v>
      </c>
      <c r="BE1339"/>
      <c r="BF1339"/>
      <c r="BG1339"/>
      <c r="BH1339"/>
      <c r="BI1339"/>
      <c r="BJ1339" t="s">
        <v>58</v>
      </c>
      <c r="BK1339"/>
      <c r="BL1339" t="s">
        <v>997</v>
      </c>
      <c r="BM1339">
        <v>965</v>
      </c>
      <c r="BN1339"/>
      <c r="BO1339"/>
    </row>
    <row r="1340" spans="1:67" s="13" customFormat="1" x14ac:dyDescent="0.25">
      <c r="A1340" t="s">
        <v>1025</v>
      </c>
      <c r="B1340"/>
      <c r="C1340" t="s">
        <v>1505</v>
      </c>
      <c r="D1340" t="s">
        <v>61</v>
      </c>
      <c r="E1340" t="s">
        <v>995</v>
      </c>
      <c r="F1340" t="s">
        <v>1016</v>
      </c>
      <c r="G1340" t="s">
        <v>995</v>
      </c>
      <c r="H1340" t="s">
        <v>1016</v>
      </c>
      <c r="I1340"/>
      <c r="J1340"/>
      <c r="K1340"/>
      <c r="L1340"/>
      <c r="M1340"/>
      <c r="N1340"/>
      <c r="O1340"/>
      <c r="P1340"/>
      <c r="Q1340"/>
      <c r="R1340"/>
      <c r="S1340"/>
      <c r="T1340"/>
      <c r="U1340"/>
      <c r="V1340"/>
      <c r="W1340"/>
      <c r="X1340"/>
      <c r="Y1340"/>
      <c r="Z1340"/>
      <c r="AA1340"/>
      <c r="AB1340"/>
      <c r="AC1340">
        <v>3.1</v>
      </c>
      <c r="AD1340">
        <v>5.7</v>
      </c>
      <c r="AE1340">
        <v>5.6</v>
      </c>
      <c r="AF1340">
        <v>5.7</v>
      </c>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t="s">
        <v>58</v>
      </c>
      <c r="BK1340"/>
      <c r="BL1340" t="s">
        <v>997</v>
      </c>
      <c r="BM1340">
        <v>965</v>
      </c>
      <c r="BN1340"/>
      <c r="BO1340"/>
    </row>
    <row r="1341" spans="1:67" s="13" customFormat="1" x14ac:dyDescent="0.25">
      <c r="A1341" t="s">
        <v>1026</v>
      </c>
      <c r="B1341"/>
      <c r="C1341" t="s">
        <v>1505</v>
      </c>
      <c r="D1341" t="s">
        <v>61</v>
      </c>
      <c r="E1341" t="s">
        <v>995</v>
      </c>
      <c r="F1341" t="s">
        <v>1016</v>
      </c>
      <c r="G1341" t="s">
        <v>995</v>
      </c>
      <c r="H1341" t="s">
        <v>1016</v>
      </c>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v>3.2</v>
      </c>
      <c r="AX1341">
        <v>2.2999999999999998</v>
      </c>
      <c r="AY1341">
        <v>2.1</v>
      </c>
      <c r="AZ1341">
        <v>2.2999999999999998</v>
      </c>
      <c r="BA1341"/>
      <c r="BB1341"/>
      <c r="BC1341"/>
      <c r="BD1341"/>
      <c r="BE1341"/>
      <c r="BF1341"/>
      <c r="BG1341"/>
      <c r="BH1341"/>
      <c r="BI1341"/>
      <c r="BJ1341" t="s">
        <v>58</v>
      </c>
      <c r="BK1341"/>
      <c r="BL1341" t="s">
        <v>997</v>
      </c>
      <c r="BM1341">
        <v>965</v>
      </c>
      <c r="BN1341"/>
      <c r="BO1341"/>
    </row>
    <row r="1342" spans="1:67" s="13" customFormat="1" x14ac:dyDescent="0.25">
      <c r="A1342" t="s">
        <v>1027</v>
      </c>
      <c r="B1342"/>
      <c r="C1342" t="s">
        <v>1505</v>
      </c>
      <c r="D1342" t="s">
        <v>61</v>
      </c>
      <c r="E1342" t="s">
        <v>995</v>
      </c>
      <c r="F1342" t="s">
        <v>1016</v>
      </c>
      <c r="G1342" t="s">
        <v>995</v>
      </c>
      <c r="H1342" t="s">
        <v>1016</v>
      </c>
      <c r="I1342"/>
      <c r="J1342"/>
      <c r="K1342"/>
      <c r="L1342"/>
      <c r="M1342"/>
      <c r="N1342"/>
      <c r="O1342"/>
      <c r="P1342"/>
      <c r="Q1342"/>
      <c r="R1342"/>
      <c r="S1342"/>
      <c r="T1342"/>
      <c r="U1342">
        <v>3.4</v>
      </c>
      <c r="V1342"/>
      <c r="W1342"/>
      <c r="X1342">
        <v>4</v>
      </c>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t="s">
        <v>58</v>
      </c>
      <c r="BK1342"/>
      <c r="BL1342" t="s">
        <v>997</v>
      </c>
      <c r="BM1342">
        <v>965</v>
      </c>
      <c r="BN1342"/>
      <c r="BO1342"/>
    </row>
    <row r="1343" spans="1:67" s="13" customFormat="1" x14ac:dyDescent="0.25">
      <c r="A1343" t="s">
        <v>1028</v>
      </c>
      <c r="B1343"/>
      <c r="C1343" t="s">
        <v>1505</v>
      </c>
      <c r="D1343" t="s">
        <v>61</v>
      </c>
      <c r="E1343" t="s">
        <v>995</v>
      </c>
      <c r="F1343" t="s">
        <v>1016</v>
      </c>
      <c r="G1343" t="s">
        <v>995</v>
      </c>
      <c r="H1343" t="s">
        <v>1016</v>
      </c>
      <c r="I1343"/>
      <c r="J1343"/>
      <c r="K1343"/>
      <c r="L1343"/>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v>3.5</v>
      </c>
      <c r="BB1343">
        <v>2.9</v>
      </c>
      <c r="BC1343">
        <v>2.7</v>
      </c>
      <c r="BD1343">
        <v>2.9</v>
      </c>
      <c r="BE1343"/>
      <c r="BF1343"/>
      <c r="BG1343"/>
      <c r="BH1343"/>
      <c r="BI1343"/>
      <c r="BJ1343" t="s">
        <v>58</v>
      </c>
      <c r="BK1343"/>
      <c r="BL1343" t="s">
        <v>997</v>
      </c>
      <c r="BM1343">
        <v>965</v>
      </c>
      <c r="BN1343"/>
      <c r="BO1343"/>
    </row>
    <row r="1344" spans="1:67" s="13" customFormat="1" x14ac:dyDescent="0.25">
      <c r="A1344" s="13" t="s">
        <v>1723</v>
      </c>
      <c r="C1344" s="13" t="s">
        <v>1505</v>
      </c>
      <c r="D1344" s="13" t="s">
        <v>61</v>
      </c>
      <c r="E1344" s="13" t="s">
        <v>995</v>
      </c>
      <c r="F1344" s="13" t="s">
        <v>1693</v>
      </c>
      <c r="G1344" s="13" t="s">
        <v>995</v>
      </c>
      <c r="H1344" s="13" t="s">
        <v>1693</v>
      </c>
    </row>
    <row r="1345" spans="1:67" s="13" customFormat="1" x14ac:dyDescent="0.25">
      <c r="A1345" s="8" t="s">
        <v>2197</v>
      </c>
      <c r="B1345" s="8" t="s">
        <v>326</v>
      </c>
      <c r="C1345" t="s">
        <v>1505</v>
      </c>
      <c r="D1345" t="s">
        <v>61</v>
      </c>
      <c r="E1345" t="s">
        <v>995</v>
      </c>
      <c r="F1345" t="s">
        <v>1693</v>
      </c>
      <c r="G1345" s="8" t="s">
        <v>995</v>
      </c>
      <c r="H1345" s="8" t="s">
        <v>1693</v>
      </c>
      <c r="I1345" s="8"/>
      <c r="J1345"/>
      <c r="K1345"/>
      <c r="L1345"/>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v>3.6</v>
      </c>
      <c r="BB1345">
        <v>3.2</v>
      </c>
      <c r="BC1345">
        <v>3.2</v>
      </c>
      <c r="BD1345">
        <v>3.2</v>
      </c>
      <c r="BE1345"/>
      <c r="BF1345"/>
      <c r="BG1345"/>
      <c r="BH1345"/>
      <c r="BI1345"/>
      <c r="BJ1345" s="8" t="s">
        <v>67</v>
      </c>
      <c r="BK1345" s="1">
        <v>44819</v>
      </c>
      <c r="BL1345" s="8" t="s">
        <v>59</v>
      </c>
      <c r="BM1345" s="8">
        <v>3485</v>
      </c>
      <c r="BN1345" s="8" t="s">
        <v>60</v>
      </c>
      <c r="BO1345" s="8" t="s">
        <v>59</v>
      </c>
    </row>
    <row r="1346" spans="1:67" s="13" customFormat="1" x14ac:dyDescent="0.25">
      <c r="A1346" s="13" t="s">
        <v>1723</v>
      </c>
      <c r="C1346" s="13" t="s">
        <v>1505</v>
      </c>
      <c r="D1346" s="13" t="s">
        <v>61</v>
      </c>
      <c r="E1346" s="13" t="s">
        <v>995</v>
      </c>
      <c r="F1346" s="13" t="s">
        <v>1029</v>
      </c>
      <c r="G1346" s="13" t="s">
        <v>995</v>
      </c>
      <c r="H1346" s="13" t="s">
        <v>1029</v>
      </c>
    </row>
    <row r="1347" spans="1:67" s="13" customFormat="1" x14ac:dyDescent="0.25">
      <c r="A1347" t="s">
        <v>96</v>
      </c>
      <c r="B1347"/>
      <c r="C1347" t="s">
        <v>1505</v>
      </c>
      <c r="D1347" t="s">
        <v>61</v>
      </c>
      <c r="E1347" t="s">
        <v>995</v>
      </c>
      <c r="F1347" t="s">
        <v>1029</v>
      </c>
      <c r="G1347" t="s">
        <v>995</v>
      </c>
      <c r="H1347" t="s">
        <v>1029</v>
      </c>
      <c r="I1347"/>
      <c r="J1347"/>
      <c r="K1347"/>
      <c r="L1347"/>
      <c r="M1347"/>
      <c r="N1347"/>
      <c r="O1347"/>
      <c r="P1347"/>
      <c r="Q1347">
        <v>3.3</v>
      </c>
      <c r="R1347"/>
      <c r="S1347"/>
      <c r="T1347">
        <v>3.3</v>
      </c>
      <c r="U1347">
        <v>3.6</v>
      </c>
      <c r="V1347"/>
      <c r="W1347"/>
      <c r="X1347">
        <v>5</v>
      </c>
      <c r="Y1347">
        <v>3.6</v>
      </c>
      <c r="Z1347">
        <v>5.4</v>
      </c>
      <c r="AA1347">
        <v>5.6</v>
      </c>
      <c r="AB1347">
        <v>5.6</v>
      </c>
      <c r="AC1347">
        <v>3.6</v>
      </c>
      <c r="AD1347">
        <v>6.4</v>
      </c>
      <c r="AE1347">
        <v>6.4</v>
      </c>
      <c r="AF1347">
        <v>6.4</v>
      </c>
      <c r="AG1347">
        <v>3.2</v>
      </c>
      <c r="AH1347">
        <v>6</v>
      </c>
      <c r="AI1347">
        <v>5.4</v>
      </c>
      <c r="AJ1347">
        <v>6</v>
      </c>
      <c r="AK1347">
        <v>3.1</v>
      </c>
      <c r="AL1347"/>
      <c r="AM1347"/>
      <c r="AN1347">
        <v>1.8</v>
      </c>
      <c r="AO1347">
        <v>3.5</v>
      </c>
      <c r="AP1347"/>
      <c r="AQ1347"/>
      <c r="AR1347">
        <v>2.2000000000000002</v>
      </c>
      <c r="AS1347">
        <v>3.6</v>
      </c>
      <c r="AT1347"/>
      <c r="AU1347"/>
      <c r="AV1347">
        <v>2.5</v>
      </c>
      <c r="AW1347">
        <v>3.6</v>
      </c>
      <c r="AX1347">
        <v>2.7</v>
      </c>
      <c r="AY1347">
        <v>2.7</v>
      </c>
      <c r="AZ1347">
        <v>2.7</v>
      </c>
      <c r="BA1347">
        <v>3.4</v>
      </c>
      <c r="BB1347">
        <v>2.9</v>
      </c>
      <c r="BC1347">
        <v>2.8</v>
      </c>
      <c r="BD1347">
        <v>2.9</v>
      </c>
      <c r="BE1347">
        <v>4.0999999999999996</v>
      </c>
      <c r="BF1347">
        <v>2.7</v>
      </c>
      <c r="BG1347">
        <v>2.2999999999999998</v>
      </c>
      <c r="BH1347">
        <v>2.7</v>
      </c>
      <c r="BI1347"/>
      <c r="BJ1347" t="s">
        <v>58</v>
      </c>
      <c r="BK1347"/>
      <c r="BL1347" t="s">
        <v>997</v>
      </c>
      <c r="BM1347">
        <v>965</v>
      </c>
      <c r="BN1347"/>
      <c r="BO1347"/>
    </row>
    <row r="1348" spans="1:67" s="13" customFormat="1" x14ac:dyDescent="0.25">
      <c r="A1348" t="s">
        <v>1030</v>
      </c>
      <c r="B1348"/>
      <c r="C1348" t="s">
        <v>1505</v>
      </c>
      <c r="D1348" t="s">
        <v>61</v>
      </c>
      <c r="E1348" t="s">
        <v>995</v>
      </c>
      <c r="F1348" t="s">
        <v>1029</v>
      </c>
      <c r="G1348" s="8" t="s">
        <v>995</v>
      </c>
      <c r="H1348" s="8" t="s">
        <v>1029</v>
      </c>
      <c r="I1348" s="8"/>
      <c r="J1348"/>
      <c r="K1348"/>
      <c r="L1348"/>
      <c r="M1348"/>
      <c r="N1348"/>
      <c r="O1348"/>
      <c r="P1348"/>
      <c r="Q1348"/>
      <c r="R1348"/>
      <c r="S1348"/>
      <c r="T1348"/>
      <c r="U1348">
        <v>3.51</v>
      </c>
      <c r="V1348">
        <v>4.55</v>
      </c>
      <c r="W1348">
        <v>5.0199999999999996</v>
      </c>
      <c r="X1348">
        <v>5.0199999999999996</v>
      </c>
      <c r="Y1348">
        <v>3.49</v>
      </c>
      <c r="Z1348">
        <v>5.32</v>
      </c>
      <c r="AA1348">
        <v>5.5</v>
      </c>
      <c r="AB1348">
        <v>5.5</v>
      </c>
      <c r="AC1348">
        <v>3.42</v>
      </c>
      <c r="AD1348">
        <v>6.09</v>
      </c>
      <c r="AE1348">
        <v>6.02</v>
      </c>
      <c r="AF1348">
        <v>6.09</v>
      </c>
      <c r="AG1348">
        <v>3.55</v>
      </c>
      <c r="AH1348">
        <v>5.6</v>
      </c>
      <c r="AI1348">
        <v>5.27</v>
      </c>
      <c r="AJ1348">
        <v>5.6</v>
      </c>
      <c r="AK1348"/>
      <c r="AL1348"/>
      <c r="AM1348"/>
      <c r="AN1348"/>
      <c r="AO1348"/>
      <c r="AP1348"/>
      <c r="AQ1348"/>
      <c r="AR1348"/>
      <c r="AS1348"/>
      <c r="AT1348"/>
      <c r="AU1348"/>
      <c r="AV1348"/>
      <c r="AW1348"/>
      <c r="AX1348"/>
      <c r="AY1348"/>
      <c r="AZ1348"/>
      <c r="BA1348"/>
      <c r="BB1348"/>
      <c r="BC1348"/>
      <c r="BD1348"/>
      <c r="BE1348"/>
      <c r="BF1348"/>
      <c r="BG1348"/>
      <c r="BH1348"/>
      <c r="BI1348"/>
      <c r="BJ1348" s="8" t="s">
        <v>67</v>
      </c>
      <c r="BK1348" s="1">
        <v>44827</v>
      </c>
      <c r="BL1348" s="8" t="s">
        <v>2535</v>
      </c>
      <c r="BM1348" s="8">
        <v>960</v>
      </c>
      <c r="BN1348" s="8" t="s">
        <v>60</v>
      </c>
      <c r="BO1348" s="8" t="s">
        <v>2535</v>
      </c>
    </row>
    <row r="1349" spans="1:67" s="13" customFormat="1" x14ac:dyDescent="0.25">
      <c r="A1349" s="2" t="s">
        <v>1030</v>
      </c>
      <c r="B1349" s="2"/>
      <c r="C1349" s="2" t="s">
        <v>1505</v>
      </c>
      <c r="D1349" s="2" t="s">
        <v>61</v>
      </c>
      <c r="E1349" s="2" t="s">
        <v>995</v>
      </c>
      <c r="F1349" s="2" t="s">
        <v>1029</v>
      </c>
      <c r="G1349" s="2" t="s">
        <v>995</v>
      </c>
      <c r="H1349" s="2" t="s">
        <v>1029</v>
      </c>
      <c r="I1349" s="2"/>
      <c r="J1349" s="2"/>
      <c r="K1349" s="2"/>
      <c r="L1349" s="2"/>
      <c r="M1349" s="2"/>
      <c r="N1349" s="2"/>
      <c r="O1349" s="2"/>
      <c r="P1349" s="2"/>
      <c r="Q1349" s="2"/>
      <c r="R1349" s="2"/>
      <c r="S1349" s="2"/>
      <c r="T1349" s="2"/>
      <c r="U1349" s="2"/>
      <c r="V1349" s="2"/>
      <c r="W1349" s="2"/>
      <c r="X1349" s="2"/>
      <c r="Y1349" s="2"/>
      <c r="Z1349" s="2"/>
      <c r="AA1349" s="2"/>
      <c r="AB1349" s="2"/>
      <c r="AC1349" s="2"/>
      <c r="AD1349" s="2"/>
      <c r="AE1349" s="2"/>
      <c r="AF1349" s="2"/>
      <c r="AG1349" s="2"/>
      <c r="AH1349" s="2"/>
      <c r="AI1349" s="2"/>
      <c r="AJ1349" s="2"/>
      <c r="AK1349" s="2"/>
      <c r="AL1349" s="2"/>
      <c r="AM1349" s="2"/>
      <c r="AN1349" s="2"/>
      <c r="AO1349" s="2"/>
      <c r="AP1349" s="2"/>
      <c r="AQ1349" s="2"/>
      <c r="AR1349" s="2"/>
      <c r="AS1349" s="2"/>
      <c r="AT1349" s="2"/>
      <c r="AU1349" s="2"/>
      <c r="AV1349" s="2"/>
      <c r="AW1349" s="2"/>
      <c r="AX1349" s="2"/>
      <c r="AY1349" s="2"/>
      <c r="AZ1349" s="2"/>
      <c r="BA1349" s="2"/>
      <c r="BB1349" s="2"/>
      <c r="BC1349" s="2"/>
      <c r="BD1349" s="2"/>
      <c r="BE1349" s="2"/>
      <c r="BF1349" s="2"/>
      <c r="BG1349" s="2"/>
      <c r="BH1349" s="2"/>
      <c r="BI1349" s="2"/>
      <c r="BJ1349" s="2" t="s">
        <v>58</v>
      </c>
      <c r="BK1349" s="2"/>
      <c r="BL1349" s="2" t="s">
        <v>997</v>
      </c>
      <c r="BM1349" s="2">
        <v>965</v>
      </c>
      <c r="BN1349" s="2" t="s">
        <v>60</v>
      </c>
      <c r="BO1349" s="2" t="s">
        <v>997</v>
      </c>
    </row>
    <row r="1350" spans="1:67" s="13" customFormat="1" x14ac:dyDescent="0.25">
      <c r="A1350" s="2" t="s">
        <v>1031</v>
      </c>
      <c r="B1350" s="2"/>
      <c r="C1350" s="2" t="s">
        <v>1505</v>
      </c>
      <c r="D1350" s="2" t="s">
        <v>61</v>
      </c>
      <c r="E1350" s="2" t="s">
        <v>995</v>
      </c>
      <c r="F1350" s="2" t="s">
        <v>1029</v>
      </c>
      <c r="G1350" s="2" t="s">
        <v>995</v>
      </c>
      <c r="H1350" s="2" t="s">
        <v>1029</v>
      </c>
      <c r="I1350" s="2"/>
      <c r="J1350" s="2"/>
      <c r="K1350" s="2"/>
      <c r="L1350" s="2"/>
      <c r="M1350" s="2"/>
      <c r="N1350" s="2"/>
      <c r="O1350" s="2"/>
      <c r="P1350" s="2"/>
      <c r="Q1350" s="2"/>
      <c r="R1350" s="2"/>
      <c r="S1350" s="2"/>
      <c r="T1350" s="2"/>
      <c r="U1350" s="2"/>
      <c r="V1350" s="2"/>
      <c r="W1350" s="2"/>
      <c r="X1350" s="2"/>
      <c r="Y1350" s="2"/>
      <c r="Z1350" s="2"/>
      <c r="AA1350" s="2"/>
      <c r="AB1350" s="2"/>
      <c r="AC1350" s="2"/>
      <c r="AD1350" s="2"/>
      <c r="AE1350" s="2"/>
      <c r="AF1350" s="2"/>
      <c r="AG1350" s="2"/>
      <c r="AH1350" s="2"/>
      <c r="AI1350" s="2"/>
      <c r="AJ1350" s="2"/>
      <c r="AK1350" s="2"/>
      <c r="AL1350" s="2"/>
      <c r="AM1350" s="2"/>
      <c r="AN1350" s="2"/>
      <c r="AO1350" s="2"/>
      <c r="AP1350" s="2"/>
      <c r="AQ1350" s="2"/>
      <c r="AR1350" s="2"/>
      <c r="AS1350" s="2"/>
      <c r="AT1350" s="2"/>
      <c r="AU1350" s="2"/>
      <c r="AV1350" s="2"/>
      <c r="AW1350" s="2"/>
      <c r="AX1350" s="2"/>
      <c r="AY1350" s="2"/>
      <c r="AZ1350" s="2"/>
      <c r="BA1350" s="2"/>
      <c r="BB1350" s="2"/>
      <c r="BC1350" s="2"/>
      <c r="BD1350" s="2"/>
      <c r="BE1350" s="2"/>
      <c r="BF1350" s="2"/>
      <c r="BG1350" s="2"/>
      <c r="BH1350" s="2"/>
      <c r="BI1350" s="2"/>
      <c r="BJ1350" s="2" t="s">
        <v>58</v>
      </c>
      <c r="BK1350" s="2"/>
      <c r="BL1350" s="2" t="s">
        <v>997</v>
      </c>
      <c r="BM1350" s="2">
        <v>965</v>
      </c>
      <c r="BN1350" s="2" t="s">
        <v>60</v>
      </c>
      <c r="BO1350" s="2" t="s">
        <v>997</v>
      </c>
    </row>
    <row r="1351" spans="1:67" s="13" customFormat="1" x14ac:dyDescent="0.25">
      <c r="A1351" s="8" t="s">
        <v>1823</v>
      </c>
      <c r="B1351" s="8"/>
      <c r="C1351" s="8" t="s">
        <v>1505</v>
      </c>
      <c r="D1351" s="8" t="s">
        <v>61</v>
      </c>
      <c r="E1351" s="8" t="s">
        <v>995</v>
      </c>
      <c r="F1351" s="8" t="s">
        <v>1029</v>
      </c>
      <c r="G1351" s="8" t="s">
        <v>995</v>
      </c>
      <c r="H1351" s="8" t="s">
        <v>1029</v>
      </c>
      <c r="I1351" s="8"/>
      <c r="J1351" s="8"/>
      <c r="K1351" s="8"/>
      <c r="L1351" s="8" t="s">
        <v>1784</v>
      </c>
      <c r="M1351" s="8"/>
      <c r="N1351" s="8"/>
      <c r="O1351" s="8"/>
      <c r="P1351" s="8"/>
      <c r="Q1351" s="8"/>
      <c r="R1351" s="8"/>
      <c r="S1351" s="8"/>
      <c r="T1351" s="8"/>
      <c r="U1351" s="8"/>
      <c r="V1351" s="8"/>
      <c r="W1351" s="8"/>
      <c r="X1351" s="8"/>
      <c r="Y1351" s="8">
        <v>3.5209999999999999</v>
      </c>
      <c r="Z1351" s="8"/>
      <c r="AA1351" s="8"/>
      <c r="AB1351" s="8">
        <v>5.423</v>
      </c>
      <c r="AC1351" s="8">
        <v>3.806</v>
      </c>
      <c r="AD1351" s="8"/>
      <c r="AE1351" s="8"/>
      <c r="AF1351" s="8">
        <v>6.2960000000000003</v>
      </c>
      <c r="AG1351" s="8"/>
      <c r="AH1351" s="8"/>
      <c r="AI1351" s="8"/>
      <c r="AJ1351" s="8"/>
      <c r="AK1351" s="8"/>
      <c r="AL1351" s="8"/>
      <c r="AM1351" s="8"/>
      <c r="AN1351" s="8"/>
      <c r="AO1351" s="8"/>
      <c r="AP1351" s="8"/>
      <c r="AQ1351" s="8"/>
      <c r="AR1351" s="8"/>
      <c r="AS1351" s="8"/>
      <c r="AT1351" s="8"/>
      <c r="AU1351" s="8"/>
      <c r="AV1351" s="8"/>
      <c r="AW1351" s="8"/>
      <c r="AX1351" s="8"/>
      <c r="AY1351" s="8"/>
      <c r="AZ1351" s="8"/>
      <c r="BA1351" s="8"/>
      <c r="BB1351" s="8"/>
      <c r="BC1351" s="8"/>
      <c r="BD1351" s="8"/>
      <c r="BE1351" s="8"/>
      <c r="BF1351" s="8"/>
      <c r="BG1351" s="8"/>
      <c r="BH1351" s="8"/>
      <c r="BI1351" s="8"/>
      <c r="BJ1351" s="8" t="s">
        <v>67</v>
      </c>
      <c r="BK1351" s="9">
        <v>44812</v>
      </c>
      <c r="BL1351" s="8" t="s">
        <v>1724</v>
      </c>
      <c r="BM1351" s="8">
        <v>1420</v>
      </c>
      <c r="BN1351" s="8" t="s">
        <v>60</v>
      </c>
      <c r="BO1351" s="8" t="s">
        <v>1724</v>
      </c>
    </row>
    <row r="1352" spans="1:67" s="13" customFormat="1" x14ac:dyDescent="0.25">
      <c r="A1352" s="8" t="s">
        <v>1830</v>
      </c>
      <c r="B1352"/>
      <c r="C1352" t="s">
        <v>1505</v>
      </c>
      <c r="D1352" t="s">
        <v>61</v>
      </c>
      <c r="E1352" t="s">
        <v>995</v>
      </c>
      <c r="F1352" t="s">
        <v>1029</v>
      </c>
      <c r="G1352" s="8" t="s">
        <v>995</v>
      </c>
      <c r="H1352" s="8" t="s">
        <v>1029</v>
      </c>
      <c r="I1352" s="8"/>
      <c r="J1352"/>
      <c r="K1352"/>
      <c r="L1352" t="s">
        <v>1774</v>
      </c>
      <c r="M1352"/>
      <c r="N1352"/>
      <c r="O1352"/>
      <c r="P1352"/>
      <c r="Q1352"/>
      <c r="R1352"/>
      <c r="S1352"/>
      <c r="T1352"/>
      <c r="U1352"/>
      <c r="V1352"/>
      <c r="W1352"/>
      <c r="X1352"/>
      <c r="Y1352"/>
      <c r="Z1352"/>
      <c r="AA1352"/>
      <c r="AB1352"/>
      <c r="AC1352"/>
      <c r="AD1352"/>
      <c r="AE1352"/>
      <c r="AF1352"/>
      <c r="AG1352">
        <v>2.5</v>
      </c>
      <c r="AH1352"/>
      <c r="AI1352"/>
      <c r="AJ1352">
        <v>5.8</v>
      </c>
      <c r="AK1352"/>
      <c r="AL1352"/>
      <c r="AM1352"/>
      <c r="AN1352"/>
      <c r="AO1352"/>
      <c r="AP1352"/>
      <c r="AQ1352"/>
      <c r="AR1352"/>
      <c r="AS1352"/>
      <c r="AT1352"/>
      <c r="AU1352"/>
      <c r="AV1352"/>
      <c r="AW1352"/>
      <c r="AX1352"/>
      <c r="AY1352"/>
      <c r="AZ1352"/>
      <c r="BA1352"/>
      <c r="BB1352"/>
      <c r="BC1352"/>
      <c r="BD1352"/>
      <c r="BE1352"/>
      <c r="BF1352"/>
      <c r="BG1352"/>
      <c r="BH1352"/>
      <c r="BI1352" t="s">
        <v>1810</v>
      </c>
      <c r="BJ1352" s="8" t="s">
        <v>67</v>
      </c>
      <c r="BK1352" s="9">
        <v>44812</v>
      </c>
      <c r="BL1352" s="8" t="s">
        <v>1724</v>
      </c>
      <c r="BM1352" s="8">
        <v>1420</v>
      </c>
      <c r="BN1352"/>
      <c r="BO1352"/>
    </row>
    <row r="1353" spans="1:67" s="13" customFormat="1" x14ac:dyDescent="0.25">
      <c r="A1353" s="8" t="s">
        <v>1831</v>
      </c>
      <c r="B1353"/>
      <c r="C1353" t="s">
        <v>1505</v>
      </c>
      <c r="D1353" t="s">
        <v>61</v>
      </c>
      <c r="E1353" t="s">
        <v>995</v>
      </c>
      <c r="F1353" t="s">
        <v>1029</v>
      </c>
      <c r="G1353" s="8" t="s">
        <v>995</v>
      </c>
      <c r="H1353" s="8" t="s">
        <v>1029</v>
      </c>
      <c r="I1353" s="8"/>
      <c r="J1353"/>
      <c r="K1353"/>
      <c r="L1353" t="s">
        <v>1765</v>
      </c>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v>3.9910000000000001</v>
      </c>
      <c r="BF1353">
        <v>2.4</v>
      </c>
      <c r="BG1353">
        <v>2.1259999999999999</v>
      </c>
      <c r="BH1353">
        <v>2.4</v>
      </c>
      <c r="BI1353"/>
      <c r="BJ1353" s="8" t="s">
        <v>67</v>
      </c>
      <c r="BK1353" s="9">
        <v>44812</v>
      </c>
      <c r="BL1353" s="8" t="s">
        <v>1724</v>
      </c>
      <c r="BM1353" s="8">
        <v>1420</v>
      </c>
      <c r="BN1353"/>
      <c r="BO1353"/>
    </row>
    <row r="1354" spans="1:67" s="13" customFormat="1" x14ac:dyDescent="0.25">
      <c r="A1354" s="13" t="s">
        <v>1723</v>
      </c>
      <c r="C1354" s="13" t="s">
        <v>1505</v>
      </c>
      <c r="D1354" s="13" t="s">
        <v>61</v>
      </c>
      <c r="E1354" s="13" t="s">
        <v>995</v>
      </c>
      <c r="G1354" s="13" t="s">
        <v>1694</v>
      </c>
    </row>
    <row r="1355" spans="1:67" s="13" customFormat="1" x14ac:dyDescent="0.25">
      <c r="A1355" s="13" t="s">
        <v>1723</v>
      </c>
      <c r="C1355" s="13" t="s">
        <v>1505</v>
      </c>
      <c r="D1355" s="13" t="s">
        <v>61</v>
      </c>
      <c r="E1355" s="13" t="s">
        <v>995</v>
      </c>
      <c r="G1355" s="13" t="s">
        <v>995</v>
      </c>
    </row>
    <row r="1356" spans="1:67" s="13" customFormat="1" x14ac:dyDescent="0.25">
      <c r="A1356" s="13" t="s">
        <v>1723</v>
      </c>
      <c r="C1356" s="13" t="s">
        <v>1505</v>
      </c>
      <c r="D1356" s="13" t="s">
        <v>61</v>
      </c>
      <c r="E1356" s="13" t="s">
        <v>1676</v>
      </c>
      <c r="F1356" s="13" t="s">
        <v>1677</v>
      </c>
      <c r="G1356" s="13" t="s">
        <v>1676</v>
      </c>
      <c r="H1356" s="13" t="s">
        <v>1677</v>
      </c>
    </row>
    <row r="1357" spans="1:67" s="13" customFormat="1" x14ac:dyDescent="0.25">
      <c r="A1357" s="13" t="s">
        <v>1723</v>
      </c>
      <c r="C1357" s="13" t="s">
        <v>1505</v>
      </c>
      <c r="D1357" s="13" t="s">
        <v>61</v>
      </c>
      <c r="E1357" s="13" t="s">
        <v>1676</v>
      </c>
      <c r="G1357" s="13" t="s">
        <v>1676</v>
      </c>
    </row>
    <row r="1358" spans="1:67" s="13" customFormat="1" x14ac:dyDescent="0.25">
      <c r="A1358" s="8" t="s">
        <v>1871</v>
      </c>
      <c r="B1358" s="8"/>
      <c r="C1358" s="8" t="s">
        <v>1505</v>
      </c>
      <c r="D1358" s="8" t="s">
        <v>61</v>
      </c>
      <c r="E1358" s="8" t="s">
        <v>61</v>
      </c>
      <c r="F1358" s="8" t="s">
        <v>2144</v>
      </c>
      <c r="G1358" s="8" t="s">
        <v>1872</v>
      </c>
      <c r="H1358" s="8" t="s">
        <v>271</v>
      </c>
      <c r="I1358" s="8"/>
      <c r="J1358" s="8"/>
      <c r="K1358" s="8"/>
      <c r="L1358" s="8" t="s">
        <v>1863</v>
      </c>
      <c r="M1358" s="8"/>
      <c r="N1358" s="8"/>
      <c r="O1358" s="8"/>
      <c r="P1358" s="8"/>
      <c r="Q1358" s="8"/>
      <c r="R1358" s="8"/>
      <c r="S1358" s="8"/>
      <c r="T1358" s="8"/>
      <c r="U1358" s="8"/>
      <c r="V1358" s="8"/>
      <c r="W1358" s="8"/>
      <c r="X1358" s="8"/>
      <c r="Y1358" s="8"/>
      <c r="Z1358" s="8"/>
      <c r="AA1358" s="8"/>
      <c r="AB1358" s="8"/>
      <c r="AC1358" s="8"/>
      <c r="AD1358" s="8"/>
      <c r="AE1358" s="8"/>
      <c r="AF1358" s="8"/>
      <c r="AG1358" s="8"/>
      <c r="AH1358" s="8"/>
      <c r="AI1358" s="8"/>
      <c r="AJ1358" s="8"/>
      <c r="AK1358" s="8"/>
      <c r="AL1358" s="8"/>
      <c r="AM1358" s="8"/>
      <c r="AN1358" s="8"/>
      <c r="AO1358" s="8"/>
      <c r="AP1358" s="8"/>
      <c r="AQ1358" s="8"/>
      <c r="AR1358" s="8"/>
      <c r="AS1358" s="8"/>
      <c r="AT1358" s="8"/>
      <c r="AU1358" s="8"/>
      <c r="AV1358" s="8"/>
      <c r="AW1358" s="8"/>
      <c r="AX1358" s="8"/>
      <c r="AY1358" s="8"/>
      <c r="AZ1358" s="8"/>
      <c r="BA1358" s="8"/>
      <c r="BB1358" s="8"/>
      <c r="BC1358" s="8"/>
      <c r="BD1358" s="8"/>
      <c r="BE1358" s="8">
        <v>4.7910000000000004</v>
      </c>
      <c r="BF1358" s="8">
        <v>2.65</v>
      </c>
      <c r="BG1358" s="8">
        <v>2.3540000000000001</v>
      </c>
      <c r="BH1358" s="8">
        <v>2.65</v>
      </c>
      <c r="BI1358" s="8"/>
      <c r="BJ1358" s="8" t="s">
        <v>67</v>
      </c>
      <c r="BK1358" s="9">
        <v>44812</v>
      </c>
      <c r="BL1358" s="8" t="s">
        <v>1724</v>
      </c>
      <c r="BM1358" s="8">
        <v>1420</v>
      </c>
      <c r="BN1358" s="8"/>
      <c r="BO1358" s="8"/>
    </row>
    <row r="1359" spans="1:67" s="13" customFormat="1" x14ac:dyDescent="0.25">
      <c r="A1359" t="s">
        <v>2594</v>
      </c>
      <c r="B1359"/>
      <c r="C1359" t="s">
        <v>1505</v>
      </c>
      <c r="D1359" t="s">
        <v>61</v>
      </c>
      <c r="E1359" t="s">
        <v>61</v>
      </c>
      <c r="F1359" t="s">
        <v>271</v>
      </c>
      <c r="G1359" s="8" t="s">
        <v>2593</v>
      </c>
      <c r="H1359" s="8" t="s">
        <v>271</v>
      </c>
      <c r="I1359" s="8"/>
      <c r="J1359"/>
      <c r="K1359"/>
      <c r="L1359"/>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v>7.74</v>
      </c>
      <c r="BF1359">
        <v>5.38</v>
      </c>
      <c r="BG1359">
        <v>4.2</v>
      </c>
      <c r="BH1359">
        <v>4.2</v>
      </c>
      <c r="BI1359"/>
      <c r="BJ1359" s="8" t="s">
        <v>67</v>
      </c>
      <c r="BK1359" s="1">
        <v>44827</v>
      </c>
      <c r="BL1359" s="8" t="s">
        <v>2535</v>
      </c>
      <c r="BM1359" s="8">
        <v>960</v>
      </c>
      <c r="BN1359" s="8" t="s">
        <v>60</v>
      </c>
      <c r="BO1359" s="8" t="s">
        <v>2535</v>
      </c>
    </row>
    <row r="1360" spans="1:67" s="13" customFormat="1" x14ac:dyDescent="0.25">
      <c r="A1360" s="13" t="s">
        <v>1723</v>
      </c>
      <c r="C1360" s="13" t="s">
        <v>1505</v>
      </c>
      <c r="D1360" s="13" t="s">
        <v>61</v>
      </c>
      <c r="E1360" s="13" t="s">
        <v>61</v>
      </c>
      <c r="G1360" s="13" t="s">
        <v>61</v>
      </c>
    </row>
    <row r="1361" spans="1:67" s="4" customFormat="1" x14ac:dyDescent="0.25">
      <c r="A1361" s="13" t="s">
        <v>1723</v>
      </c>
      <c r="B1361" s="13"/>
      <c r="C1361" s="13" t="s">
        <v>1505</v>
      </c>
      <c r="D1361" s="13" t="s">
        <v>61</v>
      </c>
      <c r="E1361" s="13" t="s">
        <v>1680</v>
      </c>
      <c r="F1361" s="13"/>
      <c r="G1361" s="13" t="s">
        <v>1680</v>
      </c>
      <c r="H1361" s="13"/>
      <c r="I1361" s="13"/>
      <c r="J1361" s="13"/>
      <c r="K1361" s="13"/>
      <c r="L1361" s="13"/>
      <c r="M1361" s="13"/>
      <c r="N1361" s="13"/>
      <c r="O1361" s="13"/>
      <c r="P1361" s="13"/>
      <c r="Q1361" s="13"/>
      <c r="R1361" s="13"/>
      <c r="S1361" s="13"/>
      <c r="T1361" s="13"/>
      <c r="U1361" s="13"/>
      <c r="V1361" s="13"/>
      <c r="W1361" s="13"/>
      <c r="X1361" s="13"/>
      <c r="Y1361" s="13"/>
      <c r="Z1361" s="13"/>
      <c r="AA1361" s="13"/>
      <c r="AB1361" s="13"/>
      <c r="AC1361" s="13"/>
      <c r="AD1361" s="13"/>
      <c r="AE1361" s="13"/>
      <c r="AF1361" s="13"/>
      <c r="AG1361" s="13"/>
      <c r="AH1361" s="13"/>
      <c r="AI1361" s="13"/>
      <c r="AJ1361" s="13"/>
      <c r="AK1361" s="13"/>
      <c r="AL1361" s="13"/>
      <c r="AM1361" s="13"/>
      <c r="AN1361" s="13"/>
      <c r="AO1361" s="13"/>
      <c r="AP1361" s="13"/>
      <c r="AQ1361" s="13"/>
      <c r="AR1361" s="13"/>
      <c r="AS1361" s="13"/>
      <c r="AT1361" s="13"/>
      <c r="AU1361" s="13"/>
      <c r="AV1361" s="13"/>
      <c r="AW1361" s="13"/>
      <c r="AX1361" s="13"/>
      <c r="AY1361" s="13"/>
      <c r="AZ1361" s="13"/>
      <c r="BA1361" s="13"/>
      <c r="BB1361" s="13"/>
      <c r="BC1361" s="13"/>
      <c r="BD1361" s="13"/>
      <c r="BE1361" s="13"/>
      <c r="BF1361" s="13"/>
      <c r="BG1361" s="13"/>
      <c r="BH1361" s="13"/>
      <c r="BI1361" s="13"/>
      <c r="BJ1361" s="13"/>
      <c r="BK1361" s="13"/>
      <c r="BL1361" s="13"/>
      <c r="BM1361" s="13"/>
      <c r="BN1361" s="13"/>
      <c r="BO1361" s="13"/>
    </row>
    <row r="1362" spans="1:67" s="4" customFormat="1" x14ac:dyDescent="0.25">
      <c r="A1362" s="13" t="s">
        <v>1723</v>
      </c>
      <c r="B1362" s="13"/>
      <c r="C1362" s="13" t="s">
        <v>1505</v>
      </c>
      <c r="D1362" s="13" t="s">
        <v>61</v>
      </c>
      <c r="E1362" s="13" t="s">
        <v>572</v>
      </c>
      <c r="F1362" s="13" t="s">
        <v>1118</v>
      </c>
      <c r="G1362" s="13" t="s">
        <v>1685</v>
      </c>
      <c r="H1362" s="13" t="s">
        <v>1119</v>
      </c>
      <c r="I1362" s="13"/>
      <c r="J1362" s="13"/>
      <c r="K1362" s="13"/>
      <c r="L1362" s="13"/>
      <c r="M1362" s="13"/>
      <c r="N1362" s="13"/>
      <c r="O1362" s="13"/>
      <c r="P1362" s="13"/>
      <c r="Q1362" s="13"/>
      <c r="R1362" s="13"/>
      <c r="S1362" s="13"/>
      <c r="T1362" s="13"/>
      <c r="U1362" s="13"/>
      <c r="V1362" s="13"/>
      <c r="W1362" s="13"/>
      <c r="X1362" s="13"/>
      <c r="Y1362" s="13"/>
      <c r="Z1362" s="13"/>
      <c r="AA1362" s="13"/>
      <c r="AB1362" s="13"/>
      <c r="AC1362" s="13"/>
      <c r="AD1362" s="13"/>
      <c r="AE1362" s="13"/>
      <c r="AF1362" s="13"/>
      <c r="AG1362" s="13"/>
      <c r="AH1362" s="13"/>
      <c r="AI1362" s="13"/>
      <c r="AJ1362" s="13"/>
      <c r="AK1362" s="13"/>
      <c r="AL1362" s="13"/>
      <c r="AM1362" s="13"/>
      <c r="AN1362" s="13"/>
      <c r="AO1362" s="13"/>
      <c r="AP1362" s="13"/>
      <c r="AQ1362" s="13"/>
      <c r="AR1362" s="13"/>
      <c r="AS1362" s="13"/>
      <c r="AT1362" s="13"/>
      <c r="AU1362" s="13"/>
      <c r="AV1362" s="13"/>
      <c r="AW1362" s="13"/>
      <c r="AX1362" s="13"/>
      <c r="AY1362" s="13"/>
      <c r="AZ1362" s="13"/>
      <c r="BA1362" s="13"/>
      <c r="BB1362" s="13"/>
      <c r="BC1362" s="13"/>
      <c r="BD1362" s="13"/>
      <c r="BE1362" s="13"/>
      <c r="BF1362" s="13"/>
      <c r="BG1362" s="13"/>
      <c r="BH1362" s="13"/>
      <c r="BI1362" s="13"/>
      <c r="BJ1362" s="13"/>
      <c r="BK1362" s="13"/>
      <c r="BL1362" s="13"/>
      <c r="BM1362" s="13"/>
      <c r="BN1362" s="13"/>
      <c r="BO1362" s="13"/>
    </row>
    <row r="1363" spans="1:67" s="13" customFormat="1" x14ac:dyDescent="0.25">
      <c r="A1363" s="13" t="s">
        <v>1723</v>
      </c>
      <c r="C1363" s="13" t="s">
        <v>1505</v>
      </c>
      <c r="D1363" s="13" t="s">
        <v>61</v>
      </c>
      <c r="E1363" s="13" t="s">
        <v>572</v>
      </c>
      <c r="F1363" s="13" t="s">
        <v>1118</v>
      </c>
      <c r="G1363" s="13" t="s">
        <v>1684</v>
      </c>
      <c r="H1363" s="13" t="s">
        <v>1601</v>
      </c>
    </row>
    <row r="1364" spans="1:67" s="13" customFormat="1" x14ac:dyDescent="0.25">
      <c r="A1364" s="13" t="s">
        <v>1723</v>
      </c>
      <c r="C1364" s="13" t="s">
        <v>1505</v>
      </c>
      <c r="D1364" s="13" t="s">
        <v>61</v>
      </c>
      <c r="E1364" s="13" t="s">
        <v>572</v>
      </c>
      <c r="F1364" s="13" t="s">
        <v>1118</v>
      </c>
      <c r="G1364" s="13" t="s">
        <v>572</v>
      </c>
      <c r="H1364" s="13" t="s">
        <v>1118</v>
      </c>
    </row>
    <row r="1365" spans="1:67" s="13" customFormat="1" x14ac:dyDescent="0.25">
      <c r="A1365" s="8" t="s">
        <v>2231</v>
      </c>
      <c r="B1365"/>
      <c r="C1365" t="s">
        <v>1505</v>
      </c>
      <c r="D1365" t="s">
        <v>61</v>
      </c>
      <c r="E1365" t="s">
        <v>572</v>
      </c>
      <c r="F1365" t="s">
        <v>1118</v>
      </c>
      <c r="G1365" s="8" t="s">
        <v>572</v>
      </c>
      <c r="H1365" s="8" t="s">
        <v>1118</v>
      </c>
      <c r="I1365" s="8"/>
      <c r="J1365"/>
      <c r="K1365"/>
      <c r="L1365"/>
      <c r="M1365"/>
      <c r="N1365"/>
      <c r="O1365"/>
      <c r="P1365"/>
      <c r="Q1365"/>
      <c r="R1365"/>
      <c r="S1365"/>
      <c r="T1365"/>
      <c r="U1365"/>
      <c r="V1365"/>
      <c r="W1365"/>
      <c r="X1365"/>
      <c r="Y1365">
        <v>9</v>
      </c>
      <c r="Z1365"/>
      <c r="AA1365"/>
      <c r="AB1365">
        <v>10.199999999999999</v>
      </c>
      <c r="AC1365"/>
      <c r="AD1365"/>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s="8" t="s">
        <v>67</v>
      </c>
      <c r="BK1365" s="9">
        <v>44820</v>
      </c>
      <c r="BL1365" s="8" t="s">
        <v>2219</v>
      </c>
      <c r="BM1365" s="8">
        <v>2905</v>
      </c>
      <c r="BN1365"/>
      <c r="BO1365"/>
    </row>
    <row r="1366" spans="1:67" s="13" customFormat="1" x14ac:dyDescent="0.25">
      <c r="A1366" s="8" t="s">
        <v>2232</v>
      </c>
      <c r="B1366"/>
      <c r="C1366" t="s">
        <v>1505</v>
      </c>
      <c r="D1366" t="s">
        <v>61</v>
      </c>
      <c r="E1366" t="s">
        <v>572</v>
      </c>
      <c r="F1366" t="s">
        <v>1118</v>
      </c>
      <c r="G1366" s="8" t="s">
        <v>572</v>
      </c>
      <c r="H1366" s="8" t="s">
        <v>1118</v>
      </c>
      <c r="I1366" s="8"/>
      <c r="J1366"/>
      <c r="K1366"/>
      <c r="L1366"/>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v>11.4</v>
      </c>
      <c r="AX1366">
        <v>8.85</v>
      </c>
      <c r="AY1366">
        <v>8.4</v>
      </c>
      <c r="AZ1366" t="s">
        <v>2234</v>
      </c>
      <c r="BA1366">
        <v>10.5</v>
      </c>
      <c r="BB1366">
        <v>9.15</v>
      </c>
      <c r="BC1366">
        <v>8.6999999999999993</v>
      </c>
      <c r="BD1366">
        <v>9.15</v>
      </c>
      <c r="BE1366"/>
      <c r="BF1366"/>
      <c r="BG1366"/>
      <c r="BH1366"/>
      <c r="BI1366"/>
      <c r="BJ1366" s="8" t="s">
        <v>67</v>
      </c>
      <c r="BK1366" s="9">
        <v>44820</v>
      </c>
      <c r="BL1366" s="8" t="s">
        <v>2219</v>
      </c>
      <c r="BM1366" s="8">
        <v>2905</v>
      </c>
      <c r="BN1366"/>
      <c r="BO1366"/>
    </row>
    <row r="1367" spans="1:67" s="13" customFormat="1" x14ac:dyDescent="0.25">
      <c r="A1367" s="8" t="s">
        <v>2228</v>
      </c>
      <c r="B1367"/>
      <c r="C1367" t="s">
        <v>1505</v>
      </c>
      <c r="D1367" t="s">
        <v>61</v>
      </c>
      <c r="E1367" t="s">
        <v>572</v>
      </c>
      <c r="F1367" t="s">
        <v>1118</v>
      </c>
      <c r="G1367" s="8" t="s">
        <v>572</v>
      </c>
      <c r="H1367" s="8" t="s">
        <v>1118</v>
      </c>
      <c r="I1367" s="8"/>
      <c r="J1367"/>
      <c r="K1367"/>
      <c r="L1367"/>
      <c r="M1367">
        <v>11.7</v>
      </c>
      <c r="N1367"/>
      <c r="O1367"/>
      <c r="P1367">
        <v>10.199999999999999</v>
      </c>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s="8" t="s">
        <v>67</v>
      </c>
      <c r="BK1367" s="9">
        <v>44820</v>
      </c>
      <c r="BL1367" s="8" t="s">
        <v>2219</v>
      </c>
      <c r="BM1367" s="8">
        <v>2905</v>
      </c>
      <c r="BN1367"/>
      <c r="BO1367"/>
    </row>
    <row r="1368" spans="1:67" s="13" customFormat="1" x14ac:dyDescent="0.25">
      <c r="A1368" s="8" t="s">
        <v>2230</v>
      </c>
      <c r="B1368"/>
      <c r="C1368" t="s">
        <v>1505</v>
      </c>
      <c r="D1368" t="s">
        <v>61</v>
      </c>
      <c r="E1368" t="s">
        <v>572</v>
      </c>
      <c r="F1368" t="s">
        <v>1118</v>
      </c>
      <c r="G1368" s="8" t="s">
        <v>572</v>
      </c>
      <c r="H1368" s="8" t="s">
        <v>1118</v>
      </c>
      <c r="I1368" s="8"/>
      <c r="J1368"/>
      <c r="K1368"/>
      <c r="L1368"/>
      <c r="M1368"/>
      <c r="N1368"/>
      <c r="O1368"/>
      <c r="P1368"/>
      <c r="Q1368">
        <v>10.8</v>
      </c>
      <c r="R1368"/>
      <c r="S1368"/>
      <c r="T1368">
        <v>10.5</v>
      </c>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s="8" t="s">
        <v>67</v>
      </c>
      <c r="BK1368" s="9">
        <v>44820</v>
      </c>
      <c r="BL1368" s="8" t="s">
        <v>2219</v>
      </c>
      <c r="BM1368" s="8">
        <v>2905</v>
      </c>
      <c r="BN1368"/>
      <c r="BO1368"/>
    </row>
    <row r="1369" spans="1:67" s="13" customFormat="1" x14ac:dyDescent="0.25">
      <c r="A1369" s="8" t="s">
        <v>2229</v>
      </c>
      <c r="B1369"/>
      <c r="C1369" t="s">
        <v>1505</v>
      </c>
      <c r="D1369" t="s">
        <v>61</v>
      </c>
      <c r="E1369" t="s">
        <v>572</v>
      </c>
      <c r="F1369" t="s">
        <v>1118</v>
      </c>
      <c r="G1369" s="8" t="s">
        <v>572</v>
      </c>
      <c r="H1369" s="8" t="s">
        <v>1118</v>
      </c>
      <c r="I1369" s="8"/>
      <c r="J1369"/>
      <c r="K1369"/>
      <c r="L1369"/>
      <c r="M1369">
        <v>12</v>
      </c>
      <c r="N1369"/>
      <c r="O1369"/>
      <c r="P1369">
        <v>9.75</v>
      </c>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s="8" t="s">
        <v>67</v>
      </c>
      <c r="BK1369" s="9">
        <v>44820</v>
      </c>
      <c r="BL1369" s="8" t="s">
        <v>2219</v>
      </c>
      <c r="BM1369" s="8">
        <v>2905</v>
      </c>
      <c r="BN1369"/>
      <c r="BO1369"/>
    </row>
    <row r="1370" spans="1:67" s="13" customFormat="1" x14ac:dyDescent="0.25">
      <c r="A1370" s="8" t="s">
        <v>2233</v>
      </c>
      <c r="B1370"/>
      <c r="C1370" t="s">
        <v>1505</v>
      </c>
      <c r="D1370" t="s">
        <v>61</v>
      </c>
      <c r="E1370" t="s">
        <v>572</v>
      </c>
      <c r="F1370" t="s">
        <v>1118</v>
      </c>
      <c r="G1370" s="8" t="s">
        <v>572</v>
      </c>
      <c r="H1370" s="8" t="s">
        <v>1118</v>
      </c>
      <c r="I1370" s="8"/>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v>12</v>
      </c>
      <c r="BF1370"/>
      <c r="BG1370"/>
      <c r="BH1370">
        <v>7.8</v>
      </c>
      <c r="BI1370"/>
      <c r="BJ1370" s="8" t="s">
        <v>67</v>
      </c>
      <c r="BK1370" s="9">
        <v>44820</v>
      </c>
      <c r="BL1370" s="8" t="s">
        <v>2219</v>
      </c>
      <c r="BM1370" s="8">
        <v>2905</v>
      </c>
      <c r="BN1370"/>
      <c r="BO1370"/>
    </row>
    <row r="1371" spans="1:67" s="23" customFormat="1" x14ac:dyDescent="0.25">
      <c r="A1371" s="12" t="s">
        <v>2218</v>
      </c>
      <c r="B1371" s="12"/>
      <c r="C1371" s="12" t="s">
        <v>1505</v>
      </c>
      <c r="D1371" s="12" t="s">
        <v>61</v>
      </c>
      <c r="E1371" s="12" t="s">
        <v>572</v>
      </c>
      <c r="F1371" s="12" t="s">
        <v>1118</v>
      </c>
      <c r="G1371" s="12" t="s">
        <v>572</v>
      </c>
      <c r="H1371" s="12" t="s">
        <v>1118</v>
      </c>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t="s">
        <v>67</v>
      </c>
      <c r="BK1371" s="14">
        <v>44819</v>
      </c>
      <c r="BL1371" s="12" t="s">
        <v>2214</v>
      </c>
      <c r="BM1371" s="12">
        <v>3649</v>
      </c>
      <c r="BN1371" s="12" t="s">
        <v>60</v>
      </c>
      <c r="BO1371" s="12" t="s">
        <v>2214</v>
      </c>
    </row>
    <row r="1372" spans="1:67" s="23" customFormat="1" x14ac:dyDescent="0.25">
      <c r="A1372"/>
      <c r="B1372"/>
      <c r="C1372" t="s">
        <v>1505</v>
      </c>
      <c r="D1372" t="s">
        <v>61</v>
      </c>
      <c r="E1372" t="s">
        <v>572</v>
      </c>
      <c r="F1372" t="s">
        <v>1118</v>
      </c>
      <c r="G1372" t="s">
        <v>572</v>
      </c>
      <c r="H1372" t="s">
        <v>1118</v>
      </c>
      <c r="I1372"/>
      <c r="J1372"/>
      <c r="K1372"/>
      <c r="L1372"/>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v>11.5</v>
      </c>
      <c r="AX1372"/>
      <c r="AY1372"/>
      <c r="AZ1372">
        <v>6</v>
      </c>
      <c r="BA1372">
        <v>11</v>
      </c>
      <c r="BB1372"/>
      <c r="BC1372"/>
      <c r="BD1372">
        <v>7</v>
      </c>
      <c r="BE1372"/>
      <c r="BF1372"/>
      <c r="BG1372"/>
      <c r="BH1372"/>
      <c r="BI1372" t="s">
        <v>1128</v>
      </c>
      <c r="BJ1372" t="s">
        <v>67</v>
      </c>
      <c r="BK1372" s="1">
        <v>44797</v>
      </c>
      <c r="BL1372" t="s">
        <v>75</v>
      </c>
      <c r="BM1372">
        <v>36083</v>
      </c>
      <c r="BN1372" t="s">
        <v>60</v>
      </c>
      <c r="BO1372" t="s">
        <v>75</v>
      </c>
    </row>
    <row r="1373" spans="1:67" s="13" customFormat="1" x14ac:dyDescent="0.25">
      <c r="A1373" t="s">
        <v>1121</v>
      </c>
      <c r="B1373"/>
      <c r="C1373" t="s">
        <v>1505</v>
      </c>
      <c r="D1373" t="s">
        <v>61</v>
      </c>
      <c r="E1373" t="s">
        <v>572</v>
      </c>
      <c r="F1373" t="s">
        <v>1118</v>
      </c>
      <c r="G1373" t="s">
        <v>572</v>
      </c>
      <c r="H1373" t="s">
        <v>1122</v>
      </c>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v>11.4</v>
      </c>
      <c r="AT1373"/>
      <c r="AU1373"/>
      <c r="AV1373">
        <v>8</v>
      </c>
      <c r="AW1373"/>
      <c r="AX1373"/>
      <c r="AY1373"/>
      <c r="AZ1373"/>
      <c r="BA1373"/>
      <c r="BB1373"/>
      <c r="BC1373"/>
      <c r="BD1373"/>
      <c r="BE1373"/>
      <c r="BF1373"/>
      <c r="BG1373"/>
      <c r="BH1373"/>
      <c r="BI1373"/>
      <c r="BJ1373" t="s">
        <v>67</v>
      </c>
      <c r="BK1373"/>
      <c r="BL1373" t="s">
        <v>118</v>
      </c>
      <c r="BM1373">
        <v>3096</v>
      </c>
      <c r="BN1373"/>
      <c r="BO1373"/>
    </row>
    <row r="1374" spans="1:67" s="13" customFormat="1" x14ac:dyDescent="0.25">
      <c r="A1374" t="s">
        <v>1123</v>
      </c>
      <c r="B1374"/>
      <c r="C1374" t="s">
        <v>1505</v>
      </c>
      <c r="D1374" t="s">
        <v>61</v>
      </c>
      <c r="E1374" t="s">
        <v>572</v>
      </c>
      <c r="F1374" t="s">
        <v>1118</v>
      </c>
      <c r="G1374" t="s">
        <v>572</v>
      </c>
      <c r="H1374" t="s">
        <v>1122</v>
      </c>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t="s">
        <v>67</v>
      </c>
      <c r="BK1374"/>
      <c r="BL1374" t="s">
        <v>118</v>
      </c>
      <c r="BM1374">
        <v>3096</v>
      </c>
      <c r="BN1374"/>
      <c r="BO1374"/>
    </row>
    <row r="1375" spans="1:67" s="23" customFormat="1" x14ac:dyDescent="0.25">
      <c r="A1375" t="s">
        <v>1124</v>
      </c>
      <c r="B1375"/>
      <c r="C1375" t="s">
        <v>1505</v>
      </c>
      <c r="D1375" t="s">
        <v>61</v>
      </c>
      <c r="E1375" t="s">
        <v>572</v>
      </c>
      <c r="F1375" t="s">
        <v>1118</v>
      </c>
      <c r="G1375" t="s">
        <v>572</v>
      </c>
      <c r="H1375" t="s">
        <v>1122</v>
      </c>
      <c r="I1375"/>
      <c r="J1375"/>
      <c r="K1375"/>
      <c r="L1375"/>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v>11.6</v>
      </c>
      <c r="AT1375"/>
      <c r="AU1375"/>
      <c r="AV1375">
        <v>8</v>
      </c>
      <c r="AW1375"/>
      <c r="AX1375"/>
      <c r="AY1375"/>
      <c r="AZ1375"/>
      <c r="BA1375"/>
      <c r="BB1375"/>
      <c r="BC1375"/>
      <c r="BD1375"/>
      <c r="BE1375"/>
      <c r="BF1375"/>
      <c r="BG1375"/>
      <c r="BH1375"/>
      <c r="BI1375" t="s">
        <v>1125</v>
      </c>
      <c r="BJ1375" t="s">
        <v>67</v>
      </c>
      <c r="BK1375"/>
      <c r="BL1375" t="s">
        <v>118</v>
      </c>
      <c r="BM1375">
        <v>3096</v>
      </c>
      <c r="BN1375"/>
      <c r="BO1375"/>
    </row>
    <row r="1376" spans="1:67" s="23" customFormat="1" x14ac:dyDescent="0.25">
      <c r="A1376" t="s">
        <v>1126</v>
      </c>
      <c r="B1376"/>
      <c r="C1376" t="s">
        <v>1505</v>
      </c>
      <c r="D1376" t="s">
        <v>61</v>
      </c>
      <c r="E1376" t="s">
        <v>572</v>
      </c>
      <c r="F1376" t="s">
        <v>1118</v>
      </c>
      <c r="G1376" t="s">
        <v>572</v>
      </c>
      <c r="H1376" t="s">
        <v>1122</v>
      </c>
      <c r="I1376"/>
      <c r="J1376"/>
      <c r="K1376"/>
      <c r="L1376"/>
      <c r="M1376"/>
      <c r="N1376"/>
      <c r="O1376"/>
      <c r="P1376"/>
      <c r="Q1376"/>
      <c r="R1376"/>
      <c r="S1376"/>
      <c r="T1376"/>
      <c r="U1376"/>
      <c r="V1376"/>
      <c r="W1376"/>
      <c r="X1376"/>
      <c r="Y1376"/>
      <c r="Z1376"/>
      <c r="AA1376"/>
      <c r="AB1376"/>
      <c r="AC1376"/>
      <c r="AD1376"/>
      <c r="AE1376"/>
      <c r="AF1376"/>
      <c r="AG1376"/>
      <c r="AH1376"/>
      <c r="AI1376"/>
      <c r="AJ1376"/>
      <c r="AK1376">
        <v>11.4</v>
      </c>
      <c r="AL1376"/>
      <c r="AM1376"/>
      <c r="AN1376">
        <v>7.2</v>
      </c>
      <c r="AO1376">
        <v>12.3</v>
      </c>
      <c r="AP1376"/>
      <c r="AQ1376"/>
      <c r="AR1376">
        <v>8.3000000000000007</v>
      </c>
      <c r="AS1376">
        <v>11.6</v>
      </c>
      <c r="AT1376"/>
      <c r="AU1376"/>
      <c r="AV1376">
        <v>8.3000000000000007</v>
      </c>
      <c r="AW1376">
        <v>11</v>
      </c>
      <c r="AX1376">
        <v>8.4</v>
      </c>
      <c r="AY1376">
        <v>8.3000000000000007</v>
      </c>
      <c r="AZ1376">
        <v>8.4</v>
      </c>
      <c r="BA1376"/>
      <c r="BB1376"/>
      <c r="BC1376"/>
      <c r="BD1376"/>
      <c r="BE1376"/>
      <c r="BF1376"/>
      <c r="BG1376"/>
      <c r="BH1376"/>
      <c r="BI1376"/>
      <c r="BJ1376" t="s">
        <v>67</v>
      </c>
      <c r="BK1376"/>
      <c r="BL1376" t="s">
        <v>118</v>
      </c>
      <c r="BM1376">
        <v>3096</v>
      </c>
      <c r="BN1376"/>
      <c r="BO1376"/>
    </row>
    <row r="1377" spans="1:67" s="23" customFormat="1" x14ac:dyDescent="0.25">
      <c r="A1377" t="s">
        <v>1127</v>
      </c>
      <c r="B1377"/>
      <c r="C1377" t="s">
        <v>1505</v>
      </c>
      <c r="D1377" t="s">
        <v>61</v>
      </c>
      <c r="E1377" t="s">
        <v>572</v>
      </c>
      <c r="F1377" t="s">
        <v>1118</v>
      </c>
      <c r="G1377" t="s">
        <v>572</v>
      </c>
      <c r="H1377" t="s">
        <v>1122</v>
      </c>
      <c r="I1377"/>
      <c r="J1377"/>
      <c r="K1377"/>
      <c r="L1377"/>
      <c r="M1377"/>
      <c r="N1377"/>
      <c r="O1377"/>
      <c r="P1377"/>
      <c r="Q1377"/>
      <c r="R1377"/>
      <c r="S1377"/>
      <c r="T1377"/>
      <c r="U1377"/>
      <c r="V1377"/>
      <c r="W1377"/>
      <c r="X1377"/>
      <c r="Y1377"/>
      <c r="Z1377"/>
      <c r="AA1377"/>
      <c r="AB1377"/>
      <c r="AC1377"/>
      <c r="AD1377"/>
      <c r="AE1377"/>
      <c r="AF1377"/>
      <c r="AG1377"/>
      <c r="AH1377"/>
      <c r="AI1377"/>
      <c r="AJ1377"/>
      <c r="AK1377"/>
      <c r="AL1377"/>
      <c r="AM1377"/>
      <c r="AN1377"/>
      <c r="AO1377">
        <v>13.6</v>
      </c>
      <c r="AP1377"/>
      <c r="AQ1377"/>
      <c r="AR1377">
        <v>8.6999999999999993</v>
      </c>
      <c r="AS1377"/>
      <c r="AT1377"/>
      <c r="AU1377"/>
      <c r="AV1377"/>
      <c r="AW1377"/>
      <c r="AX1377"/>
      <c r="AY1377"/>
      <c r="AZ1377"/>
      <c r="BA1377"/>
      <c r="BB1377"/>
      <c r="BC1377"/>
      <c r="BD1377"/>
      <c r="BE1377"/>
      <c r="BF1377"/>
      <c r="BG1377"/>
      <c r="BH1377"/>
      <c r="BI1377"/>
      <c r="BJ1377" t="s">
        <v>67</v>
      </c>
      <c r="BK1377"/>
      <c r="BL1377" t="s">
        <v>118</v>
      </c>
      <c r="BM1377">
        <v>3096</v>
      </c>
      <c r="BN1377"/>
      <c r="BO1377"/>
    </row>
    <row r="1378" spans="1:67" s="23" customFormat="1" x14ac:dyDescent="0.25">
      <c r="A1378" s="8" t="s">
        <v>2377</v>
      </c>
      <c r="B1378"/>
      <c r="C1378" t="s">
        <v>1505</v>
      </c>
      <c r="D1378" t="s">
        <v>61</v>
      </c>
      <c r="E1378" t="s">
        <v>572</v>
      </c>
      <c r="F1378" t="s">
        <v>1118</v>
      </c>
      <c r="G1378" s="8" t="s">
        <v>572</v>
      </c>
      <c r="H1378" s="8" t="s">
        <v>2374</v>
      </c>
      <c r="I1378" s="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v>11</v>
      </c>
      <c r="AP1378"/>
      <c r="AQ1378"/>
      <c r="AR1378">
        <v>9.0500000000000007</v>
      </c>
      <c r="AS1378"/>
      <c r="AT1378"/>
      <c r="AU1378"/>
      <c r="AV1378"/>
      <c r="AW1378"/>
      <c r="AX1378"/>
      <c r="AY1378"/>
      <c r="AZ1378"/>
      <c r="BA1378"/>
      <c r="BB1378"/>
      <c r="BC1378"/>
      <c r="BD1378"/>
      <c r="BE1378"/>
      <c r="BF1378"/>
      <c r="BG1378"/>
      <c r="BH1378"/>
      <c r="BI1378"/>
      <c r="BJ1378" t="s">
        <v>67</v>
      </c>
      <c r="BK1378" s="1">
        <v>44824</v>
      </c>
      <c r="BL1378" t="s">
        <v>2356</v>
      </c>
      <c r="BM1378">
        <v>2930</v>
      </c>
      <c r="BN1378"/>
      <c r="BO1378"/>
    </row>
    <row r="1379" spans="1:67" s="23" customFormat="1" x14ac:dyDescent="0.25">
      <c r="A1379" s="8" t="s">
        <v>2376</v>
      </c>
      <c r="B1379"/>
      <c r="C1379" t="s">
        <v>1505</v>
      </c>
      <c r="D1379" t="s">
        <v>61</v>
      </c>
      <c r="E1379" t="s">
        <v>572</v>
      </c>
      <c r="F1379" t="s">
        <v>1118</v>
      </c>
      <c r="G1379" s="8" t="s">
        <v>572</v>
      </c>
      <c r="H1379" s="8" t="s">
        <v>2374</v>
      </c>
      <c r="I1379" s="8"/>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v>12.4</v>
      </c>
      <c r="AT1379"/>
      <c r="AU1379"/>
      <c r="AV1379">
        <v>9.9</v>
      </c>
      <c r="AW1379"/>
      <c r="AX1379"/>
      <c r="AY1379"/>
      <c r="AZ1379"/>
      <c r="BA1379"/>
      <c r="BB1379"/>
      <c r="BC1379"/>
      <c r="BD1379"/>
      <c r="BE1379"/>
      <c r="BF1379"/>
      <c r="BG1379"/>
      <c r="BH1379"/>
      <c r="BI1379"/>
      <c r="BJ1379" t="s">
        <v>67</v>
      </c>
      <c r="BK1379" s="1">
        <v>44824</v>
      </c>
      <c r="BL1379" t="s">
        <v>2356</v>
      </c>
      <c r="BM1379">
        <v>2930</v>
      </c>
      <c r="BN1379"/>
      <c r="BO1379"/>
    </row>
    <row r="1380" spans="1:67" s="23" customFormat="1" x14ac:dyDescent="0.25">
      <c r="A1380" s="8" t="s">
        <v>2375</v>
      </c>
      <c r="B1380"/>
      <c r="C1380" t="s">
        <v>1505</v>
      </c>
      <c r="D1380" t="s">
        <v>61</v>
      </c>
      <c r="E1380" t="s">
        <v>572</v>
      </c>
      <c r="F1380" t="s">
        <v>1118</v>
      </c>
      <c r="G1380" s="8" t="s">
        <v>572</v>
      </c>
      <c r="H1380" s="8" t="s">
        <v>2374</v>
      </c>
      <c r="I1380" s="8"/>
      <c r="J1380"/>
      <c r="K1380"/>
      <c r="L1380"/>
      <c r="M1380"/>
      <c r="N1380"/>
      <c r="O1380"/>
      <c r="P1380"/>
      <c r="Q1380"/>
      <c r="R1380"/>
      <c r="S1380"/>
      <c r="T1380"/>
      <c r="U1380"/>
      <c r="V1380"/>
      <c r="W1380"/>
      <c r="X1380"/>
      <c r="Y1380"/>
      <c r="Z1380"/>
      <c r="AA1380"/>
      <c r="AB1380"/>
      <c r="AC1380"/>
      <c r="AD1380"/>
      <c r="AE1380"/>
      <c r="AF1380"/>
      <c r="AG1380">
        <v>8</v>
      </c>
      <c r="AH1380"/>
      <c r="AI1380"/>
      <c r="AJ1380">
        <v>10.5</v>
      </c>
      <c r="AK1380"/>
      <c r="AL1380"/>
      <c r="AM1380"/>
      <c r="AN1380"/>
      <c r="AO1380"/>
      <c r="AP1380"/>
      <c r="AQ1380"/>
      <c r="AR1380"/>
      <c r="AS1380"/>
      <c r="AT1380"/>
      <c r="AU1380"/>
      <c r="AV1380"/>
      <c r="AW1380"/>
      <c r="AX1380"/>
      <c r="AY1380"/>
      <c r="AZ1380"/>
      <c r="BA1380"/>
      <c r="BB1380"/>
      <c r="BC1380"/>
      <c r="BD1380"/>
      <c r="BE1380"/>
      <c r="BF1380"/>
      <c r="BG1380"/>
      <c r="BH1380"/>
      <c r="BI1380"/>
      <c r="BJ1380" s="8" t="s">
        <v>67</v>
      </c>
      <c r="BK1380" s="9">
        <v>44824</v>
      </c>
      <c r="BL1380" s="8" t="s">
        <v>2356</v>
      </c>
      <c r="BM1380">
        <v>2930</v>
      </c>
      <c r="BN1380"/>
      <c r="BO1380"/>
    </row>
    <row r="1381" spans="1:67" s="13" customFormat="1" x14ac:dyDescent="0.25">
      <c r="A1381" s="13" t="s">
        <v>1723</v>
      </c>
      <c r="C1381" s="13" t="s">
        <v>1505</v>
      </c>
      <c r="D1381" s="13" t="s">
        <v>61</v>
      </c>
      <c r="E1381" s="13" t="s">
        <v>572</v>
      </c>
      <c r="F1381" s="13" t="s">
        <v>1118</v>
      </c>
      <c r="G1381" s="13" t="s">
        <v>572</v>
      </c>
      <c r="H1381" s="13" t="s">
        <v>1441</v>
      </c>
    </row>
    <row r="1382" spans="1:67" s="13" customFormat="1" x14ac:dyDescent="0.25">
      <c r="A1382" t="s">
        <v>2325</v>
      </c>
      <c r="B1382" t="s">
        <v>326</v>
      </c>
      <c r="C1382" t="s">
        <v>1505</v>
      </c>
      <c r="D1382" t="s">
        <v>61</v>
      </c>
      <c r="E1382" t="s">
        <v>572</v>
      </c>
      <c r="F1382" t="s">
        <v>1118</v>
      </c>
      <c r="G1382" t="s">
        <v>572</v>
      </c>
      <c r="H1382" t="s">
        <v>1441</v>
      </c>
      <c r="I1382"/>
      <c r="J1382"/>
      <c r="K1382"/>
      <c r="L1382"/>
      <c r="M1382">
        <v>11.6</v>
      </c>
      <c r="N1382"/>
      <c r="O1382"/>
      <c r="P1382">
        <v>12.7</v>
      </c>
      <c r="Q1382">
        <v>11.7</v>
      </c>
      <c r="R1382"/>
      <c r="S1382"/>
      <c r="T1382">
        <v>14.6</v>
      </c>
      <c r="U1382">
        <v>10.5</v>
      </c>
      <c r="V1382"/>
      <c r="W1382"/>
      <c r="X1382">
        <v>14</v>
      </c>
      <c r="Y1382">
        <v>9.1999999999999993</v>
      </c>
      <c r="Z1382"/>
      <c r="AA1382"/>
      <c r="AB1382">
        <v>14.2</v>
      </c>
      <c r="AC1382">
        <v>9.5</v>
      </c>
      <c r="AD1382"/>
      <c r="AE1382"/>
      <c r="AF1382">
        <v>14.1</v>
      </c>
      <c r="AG1382">
        <v>8.8000000000000007</v>
      </c>
      <c r="AH1382"/>
      <c r="AI1382"/>
      <c r="AJ1382">
        <v>11.1</v>
      </c>
      <c r="AK1382"/>
      <c r="AL1382"/>
      <c r="AM1382"/>
      <c r="AN1382"/>
      <c r="AO1382"/>
      <c r="AP1382"/>
      <c r="AQ1382"/>
      <c r="AR1382"/>
      <c r="AS1382"/>
      <c r="AT1382"/>
      <c r="AU1382"/>
      <c r="AV1382"/>
      <c r="AW1382"/>
      <c r="AX1382"/>
      <c r="AY1382"/>
      <c r="AZ1382"/>
      <c r="BA1382"/>
      <c r="BB1382"/>
      <c r="BC1382"/>
      <c r="BD1382"/>
      <c r="BE1382"/>
      <c r="BF1382"/>
      <c r="BG1382"/>
      <c r="BH1382"/>
      <c r="BI1382"/>
      <c r="BJ1382" t="s">
        <v>67</v>
      </c>
      <c r="BK1382" s="1">
        <v>44823</v>
      </c>
      <c r="BL1382" t="s">
        <v>2337</v>
      </c>
      <c r="BM1382">
        <v>6618</v>
      </c>
      <c r="BN1382" t="s">
        <v>60</v>
      </c>
      <c r="BO1382" t="s">
        <v>2337</v>
      </c>
    </row>
    <row r="1383" spans="1:67" s="13" customFormat="1" x14ac:dyDescent="0.25">
      <c r="A1383" s="8" t="s">
        <v>2325</v>
      </c>
      <c r="B1383" t="s">
        <v>326</v>
      </c>
      <c r="C1383" t="s">
        <v>1505</v>
      </c>
      <c r="D1383" t="s">
        <v>61</v>
      </c>
      <c r="E1383" t="s">
        <v>572</v>
      </c>
      <c r="F1383" t="s">
        <v>1118</v>
      </c>
      <c r="G1383" s="8" t="s">
        <v>572</v>
      </c>
      <c r="H1383" s="8" t="s">
        <v>1441</v>
      </c>
      <c r="I1383" s="8" t="b">
        <v>0</v>
      </c>
      <c r="J1383"/>
      <c r="K1383"/>
      <c r="L1383"/>
      <c r="M1383">
        <v>11.6</v>
      </c>
      <c r="N1383"/>
      <c r="O1383"/>
      <c r="P1383">
        <v>12.7</v>
      </c>
      <c r="Q1383">
        <v>11.7</v>
      </c>
      <c r="R1383"/>
      <c r="S1383"/>
      <c r="T1383">
        <v>14.6</v>
      </c>
      <c r="U1383">
        <v>10.5</v>
      </c>
      <c r="V1383"/>
      <c r="W1383"/>
      <c r="X1383">
        <v>14</v>
      </c>
      <c r="Y1383">
        <v>9.1999999999999993</v>
      </c>
      <c r="Z1383"/>
      <c r="AA1383"/>
      <c r="AB1383">
        <v>14.2</v>
      </c>
      <c r="AC1383">
        <v>9.5</v>
      </c>
      <c r="AD1383"/>
      <c r="AE1383"/>
      <c r="AF1383">
        <v>14.1</v>
      </c>
      <c r="AG1383">
        <v>8.8000000000000007</v>
      </c>
      <c r="AH1383"/>
      <c r="AI1383"/>
      <c r="AJ1383">
        <v>11.1</v>
      </c>
      <c r="AK1383"/>
      <c r="AL1383"/>
      <c r="AM1383"/>
      <c r="AN1383"/>
      <c r="AO1383"/>
      <c r="AP1383"/>
      <c r="AQ1383"/>
      <c r="AR1383"/>
      <c r="AS1383"/>
      <c r="AT1383"/>
      <c r="AU1383"/>
      <c r="AV1383"/>
      <c r="AW1383"/>
      <c r="AX1383"/>
      <c r="AY1383"/>
      <c r="AZ1383"/>
      <c r="BA1383"/>
      <c r="BB1383"/>
      <c r="BC1383"/>
      <c r="BD1383"/>
      <c r="BE1383"/>
      <c r="BF1383"/>
      <c r="BG1383"/>
      <c r="BH1383"/>
      <c r="BI1383"/>
      <c r="BJ1383" t="s">
        <v>67</v>
      </c>
      <c r="BK1383" s="1">
        <v>44820</v>
      </c>
      <c r="BL1383" s="8" t="s">
        <v>2299</v>
      </c>
      <c r="BM1383" s="8" t="s">
        <v>2335</v>
      </c>
      <c r="BN1383" t="s">
        <v>60</v>
      </c>
      <c r="BO1383" s="8" t="s">
        <v>2299</v>
      </c>
    </row>
    <row r="1384" spans="1:67" s="13" customFormat="1" x14ac:dyDescent="0.25">
      <c r="A1384" t="s">
        <v>1442</v>
      </c>
      <c r="B1384"/>
      <c r="C1384" t="s">
        <v>1505</v>
      </c>
      <c r="D1384" t="s">
        <v>61</v>
      </c>
      <c r="E1384" t="s">
        <v>572</v>
      </c>
      <c r="F1384" t="s">
        <v>1118</v>
      </c>
      <c r="G1384" t="s">
        <v>572</v>
      </c>
      <c r="H1384" t="s">
        <v>1441</v>
      </c>
      <c r="I1384"/>
      <c r="J1384"/>
      <c r="K1384"/>
      <c r="L138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v>11</v>
      </c>
      <c r="AT1384"/>
      <c r="AU1384"/>
      <c r="AV1384">
        <v>9.6</v>
      </c>
      <c r="AW1384">
        <v>10.3</v>
      </c>
      <c r="AX1384"/>
      <c r="AY1384"/>
      <c r="AZ1384">
        <v>8.6999999999999993</v>
      </c>
      <c r="BA1384">
        <v>10</v>
      </c>
      <c r="BB1384"/>
      <c r="BC1384"/>
      <c r="BD1384">
        <v>9.6999999999999993</v>
      </c>
      <c r="BE1384">
        <v>11.5</v>
      </c>
      <c r="BF1384"/>
      <c r="BG1384"/>
      <c r="BH1384">
        <v>9</v>
      </c>
      <c r="BI1384" t="s">
        <v>1444</v>
      </c>
      <c r="BJ1384" t="s">
        <v>67</v>
      </c>
      <c r="BK1384" s="1">
        <v>44806</v>
      </c>
      <c r="BL1384" t="s">
        <v>1443</v>
      </c>
      <c r="BM1384">
        <v>6619</v>
      </c>
      <c r="BN1384"/>
      <c r="BO1384"/>
    </row>
    <row r="1385" spans="1:67" s="13" customFormat="1" x14ac:dyDescent="0.25">
      <c r="A1385" s="8" t="s">
        <v>1442</v>
      </c>
      <c r="B1385"/>
      <c r="C1385" t="s">
        <v>1505</v>
      </c>
      <c r="D1385" t="s">
        <v>61</v>
      </c>
      <c r="E1385" t="s">
        <v>572</v>
      </c>
      <c r="F1385" t="s">
        <v>1118</v>
      </c>
      <c r="G1385" s="8" t="s">
        <v>572</v>
      </c>
      <c r="H1385" s="8" t="s">
        <v>1441</v>
      </c>
      <c r="I1385" s="8"/>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v>11</v>
      </c>
      <c r="AT1385"/>
      <c r="AU1385"/>
      <c r="AV1385">
        <v>9.6</v>
      </c>
      <c r="AW1385">
        <v>10.3</v>
      </c>
      <c r="AX1385"/>
      <c r="AY1385"/>
      <c r="AZ1385">
        <v>8.6999999999999993</v>
      </c>
      <c r="BA1385">
        <v>10</v>
      </c>
      <c r="BB1385"/>
      <c r="BC1385"/>
      <c r="BD1385">
        <v>9.6999999999999993</v>
      </c>
      <c r="BE1385">
        <v>11.5</v>
      </c>
      <c r="BF1385"/>
      <c r="BG1385"/>
      <c r="BH1385">
        <v>9</v>
      </c>
      <c r="BI1385"/>
      <c r="BJ1385" t="s">
        <v>67</v>
      </c>
      <c r="BK1385" s="1">
        <v>44820</v>
      </c>
      <c r="BL1385" s="8" t="s">
        <v>2299</v>
      </c>
      <c r="BM1385" s="8" t="s">
        <v>2335</v>
      </c>
      <c r="BN1385" t="s">
        <v>60</v>
      </c>
      <c r="BO1385" s="8" t="s">
        <v>2299</v>
      </c>
    </row>
    <row r="1386" spans="1:67" s="13" customFormat="1" x14ac:dyDescent="0.25">
      <c r="A1386" t="s">
        <v>1117</v>
      </c>
      <c r="B1386"/>
      <c r="C1386" t="s">
        <v>1505</v>
      </c>
      <c r="D1386" t="s">
        <v>61</v>
      </c>
      <c r="E1386" t="s">
        <v>572</v>
      </c>
      <c r="F1386" t="s">
        <v>1118</v>
      </c>
      <c r="G1386" t="s">
        <v>572</v>
      </c>
      <c r="H1386" t="s">
        <v>1119</v>
      </c>
      <c r="I1386"/>
      <c r="J1386"/>
      <c r="K1386"/>
      <c r="L1386"/>
      <c r="M1386"/>
      <c r="N1386"/>
      <c r="O1386"/>
      <c r="P1386"/>
      <c r="Q1386">
        <v>12</v>
      </c>
      <c r="R1386"/>
      <c r="S1386"/>
      <c r="T1386">
        <v>12</v>
      </c>
      <c r="U1386"/>
      <c r="V1386"/>
      <c r="W1386"/>
      <c r="X1386"/>
      <c r="Y1386"/>
      <c r="Z1386"/>
      <c r="AA1386"/>
      <c r="AB1386">
        <v>10</v>
      </c>
      <c r="AC1386"/>
      <c r="AD1386"/>
      <c r="AE1386"/>
      <c r="AF1386"/>
      <c r="AG1386">
        <v>10</v>
      </c>
      <c r="AH1386"/>
      <c r="AI1386"/>
      <c r="AJ1386">
        <v>9</v>
      </c>
      <c r="AK1386"/>
      <c r="AL1386"/>
      <c r="AM1386"/>
      <c r="AN1386"/>
      <c r="AO1386"/>
      <c r="AP1386"/>
      <c r="AQ1386"/>
      <c r="AR1386"/>
      <c r="AS1386">
        <v>12</v>
      </c>
      <c r="AT1386"/>
      <c r="AU1386"/>
      <c r="AV1386">
        <v>12</v>
      </c>
      <c r="AW1386"/>
      <c r="AX1386"/>
      <c r="AY1386"/>
      <c r="AZ1386"/>
      <c r="BA1386"/>
      <c r="BB1386"/>
      <c r="BC1386"/>
      <c r="BD1386"/>
      <c r="BE1386">
        <v>11.5</v>
      </c>
      <c r="BF1386"/>
      <c r="BG1386"/>
      <c r="BH1386">
        <v>9</v>
      </c>
      <c r="BI1386" t="s">
        <v>1120</v>
      </c>
      <c r="BJ1386" t="s">
        <v>67</v>
      </c>
      <c r="BK1386"/>
      <c r="BL1386" t="s">
        <v>204</v>
      </c>
      <c r="BM1386">
        <v>7016</v>
      </c>
      <c r="BN1386"/>
      <c r="BO1386"/>
    </row>
    <row r="1387" spans="1:67" s="13" customFormat="1" x14ac:dyDescent="0.25">
      <c r="A1387" t="s">
        <v>754</v>
      </c>
      <c r="B1387"/>
      <c r="C1387" t="s">
        <v>1505</v>
      </c>
      <c r="D1387" t="s">
        <v>61</v>
      </c>
      <c r="E1387" t="s">
        <v>572</v>
      </c>
      <c r="F1387" t="s">
        <v>1118</v>
      </c>
      <c r="G1387" t="s">
        <v>572</v>
      </c>
      <c r="H1387" t="s">
        <v>1119</v>
      </c>
      <c r="I1387"/>
      <c r="J1387"/>
      <c r="K1387"/>
      <c r="L1387"/>
      <c r="M1387"/>
      <c r="N1387"/>
      <c r="O1387"/>
      <c r="P1387"/>
      <c r="Q1387"/>
      <c r="R1387"/>
      <c r="S1387"/>
      <c r="T1387"/>
      <c r="U1387"/>
      <c r="V1387"/>
      <c r="W1387"/>
      <c r="X1387"/>
      <c r="Y1387">
        <v>9.6</v>
      </c>
      <c r="Z1387"/>
      <c r="AA1387"/>
      <c r="AB1387">
        <v>11</v>
      </c>
      <c r="AC1387"/>
      <c r="AD1387"/>
      <c r="AE1387"/>
      <c r="AF1387"/>
      <c r="AG1387">
        <v>9</v>
      </c>
      <c r="AH1387"/>
      <c r="AI1387"/>
      <c r="AJ1387">
        <v>10</v>
      </c>
      <c r="AK1387"/>
      <c r="AL1387"/>
      <c r="AM1387"/>
      <c r="AN1387"/>
      <c r="AO1387">
        <v>13</v>
      </c>
      <c r="AP1387"/>
      <c r="AQ1387"/>
      <c r="AR1387">
        <v>9.5</v>
      </c>
      <c r="AS1387">
        <v>13</v>
      </c>
      <c r="AT1387"/>
      <c r="AU1387"/>
      <c r="AV1387">
        <v>10</v>
      </c>
      <c r="AW1387">
        <v>11</v>
      </c>
      <c r="AX1387"/>
      <c r="AY1387"/>
      <c r="AZ1387">
        <v>9</v>
      </c>
      <c r="BA1387"/>
      <c r="BB1387"/>
      <c r="BC1387"/>
      <c r="BD1387"/>
      <c r="BE1387">
        <v>12</v>
      </c>
      <c r="BF1387"/>
      <c r="BG1387"/>
      <c r="BH1387">
        <v>8</v>
      </c>
      <c r="BI1387"/>
      <c r="BJ1387" t="s">
        <v>67</v>
      </c>
      <c r="BK1387" s="1">
        <v>44797</v>
      </c>
      <c r="BL1387" t="s">
        <v>75</v>
      </c>
      <c r="BM1387">
        <v>36083</v>
      </c>
      <c r="BN1387" t="s">
        <v>60</v>
      </c>
      <c r="BO1387" t="s">
        <v>75</v>
      </c>
    </row>
    <row r="1388" spans="1:67" s="13" customFormat="1" x14ac:dyDescent="0.25">
      <c r="A1388" t="s">
        <v>758</v>
      </c>
      <c r="B1388"/>
      <c r="C1388" t="s">
        <v>1505</v>
      </c>
      <c r="D1388" t="s">
        <v>61</v>
      </c>
      <c r="E1388" t="s">
        <v>572</v>
      </c>
      <c r="F1388" t="s">
        <v>1118</v>
      </c>
      <c r="G1388" t="s">
        <v>572</v>
      </c>
      <c r="H1388" t="s">
        <v>1119</v>
      </c>
      <c r="I1388"/>
      <c r="J1388"/>
      <c r="K1388"/>
      <c r="L1388"/>
      <c r="M1388"/>
      <c r="N1388"/>
      <c r="O1388"/>
      <c r="P1388"/>
      <c r="Q1388">
        <v>13</v>
      </c>
      <c r="R1388"/>
      <c r="S1388"/>
      <c r="T1388">
        <v>14</v>
      </c>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t="s">
        <v>67</v>
      </c>
      <c r="BK1388" s="1">
        <v>44797</v>
      </c>
      <c r="BL1388" t="s">
        <v>75</v>
      </c>
      <c r="BM1388">
        <v>36083</v>
      </c>
      <c r="BN1388" t="s">
        <v>60</v>
      </c>
      <c r="BO1388" t="s">
        <v>75</v>
      </c>
    </row>
    <row r="1389" spans="1:67" s="13" customFormat="1" x14ac:dyDescent="0.25">
      <c r="A1389" s="13" t="s">
        <v>1723</v>
      </c>
      <c r="C1389" s="13" t="s">
        <v>1505</v>
      </c>
      <c r="D1389" s="13" t="s">
        <v>61</v>
      </c>
      <c r="E1389" s="13" t="s">
        <v>572</v>
      </c>
      <c r="F1389" s="13" t="s">
        <v>1118</v>
      </c>
      <c r="G1389" s="13" t="s">
        <v>572</v>
      </c>
      <c r="H1389" s="13" t="s">
        <v>568</v>
      </c>
    </row>
    <row r="1390" spans="1:67" s="13" customFormat="1" x14ac:dyDescent="0.25">
      <c r="A1390" s="13" t="s">
        <v>1723</v>
      </c>
      <c r="C1390" s="13" t="s">
        <v>1505</v>
      </c>
      <c r="D1390" s="13" t="s">
        <v>61</v>
      </c>
      <c r="E1390" s="13" t="s">
        <v>572</v>
      </c>
      <c r="F1390" s="13" t="s">
        <v>1130</v>
      </c>
      <c r="G1390" s="13" t="s">
        <v>572</v>
      </c>
      <c r="H1390" s="13" t="s">
        <v>1687</v>
      </c>
    </row>
    <row r="1391" spans="1:67" s="13" customFormat="1" x14ac:dyDescent="0.25">
      <c r="A1391" s="13" t="s">
        <v>1723</v>
      </c>
      <c r="C1391" s="13" t="s">
        <v>1505</v>
      </c>
      <c r="D1391" s="13" t="s">
        <v>61</v>
      </c>
      <c r="E1391" s="13" t="s">
        <v>572</v>
      </c>
      <c r="F1391" s="13" t="s">
        <v>1130</v>
      </c>
      <c r="G1391" s="13" t="s">
        <v>572</v>
      </c>
      <c r="H1391" s="13" t="s">
        <v>1130</v>
      </c>
    </row>
    <row r="1392" spans="1:67" s="13" customFormat="1" x14ac:dyDescent="0.25">
      <c r="A1392" t="s">
        <v>2358</v>
      </c>
      <c r="B1392" t="s">
        <v>326</v>
      </c>
      <c r="C1392" t="s">
        <v>1505</v>
      </c>
      <c r="D1392" t="s">
        <v>61</v>
      </c>
      <c r="E1392" t="s">
        <v>572</v>
      </c>
      <c r="F1392" t="s">
        <v>1130</v>
      </c>
      <c r="G1392" t="s">
        <v>572</v>
      </c>
      <c r="H1392" t="s">
        <v>1130</v>
      </c>
      <c r="I1392"/>
      <c r="J1392"/>
      <c r="K1392"/>
      <c r="L1392"/>
      <c r="M1392"/>
      <c r="N1392"/>
      <c r="O1392"/>
      <c r="P1392"/>
      <c r="Q1392"/>
      <c r="R1392"/>
      <c r="S1392"/>
      <c r="T1392"/>
      <c r="U1392"/>
      <c r="V1392"/>
      <c r="W1392"/>
      <c r="X1392"/>
      <c r="Y1392"/>
      <c r="Z1392"/>
      <c r="AA1392"/>
      <c r="AB1392"/>
      <c r="AC1392"/>
      <c r="AD1392"/>
      <c r="AE1392"/>
      <c r="AF1392"/>
      <c r="AG1392"/>
      <c r="AH1392"/>
      <c r="AI1392"/>
      <c r="AJ1392"/>
      <c r="AK1392">
        <v>9.25</v>
      </c>
      <c r="AL1392"/>
      <c r="AM1392"/>
      <c r="AN1392">
        <v>7.05</v>
      </c>
      <c r="AO1392"/>
      <c r="AP1392"/>
      <c r="AQ1392"/>
      <c r="AR1392"/>
      <c r="AS1392"/>
      <c r="AT1392"/>
      <c r="AU1392"/>
      <c r="AV1392"/>
      <c r="AW1392"/>
      <c r="AX1392"/>
      <c r="AY1392"/>
      <c r="AZ1392"/>
      <c r="BA1392"/>
      <c r="BB1392"/>
      <c r="BC1392"/>
      <c r="BD1392"/>
      <c r="BE1392"/>
      <c r="BF1392"/>
      <c r="BG1392"/>
      <c r="BH1392"/>
      <c r="BI1392"/>
      <c r="BJ1392" t="s">
        <v>67</v>
      </c>
      <c r="BK1392" s="1">
        <v>44824</v>
      </c>
      <c r="BL1392" t="s">
        <v>2356</v>
      </c>
      <c r="BM1392">
        <v>2930</v>
      </c>
      <c r="BN1392"/>
      <c r="BO1392"/>
    </row>
    <row r="1393" spans="1:67" s="13" customFormat="1" x14ac:dyDescent="0.25">
      <c r="A1393" s="12" t="s">
        <v>2361</v>
      </c>
      <c r="B1393" s="12"/>
      <c r="C1393" s="12" t="s">
        <v>1505</v>
      </c>
      <c r="D1393" s="12" t="s">
        <v>61</v>
      </c>
      <c r="E1393" s="12" t="s">
        <v>572</v>
      </c>
      <c r="F1393" s="12" t="s">
        <v>1130</v>
      </c>
      <c r="G1393" s="12" t="s">
        <v>572</v>
      </c>
      <c r="H1393" s="12" t="s">
        <v>1130</v>
      </c>
      <c r="I1393" s="12"/>
      <c r="J1393" s="12"/>
      <c r="K1393" s="12"/>
      <c r="L1393" s="12"/>
      <c r="M1393" s="12"/>
      <c r="N1393" s="12"/>
      <c r="O1393" s="12"/>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t="s">
        <v>67</v>
      </c>
      <c r="BK1393" s="14">
        <v>44824</v>
      </c>
      <c r="BL1393" s="12" t="s">
        <v>2356</v>
      </c>
      <c r="BM1393">
        <v>2930</v>
      </c>
      <c r="BN1393" s="12" t="s">
        <v>60</v>
      </c>
      <c r="BO1393" s="12"/>
    </row>
    <row r="1394" spans="1:67" s="13" customFormat="1" x14ac:dyDescent="0.25">
      <c r="A1394" s="8" t="s">
        <v>2359</v>
      </c>
      <c r="B1394" s="8"/>
      <c r="C1394" s="8" t="s">
        <v>1505</v>
      </c>
      <c r="D1394" s="8" t="s">
        <v>61</v>
      </c>
      <c r="E1394" s="8" t="s">
        <v>572</v>
      </c>
      <c r="F1394" s="8" t="s">
        <v>1130</v>
      </c>
      <c r="G1394" s="8" t="s">
        <v>572</v>
      </c>
      <c r="H1394" s="8" t="s">
        <v>1130</v>
      </c>
      <c r="I1394" s="8"/>
      <c r="J1394" s="8"/>
      <c r="K1394" s="8"/>
      <c r="L1394" s="8"/>
      <c r="M1394" s="8"/>
      <c r="N1394" s="8"/>
      <c r="O1394" s="8"/>
      <c r="P1394" s="8"/>
      <c r="Q1394" s="8"/>
      <c r="R1394" s="8"/>
      <c r="S1394" s="8"/>
      <c r="T1394" s="8"/>
      <c r="U1394" s="8"/>
      <c r="V1394" s="8"/>
      <c r="W1394" s="8"/>
      <c r="X1394" s="8"/>
      <c r="Y1394" s="8"/>
      <c r="Z1394" s="8"/>
      <c r="AA1394" s="8"/>
      <c r="AB1394" s="8"/>
      <c r="AC1394" s="8"/>
      <c r="AD1394" s="8"/>
      <c r="AE1394" s="8"/>
      <c r="AF1394" s="8"/>
      <c r="AG1394" s="8"/>
      <c r="AH1394" s="8"/>
      <c r="AI1394" s="8"/>
      <c r="AJ1394" s="8"/>
      <c r="AK1394" s="8"/>
      <c r="AL1394" s="8"/>
      <c r="AM1394" s="8"/>
      <c r="AN1394" s="8"/>
      <c r="AO1394" s="8"/>
      <c r="AP1394" s="8"/>
      <c r="AQ1394" s="8"/>
      <c r="AR1394" s="8"/>
      <c r="AS1394" s="8"/>
      <c r="AT1394" s="8"/>
      <c r="AU1394" s="8"/>
      <c r="AV1394" s="8"/>
      <c r="AW1394" s="8"/>
      <c r="AX1394" s="8"/>
      <c r="AY1394" s="8"/>
      <c r="AZ1394" s="8"/>
      <c r="BA1394" s="8"/>
      <c r="BB1394" s="8"/>
      <c r="BC1394" s="8"/>
      <c r="BD1394" s="8"/>
      <c r="BE1394" s="8">
        <v>10.3</v>
      </c>
      <c r="BF1394" s="8"/>
      <c r="BG1394" s="8"/>
      <c r="BH1394" s="8">
        <v>6.9</v>
      </c>
      <c r="BI1394" s="8"/>
      <c r="BJ1394" s="8" t="s">
        <v>67</v>
      </c>
      <c r="BK1394" s="9">
        <v>44824</v>
      </c>
      <c r="BL1394" s="8" t="s">
        <v>2356</v>
      </c>
      <c r="BM1394">
        <v>2930</v>
      </c>
      <c r="BN1394" s="8" t="s">
        <v>60</v>
      </c>
      <c r="BO1394" s="8"/>
    </row>
    <row r="1395" spans="1:67" s="13" customFormat="1" x14ac:dyDescent="0.25">
      <c r="A1395" t="s">
        <v>2360</v>
      </c>
      <c r="B1395"/>
      <c r="C1395" t="s">
        <v>1505</v>
      </c>
      <c r="D1395" t="s">
        <v>61</v>
      </c>
      <c r="E1395" t="s">
        <v>572</v>
      </c>
      <c r="F1395" t="s">
        <v>1130</v>
      </c>
      <c r="G1395" t="s">
        <v>572</v>
      </c>
      <c r="H1395" t="s">
        <v>1130</v>
      </c>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v>8.65</v>
      </c>
      <c r="BB1395"/>
      <c r="BC1395"/>
      <c r="BD1395">
        <v>8.1999999999999993</v>
      </c>
      <c r="BE1395"/>
      <c r="BF1395">
        <v>7.7</v>
      </c>
      <c r="BG1395"/>
      <c r="BH1395">
        <v>7.7</v>
      </c>
      <c r="BI1395"/>
      <c r="BJ1395" t="s">
        <v>67</v>
      </c>
      <c r="BK1395" s="1">
        <v>44824</v>
      </c>
      <c r="BL1395" t="s">
        <v>2356</v>
      </c>
      <c r="BM1395">
        <v>2930</v>
      </c>
      <c r="BN1395"/>
      <c r="BO1395"/>
    </row>
    <row r="1396" spans="1:67" s="13" customFormat="1" x14ac:dyDescent="0.25">
      <c r="A1396" t="s">
        <v>1132</v>
      </c>
      <c r="B1396"/>
      <c r="C1396" t="s">
        <v>1505</v>
      </c>
      <c r="D1396" t="s">
        <v>61</v>
      </c>
      <c r="E1396" t="s">
        <v>572</v>
      </c>
      <c r="F1396" t="s">
        <v>1130</v>
      </c>
      <c r="G1396" t="s">
        <v>572</v>
      </c>
      <c r="H1396" t="s">
        <v>1130</v>
      </c>
      <c r="I1396"/>
      <c r="J1396"/>
      <c r="K1396"/>
      <c r="L1396"/>
      <c r="M1396"/>
      <c r="N1396"/>
      <c r="O1396"/>
      <c r="P1396"/>
      <c r="Q1396"/>
      <c r="R1396"/>
      <c r="S1396"/>
      <c r="T1396"/>
      <c r="U1396"/>
      <c r="V1396"/>
      <c r="W1396"/>
      <c r="X1396"/>
      <c r="Y1396"/>
      <c r="Z1396"/>
      <c r="AA1396"/>
      <c r="AB1396"/>
      <c r="AC1396"/>
      <c r="AD1396"/>
      <c r="AE1396"/>
      <c r="AF1396"/>
      <c r="AG1396"/>
      <c r="AH1396"/>
      <c r="AI1396"/>
      <c r="AJ1396"/>
      <c r="AK1396"/>
      <c r="AL1396"/>
      <c r="AM1396"/>
      <c r="AN1396"/>
      <c r="AO1396">
        <v>12.7</v>
      </c>
      <c r="AP1396"/>
      <c r="AQ1396"/>
      <c r="AR1396">
        <v>9.1</v>
      </c>
      <c r="AS1396">
        <v>12.3</v>
      </c>
      <c r="AT1396"/>
      <c r="AU1396"/>
      <c r="AV1396">
        <v>10.3</v>
      </c>
      <c r="AW1396"/>
      <c r="AX1396"/>
      <c r="AY1396"/>
      <c r="AZ1396"/>
      <c r="BA1396">
        <v>9.4</v>
      </c>
      <c r="BB1396">
        <v>8</v>
      </c>
      <c r="BC1396">
        <v>7.8</v>
      </c>
      <c r="BD1396">
        <v>8</v>
      </c>
      <c r="BE1396"/>
      <c r="BF1396"/>
      <c r="BG1396"/>
      <c r="BH1396"/>
      <c r="BI1396"/>
      <c r="BJ1396" t="s">
        <v>67</v>
      </c>
      <c r="BK1396"/>
      <c r="BL1396" t="s">
        <v>279</v>
      </c>
      <c r="BM1396">
        <v>17228</v>
      </c>
      <c r="BN1396" t="s">
        <v>60</v>
      </c>
      <c r="BO1396" t="s">
        <v>279</v>
      </c>
    </row>
    <row r="1397" spans="1:67" s="13" customFormat="1" x14ac:dyDescent="0.25">
      <c r="A1397" t="s">
        <v>1133</v>
      </c>
      <c r="B1397"/>
      <c r="C1397" t="s">
        <v>1505</v>
      </c>
      <c r="D1397" t="s">
        <v>61</v>
      </c>
      <c r="E1397" t="s">
        <v>572</v>
      </c>
      <c r="F1397" t="s">
        <v>1130</v>
      </c>
      <c r="G1397" t="s">
        <v>572</v>
      </c>
      <c r="H1397" t="s">
        <v>1130</v>
      </c>
      <c r="I1397"/>
      <c r="J1397"/>
      <c r="K1397"/>
      <c r="L1397"/>
      <c r="M1397"/>
      <c r="N1397"/>
      <c r="O1397"/>
      <c r="P1397"/>
      <c r="Q1397"/>
      <c r="R1397"/>
      <c r="S1397"/>
      <c r="T1397"/>
      <c r="U1397"/>
      <c r="V1397"/>
      <c r="W1397"/>
      <c r="X1397"/>
      <c r="Y1397"/>
      <c r="Z1397"/>
      <c r="AA1397"/>
      <c r="AB1397"/>
      <c r="AC1397"/>
      <c r="AD1397"/>
      <c r="AE1397"/>
      <c r="AF1397"/>
      <c r="AG1397"/>
      <c r="AH1397"/>
      <c r="AI1397"/>
      <c r="AJ1397"/>
      <c r="AK1397">
        <v>9.8000000000000007</v>
      </c>
      <c r="AL1397"/>
      <c r="AM1397"/>
      <c r="AN1397">
        <v>7.9</v>
      </c>
      <c r="AO1397"/>
      <c r="AP1397"/>
      <c r="AQ1397"/>
      <c r="AR1397"/>
      <c r="AS1397">
        <v>10.6</v>
      </c>
      <c r="AT1397"/>
      <c r="AU1397"/>
      <c r="AV1397">
        <v>9.5</v>
      </c>
      <c r="AW1397"/>
      <c r="AX1397"/>
      <c r="AY1397"/>
      <c r="AZ1397"/>
      <c r="BA1397">
        <v>8.1999999999999993</v>
      </c>
      <c r="BB1397">
        <v>7.8</v>
      </c>
      <c r="BC1397">
        <v>7.8</v>
      </c>
      <c r="BD1397">
        <v>7.8</v>
      </c>
      <c r="BE1397">
        <v>9.5</v>
      </c>
      <c r="BF1397">
        <v>7</v>
      </c>
      <c r="BG1397">
        <v>5.95</v>
      </c>
      <c r="BH1397">
        <v>7</v>
      </c>
      <c r="BI1397"/>
      <c r="BJ1397" t="s">
        <v>67</v>
      </c>
      <c r="BK1397"/>
      <c r="BL1397" t="s">
        <v>279</v>
      </c>
      <c r="BM1397">
        <v>17228</v>
      </c>
      <c r="BN1397" t="s">
        <v>60</v>
      </c>
      <c r="BO1397" t="s">
        <v>279</v>
      </c>
    </row>
    <row r="1398" spans="1:67" s="13" customFormat="1" x14ac:dyDescent="0.25">
      <c r="A1398" t="s">
        <v>1134</v>
      </c>
      <c r="B1398"/>
      <c r="C1398" t="s">
        <v>1505</v>
      </c>
      <c r="D1398" t="s">
        <v>61</v>
      </c>
      <c r="E1398" t="s">
        <v>572</v>
      </c>
      <c r="F1398" t="s">
        <v>1130</v>
      </c>
      <c r="G1398" t="s">
        <v>572</v>
      </c>
      <c r="H1398" t="s">
        <v>1130</v>
      </c>
      <c r="I1398"/>
      <c r="J1398"/>
      <c r="K1398"/>
      <c r="L1398"/>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c r="BB1398">
        <v>7.6</v>
      </c>
      <c r="BC1398"/>
      <c r="BD1398">
        <v>7.6</v>
      </c>
      <c r="BE1398"/>
      <c r="BF1398"/>
      <c r="BG1398"/>
      <c r="BH1398"/>
      <c r="BI1398" t="s">
        <v>1135</v>
      </c>
      <c r="BJ1398" t="s">
        <v>67</v>
      </c>
      <c r="BK1398"/>
      <c r="BL1398" t="s">
        <v>279</v>
      </c>
      <c r="BM1398">
        <v>17228</v>
      </c>
      <c r="BN1398"/>
      <c r="BO1398"/>
    </row>
    <row r="1399" spans="1:67" s="13" customFormat="1" x14ac:dyDescent="0.25">
      <c r="A1399" s="8" t="s">
        <v>2092</v>
      </c>
      <c r="B1399"/>
      <c r="C1399" t="s">
        <v>1505</v>
      </c>
      <c r="D1399" t="s">
        <v>61</v>
      </c>
      <c r="E1399" t="s">
        <v>572</v>
      </c>
      <c r="F1399" t="s">
        <v>1130</v>
      </c>
      <c r="G1399" s="8" t="s">
        <v>572</v>
      </c>
      <c r="H1399" t="s">
        <v>1130</v>
      </c>
      <c r="I1399"/>
      <c r="J1399"/>
      <c r="K1399"/>
      <c r="L1399"/>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v>13.2</v>
      </c>
      <c r="AT1399"/>
      <c r="AU1399"/>
      <c r="AV1399">
        <v>11.4</v>
      </c>
      <c r="AW1399">
        <v>10.4</v>
      </c>
      <c r="AX1399">
        <v>8.1</v>
      </c>
      <c r="AY1399">
        <v>7.9</v>
      </c>
      <c r="AZ1399">
        <v>8.1</v>
      </c>
      <c r="BA1399">
        <v>9.1</v>
      </c>
      <c r="BB1399">
        <v>8.3000000000000007</v>
      </c>
      <c r="BC1399">
        <v>7.8</v>
      </c>
      <c r="BD1399">
        <v>8.3000000000000007</v>
      </c>
      <c r="BE1399">
        <v>10.7</v>
      </c>
      <c r="BF1399">
        <v>7.7</v>
      </c>
      <c r="BG1399">
        <v>6.7</v>
      </c>
      <c r="BH1399">
        <v>7.7</v>
      </c>
      <c r="BI1399" s="11" t="s">
        <v>3480</v>
      </c>
      <c r="BJ1399" s="8" t="s">
        <v>67</v>
      </c>
      <c r="BK1399" s="1">
        <v>44816</v>
      </c>
      <c r="BL1399" t="s">
        <v>1933</v>
      </c>
      <c r="BM1399">
        <v>2585</v>
      </c>
      <c r="BN1399"/>
      <c r="BO1399"/>
    </row>
    <row r="1400" spans="1:67" s="13" customFormat="1" x14ac:dyDescent="0.25">
      <c r="A1400" s="8" t="s">
        <v>2093</v>
      </c>
      <c r="B1400"/>
      <c r="C1400" t="s">
        <v>1505</v>
      </c>
      <c r="D1400" t="s">
        <v>61</v>
      </c>
      <c r="E1400" t="s">
        <v>572</v>
      </c>
      <c r="F1400" t="s">
        <v>1130</v>
      </c>
      <c r="G1400" s="8" t="s">
        <v>572</v>
      </c>
      <c r="H1400" t="s">
        <v>1130</v>
      </c>
      <c r="I1400"/>
      <c r="J1400"/>
      <c r="K1400"/>
      <c r="L1400"/>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v>10.199999999999999</v>
      </c>
      <c r="AT1400"/>
      <c r="AU1400"/>
      <c r="AV1400">
        <v>8.4</v>
      </c>
      <c r="AW1400"/>
      <c r="AX1400"/>
      <c r="AY1400"/>
      <c r="AZ1400"/>
      <c r="BA1400"/>
      <c r="BB1400"/>
      <c r="BC1400"/>
      <c r="BD1400"/>
      <c r="BE1400"/>
      <c r="BF1400"/>
      <c r="BG1400"/>
      <c r="BH1400"/>
      <c r="BI1400"/>
      <c r="BJ1400" s="8" t="s">
        <v>67</v>
      </c>
      <c r="BK1400" s="1">
        <v>44816</v>
      </c>
      <c r="BL1400" t="s">
        <v>1933</v>
      </c>
      <c r="BM1400">
        <v>2585</v>
      </c>
      <c r="BN1400"/>
      <c r="BO1400"/>
    </row>
    <row r="1401" spans="1:67" s="13" customFormat="1" x14ac:dyDescent="0.25">
      <c r="A1401" s="8" t="s">
        <v>2094</v>
      </c>
      <c r="B1401"/>
      <c r="C1401" t="s">
        <v>1505</v>
      </c>
      <c r="D1401" t="s">
        <v>61</v>
      </c>
      <c r="E1401" t="s">
        <v>572</v>
      </c>
      <c r="F1401" t="s">
        <v>1130</v>
      </c>
      <c r="G1401" s="8" t="s">
        <v>572</v>
      </c>
      <c r="H1401" t="s">
        <v>1130</v>
      </c>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v>11.4</v>
      </c>
      <c r="AP1401"/>
      <c r="AQ1401"/>
      <c r="AR1401">
        <v>10.4</v>
      </c>
      <c r="AS1401">
        <v>11.7</v>
      </c>
      <c r="AT1401"/>
      <c r="AU1401"/>
      <c r="AV1401">
        <v>10.9</v>
      </c>
      <c r="AW1401">
        <v>9.6</v>
      </c>
      <c r="AX1401">
        <v>7.8</v>
      </c>
      <c r="AY1401">
        <v>7.2</v>
      </c>
      <c r="AZ1401">
        <v>7.8</v>
      </c>
      <c r="BA1401">
        <v>8.6999999999999993</v>
      </c>
      <c r="BB1401">
        <v>8.5</v>
      </c>
      <c r="BC1401">
        <v>8.3000000000000007</v>
      </c>
      <c r="BD1401">
        <v>8.5</v>
      </c>
      <c r="BE1401">
        <v>10.5</v>
      </c>
      <c r="BF1401">
        <v>7.8</v>
      </c>
      <c r="BG1401">
        <v>7.3</v>
      </c>
      <c r="BH1401">
        <v>7.8</v>
      </c>
      <c r="BI1401"/>
      <c r="BJ1401" s="8" t="s">
        <v>67</v>
      </c>
      <c r="BK1401" s="1">
        <v>44816</v>
      </c>
      <c r="BL1401" t="s">
        <v>1933</v>
      </c>
      <c r="BM1401">
        <v>2585</v>
      </c>
      <c r="BN1401"/>
      <c r="BO1401"/>
    </row>
    <row r="1402" spans="1:67" s="13" customFormat="1" x14ac:dyDescent="0.25">
      <c r="A1402" s="8" t="s">
        <v>2095</v>
      </c>
      <c r="B1402"/>
      <c r="C1402" t="s">
        <v>1505</v>
      </c>
      <c r="D1402" t="s">
        <v>61</v>
      </c>
      <c r="E1402" t="s">
        <v>572</v>
      </c>
      <c r="F1402" t="s">
        <v>1130</v>
      </c>
      <c r="G1402" s="8" t="s">
        <v>572</v>
      </c>
      <c r="H1402" t="s">
        <v>1130</v>
      </c>
      <c r="I1402"/>
      <c r="J1402"/>
      <c r="K1402"/>
      <c r="L1402"/>
      <c r="M1402"/>
      <c r="N1402"/>
      <c r="O1402"/>
      <c r="P1402"/>
      <c r="Q1402"/>
      <c r="R1402"/>
      <c r="S1402"/>
      <c r="T1402"/>
      <c r="U1402"/>
      <c r="V1402"/>
      <c r="W1402"/>
      <c r="X1402"/>
      <c r="Y1402"/>
      <c r="Z1402"/>
      <c r="AA1402"/>
      <c r="AB1402"/>
      <c r="AC1402"/>
      <c r="AD1402"/>
      <c r="AE1402"/>
      <c r="AF1402"/>
      <c r="AG1402"/>
      <c r="AH1402"/>
      <c r="AI1402"/>
      <c r="AJ1402"/>
      <c r="AK1402">
        <v>10</v>
      </c>
      <c r="AL1402"/>
      <c r="AM1402"/>
      <c r="AN1402">
        <v>8</v>
      </c>
      <c r="AO1402">
        <v>11.4</v>
      </c>
      <c r="AP1402"/>
      <c r="AQ1402"/>
      <c r="AR1402">
        <v>10</v>
      </c>
      <c r="AS1402"/>
      <c r="AT1402"/>
      <c r="AU1402"/>
      <c r="AV1402"/>
      <c r="AW1402"/>
      <c r="AX1402"/>
      <c r="AY1402"/>
      <c r="AZ1402"/>
      <c r="BA1402"/>
      <c r="BB1402"/>
      <c r="BC1402"/>
      <c r="BD1402"/>
      <c r="BE1402"/>
      <c r="BF1402"/>
      <c r="BG1402"/>
      <c r="BH1402"/>
      <c r="BI1402" t="s">
        <v>2110</v>
      </c>
      <c r="BJ1402" s="8" t="s">
        <v>67</v>
      </c>
      <c r="BK1402" s="1">
        <v>44816</v>
      </c>
      <c r="BL1402" t="s">
        <v>1933</v>
      </c>
      <c r="BM1402">
        <v>2585</v>
      </c>
      <c r="BN1402"/>
      <c r="BO1402"/>
    </row>
    <row r="1403" spans="1:67" s="13" customFormat="1" x14ac:dyDescent="0.25">
      <c r="A1403" s="8" t="s">
        <v>2084</v>
      </c>
      <c r="B1403"/>
      <c r="C1403" t="s">
        <v>1505</v>
      </c>
      <c r="D1403" t="s">
        <v>61</v>
      </c>
      <c r="E1403" t="s">
        <v>572</v>
      </c>
      <c r="F1403" t="s">
        <v>1130</v>
      </c>
      <c r="G1403" s="8" t="s">
        <v>572</v>
      </c>
      <c r="H1403" t="s">
        <v>1130</v>
      </c>
      <c r="I1403"/>
      <c r="J1403"/>
      <c r="K1403"/>
      <c r="L1403"/>
      <c r="M1403"/>
      <c r="N1403"/>
      <c r="O1403"/>
      <c r="P1403"/>
      <c r="Q1403">
        <v>12</v>
      </c>
      <c r="R1403"/>
      <c r="S1403"/>
      <c r="T1403"/>
      <c r="U1403">
        <v>12.1</v>
      </c>
      <c r="V1403"/>
      <c r="W1403"/>
      <c r="X1403">
        <v>15.4</v>
      </c>
      <c r="Y1403">
        <v>9</v>
      </c>
      <c r="Z1403">
        <v>13.5</v>
      </c>
      <c r="AA1403">
        <v>12.9</v>
      </c>
      <c r="AB1403">
        <v>13.5</v>
      </c>
      <c r="AC1403">
        <v>8.5</v>
      </c>
      <c r="AD1403">
        <v>14.5</v>
      </c>
      <c r="AE1403">
        <v>13.6</v>
      </c>
      <c r="AF1403">
        <v>14.5</v>
      </c>
      <c r="AG1403">
        <v>7</v>
      </c>
      <c r="AH1403">
        <v>11.9</v>
      </c>
      <c r="AI1403">
        <v>10.3</v>
      </c>
      <c r="AJ1403">
        <v>11.9</v>
      </c>
      <c r="AK1403"/>
      <c r="AL1403"/>
      <c r="AM1403"/>
      <c r="AN1403"/>
      <c r="AO1403"/>
      <c r="AP1403"/>
      <c r="AQ1403"/>
      <c r="AR1403"/>
      <c r="AS1403"/>
      <c r="AT1403"/>
      <c r="AU1403"/>
      <c r="AV1403"/>
      <c r="AW1403"/>
      <c r="AX1403"/>
      <c r="AY1403"/>
      <c r="AZ1403"/>
      <c r="BA1403"/>
      <c r="BB1403"/>
      <c r="BC1403"/>
      <c r="BD1403"/>
      <c r="BE1403"/>
      <c r="BF1403"/>
      <c r="BG1403"/>
      <c r="BH1403"/>
      <c r="BI1403" s="11" t="s">
        <v>3481</v>
      </c>
      <c r="BJ1403" s="8" t="s">
        <v>67</v>
      </c>
      <c r="BK1403" s="1">
        <v>44816</v>
      </c>
      <c r="BL1403" t="s">
        <v>1933</v>
      </c>
      <c r="BM1403">
        <v>2585</v>
      </c>
      <c r="BN1403"/>
      <c r="BO1403"/>
    </row>
    <row r="1404" spans="1:67" s="13" customFormat="1" x14ac:dyDescent="0.25">
      <c r="A1404" s="8" t="s">
        <v>2084</v>
      </c>
      <c r="B1404"/>
      <c r="C1404" t="s">
        <v>1505</v>
      </c>
      <c r="D1404" t="s">
        <v>61</v>
      </c>
      <c r="E1404" t="s">
        <v>572</v>
      </c>
      <c r="F1404" t="s">
        <v>1130</v>
      </c>
      <c r="G1404" s="8" t="s">
        <v>572</v>
      </c>
      <c r="H1404" t="s">
        <v>1130</v>
      </c>
      <c r="I1404"/>
      <c r="J1404"/>
      <c r="K1404"/>
      <c r="L1404"/>
      <c r="M1404">
        <v>10</v>
      </c>
      <c r="N1404"/>
      <c r="O1404"/>
      <c r="P1404"/>
      <c r="Q1404">
        <v>12.7</v>
      </c>
      <c r="R1404"/>
      <c r="S1404"/>
      <c r="T1404"/>
      <c r="U1404"/>
      <c r="V1404"/>
      <c r="W1404"/>
      <c r="X1404">
        <v>15.6</v>
      </c>
      <c r="Y1404">
        <v>9</v>
      </c>
      <c r="Z1404">
        <v>13</v>
      </c>
      <c r="AA1404">
        <v>13</v>
      </c>
      <c r="AB1404">
        <v>13</v>
      </c>
      <c r="AC1404">
        <v>8.6</v>
      </c>
      <c r="AD1404">
        <v>14.3</v>
      </c>
      <c r="AE1404">
        <v>13</v>
      </c>
      <c r="AF1404">
        <v>14.3</v>
      </c>
      <c r="AG1404">
        <v>7.2</v>
      </c>
      <c r="AH1404">
        <v>11.7</v>
      </c>
      <c r="AI1404">
        <v>10.3</v>
      </c>
      <c r="AJ1404">
        <v>11.7</v>
      </c>
      <c r="AK1404"/>
      <c r="AL1404"/>
      <c r="AM1404"/>
      <c r="AN1404"/>
      <c r="AO1404"/>
      <c r="AP1404"/>
      <c r="AQ1404"/>
      <c r="AR1404"/>
      <c r="AS1404"/>
      <c r="AT1404"/>
      <c r="AU1404"/>
      <c r="AV1404"/>
      <c r="AW1404"/>
      <c r="AX1404"/>
      <c r="AY1404"/>
      <c r="AZ1404"/>
      <c r="BA1404"/>
      <c r="BB1404"/>
      <c r="BC1404"/>
      <c r="BD1404"/>
      <c r="BE1404"/>
      <c r="BF1404"/>
      <c r="BG1404"/>
      <c r="BH1404"/>
      <c r="BI1404" s="11" t="s">
        <v>3482</v>
      </c>
      <c r="BJ1404" s="8" t="s">
        <v>67</v>
      </c>
      <c r="BK1404" s="1">
        <v>44816</v>
      </c>
      <c r="BL1404" t="s">
        <v>1933</v>
      </c>
      <c r="BM1404">
        <v>2585</v>
      </c>
      <c r="BN1404"/>
      <c r="BO1404"/>
    </row>
    <row r="1405" spans="1:67" s="13" customFormat="1" x14ac:dyDescent="0.25">
      <c r="A1405" s="8" t="s">
        <v>2096</v>
      </c>
      <c r="B1405"/>
      <c r="C1405" t="s">
        <v>1505</v>
      </c>
      <c r="D1405" t="s">
        <v>61</v>
      </c>
      <c r="E1405" t="s">
        <v>572</v>
      </c>
      <c r="F1405" t="s">
        <v>1130</v>
      </c>
      <c r="G1405" s="8" t="s">
        <v>572</v>
      </c>
      <c r="H1405" t="s">
        <v>1130</v>
      </c>
      <c r="I1405"/>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v>10.4</v>
      </c>
      <c r="AT1405"/>
      <c r="AU1405"/>
      <c r="AV1405">
        <v>9.6999999999999993</v>
      </c>
      <c r="AW1405">
        <v>9</v>
      </c>
      <c r="AX1405">
        <v>7.5</v>
      </c>
      <c r="AY1405">
        <v>7.4</v>
      </c>
      <c r="AZ1405">
        <v>7.5</v>
      </c>
      <c r="BA1405">
        <v>8.6999999999999993</v>
      </c>
      <c r="BB1405">
        <v>8.5</v>
      </c>
      <c r="BC1405">
        <v>8.1</v>
      </c>
      <c r="BD1405">
        <v>8.5</v>
      </c>
      <c r="BE1405">
        <v>10.5</v>
      </c>
      <c r="BF1405">
        <v>8.1</v>
      </c>
      <c r="BG1405">
        <v>7.3</v>
      </c>
      <c r="BH1405">
        <v>8.1</v>
      </c>
      <c r="BI1405"/>
      <c r="BJ1405" s="8" t="s">
        <v>67</v>
      </c>
      <c r="BK1405" s="1">
        <v>44816</v>
      </c>
      <c r="BL1405" t="s">
        <v>1933</v>
      </c>
      <c r="BM1405">
        <v>2585</v>
      </c>
      <c r="BN1405"/>
      <c r="BO1405"/>
    </row>
    <row r="1406" spans="1:67" s="13" customFormat="1" x14ac:dyDescent="0.25">
      <c r="A1406" s="8" t="s">
        <v>2085</v>
      </c>
      <c r="B1406"/>
      <c r="C1406" t="s">
        <v>1505</v>
      </c>
      <c r="D1406" t="s">
        <v>61</v>
      </c>
      <c r="E1406" t="s">
        <v>572</v>
      </c>
      <c r="F1406" t="s">
        <v>1130</v>
      </c>
      <c r="G1406" s="8" t="s">
        <v>572</v>
      </c>
      <c r="H1406" t="s">
        <v>1130</v>
      </c>
      <c r="I1406"/>
      <c r="J1406"/>
      <c r="K1406"/>
      <c r="L1406"/>
      <c r="M1406">
        <v>11.1</v>
      </c>
      <c r="N1406"/>
      <c r="O1406"/>
      <c r="P1406">
        <v>12.3</v>
      </c>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s="11" t="s">
        <v>3483</v>
      </c>
      <c r="BJ1406" s="8" t="s">
        <v>67</v>
      </c>
      <c r="BK1406" s="1">
        <v>44816</v>
      </c>
      <c r="BL1406" t="s">
        <v>1933</v>
      </c>
      <c r="BM1406">
        <v>2585</v>
      </c>
      <c r="BN1406"/>
      <c r="BO1406"/>
    </row>
    <row r="1407" spans="1:67" s="13" customFormat="1" x14ac:dyDescent="0.25">
      <c r="A1407" s="8" t="s">
        <v>2085</v>
      </c>
      <c r="B1407"/>
      <c r="C1407" t="s">
        <v>1505</v>
      </c>
      <c r="D1407" t="s">
        <v>61</v>
      </c>
      <c r="E1407" t="s">
        <v>572</v>
      </c>
      <c r="F1407" t="s">
        <v>1130</v>
      </c>
      <c r="G1407" s="8" t="s">
        <v>572</v>
      </c>
      <c r="H1407" t="s">
        <v>1130</v>
      </c>
      <c r="I1407"/>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v>11.8</v>
      </c>
      <c r="AT1407"/>
      <c r="AU1407"/>
      <c r="AV1407">
        <v>11</v>
      </c>
      <c r="AW1407">
        <v>10.199999999999999</v>
      </c>
      <c r="AX1407">
        <v>8.6</v>
      </c>
      <c r="AY1407">
        <v>8.4</v>
      </c>
      <c r="AZ1407">
        <v>8.6</v>
      </c>
      <c r="BA1407"/>
      <c r="BB1407"/>
      <c r="BC1407"/>
      <c r="BD1407"/>
      <c r="BE1407"/>
      <c r="BF1407"/>
      <c r="BG1407"/>
      <c r="BH1407"/>
      <c r="BI1407"/>
      <c r="BJ1407" s="8" t="s">
        <v>67</v>
      </c>
      <c r="BK1407" s="1">
        <v>44816</v>
      </c>
      <c r="BL1407" t="s">
        <v>1933</v>
      </c>
      <c r="BM1407">
        <v>2585</v>
      </c>
      <c r="BN1407"/>
      <c r="BO1407"/>
    </row>
    <row r="1408" spans="1:67" s="13" customFormat="1" x14ac:dyDescent="0.25">
      <c r="A1408" s="8" t="s">
        <v>2097</v>
      </c>
      <c r="B1408"/>
      <c r="C1408" t="s">
        <v>1505</v>
      </c>
      <c r="D1408" t="s">
        <v>61</v>
      </c>
      <c r="E1408" t="s">
        <v>572</v>
      </c>
      <c r="F1408" t="s">
        <v>1130</v>
      </c>
      <c r="G1408" s="8" t="s">
        <v>572</v>
      </c>
      <c r="H1408" t="s">
        <v>1130</v>
      </c>
      <c r="I1408"/>
      <c r="J1408"/>
      <c r="K1408"/>
      <c r="L1408"/>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v>12</v>
      </c>
      <c r="AT1408"/>
      <c r="AU1408"/>
      <c r="AV1408">
        <v>10.9</v>
      </c>
      <c r="AW1408">
        <v>9.6</v>
      </c>
      <c r="AX1408">
        <v>8.3000000000000007</v>
      </c>
      <c r="AY1408">
        <v>7.5</v>
      </c>
      <c r="AZ1408">
        <v>8.3000000000000007</v>
      </c>
      <c r="BA1408"/>
      <c r="BB1408"/>
      <c r="BC1408"/>
      <c r="BD1408"/>
      <c r="BE1408"/>
      <c r="BF1408"/>
      <c r="BG1408"/>
      <c r="BH1408"/>
      <c r="BI1408" s="11" t="s">
        <v>3476</v>
      </c>
      <c r="BJ1408" s="8" t="s">
        <v>67</v>
      </c>
      <c r="BK1408" s="1">
        <v>44816</v>
      </c>
      <c r="BL1408" t="s">
        <v>1933</v>
      </c>
      <c r="BM1408">
        <v>2585</v>
      </c>
      <c r="BN1408"/>
      <c r="BO1408"/>
    </row>
    <row r="1409" spans="1:67" s="13" customFormat="1" x14ac:dyDescent="0.25">
      <c r="A1409" s="8" t="s">
        <v>2098</v>
      </c>
      <c r="B1409"/>
      <c r="C1409" t="s">
        <v>1505</v>
      </c>
      <c r="D1409" t="s">
        <v>61</v>
      </c>
      <c r="E1409" t="s">
        <v>572</v>
      </c>
      <c r="F1409" t="s">
        <v>1130</v>
      </c>
      <c r="G1409" s="8" t="s">
        <v>572</v>
      </c>
      <c r="H1409" t="s">
        <v>1130</v>
      </c>
      <c r="I1409"/>
      <c r="J1409"/>
      <c r="K1409"/>
      <c r="L1409"/>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v>9.4</v>
      </c>
      <c r="BB1409">
        <v>8</v>
      </c>
      <c r="BC1409">
        <v>8.1</v>
      </c>
      <c r="BD1409">
        <v>8.1</v>
      </c>
      <c r="BE1409">
        <v>11.3</v>
      </c>
      <c r="BF1409">
        <v>8</v>
      </c>
      <c r="BG1409">
        <v>7.3</v>
      </c>
      <c r="BH1409">
        <v>8</v>
      </c>
      <c r="BI1409"/>
      <c r="BJ1409" s="8" t="s">
        <v>67</v>
      </c>
      <c r="BK1409" s="1">
        <v>44816</v>
      </c>
      <c r="BL1409" t="s">
        <v>1933</v>
      </c>
      <c r="BM1409">
        <v>2585</v>
      </c>
      <c r="BN1409"/>
      <c r="BO1409"/>
    </row>
    <row r="1410" spans="1:67" s="13" customFormat="1" x14ac:dyDescent="0.25">
      <c r="A1410" s="8" t="s">
        <v>2086</v>
      </c>
      <c r="B1410"/>
      <c r="C1410" t="s">
        <v>1505</v>
      </c>
      <c r="D1410" t="s">
        <v>61</v>
      </c>
      <c r="E1410" t="s">
        <v>572</v>
      </c>
      <c r="F1410" t="s">
        <v>1130</v>
      </c>
      <c r="G1410" s="8" t="s">
        <v>572</v>
      </c>
      <c r="H1410" t="s">
        <v>1130</v>
      </c>
      <c r="I1410"/>
      <c r="J1410"/>
      <c r="K1410"/>
      <c r="L1410"/>
      <c r="M1410">
        <v>8</v>
      </c>
      <c r="N1410"/>
      <c r="O1410"/>
      <c r="P1410">
        <v>9.1999999999999993</v>
      </c>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s="11" t="s">
        <v>2091</v>
      </c>
      <c r="BJ1410" s="8" t="s">
        <v>67</v>
      </c>
      <c r="BK1410" s="1">
        <v>44816</v>
      </c>
      <c r="BL1410" t="s">
        <v>1933</v>
      </c>
      <c r="BM1410">
        <v>2585</v>
      </c>
      <c r="BN1410"/>
      <c r="BO1410"/>
    </row>
    <row r="1411" spans="1:67" s="13" customFormat="1" x14ac:dyDescent="0.25">
      <c r="A1411" s="8" t="s">
        <v>2086</v>
      </c>
      <c r="B1411"/>
      <c r="C1411" t="s">
        <v>1505</v>
      </c>
      <c r="D1411" t="s">
        <v>61</v>
      </c>
      <c r="E1411" t="s">
        <v>572</v>
      </c>
      <c r="F1411" t="s">
        <v>1130</v>
      </c>
      <c r="G1411" s="8" t="s">
        <v>572</v>
      </c>
      <c r="H1411" t="s">
        <v>1130</v>
      </c>
      <c r="I1411"/>
      <c r="J1411"/>
      <c r="K1411"/>
      <c r="L1411"/>
      <c r="M1411">
        <v>8.1</v>
      </c>
      <c r="N1411"/>
      <c r="O1411"/>
      <c r="P1411">
        <v>9.5</v>
      </c>
      <c r="Q1411">
        <v>9.8000000000000007</v>
      </c>
      <c r="R1411"/>
      <c r="S1411"/>
      <c r="T1411">
        <v>12.5</v>
      </c>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s="11" t="s">
        <v>3484</v>
      </c>
      <c r="BJ1411" s="8" t="s">
        <v>67</v>
      </c>
      <c r="BK1411" s="1">
        <v>44816</v>
      </c>
      <c r="BL1411" t="s">
        <v>1933</v>
      </c>
      <c r="BM1411">
        <v>2585</v>
      </c>
      <c r="BN1411"/>
      <c r="BO1411"/>
    </row>
    <row r="1412" spans="1:67" s="13" customFormat="1" x14ac:dyDescent="0.25">
      <c r="A1412" s="8" t="s">
        <v>2099</v>
      </c>
      <c r="B1412"/>
      <c r="C1412" t="s">
        <v>1505</v>
      </c>
      <c r="D1412" t="s">
        <v>61</v>
      </c>
      <c r="E1412" t="s">
        <v>572</v>
      </c>
      <c r="F1412" t="s">
        <v>1130</v>
      </c>
      <c r="G1412" s="8" t="s">
        <v>572</v>
      </c>
      <c r="H1412" t="s">
        <v>1130</v>
      </c>
      <c r="I1412"/>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v>9.1</v>
      </c>
      <c r="BB1412">
        <v>8.6999999999999993</v>
      </c>
      <c r="BC1412">
        <v>8.3000000000000007</v>
      </c>
      <c r="BD1412">
        <v>8.6999999999999993</v>
      </c>
      <c r="BE1412"/>
      <c r="BF1412"/>
      <c r="BG1412"/>
      <c r="BH1412"/>
      <c r="BI1412"/>
      <c r="BJ1412" s="8" t="s">
        <v>67</v>
      </c>
      <c r="BK1412" s="1">
        <v>44816</v>
      </c>
      <c r="BL1412" t="s">
        <v>1933</v>
      </c>
      <c r="BM1412">
        <v>2585</v>
      </c>
      <c r="BN1412"/>
      <c r="BO1412"/>
    </row>
    <row r="1413" spans="1:67" s="13" customFormat="1" x14ac:dyDescent="0.25">
      <c r="A1413" s="8" t="s">
        <v>2100</v>
      </c>
      <c r="B1413"/>
      <c r="C1413" t="s">
        <v>1505</v>
      </c>
      <c r="D1413" t="s">
        <v>61</v>
      </c>
      <c r="E1413" t="s">
        <v>572</v>
      </c>
      <c r="F1413" t="s">
        <v>1130</v>
      </c>
      <c r="G1413" s="8" t="s">
        <v>572</v>
      </c>
      <c r="H1413" t="s">
        <v>1130</v>
      </c>
      <c r="I1413"/>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v>11.7</v>
      </c>
      <c r="AP1413"/>
      <c r="AQ1413"/>
      <c r="AR1413">
        <v>9.8000000000000007</v>
      </c>
      <c r="AS1413">
        <v>11.4</v>
      </c>
      <c r="AT1413"/>
      <c r="AU1413"/>
      <c r="AV1413">
        <v>9.8000000000000007</v>
      </c>
      <c r="AW1413"/>
      <c r="AX1413"/>
      <c r="AY1413">
        <v>7.2</v>
      </c>
      <c r="AZ1413">
        <v>7.2</v>
      </c>
      <c r="BA1413">
        <v>8.6999999999999993</v>
      </c>
      <c r="BB1413">
        <v>7.5</v>
      </c>
      <c r="BC1413">
        <v>7.5</v>
      </c>
      <c r="BD1413">
        <v>7.5</v>
      </c>
      <c r="BE1413">
        <v>10.8</v>
      </c>
      <c r="BF1413">
        <v>7</v>
      </c>
      <c r="BG1413">
        <v>6.6</v>
      </c>
      <c r="BH1413">
        <v>7</v>
      </c>
      <c r="BI1413" s="11" t="s">
        <v>3485</v>
      </c>
      <c r="BJ1413" s="8" t="s">
        <v>67</v>
      </c>
      <c r="BK1413" s="1">
        <v>44816</v>
      </c>
      <c r="BL1413" t="s">
        <v>1933</v>
      </c>
      <c r="BM1413">
        <v>2585</v>
      </c>
      <c r="BN1413"/>
      <c r="BO1413"/>
    </row>
    <row r="1414" spans="1:67" s="13" customFormat="1" x14ac:dyDescent="0.25">
      <c r="A1414" s="8" t="s">
        <v>2087</v>
      </c>
      <c r="B1414"/>
      <c r="C1414" t="s">
        <v>1505</v>
      </c>
      <c r="D1414" t="s">
        <v>61</v>
      </c>
      <c r="E1414" t="s">
        <v>572</v>
      </c>
      <c r="F1414" t="s">
        <v>1130</v>
      </c>
      <c r="G1414" s="8" t="s">
        <v>572</v>
      </c>
      <c r="H1414" t="s">
        <v>1130</v>
      </c>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s="8" t="s">
        <v>67</v>
      </c>
      <c r="BK1414" s="1">
        <v>44816</v>
      </c>
      <c r="BL1414" t="s">
        <v>1933</v>
      </c>
      <c r="BM1414">
        <v>2585</v>
      </c>
      <c r="BN1414"/>
      <c r="BO1414"/>
    </row>
    <row r="1415" spans="1:67" s="13" customFormat="1" x14ac:dyDescent="0.25">
      <c r="A1415" s="8" t="s">
        <v>2101</v>
      </c>
      <c r="B1415"/>
      <c r="C1415" t="s">
        <v>1505</v>
      </c>
      <c r="D1415" t="s">
        <v>61</v>
      </c>
      <c r="E1415" t="s">
        <v>572</v>
      </c>
      <c r="F1415" t="s">
        <v>1130</v>
      </c>
      <c r="G1415" s="8" t="s">
        <v>572</v>
      </c>
      <c r="H1415" t="s">
        <v>1130</v>
      </c>
      <c r="I1415"/>
      <c r="J1415"/>
      <c r="K1415"/>
      <c r="L1415"/>
      <c r="M1415"/>
      <c r="N1415"/>
      <c r="O1415"/>
      <c r="P1415"/>
      <c r="Q1415"/>
      <c r="R1415"/>
      <c r="S1415"/>
      <c r="T1415"/>
      <c r="U1415"/>
      <c r="V1415"/>
      <c r="W1415"/>
      <c r="X1415"/>
      <c r="Y1415"/>
      <c r="Z1415"/>
      <c r="AA1415"/>
      <c r="AB1415"/>
      <c r="AC1415"/>
      <c r="AD1415"/>
      <c r="AE1415"/>
      <c r="AF1415"/>
      <c r="AG1415"/>
      <c r="AH1415"/>
      <c r="AI1415"/>
      <c r="AJ1415"/>
      <c r="AK1415">
        <v>9.3000000000000007</v>
      </c>
      <c r="AL1415"/>
      <c r="AM1415"/>
      <c r="AN1415"/>
      <c r="AO1415">
        <v>11.6</v>
      </c>
      <c r="AP1415"/>
      <c r="AQ1415"/>
      <c r="AR1415">
        <v>9</v>
      </c>
      <c r="AS1415">
        <v>11.5</v>
      </c>
      <c r="AT1415"/>
      <c r="AU1415"/>
      <c r="AV1415">
        <v>9.6999999999999993</v>
      </c>
      <c r="AW1415"/>
      <c r="AX1415"/>
      <c r="AY1415"/>
      <c r="AZ1415"/>
      <c r="BA1415"/>
      <c r="BB1415"/>
      <c r="BC1415"/>
      <c r="BD1415"/>
      <c r="BE1415"/>
      <c r="BF1415"/>
      <c r="BG1415"/>
      <c r="BH1415"/>
      <c r="BI1415"/>
      <c r="BJ1415" s="8" t="s">
        <v>67</v>
      </c>
      <c r="BK1415" s="1">
        <v>44816</v>
      </c>
      <c r="BL1415" t="s">
        <v>1933</v>
      </c>
      <c r="BM1415">
        <v>2585</v>
      </c>
      <c r="BN1415"/>
      <c r="BO1415"/>
    </row>
    <row r="1416" spans="1:67" s="13" customFormat="1" x14ac:dyDescent="0.25">
      <c r="A1416" s="8" t="s">
        <v>2102</v>
      </c>
      <c r="B1416"/>
      <c r="C1416" t="s">
        <v>1505</v>
      </c>
      <c r="D1416" t="s">
        <v>61</v>
      </c>
      <c r="E1416" t="s">
        <v>572</v>
      </c>
      <c r="F1416" t="s">
        <v>1130</v>
      </c>
      <c r="G1416" s="8" t="s">
        <v>572</v>
      </c>
      <c r="H1416" t="s">
        <v>1130</v>
      </c>
      <c r="I1416"/>
      <c r="J1416"/>
      <c r="K1416"/>
      <c r="L1416"/>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v>7.8</v>
      </c>
      <c r="BB1416">
        <v>7.3</v>
      </c>
      <c r="BC1416">
        <v>7.2</v>
      </c>
      <c r="BD1416">
        <v>7.3</v>
      </c>
      <c r="BE1416">
        <v>10.199999999999999</v>
      </c>
      <c r="BF1416">
        <v>7.1</v>
      </c>
      <c r="BG1416">
        <v>6.1</v>
      </c>
      <c r="BH1416">
        <v>7.1</v>
      </c>
      <c r="BI1416"/>
      <c r="BJ1416" s="8" t="s">
        <v>67</v>
      </c>
      <c r="BK1416" s="1">
        <v>44816</v>
      </c>
      <c r="BL1416" t="s">
        <v>1933</v>
      </c>
      <c r="BM1416">
        <v>2585</v>
      </c>
      <c r="BN1416"/>
      <c r="BO1416"/>
    </row>
    <row r="1417" spans="1:67" s="13" customFormat="1" x14ac:dyDescent="0.25">
      <c r="A1417" s="8" t="s">
        <v>2088</v>
      </c>
      <c r="B1417"/>
      <c r="C1417" t="s">
        <v>1505</v>
      </c>
      <c r="D1417" t="s">
        <v>61</v>
      </c>
      <c r="E1417" t="s">
        <v>572</v>
      </c>
      <c r="F1417" t="s">
        <v>1130</v>
      </c>
      <c r="G1417" s="8" t="s">
        <v>572</v>
      </c>
      <c r="H1417" t="s">
        <v>1130</v>
      </c>
      <c r="I1417"/>
      <c r="J1417"/>
      <c r="K1417"/>
      <c r="L1417"/>
      <c r="M1417"/>
      <c r="N1417"/>
      <c r="O1417"/>
      <c r="P1417"/>
      <c r="Q1417"/>
      <c r="R1417"/>
      <c r="S1417"/>
      <c r="T1417"/>
      <c r="U1417">
        <v>10.8</v>
      </c>
      <c r="V1417"/>
      <c r="W1417"/>
      <c r="X1417">
        <v>17.3</v>
      </c>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s="8" t="s">
        <v>67</v>
      </c>
      <c r="BK1417" s="1">
        <v>44816</v>
      </c>
      <c r="BL1417" t="s">
        <v>1933</v>
      </c>
      <c r="BM1417">
        <v>2585</v>
      </c>
      <c r="BN1417"/>
      <c r="BO1417"/>
    </row>
    <row r="1418" spans="1:67" s="13" customFormat="1" x14ac:dyDescent="0.25">
      <c r="A1418" s="8" t="s">
        <v>2103</v>
      </c>
      <c r="B1418"/>
      <c r="C1418" t="s">
        <v>1505</v>
      </c>
      <c r="D1418" t="s">
        <v>61</v>
      </c>
      <c r="E1418" t="s">
        <v>572</v>
      </c>
      <c r="F1418" t="s">
        <v>1130</v>
      </c>
      <c r="G1418" s="8" t="s">
        <v>572</v>
      </c>
      <c r="H1418" t="s">
        <v>1130</v>
      </c>
      <c r="I1418"/>
      <c r="J1418"/>
      <c r="K1418"/>
      <c r="L1418"/>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v>8.3000000000000007</v>
      </c>
      <c r="AY1418">
        <v>7.9</v>
      </c>
      <c r="AZ1418">
        <v>8.3000000000000007</v>
      </c>
      <c r="BA1418"/>
      <c r="BB1418">
        <v>8.4</v>
      </c>
      <c r="BC1418">
        <v>7.9</v>
      </c>
      <c r="BD1418">
        <v>8.4</v>
      </c>
      <c r="BE1418">
        <v>10.7</v>
      </c>
      <c r="BF1418">
        <v>8</v>
      </c>
      <c r="BG1418">
        <v>7.6</v>
      </c>
      <c r="BH1418">
        <v>8</v>
      </c>
      <c r="BI1418"/>
      <c r="BJ1418" s="8" t="s">
        <v>67</v>
      </c>
      <c r="BK1418" s="1">
        <v>44816</v>
      </c>
      <c r="BL1418" t="s">
        <v>1933</v>
      </c>
      <c r="BM1418">
        <v>2585</v>
      </c>
      <c r="BN1418"/>
      <c r="BO1418"/>
    </row>
    <row r="1419" spans="1:67" s="13" customFormat="1" x14ac:dyDescent="0.25">
      <c r="A1419" s="8" t="s">
        <v>2104</v>
      </c>
      <c r="B1419"/>
      <c r="C1419" t="s">
        <v>1505</v>
      </c>
      <c r="D1419" t="s">
        <v>61</v>
      </c>
      <c r="E1419" t="s">
        <v>572</v>
      </c>
      <c r="F1419" t="s">
        <v>1130</v>
      </c>
      <c r="G1419" s="8" t="s">
        <v>572</v>
      </c>
      <c r="H1419" t="s">
        <v>1130</v>
      </c>
      <c r="I1419"/>
      <c r="J1419"/>
      <c r="K1419"/>
      <c r="L1419"/>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s="8" t="s">
        <v>67</v>
      </c>
      <c r="BK1419" s="1">
        <v>44816</v>
      </c>
      <c r="BL1419" t="s">
        <v>1933</v>
      </c>
      <c r="BM1419">
        <v>2585</v>
      </c>
      <c r="BN1419"/>
      <c r="BO1419"/>
    </row>
    <row r="1420" spans="1:67" s="13" customFormat="1" x14ac:dyDescent="0.25">
      <c r="A1420" s="8" t="s">
        <v>2089</v>
      </c>
      <c r="B1420"/>
      <c r="C1420" t="s">
        <v>1505</v>
      </c>
      <c r="D1420" t="s">
        <v>61</v>
      </c>
      <c r="E1420" t="s">
        <v>572</v>
      </c>
      <c r="F1420" t="s">
        <v>1130</v>
      </c>
      <c r="G1420" s="8" t="s">
        <v>572</v>
      </c>
      <c r="H1420" t="s">
        <v>1130</v>
      </c>
      <c r="I1420"/>
      <c r="J1420"/>
      <c r="K1420"/>
      <c r="L1420"/>
      <c r="M1420"/>
      <c r="N1420"/>
      <c r="O1420"/>
      <c r="P1420"/>
      <c r="Q1420"/>
      <c r="R1420"/>
      <c r="S1420"/>
      <c r="T1420"/>
      <c r="U1420">
        <v>11.6</v>
      </c>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s="8" t="s">
        <v>67</v>
      </c>
      <c r="BK1420" s="1">
        <v>44816</v>
      </c>
      <c r="BL1420" t="s">
        <v>1933</v>
      </c>
      <c r="BM1420">
        <v>2585</v>
      </c>
      <c r="BN1420"/>
      <c r="BO1420"/>
    </row>
    <row r="1421" spans="1:67" s="13" customFormat="1" x14ac:dyDescent="0.25">
      <c r="A1421" s="8" t="s">
        <v>2105</v>
      </c>
      <c r="B1421"/>
      <c r="C1421" t="s">
        <v>1505</v>
      </c>
      <c r="D1421" t="s">
        <v>61</v>
      </c>
      <c r="E1421" t="s">
        <v>572</v>
      </c>
      <c r="F1421" t="s">
        <v>1130</v>
      </c>
      <c r="G1421" s="8" t="s">
        <v>572</v>
      </c>
      <c r="H1421" t="s">
        <v>1130</v>
      </c>
      <c r="I1421"/>
      <c r="J1421"/>
      <c r="K1421"/>
      <c r="L1421"/>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v>9.3000000000000007</v>
      </c>
      <c r="AX1421">
        <v>8</v>
      </c>
      <c r="AY1421"/>
      <c r="AZ1421">
        <v>8</v>
      </c>
      <c r="BA1421"/>
      <c r="BB1421"/>
      <c r="BC1421"/>
      <c r="BD1421"/>
      <c r="BE1421"/>
      <c r="BF1421"/>
      <c r="BG1421"/>
      <c r="BH1421"/>
      <c r="BI1421"/>
      <c r="BJ1421" s="8" t="s">
        <v>67</v>
      </c>
      <c r="BK1421" s="1">
        <v>44816</v>
      </c>
      <c r="BL1421" t="s">
        <v>1933</v>
      </c>
      <c r="BM1421">
        <v>2585</v>
      </c>
      <c r="BN1421"/>
      <c r="BO1421"/>
    </row>
    <row r="1422" spans="1:67" s="13" customFormat="1" x14ac:dyDescent="0.25">
      <c r="A1422" s="8" t="s">
        <v>2090</v>
      </c>
      <c r="B1422"/>
      <c r="C1422" t="s">
        <v>1505</v>
      </c>
      <c r="D1422" t="s">
        <v>61</v>
      </c>
      <c r="E1422" t="s">
        <v>572</v>
      </c>
      <c r="F1422" t="s">
        <v>1130</v>
      </c>
      <c r="G1422" s="8" t="s">
        <v>572</v>
      </c>
      <c r="H1422" t="s">
        <v>1130</v>
      </c>
      <c r="I1422"/>
      <c r="J1422"/>
      <c r="K1422"/>
      <c r="L1422"/>
      <c r="M1422">
        <v>10.3</v>
      </c>
      <c r="N1422"/>
      <c r="O1422"/>
      <c r="P1422">
        <v>11.1</v>
      </c>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s="8" t="s">
        <v>67</v>
      </c>
      <c r="BK1422" s="1">
        <v>44816</v>
      </c>
      <c r="BL1422" t="s">
        <v>1933</v>
      </c>
      <c r="BM1422">
        <v>2585</v>
      </c>
      <c r="BN1422"/>
      <c r="BO1422"/>
    </row>
    <row r="1423" spans="1:67" s="13" customFormat="1" x14ac:dyDescent="0.25">
      <c r="A1423" s="8" t="s">
        <v>2106</v>
      </c>
      <c r="B1423"/>
      <c r="C1423" t="s">
        <v>1505</v>
      </c>
      <c r="D1423" t="s">
        <v>61</v>
      </c>
      <c r="E1423" t="s">
        <v>572</v>
      </c>
      <c r="F1423" t="s">
        <v>1130</v>
      </c>
      <c r="G1423" s="8" t="s">
        <v>572</v>
      </c>
      <c r="H1423" t="s">
        <v>1130</v>
      </c>
      <c r="I1423"/>
      <c r="J1423"/>
      <c r="K1423"/>
      <c r="L1423"/>
      <c r="M1423"/>
      <c r="N1423"/>
      <c r="O1423"/>
      <c r="P1423"/>
      <c r="Q1423"/>
      <c r="R1423"/>
      <c r="S1423"/>
      <c r="T1423"/>
      <c r="U1423"/>
      <c r="V1423"/>
      <c r="W1423"/>
      <c r="X1423"/>
      <c r="Y1423"/>
      <c r="Z1423"/>
      <c r="AA1423"/>
      <c r="AB1423"/>
      <c r="AC1423"/>
      <c r="AD1423"/>
      <c r="AE1423"/>
      <c r="AF1423"/>
      <c r="AG1423"/>
      <c r="AH1423"/>
      <c r="AI1423"/>
      <c r="AJ1423"/>
      <c r="AK1423"/>
      <c r="AL1423"/>
      <c r="AM1423"/>
      <c r="AN1423"/>
      <c r="AO1423">
        <v>10.5</v>
      </c>
      <c r="AP1423"/>
      <c r="AQ1423"/>
      <c r="AR1423">
        <v>8.8000000000000007</v>
      </c>
      <c r="AS1423">
        <v>10</v>
      </c>
      <c r="AT1423"/>
      <c r="AU1423"/>
      <c r="AV1423">
        <v>8.9</v>
      </c>
      <c r="AW1423">
        <v>8.9</v>
      </c>
      <c r="AX1423">
        <v>8</v>
      </c>
      <c r="AY1423">
        <v>7.4</v>
      </c>
      <c r="AZ1423">
        <v>8</v>
      </c>
      <c r="BA1423">
        <v>8</v>
      </c>
      <c r="BB1423">
        <v>7.9</v>
      </c>
      <c r="BC1423">
        <v>7.2</v>
      </c>
      <c r="BD1423">
        <v>7.9</v>
      </c>
      <c r="BE1423">
        <v>9.5</v>
      </c>
      <c r="BF1423">
        <v>6.9</v>
      </c>
      <c r="BG1423">
        <v>5.8</v>
      </c>
      <c r="BH1423">
        <v>6.9</v>
      </c>
      <c r="BI1423" s="11" t="s">
        <v>3486</v>
      </c>
      <c r="BJ1423" s="8" t="s">
        <v>67</v>
      </c>
      <c r="BK1423" s="1">
        <v>44816</v>
      </c>
      <c r="BL1423" t="s">
        <v>1933</v>
      </c>
      <c r="BM1423">
        <v>2585</v>
      </c>
      <c r="BN1423"/>
      <c r="BO1423"/>
    </row>
    <row r="1424" spans="1:67" s="13" customFormat="1" x14ac:dyDescent="0.25">
      <c r="A1424" s="8" t="s">
        <v>2107</v>
      </c>
      <c r="B1424"/>
      <c r="C1424" t="s">
        <v>1505</v>
      </c>
      <c r="D1424" t="s">
        <v>61</v>
      </c>
      <c r="E1424" t="s">
        <v>572</v>
      </c>
      <c r="F1424" t="s">
        <v>1130</v>
      </c>
      <c r="G1424" s="8" t="s">
        <v>572</v>
      </c>
      <c r="H1424" t="s">
        <v>1130</v>
      </c>
      <c r="I1424"/>
      <c r="J1424"/>
      <c r="K1424"/>
      <c r="L1424"/>
      <c r="M1424"/>
      <c r="N1424"/>
      <c r="O1424"/>
      <c r="P1424"/>
      <c r="Q1424"/>
      <c r="R1424"/>
      <c r="S1424"/>
      <c r="T1424"/>
      <c r="U1424"/>
      <c r="V1424"/>
      <c r="W1424"/>
      <c r="X1424"/>
      <c r="Y1424"/>
      <c r="Z1424"/>
      <c r="AA1424"/>
      <c r="AB1424"/>
      <c r="AC1424"/>
      <c r="AD1424"/>
      <c r="AE1424"/>
      <c r="AF1424"/>
      <c r="AG1424"/>
      <c r="AH1424"/>
      <c r="AI1424"/>
      <c r="AJ1424"/>
      <c r="AK1424">
        <v>9</v>
      </c>
      <c r="AL1424"/>
      <c r="AM1424"/>
      <c r="AN1424">
        <v>7.1</v>
      </c>
      <c r="AO1424"/>
      <c r="AP1424"/>
      <c r="AQ1424"/>
      <c r="AR1424">
        <v>9.8000000000000007</v>
      </c>
      <c r="AS1424">
        <v>11.2</v>
      </c>
      <c r="AT1424"/>
      <c r="AU1424"/>
      <c r="AV1424">
        <v>10.6</v>
      </c>
      <c r="AW1424">
        <v>9.6</v>
      </c>
      <c r="AX1424"/>
      <c r="AY1424"/>
      <c r="AZ1424"/>
      <c r="BA1424"/>
      <c r="BB1424"/>
      <c r="BC1424">
        <v>7.9</v>
      </c>
      <c r="BD1424">
        <v>7.9</v>
      </c>
      <c r="BE1424">
        <v>11.7</v>
      </c>
      <c r="BF1424">
        <v>7.6</v>
      </c>
      <c r="BG1424"/>
      <c r="BH1424">
        <v>7.6</v>
      </c>
      <c r="BI1424" t="s">
        <v>3487</v>
      </c>
      <c r="BJ1424" s="8" t="s">
        <v>67</v>
      </c>
      <c r="BK1424" s="1">
        <v>44816</v>
      </c>
      <c r="BL1424" t="s">
        <v>1933</v>
      </c>
      <c r="BM1424">
        <v>2585</v>
      </c>
      <c r="BN1424"/>
      <c r="BO1424"/>
    </row>
    <row r="1425" spans="1:67" s="13" customFormat="1" x14ac:dyDescent="0.25">
      <c r="A1425" s="8" t="s">
        <v>2108</v>
      </c>
      <c r="B1425"/>
      <c r="C1425" t="s">
        <v>1505</v>
      </c>
      <c r="D1425" t="s">
        <v>61</v>
      </c>
      <c r="E1425" t="s">
        <v>572</v>
      </c>
      <c r="F1425" t="s">
        <v>1130</v>
      </c>
      <c r="G1425" s="8" t="s">
        <v>572</v>
      </c>
      <c r="H1425" t="s">
        <v>1130</v>
      </c>
      <c r="I1425"/>
      <c r="J1425"/>
      <c r="K1425"/>
      <c r="L1425"/>
      <c r="M1425"/>
      <c r="N1425"/>
      <c r="O1425"/>
      <c r="P1425"/>
      <c r="Q1425"/>
      <c r="R1425"/>
      <c r="S1425"/>
      <c r="T1425"/>
      <c r="U1425"/>
      <c r="V1425"/>
      <c r="W1425"/>
      <c r="X1425"/>
      <c r="Y1425"/>
      <c r="Z1425"/>
      <c r="AA1425"/>
      <c r="AB1425"/>
      <c r="AC1425"/>
      <c r="AD1425"/>
      <c r="AE1425"/>
      <c r="AF1425"/>
      <c r="AG1425"/>
      <c r="AH1425"/>
      <c r="AI1425"/>
      <c r="AJ1425"/>
      <c r="AK1425"/>
      <c r="AL1425"/>
      <c r="AM1425"/>
      <c r="AN1425"/>
      <c r="AO1425">
        <v>12.5</v>
      </c>
      <c r="AP1425"/>
      <c r="AQ1425"/>
      <c r="AR1425"/>
      <c r="AS1425">
        <v>12.4</v>
      </c>
      <c r="AT1425"/>
      <c r="AU1425"/>
      <c r="AV1425"/>
      <c r="AW1425"/>
      <c r="AX1425"/>
      <c r="AY1425"/>
      <c r="AZ1425"/>
      <c r="BA1425"/>
      <c r="BB1425"/>
      <c r="BC1425"/>
      <c r="BD1425"/>
      <c r="BE1425"/>
      <c r="BF1425"/>
      <c r="BG1425"/>
      <c r="BH1425"/>
      <c r="BI1425" t="s">
        <v>3488</v>
      </c>
      <c r="BJ1425" s="8" t="s">
        <v>67</v>
      </c>
      <c r="BK1425" s="1">
        <v>44816</v>
      </c>
      <c r="BL1425" t="s">
        <v>1933</v>
      </c>
      <c r="BM1425">
        <v>2585</v>
      </c>
      <c r="BN1425"/>
      <c r="BO1425"/>
    </row>
    <row r="1426" spans="1:67" s="13" customFormat="1" x14ac:dyDescent="0.25">
      <c r="A1426" t="s">
        <v>1136</v>
      </c>
      <c r="B1426"/>
      <c r="C1426" t="s">
        <v>1505</v>
      </c>
      <c r="D1426" t="s">
        <v>61</v>
      </c>
      <c r="E1426" t="s">
        <v>572</v>
      </c>
      <c r="F1426" t="s">
        <v>1130</v>
      </c>
      <c r="G1426" t="s">
        <v>572</v>
      </c>
      <c r="H1426" t="s">
        <v>1130</v>
      </c>
      <c r="I1426"/>
      <c r="J1426"/>
      <c r="K1426"/>
      <c r="L1426"/>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v>10</v>
      </c>
      <c r="AX1426">
        <v>6.8</v>
      </c>
      <c r="AY1426">
        <v>6.1</v>
      </c>
      <c r="AZ1426">
        <v>6.8</v>
      </c>
      <c r="BA1426"/>
      <c r="BB1426"/>
      <c r="BC1426"/>
      <c r="BD1426"/>
      <c r="BE1426"/>
      <c r="BF1426"/>
      <c r="BG1426"/>
      <c r="BH1426"/>
      <c r="BI1426"/>
      <c r="BJ1426" t="s">
        <v>67</v>
      </c>
      <c r="BK1426"/>
      <c r="BL1426" t="s">
        <v>279</v>
      </c>
      <c r="BM1426">
        <v>17228</v>
      </c>
      <c r="BN1426"/>
      <c r="BO1426"/>
    </row>
    <row r="1427" spans="1:67" s="13" customFormat="1" x14ac:dyDescent="0.25">
      <c r="A1427" s="8" t="s">
        <v>2109</v>
      </c>
      <c r="B1427"/>
      <c r="C1427" t="s">
        <v>1505</v>
      </c>
      <c r="D1427" t="s">
        <v>61</v>
      </c>
      <c r="E1427" t="s">
        <v>572</v>
      </c>
      <c r="F1427" t="s">
        <v>1130</v>
      </c>
      <c r="G1427" s="8" t="s">
        <v>572</v>
      </c>
      <c r="H1427" t="s">
        <v>1130</v>
      </c>
      <c r="I1427" t="b">
        <v>0</v>
      </c>
      <c r="J1427"/>
      <c r="K1427"/>
      <c r="L1427"/>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v>12.5</v>
      </c>
      <c r="AT1427"/>
      <c r="AU1427"/>
      <c r="AV1427">
        <v>11.1</v>
      </c>
      <c r="AW1427"/>
      <c r="AX1427"/>
      <c r="AY1427"/>
      <c r="AZ1427"/>
      <c r="BA1427"/>
      <c r="BB1427"/>
      <c r="BC1427"/>
      <c r="BD1427"/>
      <c r="BE1427"/>
      <c r="BF1427"/>
      <c r="BG1427"/>
      <c r="BH1427"/>
      <c r="BI1427" t="s">
        <v>2111</v>
      </c>
      <c r="BJ1427" s="8" t="s">
        <v>67</v>
      </c>
      <c r="BK1427" s="1">
        <v>44816</v>
      </c>
      <c r="BL1427" t="s">
        <v>1933</v>
      </c>
      <c r="BM1427">
        <v>2585</v>
      </c>
      <c r="BN1427"/>
      <c r="BO1427"/>
    </row>
    <row r="1428" spans="1:67" s="13" customFormat="1" x14ac:dyDescent="0.25">
      <c r="A1428" s="8" t="s">
        <v>2109</v>
      </c>
      <c r="B1428"/>
      <c r="C1428" t="s">
        <v>1505</v>
      </c>
      <c r="D1428" t="s">
        <v>61</v>
      </c>
      <c r="E1428" t="s">
        <v>572</v>
      </c>
      <c r="F1428" t="s">
        <v>1130</v>
      </c>
      <c r="G1428" s="8" t="s">
        <v>572</v>
      </c>
      <c r="H1428" t="s">
        <v>1130</v>
      </c>
      <c r="I1428" t="b">
        <v>0</v>
      </c>
      <c r="J1428"/>
      <c r="K1428"/>
      <c r="L1428"/>
      <c r="M1428"/>
      <c r="N1428"/>
      <c r="O1428"/>
      <c r="P1428"/>
      <c r="Q1428"/>
      <c r="R1428"/>
      <c r="S1428"/>
      <c r="T1428"/>
      <c r="U1428"/>
      <c r="V1428"/>
      <c r="W1428"/>
      <c r="X1428"/>
      <c r="Y1428"/>
      <c r="Z1428"/>
      <c r="AA1428"/>
      <c r="AB1428"/>
      <c r="AC1428"/>
      <c r="AD1428"/>
      <c r="AE1428"/>
      <c r="AF1428"/>
      <c r="AG1428"/>
      <c r="AH1428"/>
      <c r="AI1428"/>
      <c r="AJ1428"/>
      <c r="AK1428">
        <v>9.6</v>
      </c>
      <c r="AL1428"/>
      <c r="AM1428"/>
      <c r="AN1428">
        <v>7.4</v>
      </c>
      <c r="AO1428">
        <v>10.7</v>
      </c>
      <c r="AP1428"/>
      <c r="AQ1428"/>
      <c r="AR1428">
        <v>9.1999999999999993</v>
      </c>
      <c r="AS1428"/>
      <c r="AT1428"/>
      <c r="AU1428"/>
      <c r="AV1428"/>
      <c r="AW1428"/>
      <c r="AX1428"/>
      <c r="AY1428"/>
      <c r="AZ1428"/>
      <c r="BA1428"/>
      <c r="BB1428"/>
      <c r="BC1428"/>
      <c r="BD1428"/>
      <c r="BE1428"/>
      <c r="BF1428"/>
      <c r="BG1428"/>
      <c r="BH1428"/>
      <c r="BI1428" t="s">
        <v>2111</v>
      </c>
      <c r="BJ1428" s="8" t="s">
        <v>67</v>
      </c>
      <c r="BK1428" s="1">
        <v>44816</v>
      </c>
      <c r="BL1428" t="s">
        <v>1933</v>
      </c>
      <c r="BM1428">
        <v>2585</v>
      </c>
      <c r="BN1428"/>
      <c r="BO1428"/>
    </row>
    <row r="1429" spans="1:67" s="13" customFormat="1" x14ac:dyDescent="0.25">
      <c r="A1429" s="8" t="s">
        <v>1857</v>
      </c>
      <c r="B1429"/>
      <c r="C1429" t="s">
        <v>1505</v>
      </c>
      <c r="D1429" t="s">
        <v>61</v>
      </c>
      <c r="E1429" t="s">
        <v>572</v>
      </c>
      <c r="F1429" t="s">
        <v>1130</v>
      </c>
      <c r="G1429" t="s">
        <v>572</v>
      </c>
      <c r="H1429" t="s">
        <v>1130</v>
      </c>
      <c r="I1429"/>
      <c r="J1429"/>
      <c r="K1429"/>
      <c r="L1429" t="s">
        <v>1862</v>
      </c>
      <c r="M1429">
        <v>10.792</v>
      </c>
      <c r="N1429"/>
      <c r="O1429"/>
      <c r="P1429">
        <v>13.131</v>
      </c>
      <c r="Q1429">
        <v>10.773</v>
      </c>
      <c r="R1429"/>
      <c r="S1429"/>
      <c r="T1429">
        <v>15.180999999999999</v>
      </c>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s="8" t="s">
        <v>67</v>
      </c>
      <c r="BK1429" s="9">
        <v>44812</v>
      </c>
      <c r="BL1429" s="8" t="s">
        <v>1724</v>
      </c>
      <c r="BM1429" s="8">
        <v>1420</v>
      </c>
      <c r="BN1429"/>
      <c r="BO1429"/>
    </row>
    <row r="1430" spans="1:67" s="13" customFormat="1" x14ac:dyDescent="0.25">
      <c r="A1430" s="8" t="s">
        <v>1861</v>
      </c>
      <c r="B1430"/>
      <c r="C1430" t="s">
        <v>1505</v>
      </c>
      <c r="D1430" t="s">
        <v>61</v>
      </c>
      <c r="E1430" t="s">
        <v>572</v>
      </c>
      <c r="F1430" t="s">
        <v>1130</v>
      </c>
      <c r="G1430" t="s">
        <v>572</v>
      </c>
      <c r="H1430" t="s">
        <v>1130</v>
      </c>
      <c r="I1430"/>
      <c r="J1430"/>
      <c r="K1430"/>
      <c r="L1430" t="s">
        <v>1784</v>
      </c>
      <c r="M1430"/>
      <c r="N1430"/>
      <c r="O1430"/>
      <c r="P1430"/>
      <c r="Q1430"/>
      <c r="R1430"/>
      <c r="S1430"/>
      <c r="T1430"/>
      <c r="U1430"/>
      <c r="V1430"/>
      <c r="W1430"/>
      <c r="X1430"/>
      <c r="Y1430">
        <v>8.4619999999999997</v>
      </c>
      <c r="Z1430"/>
      <c r="AA1430"/>
      <c r="AB1430">
        <v>11.185</v>
      </c>
      <c r="AC1430"/>
      <c r="AD1430"/>
      <c r="AE1430"/>
      <c r="AF1430"/>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t="s">
        <v>1770</v>
      </c>
      <c r="BJ1430" s="8" t="s">
        <v>67</v>
      </c>
      <c r="BK1430" s="9">
        <v>44812</v>
      </c>
      <c r="BL1430" s="8" t="s">
        <v>1724</v>
      </c>
      <c r="BM1430" s="8">
        <v>1420</v>
      </c>
      <c r="BN1430"/>
      <c r="BO1430"/>
    </row>
    <row r="1431" spans="1:67" s="13" customFormat="1" x14ac:dyDescent="0.25">
      <c r="A1431" s="8" t="s">
        <v>1859</v>
      </c>
      <c r="B1431"/>
      <c r="C1431" t="s">
        <v>1505</v>
      </c>
      <c r="D1431" t="s">
        <v>61</v>
      </c>
      <c r="E1431" t="s">
        <v>572</v>
      </c>
      <c r="F1431" t="s">
        <v>1130</v>
      </c>
      <c r="G1431" t="s">
        <v>572</v>
      </c>
      <c r="H1431" t="s">
        <v>1130</v>
      </c>
      <c r="I1431"/>
      <c r="J1431"/>
      <c r="K1431"/>
      <c r="L1431" t="s">
        <v>1863</v>
      </c>
      <c r="M1431"/>
      <c r="N1431"/>
      <c r="O1431"/>
      <c r="P1431"/>
      <c r="Q1431">
        <v>10</v>
      </c>
      <c r="R1431"/>
      <c r="S1431"/>
      <c r="T1431">
        <v>13</v>
      </c>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t="s">
        <v>1858</v>
      </c>
      <c r="BJ1431" s="8" t="s">
        <v>67</v>
      </c>
      <c r="BK1431" s="9">
        <v>44812</v>
      </c>
      <c r="BL1431" s="8" t="s">
        <v>1724</v>
      </c>
      <c r="BM1431" s="8">
        <v>1420</v>
      </c>
      <c r="BN1431"/>
      <c r="BO1431"/>
    </row>
    <row r="1432" spans="1:67" s="13" customFormat="1" x14ac:dyDescent="0.25">
      <c r="A1432" s="12" t="s">
        <v>1868</v>
      </c>
      <c r="B1432" s="12"/>
      <c r="C1432" s="12" t="s">
        <v>1505</v>
      </c>
      <c r="D1432" s="12" t="s">
        <v>61</v>
      </c>
      <c r="E1432" s="12" t="s">
        <v>572</v>
      </c>
      <c r="F1432" s="12" t="s">
        <v>1130</v>
      </c>
      <c r="G1432" s="12" t="s">
        <v>572</v>
      </c>
      <c r="H1432" s="12" t="s">
        <v>1130</v>
      </c>
      <c r="I1432" s="12"/>
      <c r="J1432" s="12"/>
      <c r="K1432" s="12"/>
      <c r="L1432" s="12"/>
      <c r="M1432" s="12"/>
      <c r="N1432" s="12"/>
      <c r="O1432" s="12"/>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t="s">
        <v>67</v>
      </c>
      <c r="BK1432" s="14">
        <v>44812</v>
      </c>
      <c r="BL1432" s="12" t="s">
        <v>1724</v>
      </c>
      <c r="BM1432" s="12">
        <v>1420</v>
      </c>
      <c r="BN1432" s="12" t="s">
        <v>60</v>
      </c>
      <c r="BO1432" s="12" t="s">
        <v>1724</v>
      </c>
    </row>
    <row r="1433" spans="1:67" s="13" customFormat="1" x14ac:dyDescent="0.25">
      <c r="A1433" s="8" t="s">
        <v>1866</v>
      </c>
      <c r="B1433"/>
      <c r="C1433" t="s">
        <v>1505</v>
      </c>
      <c r="D1433" t="s">
        <v>61</v>
      </c>
      <c r="E1433" t="s">
        <v>572</v>
      </c>
      <c r="F1433" t="s">
        <v>1130</v>
      </c>
      <c r="G1433" t="s">
        <v>572</v>
      </c>
      <c r="H1433" t="s">
        <v>1130</v>
      </c>
      <c r="I1433"/>
      <c r="J1433"/>
      <c r="K1433"/>
      <c r="L1433" t="s">
        <v>1728</v>
      </c>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c r="BB1433"/>
      <c r="BC1433"/>
      <c r="BD1433"/>
      <c r="BE1433">
        <v>9.5640000000000001</v>
      </c>
      <c r="BF1433">
        <v>6.6</v>
      </c>
      <c r="BG1433">
        <v>5.8</v>
      </c>
      <c r="BH1433">
        <v>6.6</v>
      </c>
      <c r="BI1433" t="s">
        <v>1867</v>
      </c>
      <c r="BJ1433" t="s">
        <v>67</v>
      </c>
      <c r="BK1433" s="9">
        <v>44812</v>
      </c>
      <c r="BL1433" s="8" t="s">
        <v>1724</v>
      </c>
      <c r="BM1433" s="8">
        <v>1420</v>
      </c>
      <c r="BN1433"/>
      <c r="BO1433"/>
    </row>
    <row r="1434" spans="1:67" s="13" customFormat="1" x14ac:dyDescent="0.25">
      <c r="A1434" s="8" t="s">
        <v>1865</v>
      </c>
      <c r="B1434"/>
      <c r="C1434" t="s">
        <v>1505</v>
      </c>
      <c r="D1434" t="s">
        <v>61</v>
      </c>
      <c r="E1434" t="s">
        <v>572</v>
      </c>
      <c r="F1434" t="s">
        <v>1130</v>
      </c>
      <c r="G1434" t="s">
        <v>572</v>
      </c>
      <c r="H1434" t="s">
        <v>1130</v>
      </c>
      <c r="I1434"/>
      <c r="J1434"/>
      <c r="K1434"/>
      <c r="L1434" t="s">
        <v>1728</v>
      </c>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v>8.4600000000000009</v>
      </c>
      <c r="BB1434">
        <v>7.7350000000000003</v>
      </c>
      <c r="BC1434">
        <v>7.1120000000000001</v>
      </c>
      <c r="BD1434">
        <v>7.7350000000000003</v>
      </c>
      <c r="BE1434"/>
      <c r="BF1434"/>
      <c r="BG1434"/>
      <c r="BH1434"/>
      <c r="BI1434"/>
      <c r="BJ1434" s="8" t="s">
        <v>67</v>
      </c>
      <c r="BK1434" s="9">
        <v>44812</v>
      </c>
      <c r="BL1434" s="8" t="s">
        <v>1724</v>
      </c>
      <c r="BM1434" s="8">
        <v>1420</v>
      </c>
      <c r="BN1434"/>
      <c r="BO1434"/>
    </row>
    <row r="1435" spans="1:67" s="13" customFormat="1" x14ac:dyDescent="0.25">
      <c r="A1435" s="8" t="s">
        <v>1864</v>
      </c>
      <c r="B1435"/>
      <c r="C1435" t="s">
        <v>1505</v>
      </c>
      <c r="D1435" t="s">
        <v>61</v>
      </c>
      <c r="E1435" t="s">
        <v>572</v>
      </c>
      <c r="F1435" t="s">
        <v>1130</v>
      </c>
      <c r="G1435" t="s">
        <v>572</v>
      </c>
      <c r="H1435" t="s">
        <v>1130</v>
      </c>
      <c r="I1435"/>
      <c r="J1435"/>
      <c r="K1435"/>
      <c r="L1435" t="s">
        <v>1728</v>
      </c>
      <c r="M1435"/>
      <c r="N1435"/>
      <c r="O1435"/>
      <c r="P1435"/>
      <c r="Q1435"/>
      <c r="R1435"/>
      <c r="S1435"/>
      <c r="T1435"/>
      <c r="U1435"/>
      <c r="V1435"/>
      <c r="W1435"/>
      <c r="X1435"/>
      <c r="Y1435"/>
      <c r="Z1435"/>
      <c r="AA1435"/>
      <c r="AB1435"/>
      <c r="AC1435"/>
      <c r="AD1435"/>
      <c r="AE1435"/>
      <c r="AF1435"/>
      <c r="AG1435"/>
      <c r="AH1435"/>
      <c r="AI1435"/>
      <c r="AJ1435"/>
      <c r="AK1435">
        <v>9.1229999999999993</v>
      </c>
      <c r="AL1435"/>
      <c r="AM1435"/>
      <c r="AN1435">
        <v>6.1</v>
      </c>
      <c r="AO1435"/>
      <c r="AP1435"/>
      <c r="AQ1435"/>
      <c r="AR1435"/>
      <c r="AS1435"/>
      <c r="AT1435"/>
      <c r="AU1435"/>
      <c r="AV1435"/>
      <c r="AW1435"/>
      <c r="AX1435"/>
      <c r="AY1435"/>
      <c r="AZ1435"/>
      <c r="BA1435"/>
      <c r="BB1435"/>
      <c r="BC1435"/>
      <c r="BD1435"/>
      <c r="BE1435"/>
      <c r="BF1435"/>
      <c r="BG1435"/>
      <c r="BH1435"/>
      <c r="BI1435"/>
      <c r="BJ1435" s="8" t="s">
        <v>67</v>
      </c>
      <c r="BK1435" s="9">
        <v>44812</v>
      </c>
      <c r="BL1435" s="8" t="s">
        <v>1724</v>
      </c>
      <c r="BM1435" s="8">
        <v>1420</v>
      </c>
      <c r="BN1435"/>
      <c r="BO1435"/>
    </row>
    <row r="1436" spans="1:67" s="13" customFormat="1" x14ac:dyDescent="0.25">
      <c r="A1436" s="8" t="s">
        <v>1860</v>
      </c>
      <c r="B1436"/>
      <c r="C1436" t="s">
        <v>1505</v>
      </c>
      <c r="D1436" t="s">
        <v>61</v>
      </c>
      <c r="E1436" t="s">
        <v>572</v>
      </c>
      <c r="F1436" t="s">
        <v>1130</v>
      </c>
      <c r="G1436" t="s">
        <v>572</v>
      </c>
      <c r="H1436" t="s">
        <v>1130</v>
      </c>
      <c r="I1436"/>
      <c r="J1436"/>
      <c r="K1436"/>
      <c r="L1436" t="s">
        <v>1774</v>
      </c>
      <c r="M1436"/>
      <c r="N1436"/>
      <c r="O1436"/>
      <c r="P1436"/>
      <c r="Q1436"/>
      <c r="R1436"/>
      <c r="S1436"/>
      <c r="T1436"/>
      <c r="U1436"/>
      <c r="V1436"/>
      <c r="W1436"/>
      <c r="X1436"/>
      <c r="Y1436"/>
      <c r="Z1436"/>
      <c r="AA1436"/>
      <c r="AB1436"/>
      <c r="AC1436">
        <v>8.1929999999999996</v>
      </c>
      <c r="AD1436"/>
      <c r="AE1436"/>
      <c r="AF1436">
        <v>11.286</v>
      </c>
      <c r="AG1436">
        <v>7.0339999999999998</v>
      </c>
      <c r="AH1436"/>
      <c r="AI1436"/>
      <c r="AJ1436">
        <v>9.7449999999999992</v>
      </c>
      <c r="AK1436"/>
      <c r="AL1436"/>
      <c r="AM1436"/>
      <c r="AN1436"/>
      <c r="AO1436"/>
      <c r="AP1436"/>
      <c r="AQ1436"/>
      <c r="AR1436"/>
      <c r="AS1436"/>
      <c r="AT1436"/>
      <c r="AU1436"/>
      <c r="AV1436"/>
      <c r="AW1436"/>
      <c r="AX1436"/>
      <c r="AY1436"/>
      <c r="AZ1436"/>
      <c r="BA1436"/>
      <c r="BB1436"/>
      <c r="BC1436"/>
      <c r="BD1436"/>
      <c r="BE1436"/>
      <c r="BF1436"/>
      <c r="BG1436"/>
      <c r="BH1436"/>
      <c r="BI1436"/>
      <c r="BJ1436" s="8" t="s">
        <v>67</v>
      </c>
      <c r="BK1436" s="9">
        <v>44812</v>
      </c>
      <c r="BL1436" s="8" t="s">
        <v>1724</v>
      </c>
      <c r="BM1436" s="8">
        <v>1420</v>
      </c>
      <c r="BN1436" t="s">
        <v>60</v>
      </c>
      <c r="BO1436" t="s">
        <v>1724</v>
      </c>
    </row>
    <row r="1437" spans="1:67" s="13" customFormat="1" x14ac:dyDescent="0.25">
      <c r="A1437" s="13" t="s">
        <v>1723</v>
      </c>
      <c r="C1437" s="13" t="s">
        <v>1505</v>
      </c>
      <c r="D1437" s="13" t="s">
        <v>61</v>
      </c>
      <c r="E1437" s="13" t="s">
        <v>572</v>
      </c>
      <c r="F1437" s="13" t="s">
        <v>1130</v>
      </c>
      <c r="G1437" s="13" t="s">
        <v>572</v>
      </c>
      <c r="H1437" s="13" t="s">
        <v>1686</v>
      </c>
    </row>
    <row r="1438" spans="1:67" s="13" customFormat="1" x14ac:dyDescent="0.25">
      <c r="A1438" s="8" t="s">
        <v>2371</v>
      </c>
      <c r="B1438" s="8"/>
      <c r="C1438" s="8" t="s">
        <v>1505</v>
      </c>
      <c r="D1438" s="8" t="s">
        <v>61</v>
      </c>
      <c r="E1438" s="8" t="s">
        <v>572</v>
      </c>
      <c r="F1438" s="8" t="s">
        <v>1130</v>
      </c>
      <c r="G1438" s="8" t="s">
        <v>572</v>
      </c>
      <c r="H1438" s="8" t="s">
        <v>1686</v>
      </c>
      <c r="I1438" s="8"/>
      <c r="J1438" s="8"/>
      <c r="K1438" s="8"/>
      <c r="L1438" s="8"/>
      <c r="M1438" s="8"/>
      <c r="N1438" s="8"/>
      <c r="O1438" s="8"/>
      <c r="P1438" s="8"/>
      <c r="Q1438" s="8"/>
      <c r="R1438" s="8"/>
      <c r="S1438" s="8"/>
      <c r="T1438" s="8"/>
      <c r="U1438" s="8"/>
      <c r="V1438" s="8"/>
      <c r="W1438" s="8"/>
      <c r="X1438" s="8"/>
      <c r="Y1438" s="8"/>
      <c r="Z1438" s="8"/>
      <c r="AA1438" s="8"/>
      <c r="AB1438" s="8"/>
      <c r="AC1438" s="8"/>
      <c r="AD1438" s="8"/>
      <c r="AE1438" s="8"/>
      <c r="AF1438" s="8"/>
      <c r="AG1438" s="8">
        <v>7</v>
      </c>
      <c r="AH1438" s="8"/>
      <c r="AI1438" s="8"/>
      <c r="AJ1438" s="8">
        <v>9.5</v>
      </c>
      <c r="AK1438" s="8"/>
      <c r="AL1438" s="8"/>
      <c r="AM1438" s="8"/>
      <c r="AN1438" s="8"/>
      <c r="AO1438" s="8"/>
      <c r="AP1438" s="8"/>
      <c r="AQ1438" s="8"/>
      <c r="AR1438" s="8"/>
      <c r="AS1438" s="8"/>
      <c r="AT1438" s="8"/>
      <c r="AU1438" s="8"/>
      <c r="AV1438" s="8"/>
      <c r="AW1438" s="8"/>
      <c r="AX1438" s="8"/>
      <c r="AY1438" s="8"/>
      <c r="AZ1438" s="8"/>
      <c r="BA1438" s="8"/>
      <c r="BB1438" s="8"/>
      <c r="BC1438" s="8"/>
      <c r="BD1438" s="8"/>
      <c r="BE1438" s="8"/>
      <c r="BF1438" s="8"/>
      <c r="BG1438" s="8"/>
      <c r="BH1438" s="8"/>
      <c r="BI1438" s="8"/>
      <c r="BJ1438" t="s">
        <v>67</v>
      </c>
      <c r="BK1438" s="1">
        <v>44824</v>
      </c>
      <c r="BL1438" t="s">
        <v>2356</v>
      </c>
      <c r="BM1438">
        <v>2930</v>
      </c>
      <c r="BN1438" s="8"/>
      <c r="BO1438" s="8"/>
    </row>
    <row r="1439" spans="1:67" s="13" customFormat="1" x14ac:dyDescent="0.25">
      <c r="A1439" s="8" t="s">
        <v>2369</v>
      </c>
      <c r="B1439" s="8"/>
      <c r="C1439" s="8" t="s">
        <v>1505</v>
      </c>
      <c r="D1439" s="8" t="s">
        <v>61</v>
      </c>
      <c r="E1439" s="8" t="s">
        <v>572</v>
      </c>
      <c r="F1439" s="8" t="s">
        <v>1130</v>
      </c>
      <c r="G1439" s="8" t="s">
        <v>572</v>
      </c>
      <c r="H1439" s="8" t="s">
        <v>1686</v>
      </c>
      <c r="I1439" s="8"/>
      <c r="J1439" s="8"/>
      <c r="K1439" s="8"/>
      <c r="L1439" s="8"/>
      <c r="M1439" s="8"/>
      <c r="N1439" s="8"/>
      <c r="O1439" s="8"/>
      <c r="P1439" s="8"/>
      <c r="Q1439" s="8"/>
      <c r="R1439" s="8"/>
      <c r="S1439" s="8"/>
      <c r="T1439" s="8"/>
      <c r="U1439" s="8"/>
      <c r="V1439" s="8"/>
      <c r="W1439" s="8"/>
      <c r="X1439" s="8"/>
      <c r="Y1439" s="8"/>
      <c r="Z1439" s="8"/>
      <c r="AA1439" s="8"/>
      <c r="AB1439" s="8"/>
      <c r="AC1439" s="8">
        <v>7.9</v>
      </c>
      <c r="AD1439" s="8"/>
      <c r="AE1439" s="8"/>
      <c r="AF1439" s="8">
        <v>11.7</v>
      </c>
      <c r="AG1439" s="8"/>
      <c r="AH1439" s="8"/>
      <c r="AI1439" s="8"/>
      <c r="AJ1439" s="8"/>
      <c r="AK1439" s="8"/>
      <c r="AL1439" s="8"/>
      <c r="AM1439" s="8"/>
      <c r="AN1439" s="8"/>
      <c r="AO1439" s="8"/>
      <c r="AP1439" s="8"/>
      <c r="AQ1439" s="8"/>
      <c r="AR1439" s="8"/>
      <c r="AS1439" s="8"/>
      <c r="AT1439" s="8"/>
      <c r="AU1439" s="8"/>
      <c r="AV1439" s="8"/>
      <c r="AW1439" s="8"/>
      <c r="AX1439" s="8"/>
      <c r="AY1439" s="8"/>
      <c r="AZ1439" s="8"/>
      <c r="BA1439" s="8"/>
      <c r="BB1439" s="8"/>
      <c r="BC1439" s="8"/>
      <c r="BD1439" s="8"/>
      <c r="BE1439" s="8"/>
      <c r="BF1439" s="8"/>
      <c r="BG1439" s="8"/>
      <c r="BH1439" s="8"/>
      <c r="BI1439" s="8"/>
      <c r="BJ1439" s="8" t="s">
        <v>67</v>
      </c>
      <c r="BK1439" s="9">
        <v>44824</v>
      </c>
      <c r="BL1439" s="8" t="s">
        <v>2356</v>
      </c>
      <c r="BM1439">
        <v>2930</v>
      </c>
      <c r="BN1439" s="8"/>
      <c r="BO1439" s="8"/>
    </row>
    <row r="1440" spans="1:67" s="13" customFormat="1" x14ac:dyDescent="0.25">
      <c r="A1440" s="8" t="s">
        <v>2365</v>
      </c>
      <c r="B1440" s="8"/>
      <c r="C1440" s="8" t="s">
        <v>1505</v>
      </c>
      <c r="D1440" s="8" t="s">
        <v>61</v>
      </c>
      <c r="E1440" s="8" t="s">
        <v>572</v>
      </c>
      <c r="F1440" s="8" t="s">
        <v>1130</v>
      </c>
      <c r="G1440" s="8" t="s">
        <v>572</v>
      </c>
      <c r="H1440" s="8" t="s">
        <v>1686</v>
      </c>
      <c r="I1440" s="8"/>
      <c r="J1440" s="8"/>
      <c r="K1440" s="8"/>
      <c r="L1440" s="8"/>
      <c r="M1440" s="8"/>
      <c r="N1440" s="8"/>
      <c r="O1440" s="8"/>
      <c r="P1440" s="8"/>
      <c r="Q1440" s="8"/>
      <c r="R1440" s="8"/>
      <c r="S1440" s="8"/>
      <c r="T1440" s="8"/>
      <c r="U1440" s="8"/>
      <c r="V1440" s="8"/>
      <c r="W1440" s="8"/>
      <c r="X1440" s="8"/>
      <c r="Y1440" s="8"/>
      <c r="Z1440" s="8"/>
      <c r="AA1440" s="8"/>
      <c r="AB1440" s="8"/>
      <c r="AC1440" s="8"/>
      <c r="AD1440" s="8"/>
      <c r="AE1440" s="8"/>
      <c r="AF1440" s="8"/>
      <c r="AG1440" s="8"/>
      <c r="AH1440" s="8"/>
      <c r="AI1440" s="8"/>
      <c r="AJ1440" s="8"/>
      <c r="AK1440" s="8"/>
      <c r="AL1440" s="8"/>
      <c r="AM1440" s="8"/>
      <c r="AN1440" s="8"/>
      <c r="AO1440" s="8"/>
      <c r="AP1440" s="8"/>
      <c r="AQ1440" s="8"/>
      <c r="AR1440" s="8"/>
      <c r="AS1440" s="8">
        <v>10.6</v>
      </c>
      <c r="AT1440" s="8"/>
      <c r="AU1440" s="8"/>
      <c r="AV1440" s="8">
        <v>8.1999999999999993</v>
      </c>
      <c r="AW1440" s="8"/>
      <c r="AX1440" s="8"/>
      <c r="AY1440" s="8"/>
      <c r="AZ1440" s="8"/>
      <c r="BA1440" s="8"/>
      <c r="BB1440" s="8"/>
      <c r="BC1440" s="8"/>
      <c r="BD1440" s="8"/>
      <c r="BE1440" s="8"/>
      <c r="BF1440" s="8"/>
      <c r="BG1440" s="8"/>
      <c r="BH1440" s="8"/>
      <c r="BI1440" s="8"/>
      <c r="BJ1440" s="8" t="s">
        <v>67</v>
      </c>
      <c r="BK1440" s="9">
        <v>44824</v>
      </c>
      <c r="BL1440" s="8" t="s">
        <v>2356</v>
      </c>
      <c r="BM1440">
        <v>2930</v>
      </c>
      <c r="BN1440" s="8"/>
      <c r="BO1440" s="8"/>
    </row>
    <row r="1441" spans="1:67" s="13" customFormat="1" x14ac:dyDescent="0.25">
      <c r="A1441" s="8" t="s">
        <v>2368</v>
      </c>
      <c r="B1441" s="8"/>
      <c r="C1441" s="8" t="s">
        <v>1505</v>
      </c>
      <c r="D1441" s="8" t="s">
        <v>61</v>
      </c>
      <c r="E1441" s="8" t="s">
        <v>572</v>
      </c>
      <c r="F1441" s="8" t="s">
        <v>1130</v>
      </c>
      <c r="G1441" s="8" t="s">
        <v>572</v>
      </c>
      <c r="H1441" s="8" t="s">
        <v>1686</v>
      </c>
      <c r="I1441" s="8"/>
      <c r="J1441" s="8"/>
      <c r="K1441" s="8"/>
      <c r="L1441" s="8"/>
      <c r="M1441" s="8"/>
      <c r="N1441" s="8"/>
      <c r="O1441" s="8"/>
      <c r="P1441" s="8"/>
      <c r="Q1441" s="8"/>
      <c r="R1441" s="8"/>
      <c r="S1441" s="8"/>
      <c r="T1441" s="8"/>
      <c r="U1441" s="8"/>
      <c r="V1441" s="8"/>
      <c r="W1441" s="8"/>
      <c r="X1441" s="8"/>
      <c r="Y1441" s="8"/>
      <c r="Z1441" s="8"/>
      <c r="AA1441" s="8"/>
      <c r="AB1441" s="8"/>
      <c r="AC1441" s="8"/>
      <c r="AD1441" s="8"/>
      <c r="AE1441" s="8"/>
      <c r="AF1441" s="8"/>
      <c r="AG1441" s="8"/>
      <c r="AH1441" s="8"/>
      <c r="AI1441" s="8"/>
      <c r="AJ1441" s="8"/>
      <c r="AK1441" s="8"/>
      <c r="AL1441" s="8"/>
      <c r="AM1441" s="8"/>
      <c r="AN1441" s="8"/>
      <c r="AO1441" s="8"/>
      <c r="AP1441" s="8"/>
      <c r="AQ1441" s="8"/>
      <c r="AR1441" s="8"/>
      <c r="AS1441" s="8">
        <v>10.9</v>
      </c>
      <c r="AT1441" s="8"/>
      <c r="AU1441" s="8"/>
      <c r="AV1441" s="8">
        <v>8.6</v>
      </c>
      <c r="AW1441" s="8"/>
      <c r="AX1441" s="8"/>
      <c r="AY1441" s="8"/>
      <c r="AZ1441" s="8"/>
      <c r="BA1441" s="8"/>
      <c r="BB1441" s="8"/>
      <c r="BC1441" s="8"/>
      <c r="BD1441" s="8"/>
      <c r="BE1441" s="8"/>
      <c r="BF1441" s="8"/>
      <c r="BG1441" s="8"/>
      <c r="BH1441" s="8"/>
      <c r="BI1441" s="8"/>
      <c r="BJ1441" t="s">
        <v>67</v>
      </c>
      <c r="BK1441" s="1">
        <v>44824</v>
      </c>
      <c r="BL1441" t="s">
        <v>2356</v>
      </c>
      <c r="BM1441">
        <v>2930</v>
      </c>
      <c r="BN1441" s="8"/>
      <c r="BO1441" s="8"/>
    </row>
    <row r="1442" spans="1:67" s="13" customFormat="1" x14ac:dyDescent="0.25">
      <c r="A1442" s="8" t="s">
        <v>2372</v>
      </c>
      <c r="B1442" s="8"/>
      <c r="C1442" s="8" t="s">
        <v>1505</v>
      </c>
      <c r="D1442" s="8" t="s">
        <v>61</v>
      </c>
      <c r="E1442" s="8" t="s">
        <v>572</v>
      </c>
      <c r="F1442" s="8" t="s">
        <v>1130</v>
      </c>
      <c r="G1442" s="8" t="s">
        <v>572</v>
      </c>
      <c r="H1442" s="8" t="s">
        <v>1686</v>
      </c>
      <c r="I1442" s="8"/>
      <c r="J1442" s="8"/>
      <c r="K1442" s="8"/>
      <c r="L1442" s="8"/>
      <c r="M1442" s="8"/>
      <c r="N1442" s="8"/>
      <c r="O1442" s="8"/>
      <c r="P1442" s="8"/>
      <c r="Q1442" s="8"/>
      <c r="R1442" s="8"/>
      <c r="S1442" s="8"/>
      <c r="T1442" s="8"/>
      <c r="U1442" s="8"/>
      <c r="V1442" s="8"/>
      <c r="W1442" s="8"/>
      <c r="X1442" s="8"/>
      <c r="Y1442" s="8"/>
      <c r="Z1442" s="8"/>
      <c r="AA1442" s="8"/>
      <c r="AB1442" s="8"/>
      <c r="AC1442" s="8">
        <v>8.3000000000000007</v>
      </c>
      <c r="AD1442" s="8"/>
      <c r="AE1442" s="8"/>
      <c r="AF1442" s="8"/>
      <c r="AG1442" s="8"/>
      <c r="AH1442" s="8"/>
      <c r="AI1442" s="8"/>
      <c r="AJ1442" s="8"/>
      <c r="AK1442" s="8"/>
      <c r="AL1442" s="8"/>
      <c r="AM1442" s="8"/>
      <c r="AN1442" s="8"/>
      <c r="AO1442" s="8"/>
      <c r="AP1442" s="8"/>
      <c r="AQ1442" s="8"/>
      <c r="AR1442" s="8"/>
      <c r="AS1442" s="8"/>
      <c r="AT1442" s="8"/>
      <c r="AU1442" s="8"/>
      <c r="AV1442" s="8"/>
      <c r="AW1442" s="8"/>
      <c r="AX1442" s="8"/>
      <c r="AY1442" s="8"/>
      <c r="AZ1442" s="8"/>
      <c r="BA1442" s="8"/>
      <c r="BB1442" s="8"/>
      <c r="BC1442" s="8"/>
      <c r="BD1442" s="8"/>
      <c r="BE1442" s="8"/>
      <c r="BF1442" s="8"/>
      <c r="BG1442" s="8"/>
      <c r="BH1442" s="8"/>
      <c r="BI1442" s="8"/>
      <c r="BJ1442" s="8" t="s">
        <v>67</v>
      </c>
      <c r="BK1442" s="9">
        <v>44824</v>
      </c>
      <c r="BL1442" s="8" t="s">
        <v>2356</v>
      </c>
      <c r="BM1442">
        <v>2930</v>
      </c>
      <c r="BN1442" s="8"/>
      <c r="BO1442" s="8"/>
    </row>
    <row r="1443" spans="1:67" s="13" customFormat="1" x14ac:dyDescent="0.25">
      <c r="A1443" s="8" t="s">
        <v>2366</v>
      </c>
      <c r="B1443" s="8"/>
      <c r="C1443" s="8" t="s">
        <v>1505</v>
      </c>
      <c r="D1443" s="8" t="s">
        <v>61</v>
      </c>
      <c r="E1443" s="8" t="s">
        <v>572</v>
      </c>
      <c r="F1443" s="8" t="s">
        <v>1130</v>
      </c>
      <c r="G1443" s="8" t="s">
        <v>572</v>
      </c>
      <c r="H1443" s="8" t="s">
        <v>1686</v>
      </c>
      <c r="I1443" s="8"/>
      <c r="J1443" s="8"/>
      <c r="K1443" s="8"/>
      <c r="L1443" s="8"/>
      <c r="M1443" s="8">
        <v>9</v>
      </c>
      <c r="N1443" s="8"/>
      <c r="O1443" s="8"/>
      <c r="P1443" s="8">
        <v>10.25</v>
      </c>
      <c r="Q1443" s="8"/>
      <c r="R1443" s="8"/>
      <c r="S1443" s="8"/>
      <c r="T1443" s="8"/>
      <c r="U1443" s="8"/>
      <c r="V1443" s="8"/>
      <c r="W1443" s="8"/>
      <c r="X1443" s="8"/>
      <c r="Y1443" s="8"/>
      <c r="Z1443" s="8"/>
      <c r="AA1443" s="8"/>
      <c r="AB1443" s="8"/>
      <c r="AC1443" s="8"/>
      <c r="AD1443" s="8"/>
      <c r="AE1443" s="8"/>
      <c r="AF1443" s="8"/>
      <c r="AG1443" s="8"/>
      <c r="AH1443" s="8"/>
      <c r="AI1443" s="8"/>
      <c r="AJ1443" s="8"/>
      <c r="AK1443" s="8"/>
      <c r="AL1443" s="8"/>
      <c r="AM1443" s="8"/>
      <c r="AN1443" s="8"/>
      <c r="AO1443" s="8"/>
      <c r="AP1443" s="8"/>
      <c r="AQ1443" s="8"/>
      <c r="AR1443" s="8"/>
      <c r="AS1443" s="8"/>
      <c r="AT1443" s="8"/>
      <c r="AU1443" s="8"/>
      <c r="AV1443" s="8"/>
      <c r="AW1443" s="8"/>
      <c r="AX1443" s="8"/>
      <c r="AY1443" s="8"/>
      <c r="AZ1443" s="8"/>
      <c r="BA1443" s="8"/>
      <c r="BB1443" s="8"/>
      <c r="BC1443" s="8"/>
      <c r="BD1443" s="8"/>
      <c r="BE1443" s="8"/>
      <c r="BF1443" s="8"/>
      <c r="BG1443" s="8"/>
      <c r="BH1443" s="8"/>
      <c r="BI1443" s="8" t="s">
        <v>2367</v>
      </c>
      <c r="BJ1443" t="s">
        <v>67</v>
      </c>
      <c r="BK1443" s="1">
        <v>44824</v>
      </c>
      <c r="BL1443" t="s">
        <v>2356</v>
      </c>
      <c r="BM1443">
        <v>2930</v>
      </c>
      <c r="BN1443" s="8"/>
      <c r="BO1443" s="8"/>
    </row>
    <row r="1444" spans="1:67" s="13" customFormat="1" x14ac:dyDescent="0.25">
      <c r="A1444" s="8" t="s">
        <v>2373</v>
      </c>
      <c r="B1444" s="8"/>
      <c r="C1444" s="8" t="s">
        <v>1505</v>
      </c>
      <c r="D1444" s="8" t="s">
        <v>61</v>
      </c>
      <c r="E1444" s="8" t="s">
        <v>572</v>
      </c>
      <c r="F1444" s="8" t="s">
        <v>1130</v>
      </c>
      <c r="G1444" s="8" t="s">
        <v>572</v>
      </c>
      <c r="H1444" s="8" t="s">
        <v>1686</v>
      </c>
      <c r="I1444" s="8"/>
      <c r="J1444" s="8"/>
      <c r="K1444" s="8"/>
      <c r="L1444" s="8"/>
      <c r="M1444" s="8"/>
      <c r="N1444" s="8"/>
      <c r="O1444" s="8"/>
      <c r="P1444" s="8"/>
      <c r="Q1444" s="8"/>
      <c r="R1444" s="8"/>
      <c r="S1444" s="8"/>
      <c r="T1444" s="8"/>
      <c r="U1444" s="8"/>
      <c r="V1444" s="8"/>
      <c r="W1444" s="8"/>
      <c r="X1444" s="8"/>
      <c r="Y1444" s="8"/>
      <c r="Z1444" s="8"/>
      <c r="AA1444" s="8"/>
      <c r="AB1444" s="8"/>
      <c r="AC1444" s="8">
        <v>7.8</v>
      </c>
      <c r="AD1444" s="8"/>
      <c r="AE1444" s="8"/>
      <c r="AF1444" s="8">
        <v>10.4</v>
      </c>
      <c r="AG1444" s="8"/>
      <c r="AH1444" s="8"/>
      <c r="AI1444" s="8"/>
      <c r="AJ1444" s="8"/>
      <c r="AK1444" s="8"/>
      <c r="AL1444" s="8"/>
      <c r="AM1444" s="8"/>
      <c r="AN1444" s="8"/>
      <c r="AO1444" s="8"/>
      <c r="AP1444" s="8"/>
      <c r="AQ1444" s="8"/>
      <c r="AR1444" s="8"/>
      <c r="AS1444" s="8"/>
      <c r="AT1444" s="8"/>
      <c r="AU1444" s="8"/>
      <c r="AV1444" s="8"/>
      <c r="AW1444" s="8"/>
      <c r="AX1444" s="8"/>
      <c r="AY1444" s="8"/>
      <c r="AZ1444" s="8"/>
      <c r="BA1444" s="8"/>
      <c r="BB1444" s="8"/>
      <c r="BC1444" s="8"/>
      <c r="BD1444" s="8"/>
      <c r="BE1444" s="8"/>
      <c r="BF1444" s="8"/>
      <c r="BG1444" s="8"/>
      <c r="BH1444" s="8"/>
      <c r="BI1444" s="8"/>
      <c r="BJ1444" t="s">
        <v>67</v>
      </c>
      <c r="BK1444" s="1">
        <v>44824</v>
      </c>
      <c r="BL1444" t="s">
        <v>2356</v>
      </c>
      <c r="BM1444">
        <v>2930</v>
      </c>
      <c r="BN1444" s="8"/>
      <c r="BO1444" s="8"/>
    </row>
    <row r="1445" spans="1:67" s="13" customFormat="1" x14ac:dyDescent="0.25">
      <c r="A1445" s="8" t="s">
        <v>2370</v>
      </c>
      <c r="B1445" s="8"/>
      <c r="C1445" s="8" t="s">
        <v>1505</v>
      </c>
      <c r="D1445" s="8" t="s">
        <v>61</v>
      </c>
      <c r="E1445" s="8" t="s">
        <v>572</v>
      </c>
      <c r="F1445" s="8" t="s">
        <v>1130</v>
      </c>
      <c r="G1445" s="8" t="s">
        <v>572</v>
      </c>
      <c r="H1445" s="8" t="s">
        <v>1686</v>
      </c>
      <c r="I1445" s="8"/>
      <c r="J1445" s="8"/>
      <c r="K1445" s="8"/>
      <c r="L1445" s="8"/>
      <c r="M1445" s="8"/>
      <c r="N1445" s="8"/>
      <c r="O1445" s="8"/>
      <c r="P1445" s="8"/>
      <c r="Q1445" s="8"/>
      <c r="R1445" s="8"/>
      <c r="S1445" s="8"/>
      <c r="T1445" s="8"/>
      <c r="U1445" s="8"/>
      <c r="V1445" s="8"/>
      <c r="W1445" s="8"/>
      <c r="X1445" s="8"/>
      <c r="Y1445" s="8"/>
      <c r="Z1445" s="8"/>
      <c r="AA1445" s="8"/>
      <c r="AB1445" s="8"/>
      <c r="AC1445" s="8"/>
      <c r="AD1445" s="8"/>
      <c r="AE1445" s="8"/>
      <c r="AF1445" s="8"/>
      <c r="AG1445" s="8">
        <v>7</v>
      </c>
      <c r="AH1445" s="8"/>
      <c r="AI1445" s="8"/>
      <c r="AJ1445" s="8">
        <v>9</v>
      </c>
      <c r="AK1445" s="8"/>
      <c r="AL1445" s="8"/>
      <c r="AM1445" s="8"/>
      <c r="AN1445" s="8"/>
      <c r="AO1445" s="8"/>
      <c r="AP1445" s="8"/>
      <c r="AQ1445" s="8"/>
      <c r="AR1445" s="8"/>
      <c r="AS1445" s="8"/>
      <c r="AT1445" s="8"/>
      <c r="AU1445" s="8"/>
      <c r="AV1445" s="8"/>
      <c r="AW1445" s="8"/>
      <c r="AX1445" s="8"/>
      <c r="AY1445" s="8"/>
      <c r="AZ1445" s="8"/>
      <c r="BA1445" s="8"/>
      <c r="BB1445" s="8"/>
      <c r="BC1445" s="8"/>
      <c r="BD1445" s="8"/>
      <c r="BE1445" s="8"/>
      <c r="BF1445" s="8"/>
      <c r="BG1445" s="8"/>
      <c r="BH1445" s="8"/>
      <c r="BI1445" s="8"/>
      <c r="BJ1445" t="s">
        <v>67</v>
      </c>
      <c r="BK1445" s="1">
        <v>44824</v>
      </c>
      <c r="BL1445" t="s">
        <v>2356</v>
      </c>
      <c r="BM1445">
        <v>2930</v>
      </c>
      <c r="BN1445" s="8"/>
      <c r="BO1445" s="8"/>
    </row>
    <row r="1446" spans="1:67" s="13" customFormat="1" x14ac:dyDescent="0.25">
      <c r="A1446" s="13" t="s">
        <v>1723</v>
      </c>
      <c r="C1446" s="13" t="s">
        <v>1505</v>
      </c>
      <c r="D1446" s="13" t="s">
        <v>61</v>
      </c>
      <c r="E1446" s="13" t="s">
        <v>572</v>
      </c>
      <c r="F1446" s="13" t="s">
        <v>1130</v>
      </c>
      <c r="G1446" s="13" t="s">
        <v>572</v>
      </c>
      <c r="H1446" s="13" t="s">
        <v>445</v>
      </c>
    </row>
    <row r="1447" spans="1:67" s="13" customFormat="1" x14ac:dyDescent="0.25">
      <c r="A1447" s="13" t="s">
        <v>1723</v>
      </c>
      <c r="C1447" s="13" t="s">
        <v>1505</v>
      </c>
      <c r="D1447" s="13" t="s">
        <v>61</v>
      </c>
      <c r="E1447" s="13" t="s">
        <v>572</v>
      </c>
      <c r="F1447" s="13" t="s">
        <v>1130</v>
      </c>
      <c r="G1447" s="13" t="s">
        <v>1131</v>
      </c>
      <c r="H1447" s="13" t="s">
        <v>445</v>
      </c>
    </row>
    <row r="1448" spans="1:67" s="13" customFormat="1" x14ac:dyDescent="0.25">
      <c r="A1448" t="s">
        <v>1129</v>
      </c>
      <c r="B1448" t="s">
        <v>157</v>
      </c>
      <c r="C1448" t="s">
        <v>1505</v>
      </c>
      <c r="D1448" t="s">
        <v>61</v>
      </c>
      <c r="E1448" t="s">
        <v>572</v>
      </c>
      <c r="F1448" t="s">
        <v>1130</v>
      </c>
      <c r="G1448" t="s">
        <v>1131</v>
      </c>
      <c r="H1448" t="s">
        <v>445</v>
      </c>
      <c r="I1448"/>
      <c r="J1448"/>
      <c r="K1448"/>
      <c r="L1448"/>
      <c r="M1448"/>
      <c r="N1448"/>
      <c r="O1448"/>
      <c r="P1448"/>
      <c r="Q1448"/>
      <c r="R1448"/>
      <c r="S1448"/>
      <c r="T1448"/>
      <c r="U1448"/>
      <c r="V1448"/>
      <c r="W1448"/>
      <c r="X1448"/>
      <c r="Y1448"/>
      <c r="Z1448"/>
      <c r="AA1448"/>
      <c r="AB1448"/>
      <c r="AC1448"/>
      <c r="AD1448"/>
      <c r="AE1448"/>
      <c r="AF1448"/>
      <c r="AG1448"/>
      <c r="AH1448"/>
      <c r="AI1448"/>
      <c r="AJ1448"/>
      <c r="AK1448">
        <v>11</v>
      </c>
      <c r="AL1448"/>
      <c r="AM1448"/>
      <c r="AN1448">
        <v>8.5</v>
      </c>
      <c r="AO1448">
        <v>12.5</v>
      </c>
      <c r="AP1448"/>
      <c r="AQ1448"/>
      <c r="AR1448">
        <v>11</v>
      </c>
      <c r="AS1448">
        <v>13</v>
      </c>
      <c r="AT1448"/>
      <c r="AU1448"/>
      <c r="AV1448">
        <v>11.5</v>
      </c>
      <c r="AW1448">
        <v>10</v>
      </c>
      <c r="AX1448"/>
      <c r="AY1448"/>
      <c r="AZ1448">
        <v>9</v>
      </c>
      <c r="BA1448">
        <v>10</v>
      </c>
      <c r="BB1448"/>
      <c r="BC1448"/>
      <c r="BD1448">
        <v>9</v>
      </c>
      <c r="BE1448">
        <v>11</v>
      </c>
      <c r="BF1448"/>
      <c r="BG1448"/>
      <c r="BH1448">
        <v>8.5</v>
      </c>
      <c r="BI1448"/>
      <c r="BJ1448" t="s">
        <v>67</v>
      </c>
      <c r="BK1448"/>
      <c r="BL1448" t="s">
        <v>349</v>
      </c>
      <c r="BM1448">
        <v>3142</v>
      </c>
      <c r="BN1448" t="s">
        <v>69</v>
      </c>
      <c r="BO1448" t="s">
        <v>349</v>
      </c>
    </row>
    <row r="1449" spans="1:67" s="13" customFormat="1" x14ac:dyDescent="0.25">
      <c r="A1449" s="12" t="s">
        <v>2641</v>
      </c>
      <c r="B1449" s="12"/>
      <c r="C1449" s="12" t="s">
        <v>1505</v>
      </c>
      <c r="D1449" s="12" t="s">
        <v>61</v>
      </c>
      <c r="E1449" s="12" t="s">
        <v>572</v>
      </c>
      <c r="F1449" s="12" t="s">
        <v>271</v>
      </c>
      <c r="G1449" s="12" t="s">
        <v>572</v>
      </c>
      <c r="H1449" s="12" t="s">
        <v>271</v>
      </c>
      <c r="I1449" s="12"/>
      <c r="J1449" s="12"/>
      <c r="K1449" s="12"/>
      <c r="L1449" s="12"/>
      <c r="M1449" s="12"/>
      <c r="N1449" s="12"/>
      <c r="O1449" s="12"/>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t="s">
        <v>2642</v>
      </c>
      <c r="BJ1449" s="12" t="s">
        <v>67</v>
      </c>
      <c r="BK1449" s="14">
        <v>44827</v>
      </c>
      <c r="BL1449" s="12" t="s">
        <v>2617</v>
      </c>
      <c r="BM1449" s="12">
        <v>1985</v>
      </c>
      <c r="BN1449" s="12" t="s">
        <v>60</v>
      </c>
      <c r="BO1449" s="12"/>
    </row>
    <row r="1450" spans="1:67" s="13" customFormat="1" x14ac:dyDescent="0.25">
      <c r="A1450" s="13" t="s">
        <v>1723</v>
      </c>
      <c r="C1450" s="13" t="s">
        <v>1505</v>
      </c>
      <c r="D1450" s="13" t="s">
        <v>61</v>
      </c>
      <c r="E1450" s="13" t="s">
        <v>572</v>
      </c>
      <c r="G1450" s="13" t="s">
        <v>1688</v>
      </c>
    </row>
    <row r="1451" spans="1:67" s="13" customFormat="1" x14ac:dyDescent="0.25">
      <c r="A1451" s="13" t="s">
        <v>1723</v>
      </c>
      <c r="C1451" s="13" t="s">
        <v>1505</v>
      </c>
      <c r="D1451" s="13" t="s">
        <v>61</v>
      </c>
      <c r="E1451" s="13" t="s">
        <v>572</v>
      </c>
      <c r="G1451" s="13" t="s">
        <v>1685</v>
      </c>
    </row>
    <row r="1452" spans="1:67" s="13" customFormat="1" x14ac:dyDescent="0.25">
      <c r="A1452" s="13" t="s">
        <v>1723</v>
      </c>
      <c r="C1452" s="13" t="s">
        <v>1505</v>
      </c>
      <c r="D1452" s="13" t="s">
        <v>61</v>
      </c>
      <c r="E1452" s="13" t="s">
        <v>572</v>
      </c>
      <c r="G1452" s="13" t="s">
        <v>572</v>
      </c>
    </row>
    <row r="1453" spans="1:67" s="13" customFormat="1" ht="15" customHeight="1" x14ac:dyDescent="0.25">
      <c r="A1453" s="13" t="s">
        <v>1723</v>
      </c>
      <c r="C1453" s="13" t="s">
        <v>1505</v>
      </c>
      <c r="D1453" s="13" t="s">
        <v>61</v>
      </c>
      <c r="E1453" s="13" t="s">
        <v>572</v>
      </c>
      <c r="G1453" s="13" t="s">
        <v>1131</v>
      </c>
    </row>
    <row r="1454" spans="1:67" s="13" customFormat="1" x14ac:dyDescent="0.25">
      <c r="A1454" s="23" t="s">
        <v>1723</v>
      </c>
      <c r="B1454" s="23"/>
      <c r="C1454" s="23" t="s">
        <v>1505</v>
      </c>
      <c r="D1454" s="23" t="s">
        <v>61</v>
      </c>
      <c r="E1454" s="23" t="s">
        <v>1703</v>
      </c>
      <c r="F1454" s="23" t="s">
        <v>1704</v>
      </c>
      <c r="G1454" s="23" t="s">
        <v>1703</v>
      </c>
      <c r="H1454" s="23" t="s">
        <v>1704</v>
      </c>
      <c r="I1454" s="23"/>
      <c r="J1454" s="23"/>
      <c r="K1454" s="23"/>
      <c r="L1454" s="23"/>
      <c r="M1454" s="23"/>
      <c r="N1454" s="23"/>
      <c r="O1454" s="23"/>
      <c r="P1454" s="23"/>
      <c r="Q1454" s="23"/>
      <c r="R1454" s="23"/>
      <c r="S1454" s="23"/>
      <c r="T1454" s="23"/>
      <c r="U1454" s="23"/>
      <c r="V1454" s="23"/>
      <c r="W1454" s="23"/>
      <c r="X1454" s="23"/>
      <c r="Y1454" s="23"/>
      <c r="Z1454" s="23"/>
      <c r="AA1454" s="23"/>
      <c r="AB1454" s="23"/>
      <c r="AC1454" s="23"/>
      <c r="AD1454" s="23"/>
      <c r="AE1454" s="23"/>
      <c r="AF1454" s="23"/>
      <c r="AG1454" s="23"/>
      <c r="AH1454" s="23"/>
      <c r="AI1454" s="23"/>
      <c r="AJ1454" s="23"/>
      <c r="AK1454" s="23"/>
      <c r="AL1454" s="23"/>
      <c r="AM1454" s="23"/>
      <c r="AN1454" s="23"/>
      <c r="AO1454" s="23"/>
      <c r="AP1454" s="23"/>
      <c r="AQ1454" s="23"/>
      <c r="AR1454" s="23"/>
      <c r="AS1454" s="23"/>
      <c r="AT1454" s="23"/>
      <c r="AU1454" s="23"/>
      <c r="AV1454" s="23"/>
      <c r="AW1454" s="23"/>
      <c r="AX1454" s="23"/>
      <c r="AY1454" s="23"/>
      <c r="AZ1454" s="23"/>
      <c r="BA1454" s="23"/>
      <c r="BB1454" s="23"/>
      <c r="BC1454" s="23"/>
      <c r="BD1454" s="23"/>
      <c r="BE1454" s="23"/>
      <c r="BF1454" s="23"/>
      <c r="BG1454" s="23"/>
      <c r="BH1454" s="23"/>
      <c r="BI1454" s="23"/>
      <c r="BJ1454" s="23"/>
      <c r="BK1454" s="23"/>
      <c r="BL1454" s="23"/>
      <c r="BM1454" s="23"/>
      <c r="BN1454" s="23"/>
      <c r="BO1454" s="23"/>
    </row>
    <row r="1455" spans="1:67" s="13" customFormat="1" x14ac:dyDescent="0.25">
      <c r="A1455" s="23" t="s">
        <v>1723</v>
      </c>
      <c r="B1455" s="23"/>
      <c r="C1455" s="23" t="s">
        <v>1505</v>
      </c>
      <c r="D1455" s="23" t="s">
        <v>61</v>
      </c>
      <c r="E1455" s="23" t="s">
        <v>1703</v>
      </c>
      <c r="F1455" s="23"/>
      <c r="G1455" s="23" t="s">
        <v>1703</v>
      </c>
      <c r="H1455" s="23"/>
      <c r="I1455" s="23"/>
      <c r="J1455" s="23"/>
      <c r="K1455" s="23"/>
      <c r="L1455" s="23"/>
      <c r="M1455" s="23"/>
      <c r="N1455" s="23"/>
      <c r="O1455" s="23"/>
      <c r="P1455" s="23"/>
      <c r="Q1455" s="23"/>
      <c r="R1455" s="23"/>
      <c r="S1455" s="23"/>
      <c r="T1455" s="23"/>
      <c r="U1455" s="23"/>
      <c r="V1455" s="23"/>
      <c r="W1455" s="23"/>
      <c r="X1455" s="23"/>
      <c r="Y1455" s="23"/>
      <c r="Z1455" s="23"/>
      <c r="AA1455" s="23"/>
      <c r="AB1455" s="23"/>
      <c r="AC1455" s="23"/>
      <c r="AD1455" s="23"/>
      <c r="AE1455" s="23"/>
      <c r="AF1455" s="23"/>
      <c r="AG1455" s="23"/>
      <c r="AH1455" s="23"/>
      <c r="AI1455" s="23"/>
      <c r="AJ1455" s="23"/>
      <c r="AK1455" s="23"/>
      <c r="AL1455" s="23"/>
      <c r="AM1455" s="23"/>
      <c r="AN1455" s="23"/>
      <c r="AO1455" s="23"/>
      <c r="AP1455" s="23"/>
      <c r="AQ1455" s="23"/>
      <c r="AR1455" s="23"/>
      <c r="AS1455" s="23"/>
      <c r="AT1455" s="23"/>
      <c r="AU1455" s="23"/>
      <c r="AV1455" s="23"/>
      <c r="AW1455" s="23"/>
      <c r="AX1455" s="23"/>
      <c r="AY1455" s="23"/>
      <c r="AZ1455" s="23"/>
      <c r="BA1455" s="23"/>
      <c r="BB1455" s="23"/>
      <c r="BC1455" s="23"/>
      <c r="BD1455" s="23"/>
      <c r="BE1455" s="23"/>
      <c r="BF1455" s="23"/>
      <c r="BG1455" s="23"/>
      <c r="BH1455" s="23"/>
      <c r="BI1455" s="23"/>
      <c r="BJ1455" s="23"/>
      <c r="BK1455" s="23"/>
      <c r="BL1455" s="23"/>
      <c r="BM1455" s="23"/>
      <c r="BN1455" s="23"/>
      <c r="BO1455" s="23"/>
    </row>
    <row r="1456" spans="1:67" s="13" customFormat="1" x14ac:dyDescent="0.25">
      <c r="A1456" s="13" t="s">
        <v>1723</v>
      </c>
      <c r="C1456" s="13" t="s">
        <v>1505</v>
      </c>
      <c r="D1456" s="13" t="s">
        <v>61</v>
      </c>
      <c r="E1456" s="13" t="s">
        <v>1678</v>
      </c>
      <c r="F1456" s="13" t="s">
        <v>1679</v>
      </c>
      <c r="G1456" s="13" t="s">
        <v>1678</v>
      </c>
      <c r="H1456" s="13" t="s">
        <v>1679</v>
      </c>
    </row>
    <row r="1457" spans="1:67" s="13" customFormat="1" x14ac:dyDescent="0.25">
      <c r="A1457" s="8" t="s">
        <v>2635</v>
      </c>
      <c r="B1457" s="8"/>
      <c r="C1457" s="8" t="s">
        <v>1505</v>
      </c>
      <c r="D1457" s="8" t="s">
        <v>61</v>
      </c>
      <c r="E1457" s="8" t="s">
        <v>1678</v>
      </c>
      <c r="F1457" s="8" t="s">
        <v>1679</v>
      </c>
      <c r="G1457" s="8" t="s">
        <v>1678</v>
      </c>
      <c r="H1457" s="8" t="s">
        <v>1679</v>
      </c>
      <c r="I1457" s="8"/>
      <c r="J1457" s="8"/>
      <c r="K1457" s="8"/>
      <c r="L1457" s="8"/>
      <c r="M1457" s="8"/>
      <c r="N1457" s="8"/>
      <c r="O1457" s="8"/>
      <c r="P1457" s="8"/>
      <c r="Q1457" s="8"/>
      <c r="R1457" s="8"/>
      <c r="S1457" s="8"/>
      <c r="T1457" s="8"/>
      <c r="U1457" s="8"/>
      <c r="V1457" s="8"/>
      <c r="W1457" s="8"/>
      <c r="X1457" s="8"/>
      <c r="Y1457" s="8"/>
      <c r="Z1457" s="8"/>
      <c r="AA1457" s="8"/>
      <c r="AB1457" s="8"/>
      <c r="AC1457" s="8"/>
      <c r="AD1457" s="8"/>
      <c r="AE1457" s="8"/>
      <c r="AF1457" s="8"/>
      <c r="AG1457" s="8"/>
      <c r="AH1457" s="8"/>
      <c r="AI1457" s="8"/>
      <c r="AJ1457" s="8"/>
      <c r="AK1457" s="8"/>
      <c r="AL1457" s="8"/>
      <c r="AM1457" s="8"/>
      <c r="AN1457" s="8"/>
      <c r="AO1457" s="8"/>
      <c r="AP1457" s="8"/>
      <c r="AQ1457" s="8"/>
      <c r="AR1457" s="8"/>
      <c r="AS1457" s="8"/>
      <c r="AT1457" s="8"/>
      <c r="AU1457" s="8"/>
      <c r="AV1457" s="8"/>
      <c r="AW1457" s="8"/>
      <c r="AX1457" s="8"/>
      <c r="AY1457" s="8"/>
      <c r="AZ1457" s="8"/>
      <c r="BA1457" s="8">
        <v>4.4000000000000004</v>
      </c>
      <c r="BB1457" s="8">
        <v>3.7</v>
      </c>
      <c r="BC1457" s="8">
        <v>3.6</v>
      </c>
      <c r="BD1457" s="8">
        <v>3.7</v>
      </c>
      <c r="BE1457" s="8">
        <v>5.0999999999999996</v>
      </c>
      <c r="BF1457" s="8">
        <v>2.8</v>
      </c>
      <c r="BG1457" s="8">
        <v>3.2</v>
      </c>
      <c r="BH1457" s="8">
        <v>3.2</v>
      </c>
      <c r="BI1457" s="8"/>
      <c r="BJ1457" s="8" t="s">
        <v>67</v>
      </c>
      <c r="BK1457" s="9">
        <v>44827</v>
      </c>
      <c r="BL1457" s="8" t="s">
        <v>2617</v>
      </c>
      <c r="BM1457" s="8">
        <v>1985</v>
      </c>
      <c r="BN1457" s="8" t="s">
        <v>60</v>
      </c>
      <c r="BO1457" s="8"/>
    </row>
    <row r="1458" spans="1:67" s="13" customFormat="1" x14ac:dyDescent="0.25">
      <c r="A1458" s="8" t="s">
        <v>2631</v>
      </c>
      <c r="B1458" s="8"/>
      <c r="C1458" s="8" t="s">
        <v>1505</v>
      </c>
      <c r="D1458" s="8" t="s">
        <v>61</v>
      </c>
      <c r="E1458" s="8" t="s">
        <v>1678</v>
      </c>
      <c r="F1458" s="8" t="s">
        <v>1679</v>
      </c>
      <c r="G1458" s="8" t="s">
        <v>1678</v>
      </c>
      <c r="H1458" s="8" t="s">
        <v>1679</v>
      </c>
      <c r="I1458" s="8"/>
      <c r="J1458" s="8"/>
      <c r="K1458" s="8"/>
      <c r="L1458" s="8"/>
      <c r="M1458" s="8"/>
      <c r="N1458" s="8"/>
      <c r="O1458" s="8"/>
      <c r="P1458" s="8"/>
      <c r="Q1458" s="8"/>
      <c r="R1458" s="8"/>
      <c r="S1458" s="8"/>
      <c r="T1458" s="8"/>
      <c r="U1458" s="8">
        <v>4.0999999999999996</v>
      </c>
      <c r="V1458" s="8"/>
      <c r="W1458" s="8"/>
      <c r="X1458" s="8"/>
      <c r="Y1458" s="8"/>
      <c r="Z1458" s="8"/>
      <c r="AA1458" s="8"/>
      <c r="AB1458" s="8"/>
      <c r="AC1458" s="8"/>
      <c r="AD1458" s="8"/>
      <c r="AE1458" s="8"/>
      <c r="AF1458" s="8"/>
      <c r="AG1458" s="8"/>
      <c r="AH1458" s="8"/>
      <c r="AI1458" s="8"/>
      <c r="AJ1458" s="8"/>
      <c r="AK1458" s="8"/>
      <c r="AL1458" s="8"/>
      <c r="AM1458" s="8"/>
      <c r="AN1458" s="8"/>
      <c r="AO1458" s="8"/>
      <c r="AP1458" s="8"/>
      <c r="AQ1458" s="8"/>
      <c r="AR1458" s="8"/>
      <c r="AS1458" s="8"/>
      <c r="AT1458" s="8"/>
      <c r="AU1458" s="8"/>
      <c r="AV1458" s="8"/>
      <c r="AW1458" s="8"/>
      <c r="AX1458" s="8"/>
      <c r="AY1458" s="8"/>
      <c r="AZ1458" s="8"/>
      <c r="BA1458" s="8"/>
      <c r="BB1458" s="8"/>
      <c r="BC1458" s="8"/>
      <c r="BD1458" s="8"/>
      <c r="BE1458" s="8"/>
      <c r="BF1458" s="8"/>
      <c r="BG1458" s="8"/>
      <c r="BH1458" s="8"/>
      <c r="BI1458" s="8"/>
      <c r="BJ1458" s="8" t="s">
        <v>67</v>
      </c>
      <c r="BK1458" s="9">
        <v>44827</v>
      </c>
      <c r="BL1458" s="8" t="s">
        <v>2617</v>
      </c>
      <c r="BM1458" s="8">
        <v>1985</v>
      </c>
      <c r="BN1458" s="8" t="s">
        <v>60</v>
      </c>
      <c r="BO1458" s="8"/>
    </row>
    <row r="1459" spans="1:67" s="13" customFormat="1" x14ac:dyDescent="0.25">
      <c r="A1459" s="8" t="s">
        <v>2634</v>
      </c>
      <c r="B1459" s="8"/>
      <c r="C1459" s="8" t="s">
        <v>1505</v>
      </c>
      <c r="D1459" s="8" t="s">
        <v>61</v>
      </c>
      <c r="E1459" s="8" t="s">
        <v>1678</v>
      </c>
      <c r="F1459" s="8" t="s">
        <v>1679</v>
      </c>
      <c r="G1459" s="8" t="s">
        <v>1678</v>
      </c>
      <c r="H1459" s="8" t="s">
        <v>1679</v>
      </c>
      <c r="I1459" s="8"/>
      <c r="J1459" s="8"/>
      <c r="K1459" s="8"/>
      <c r="L1459" s="8"/>
      <c r="M1459" s="8"/>
      <c r="N1459" s="8"/>
      <c r="O1459" s="8"/>
      <c r="P1459" s="8"/>
      <c r="Q1459" s="8"/>
      <c r="R1459" s="8"/>
      <c r="S1459" s="8"/>
      <c r="T1459" s="8"/>
      <c r="U1459" s="8"/>
      <c r="V1459" s="8"/>
      <c r="W1459" s="8"/>
      <c r="X1459" s="8"/>
      <c r="Y1459" s="8"/>
      <c r="Z1459" s="8"/>
      <c r="AA1459" s="8"/>
      <c r="AB1459" s="8"/>
      <c r="AC1459" s="8"/>
      <c r="AD1459" s="8"/>
      <c r="AE1459" s="8"/>
      <c r="AF1459" s="8"/>
      <c r="AG1459" s="8">
        <v>3.4</v>
      </c>
      <c r="AH1459" s="8">
        <v>5.4</v>
      </c>
      <c r="AI1459" s="8">
        <v>4.5</v>
      </c>
      <c r="AJ1459" s="8">
        <v>5.4</v>
      </c>
      <c r="AK1459" s="8"/>
      <c r="AL1459" s="8"/>
      <c r="AM1459" s="8"/>
      <c r="AN1459" s="8"/>
      <c r="AO1459" s="8"/>
      <c r="AP1459" s="8"/>
      <c r="AQ1459" s="8"/>
      <c r="AR1459" s="8"/>
      <c r="AS1459" s="8"/>
      <c r="AT1459" s="8"/>
      <c r="AU1459" s="8"/>
      <c r="AV1459" s="8"/>
      <c r="AW1459" s="8"/>
      <c r="AX1459" s="8"/>
      <c r="AY1459" s="8"/>
      <c r="AZ1459" s="8"/>
      <c r="BA1459" s="8"/>
      <c r="BB1459" s="8"/>
      <c r="BC1459" s="8"/>
      <c r="BD1459" s="8"/>
      <c r="BE1459" s="8"/>
      <c r="BF1459" s="8"/>
      <c r="BG1459" s="8"/>
      <c r="BH1459" s="8"/>
      <c r="BI1459" s="8"/>
      <c r="BJ1459" s="8" t="s">
        <v>67</v>
      </c>
      <c r="BK1459" s="9">
        <v>44827</v>
      </c>
      <c r="BL1459" s="8" t="s">
        <v>2617</v>
      </c>
      <c r="BM1459" s="8">
        <v>1985</v>
      </c>
      <c r="BN1459" s="8"/>
      <c r="BO1459" s="8"/>
    </row>
    <row r="1460" spans="1:67" s="13" customFormat="1" x14ac:dyDescent="0.25">
      <c r="A1460" s="8" t="s">
        <v>2636</v>
      </c>
      <c r="B1460" s="8"/>
      <c r="C1460" s="8" t="s">
        <v>1505</v>
      </c>
      <c r="D1460" s="8" t="s">
        <v>61</v>
      </c>
      <c r="E1460" s="8" t="s">
        <v>1678</v>
      </c>
      <c r="F1460" s="8" t="s">
        <v>1679</v>
      </c>
      <c r="G1460" s="8" t="s">
        <v>1678</v>
      </c>
      <c r="H1460" s="8" t="s">
        <v>1679</v>
      </c>
      <c r="I1460" s="8"/>
      <c r="J1460" s="8"/>
      <c r="K1460" s="8"/>
      <c r="L1460" s="8"/>
      <c r="M1460" s="8"/>
      <c r="N1460" s="8"/>
      <c r="O1460" s="8"/>
      <c r="P1460" s="8"/>
      <c r="Q1460" s="8"/>
      <c r="R1460" s="8"/>
      <c r="S1460" s="8"/>
      <c r="T1460" s="8"/>
      <c r="U1460" s="8"/>
      <c r="V1460" s="8"/>
      <c r="W1460" s="8"/>
      <c r="X1460" s="8"/>
      <c r="Y1460" s="8"/>
      <c r="Z1460" s="8"/>
      <c r="AA1460" s="8"/>
      <c r="AB1460" s="8"/>
      <c r="AC1460" s="8"/>
      <c r="AD1460" s="8"/>
      <c r="AE1460" s="8"/>
      <c r="AF1460" s="8"/>
      <c r="AG1460" s="8"/>
      <c r="AH1460" s="8"/>
      <c r="AI1460" s="8"/>
      <c r="AJ1460" s="8"/>
      <c r="AK1460" s="8"/>
      <c r="AL1460" s="8"/>
      <c r="AM1460" s="8"/>
      <c r="AN1460" s="8"/>
      <c r="AO1460" s="8"/>
      <c r="AP1460" s="8"/>
      <c r="AQ1460" s="8"/>
      <c r="AR1460" s="8"/>
      <c r="AS1460" s="8"/>
      <c r="AT1460" s="8"/>
      <c r="AU1460" s="8"/>
      <c r="AV1460" s="8"/>
      <c r="AW1460" s="8"/>
      <c r="AX1460" s="8"/>
      <c r="AY1460" s="8"/>
      <c r="AZ1460" s="8"/>
      <c r="BA1460" s="8"/>
      <c r="BB1460" s="8"/>
      <c r="BC1460" s="8"/>
      <c r="BD1460" s="8"/>
      <c r="BE1460" s="8">
        <v>5.4</v>
      </c>
      <c r="BF1460" s="8">
        <v>3.3</v>
      </c>
      <c r="BG1460" s="8">
        <v>2.8</v>
      </c>
      <c r="BH1460" s="8">
        <v>3.3</v>
      </c>
      <c r="BI1460" s="8"/>
      <c r="BJ1460" s="8" t="s">
        <v>67</v>
      </c>
      <c r="BK1460" s="9">
        <v>44827</v>
      </c>
      <c r="BL1460" s="8" t="s">
        <v>2617</v>
      </c>
      <c r="BM1460" s="8">
        <v>1985</v>
      </c>
      <c r="BN1460" s="8"/>
      <c r="BO1460" s="8"/>
    </row>
    <row r="1461" spans="1:67" s="13" customFormat="1" x14ac:dyDescent="0.25">
      <c r="A1461" s="8" t="s">
        <v>2639</v>
      </c>
      <c r="B1461" s="8"/>
      <c r="C1461" s="8" t="s">
        <v>1505</v>
      </c>
      <c r="D1461" s="8" t="s">
        <v>61</v>
      </c>
      <c r="E1461" s="8" t="s">
        <v>1678</v>
      </c>
      <c r="F1461" s="8" t="s">
        <v>1679</v>
      </c>
      <c r="G1461" s="8" t="s">
        <v>1678</v>
      </c>
      <c r="H1461" s="8" t="s">
        <v>1679</v>
      </c>
      <c r="I1461" s="8"/>
      <c r="J1461" s="8"/>
      <c r="K1461" s="8"/>
      <c r="L1461" s="8"/>
      <c r="M1461" s="8"/>
      <c r="N1461" s="8"/>
      <c r="O1461" s="8"/>
      <c r="P1461" s="8"/>
      <c r="Q1461" s="8"/>
      <c r="R1461" s="8"/>
      <c r="S1461" s="8"/>
      <c r="T1461" s="8"/>
      <c r="U1461" s="8"/>
      <c r="V1461" s="8"/>
      <c r="W1461" s="8"/>
      <c r="X1461" s="8"/>
      <c r="Y1461" s="8"/>
      <c r="Z1461" s="8"/>
      <c r="AA1461" s="8"/>
      <c r="AB1461" s="8"/>
      <c r="AC1461" s="8"/>
      <c r="AD1461" s="8"/>
      <c r="AE1461" s="8"/>
      <c r="AF1461" s="8"/>
      <c r="AG1461" s="8"/>
      <c r="AH1461" s="8"/>
      <c r="AI1461" s="8"/>
      <c r="AJ1461" s="8"/>
      <c r="AK1461" s="8"/>
      <c r="AL1461" s="8"/>
      <c r="AM1461" s="8"/>
      <c r="AN1461" s="8"/>
      <c r="AO1461" s="8"/>
      <c r="AP1461" s="8"/>
      <c r="AQ1461" s="8"/>
      <c r="AR1461" s="8"/>
      <c r="AS1461" s="8"/>
      <c r="AT1461" s="8"/>
      <c r="AU1461" s="8"/>
      <c r="AV1461" s="8"/>
      <c r="AW1461" s="8"/>
      <c r="AX1461" s="8"/>
      <c r="AY1461" s="8"/>
      <c r="AZ1461" s="8"/>
      <c r="BA1461" s="8"/>
      <c r="BB1461" s="8"/>
      <c r="BC1461" s="8"/>
      <c r="BD1461" s="8"/>
      <c r="BE1461" s="8"/>
      <c r="BF1461" s="8">
        <v>3.3</v>
      </c>
      <c r="BG1461" s="8"/>
      <c r="BH1461" s="8">
        <v>3.3</v>
      </c>
      <c r="BI1461" s="8" t="s">
        <v>2640</v>
      </c>
      <c r="BJ1461" s="8" t="s">
        <v>67</v>
      </c>
      <c r="BK1461" s="9">
        <v>44827</v>
      </c>
      <c r="BL1461" s="8" t="s">
        <v>2617</v>
      </c>
      <c r="BM1461" s="8">
        <v>1985</v>
      </c>
      <c r="BN1461" s="8"/>
      <c r="BO1461" s="8"/>
    </row>
    <row r="1462" spans="1:67" s="13" customFormat="1" x14ac:dyDescent="0.25">
      <c r="A1462" s="8" t="s">
        <v>2632</v>
      </c>
      <c r="B1462" s="8"/>
      <c r="C1462" s="8" t="s">
        <v>1505</v>
      </c>
      <c r="D1462" s="8" t="s">
        <v>61</v>
      </c>
      <c r="E1462" s="8" t="s">
        <v>1678</v>
      </c>
      <c r="F1462" s="8" t="s">
        <v>1679</v>
      </c>
      <c r="G1462" s="8" t="s">
        <v>1678</v>
      </c>
      <c r="H1462" s="8" t="s">
        <v>1679</v>
      </c>
      <c r="I1462" s="8"/>
      <c r="J1462" s="8"/>
      <c r="K1462" s="8"/>
      <c r="L1462" s="8"/>
      <c r="M1462" s="8"/>
      <c r="N1462" s="8"/>
      <c r="O1462" s="8"/>
      <c r="P1462" s="8"/>
      <c r="Q1462" s="8"/>
      <c r="R1462" s="8"/>
      <c r="S1462" s="8"/>
      <c r="T1462" s="8"/>
      <c r="U1462" s="8"/>
      <c r="V1462" s="8"/>
      <c r="W1462" s="8"/>
      <c r="X1462" s="8"/>
      <c r="Y1462" s="8"/>
      <c r="Z1462" s="8"/>
      <c r="AA1462" s="8"/>
      <c r="AB1462" s="8"/>
      <c r="AC1462" s="8">
        <v>3.9</v>
      </c>
      <c r="AD1462" s="8">
        <v>6.4</v>
      </c>
      <c r="AE1462" s="8">
        <v>6.5</v>
      </c>
      <c r="AF1462" s="8">
        <v>6.5</v>
      </c>
      <c r="AG1462" s="8"/>
      <c r="AH1462" s="8"/>
      <c r="AI1462" s="8"/>
      <c r="AJ1462" s="8"/>
      <c r="AK1462" s="8"/>
      <c r="AL1462" s="8"/>
      <c r="AM1462" s="8"/>
      <c r="AN1462" s="8"/>
      <c r="AO1462" s="8"/>
      <c r="AP1462" s="8"/>
      <c r="AQ1462" s="8"/>
      <c r="AR1462" s="8"/>
      <c r="AS1462" s="8"/>
      <c r="AT1462" s="8"/>
      <c r="AU1462" s="8"/>
      <c r="AV1462" s="8"/>
      <c r="AW1462" s="8"/>
      <c r="AX1462" s="8"/>
      <c r="AY1462" s="8"/>
      <c r="AZ1462" s="8"/>
      <c r="BA1462" s="8"/>
      <c r="BB1462" s="8"/>
      <c r="BC1462" s="8"/>
      <c r="BD1462" s="8"/>
      <c r="BE1462" s="8"/>
      <c r="BF1462" s="8"/>
      <c r="BG1462" s="8"/>
      <c r="BH1462" s="8"/>
      <c r="BI1462" s="8"/>
      <c r="BJ1462" s="8" t="s">
        <v>67</v>
      </c>
      <c r="BK1462" s="9">
        <v>44827</v>
      </c>
      <c r="BL1462" s="8" t="s">
        <v>2617</v>
      </c>
      <c r="BM1462" s="8">
        <v>1985</v>
      </c>
      <c r="BN1462" s="8"/>
      <c r="BO1462" s="8"/>
    </row>
    <row r="1463" spans="1:67" s="13" customFormat="1" x14ac:dyDescent="0.25">
      <c r="A1463" s="8" t="s">
        <v>2638</v>
      </c>
      <c r="B1463" s="8"/>
      <c r="C1463" s="8" t="s">
        <v>1505</v>
      </c>
      <c r="D1463" s="8" t="s">
        <v>61</v>
      </c>
      <c r="E1463" s="8" t="s">
        <v>1678</v>
      </c>
      <c r="F1463" s="8" t="s">
        <v>1679</v>
      </c>
      <c r="G1463" s="8" t="s">
        <v>1678</v>
      </c>
      <c r="H1463" s="8" t="s">
        <v>1679</v>
      </c>
      <c r="I1463" s="8"/>
      <c r="J1463" s="8"/>
      <c r="K1463" s="8"/>
      <c r="L1463" s="8"/>
      <c r="M1463" s="8"/>
      <c r="N1463" s="8"/>
      <c r="O1463" s="8"/>
      <c r="P1463" s="8"/>
      <c r="Q1463" s="8"/>
      <c r="R1463" s="8"/>
      <c r="S1463" s="8"/>
      <c r="T1463" s="8"/>
      <c r="U1463" s="8"/>
      <c r="V1463" s="8"/>
      <c r="W1463" s="8"/>
      <c r="X1463" s="8"/>
      <c r="Y1463" s="8"/>
      <c r="Z1463" s="8"/>
      <c r="AA1463" s="8"/>
      <c r="AB1463" s="8"/>
      <c r="AC1463" s="8"/>
      <c r="AD1463" s="8"/>
      <c r="AE1463" s="8"/>
      <c r="AF1463" s="8"/>
      <c r="AG1463" s="8"/>
      <c r="AH1463" s="8"/>
      <c r="AI1463" s="8"/>
      <c r="AJ1463" s="8"/>
      <c r="AK1463" s="8"/>
      <c r="AL1463" s="8"/>
      <c r="AM1463" s="8"/>
      <c r="AN1463" s="8"/>
      <c r="AO1463" s="8"/>
      <c r="AP1463" s="8"/>
      <c r="AQ1463" s="8"/>
      <c r="AR1463" s="8"/>
      <c r="AS1463" s="8"/>
      <c r="AT1463" s="8"/>
      <c r="AU1463" s="8"/>
      <c r="AV1463" s="8"/>
      <c r="AW1463" s="8"/>
      <c r="AX1463" s="8"/>
      <c r="AY1463" s="8"/>
      <c r="AZ1463" s="8"/>
      <c r="BA1463" s="8"/>
      <c r="BB1463" s="8"/>
      <c r="BC1463" s="8"/>
      <c r="BD1463" s="8"/>
      <c r="BE1463" s="8">
        <v>5.2</v>
      </c>
      <c r="BF1463" s="8">
        <v>3.2</v>
      </c>
      <c r="BG1463" s="8">
        <v>2.8</v>
      </c>
      <c r="BH1463" s="8">
        <v>3.2</v>
      </c>
      <c r="BI1463" s="8"/>
      <c r="BJ1463" s="8" t="s">
        <v>67</v>
      </c>
      <c r="BK1463" s="9">
        <v>44827</v>
      </c>
      <c r="BL1463" s="8" t="s">
        <v>2617</v>
      </c>
      <c r="BM1463" s="8">
        <v>1985</v>
      </c>
      <c r="BN1463" s="8"/>
      <c r="BO1463" s="8"/>
    </row>
    <row r="1464" spans="1:67" s="13" customFormat="1" x14ac:dyDescent="0.25">
      <c r="A1464" s="8" t="s">
        <v>2637</v>
      </c>
      <c r="B1464" s="8"/>
      <c r="C1464" s="8" t="s">
        <v>1505</v>
      </c>
      <c r="D1464" s="8" t="s">
        <v>61</v>
      </c>
      <c r="E1464" s="8" t="s">
        <v>1678</v>
      </c>
      <c r="F1464" s="8" t="s">
        <v>1679</v>
      </c>
      <c r="G1464" s="8" t="s">
        <v>1678</v>
      </c>
      <c r="H1464" s="8" t="s">
        <v>1679</v>
      </c>
      <c r="I1464" s="8"/>
      <c r="J1464" s="8"/>
      <c r="K1464" s="8"/>
      <c r="L1464" s="8"/>
      <c r="M1464" s="8"/>
      <c r="N1464" s="8"/>
      <c r="O1464" s="8"/>
      <c r="P1464" s="8"/>
      <c r="Q1464" s="8"/>
      <c r="R1464" s="8"/>
      <c r="S1464" s="8"/>
      <c r="T1464" s="8"/>
      <c r="U1464" s="8"/>
      <c r="V1464" s="8"/>
      <c r="W1464" s="8"/>
      <c r="X1464" s="8"/>
      <c r="Y1464" s="8"/>
      <c r="Z1464" s="8"/>
      <c r="AA1464" s="8"/>
      <c r="AB1464" s="8"/>
      <c r="AC1464" s="8"/>
      <c r="AD1464" s="8"/>
      <c r="AE1464" s="8"/>
      <c r="AF1464" s="8"/>
      <c r="AG1464" s="8"/>
      <c r="AH1464" s="8"/>
      <c r="AI1464" s="8"/>
      <c r="AJ1464" s="8"/>
      <c r="AK1464" s="8"/>
      <c r="AL1464" s="8"/>
      <c r="AM1464" s="8"/>
      <c r="AN1464" s="8"/>
      <c r="AO1464" s="8"/>
      <c r="AP1464" s="8"/>
      <c r="AQ1464" s="8"/>
      <c r="AR1464" s="8"/>
      <c r="AS1464" s="8"/>
      <c r="AT1464" s="8"/>
      <c r="AU1464" s="8"/>
      <c r="AV1464" s="8"/>
      <c r="AW1464" s="8"/>
      <c r="AX1464" s="8"/>
      <c r="AY1464" s="8"/>
      <c r="AZ1464" s="8"/>
      <c r="BA1464" s="8"/>
      <c r="BB1464" s="8"/>
      <c r="BC1464" s="8"/>
      <c r="BD1464" s="8"/>
      <c r="BE1464" s="8">
        <v>5.2</v>
      </c>
      <c r="BF1464" s="8">
        <v>3.1</v>
      </c>
      <c r="BG1464" s="8">
        <v>2.6</v>
      </c>
      <c r="BH1464" s="8">
        <v>3.1</v>
      </c>
      <c r="BI1464" s="8"/>
      <c r="BJ1464" s="8" t="s">
        <v>67</v>
      </c>
      <c r="BK1464" s="9">
        <v>44827</v>
      </c>
      <c r="BL1464" s="8" t="s">
        <v>2617</v>
      </c>
      <c r="BM1464" s="8">
        <v>1985</v>
      </c>
      <c r="BN1464" s="8"/>
      <c r="BO1464" s="8"/>
    </row>
    <row r="1465" spans="1:67" s="13" customFormat="1" x14ac:dyDescent="0.25">
      <c r="A1465" s="8" t="s">
        <v>2633</v>
      </c>
      <c r="B1465" s="8"/>
      <c r="C1465" s="8" t="s">
        <v>1505</v>
      </c>
      <c r="D1465" s="8" t="s">
        <v>61</v>
      </c>
      <c r="E1465" s="8" t="s">
        <v>1678</v>
      </c>
      <c r="F1465" s="8" t="s">
        <v>1679</v>
      </c>
      <c r="G1465" s="8" t="s">
        <v>1678</v>
      </c>
      <c r="H1465" s="8" t="s">
        <v>1679</v>
      </c>
      <c r="I1465" s="8"/>
      <c r="J1465" s="8"/>
      <c r="K1465" s="8"/>
      <c r="L1465" s="8"/>
      <c r="M1465" s="8"/>
      <c r="N1465" s="8"/>
      <c r="O1465" s="8"/>
      <c r="P1465" s="8"/>
      <c r="Q1465" s="8"/>
      <c r="R1465" s="8"/>
      <c r="S1465" s="8"/>
      <c r="T1465" s="8"/>
      <c r="U1465" s="8"/>
      <c r="V1465" s="8"/>
      <c r="W1465" s="8"/>
      <c r="X1465" s="8"/>
      <c r="Y1465" s="8"/>
      <c r="Z1465" s="8"/>
      <c r="AA1465" s="8"/>
      <c r="AB1465" s="8"/>
      <c r="AC1465" s="8">
        <v>3.8</v>
      </c>
      <c r="AD1465" s="8">
        <v>6.2</v>
      </c>
      <c r="AE1465" s="8">
        <v>6.3</v>
      </c>
      <c r="AF1465" s="8">
        <v>6.3</v>
      </c>
      <c r="AG1465" s="8"/>
      <c r="AH1465" s="8"/>
      <c r="AI1465" s="8"/>
      <c r="AJ1465" s="8"/>
      <c r="AK1465" s="8"/>
      <c r="AL1465" s="8"/>
      <c r="AM1465" s="8"/>
      <c r="AN1465" s="8"/>
      <c r="AO1465" s="8"/>
      <c r="AP1465" s="8"/>
      <c r="AQ1465" s="8"/>
      <c r="AR1465" s="8"/>
      <c r="AS1465" s="8"/>
      <c r="AT1465" s="8"/>
      <c r="AU1465" s="8"/>
      <c r="AV1465" s="8"/>
      <c r="AW1465" s="8"/>
      <c r="AX1465" s="8"/>
      <c r="AY1465" s="8"/>
      <c r="AZ1465" s="8"/>
      <c r="BA1465" s="8"/>
      <c r="BB1465" s="8"/>
      <c r="BC1465" s="8"/>
      <c r="BD1465" s="8"/>
      <c r="BE1465" s="8"/>
      <c r="BF1465" s="8"/>
      <c r="BG1465" s="8"/>
      <c r="BH1465" s="8"/>
      <c r="BI1465" s="8"/>
      <c r="BJ1465" s="8" t="s">
        <v>67</v>
      </c>
      <c r="BK1465" s="9">
        <v>44827</v>
      </c>
      <c r="BL1465" s="8" t="s">
        <v>2617</v>
      </c>
      <c r="BM1465" s="8">
        <v>1985</v>
      </c>
      <c r="BN1465" s="8" t="s">
        <v>60</v>
      </c>
      <c r="BO1465" s="8"/>
    </row>
    <row r="1466" spans="1:67" s="13" customFormat="1" x14ac:dyDescent="0.25">
      <c r="A1466" s="8" t="s">
        <v>2186</v>
      </c>
      <c r="B1466" s="8" t="s">
        <v>326</v>
      </c>
      <c r="C1466" t="s">
        <v>1505</v>
      </c>
      <c r="D1466" t="s">
        <v>61</v>
      </c>
      <c r="E1466" t="s">
        <v>1678</v>
      </c>
      <c r="F1466" t="s">
        <v>1679</v>
      </c>
      <c r="G1466" s="8" t="s">
        <v>1678</v>
      </c>
      <c r="H1466" s="8" t="s">
        <v>1679</v>
      </c>
      <c r="I1466" s="8"/>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v>5</v>
      </c>
      <c r="BF1466">
        <v>3.3</v>
      </c>
      <c r="BG1466">
        <v>2.8</v>
      </c>
      <c r="BH1466">
        <v>3.3</v>
      </c>
      <c r="BI1466"/>
      <c r="BJ1466" s="8" t="s">
        <v>67</v>
      </c>
      <c r="BK1466" s="1">
        <v>44819</v>
      </c>
      <c r="BL1466" s="8" t="s">
        <v>59</v>
      </c>
      <c r="BM1466" s="8">
        <v>3485</v>
      </c>
      <c r="BN1466" t="s">
        <v>60</v>
      </c>
      <c r="BO1466" t="s">
        <v>59</v>
      </c>
    </row>
    <row r="1467" spans="1:67" s="13" customFormat="1" x14ac:dyDescent="0.25">
      <c r="A1467" s="13" t="s">
        <v>1723</v>
      </c>
      <c r="C1467" s="13" t="s">
        <v>1505</v>
      </c>
      <c r="D1467" s="13" t="s">
        <v>61</v>
      </c>
      <c r="E1467" s="13" t="s">
        <v>1678</v>
      </c>
      <c r="G1467" s="13" t="s">
        <v>1678</v>
      </c>
    </row>
    <row r="1468" spans="1:67" s="13" customFormat="1" x14ac:dyDescent="0.25">
      <c r="A1468" s="25" t="s">
        <v>1723</v>
      </c>
      <c r="B1468" s="25"/>
      <c r="C1468" s="25" t="s">
        <v>1505</v>
      </c>
      <c r="D1468" s="25" t="s">
        <v>111</v>
      </c>
      <c r="E1468" s="25" t="s">
        <v>1717</v>
      </c>
      <c r="F1468" s="25"/>
      <c r="G1468" s="25" t="s">
        <v>1717</v>
      </c>
      <c r="H1468" s="25"/>
      <c r="I1468" s="25"/>
      <c r="J1468" s="25"/>
      <c r="K1468" s="25"/>
      <c r="L1468" s="25"/>
      <c r="M1468" s="25"/>
      <c r="N1468" s="25"/>
      <c r="O1468" s="25"/>
      <c r="P1468" s="25"/>
      <c r="Q1468" s="25"/>
      <c r="R1468" s="25"/>
      <c r="S1468" s="25"/>
      <c r="T1468" s="25"/>
      <c r="U1468" s="25"/>
      <c r="V1468" s="25"/>
      <c r="W1468" s="25"/>
      <c r="X1468" s="25"/>
      <c r="Y1468" s="25"/>
      <c r="Z1468" s="25"/>
      <c r="AA1468" s="25"/>
      <c r="AB1468" s="25"/>
      <c r="AC1468" s="25"/>
      <c r="AD1468" s="25"/>
      <c r="AE1468" s="25"/>
      <c r="AF1468" s="25"/>
      <c r="AG1468" s="25"/>
      <c r="AH1468" s="25"/>
      <c r="AI1468" s="25"/>
      <c r="AJ1468" s="25"/>
      <c r="AK1468" s="25"/>
      <c r="AL1468" s="25"/>
      <c r="AM1468" s="25"/>
      <c r="AN1468" s="25"/>
      <c r="AO1468" s="25"/>
      <c r="AP1468" s="25"/>
      <c r="AQ1468" s="25"/>
      <c r="AR1468" s="25"/>
      <c r="AS1468" s="25"/>
      <c r="AT1468" s="25"/>
      <c r="AU1468" s="25"/>
      <c r="AV1468" s="25"/>
      <c r="AW1468" s="25"/>
      <c r="AX1468" s="25"/>
      <c r="AY1468" s="25"/>
      <c r="AZ1468" s="25"/>
      <c r="BA1468" s="25"/>
      <c r="BB1468" s="25"/>
      <c r="BC1468" s="25"/>
      <c r="BD1468" s="25"/>
      <c r="BE1468" s="25"/>
      <c r="BF1468" s="25"/>
      <c r="BG1468" s="25"/>
      <c r="BH1468" s="25"/>
      <c r="BI1468" s="25"/>
      <c r="BJ1468" s="25"/>
      <c r="BK1468" s="25"/>
      <c r="BL1468" s="25"/>
      <c r="BM1468" s="25"/>
      <c r="BN1468" s="25"/>
      <c r="BO1468" s="25"/>
    </row>
    <row r="1469" spans="1:67" s="13" customFormat="1" x14ac:dyDescent="0.25">
      <c r="A1469" s="13" t="s">
        <v>1723</v>
      </c>
      <c r="C1469" s="13" t="s">
        <v>1505</v>
      </c>
      <c r="D1469" s="13" t="s">
        <v>111</v>
      </c>
      <c r="E1469" s="13" t="s">
        <v>453</v>
      </c>
      <c r="F1469" s="13" t="s">
        <v>454</v>
      </c>
      <c r="G1469" s="13" t="s">
        <v>453</v>
      </c>
      <c r="H1469" s="13" t="s">
        <v>454</v>
      </c>
    </row>
    <row r="1470" spans="1:67" s="13" customFormat="1" x14ac:dyDescent="0.25">
      <c r="A1470" s="8" t="s">
        <v>2650</v>
      </c>
      <c r="B1470"/>
      <c r="C1470" t="s">
        <v>1505</v>
      </c>
      <c r="D1470" t="s">
        <v>111</v>
      </c>
      <c r="E1470" t="s">
        <v>453</v>
      </c>
      <c r="F1470" t="s">
        <v>454</v>
      </c>
      <c r="G1470" t="s">
        <v>453</v>
      </c>
      <c r="H1470" t="s">
        <v>454</v>
      </c>
      <c r="I1470"/>
      <c r="J1470"/>
      <c r="K1470"/>
      <c r="L1470" t="s">
        <v>459</v>
      </c>
      <c r="M1470"/>
      <c r="N1470"/>
      <c r="O1470"/>
      <c r="P1470"/>
      <c r="Q1470"/>
      <c r="R1470"/>
      <c r="S1470"/>
      <c r="T1470"/>
      <c r="U1470">
        <v>6.6</v>
      </c>
      <c r="V1470"/>
      <c r="W1470"/>
      <c r="X1470">
        <v>7</v>
      </c>
      <c r="Y1470">
        <v>6.97</v>
      </c>
      <c r="Z1470"/>
      <c r="AA1470"/>
      <c r="AB1470">
        <v>8.52</v>
      </c>
      <c r="AC1470">
        <v>7.29</v>
      </c>
      <c r="AD1470"/>
      <c r="AE1470"/>
      <c r="AF1470">
        <v>8.6199999999999992</v>
      </c>
      <c r="AG1470">
        <v>6.21</v>
      </c>
      <c r="AH1470"/>
      <c r="AI1470"/>
      <c r="AJ1470">
        <v>6.72</v>
      </c>
      <c r="AK1470"/>
      <c r="AL1470"/>
      <c r="AM1470"/>
      <c r="AN1470"/>
      <c r="AO1470">
        <v>7.66</v>
      </c>
      <c r="AP1470"/>
      <c r="AQ1470"/>
      <c r="AR1470">
        <v>4.03</v>
      </c>
      <c r="AS1470">
        <v>8</v>
      </c>
      <c r="AT1470"/>
      <c r="AU1470"/>
      <c r="AV1470">
        <v>4.72</v>
      </c>
      <c r="AW1470">
        <v>6.82</v>
      </c>
      <c r="AX1470"/>
      <c r="AY1470"/>
      <c r="AZ1470">
        <v>5.25</v>
      </c>
      <c r="BA1470">
        <v>6.87</v>
      </c>
      <c r="BB1470"/>
      <c r="BC1470"/>
      <c r="BD1470">
        <v>5.77</v>
      </c>
      <c r="BE1470">
        <v>7.21</v>
      </c>
      <c r="BF1470"/>
      <c r="BG1470"/>
      <c r="BH1470">
        <v>5.01</v>
      </c>
      <c r="BI1470" t="s">
        <v>460</v>
      </c>
      <c r="BJ1470" t="s">
        <v>67</v>
      </c>
      <c r="BK1470"/>
      <c r="BL1470" t="s">
        <v>461</v>
      </c>
      <c r="BM1470">
        <v>3401</v>
      </c>
      <c r="BN1470"/>
      <c r="BO1470"/>
    </row>
    <row r="1471" spans="1:67" s="13" customFormat="1" x14ac:dyDescent="0.25">
      <c r="A1471" s="8" t="s">
        <v>2650</v>
      </c>
      <c r="B1471"/>
      <c r="C1471" t="s">
        <v>1505</v>
      </c>
      <c r="D1471" t="s">
        <v>111</v>
      </c>
      <c r="E1471" t="s">
        <v>453</v>
      </c>
      <c r="F1471" t="s">
        <v>454</v>
      </c>
      <c r="G1471" t="s">
        <v>453</v>
      </c>
      <c r="H1471" t="s">
        <v>454</v>
      </c>
      <c r="I1471"/>
      <c r="J1471"/>
      <c r="K1471"/>
      <c r="L1471" t="s">
        <v>462</v>
      </c>
      <c r="M1471"/>
      <c r="N1471"/>
      <c r="O1471"/>
      <c r="P1471"/>
      <c r="Q1471">
        <v>7.43</v>
      </c>
      <c r="R1471"/>
      <c r="S1471"/>
      <c r="T1471">
        <v>5.63</v>
      </c>
      <c r="U1471">
        <v>6.82</v>
      </c>
      <c r="V1471"/>
      <c r="W1471"/>
      <c r="X1471">
        <v>7.5</v>
      </c>
      <c r="Y1471">
        <v>7.27</v>
      </c>
      <c r="Z1471"/>
      <c r="AA1471"/>
      <c r="AB1471">
        <v>8.26</v>
      </c>
      <c r="AC1471">
        <v>7.03</v>
      </c>
      <c r="AD1471"/>
      <c r="AE1471"/>
      <c r="AF1471">
        <v>8.4700000000000006</v>
      </c>
      <c r="AG1471">
        <v>6.3</v>
      </c>
      <c r="AH1471"/>
      <c r="AI1471"/>
      <c r="AJ1471">
        <v>6.63</v>
      </c>
      <c r="AK1471"/>
      <c r="AL1471"/>
      <c r="AM1471"/>
      <c r="AN1471"/>
      <c r="AO1471">
        <v>7.28</v>
      </c>
      <c r="AP1471"/>
      <c r="AQ1471"/>
      <c r="AR1471">
        <v>3.63</v>
      </c>
      <c r="AS1471">
        <v>7.72</v>
      </c>
      <c r="AT1471"/>
      <c r="AU1471"/>
      <c r="AV1471">
        <v>4.72</v>
      </c>
      <c r="AW1471">
        <v>6.72</v>
      </c>
      <c r="AX1471"/>
      <c r="AY1471"/>
      <c r="AZ1471">
        <v>5.45</v>
      </c>
      <c r="BA1471">
        <v>6.71</v>
      </c>
      <c r="BB1471"/>
      <c r="BC1471"/>
      <c r="BD1471">
        <v>5.73</v>
      </c>
      <c r="BE1471">
        <v>7.02</v>
      </c>
      <c r="BF1471"/>
      <c r="BG1471"/>
      <c r="BH1471">
        <v>4.91</v>
      </c>
      <c r="BI1471" t="s">
        <v>460</v>
      </c>
      <c r="BJ1471" t="s">
        <v>67</v>
      </c>
      <c r="BK1471"/>
      <c r="BL1471" t="s">
        <v>461</v>
      </c>
      <c r="BM1471">
        <v>3401</v>
      </c>
      <c r="BN1471"/>
      <c r="BO1471"/>
    </row>
    <row r="1472" spans="1:67" s="13" customFormat="1" x14ac:dyDescent="0.25">
      <c r="A1472" s="8" t="s">
        <v>2650</v>
      </c>
      <c r="B1472"/>
      <c r="C1472" t="s">
        <v>1505</v>
      </c>
      <c r="D1472" t="s">
        <v>111</v>
      </c>
      <c r="E1472" t="s">
        <v>453</v>
      </c>
      <c r="F1472" t="s">
        <v>454</v>
      </c>
      <c r="G1472" t="s">
        <v>453</v>
      </c>
      <c r="H1472" t="s">
        <v>454</v>
      </c>
      <c r="I1472"/>
      <c r="J1472"/>
      <c r="K1472"/>
      <c r="L1472" t="s">
        <v>463</v>
      </c>
      <c r="M1472"/>
      <c r="N1472"/>
      <c r="O1472"/>
      <c r="P1472"/>
      <c r="Q1472"/>
      <c r="R1472"/>
      <c r="S1472"/>
      <c r="T1472"/>
      <c r="U1472">
        <v>6.4</v>
      </c>
      <c r="V1472"/>
      <c r="W1472"/>
      <c r="X1472">
        <v>7.7</v>
      </c>
      <c r="Y1472"/>
      <c r="Z1472"/>
      <c r="AA1472"/>
      <c r="AB1472"/>
      <c r="AC1472">
        <v>7.27</v>
      </c>
      <c r="AD1472"/>
      <c r="AE1472"/>
      <c r="AF1472">
        <v>8.6999999999999993</v>
      </c>
      <c r="AG1472">
        <v>6.48</v>
      </c>
      <c r="AH1472"/>
      <c r="AI1472"/>
      <c r="AJ1472">
        <v>6.8</v>
      </c>
      <c r="AK1472"/>
      <c r="AL1472"/>
      <c r="AM1472"/>
      <c r="AN1472"/>
      <c r="AO1472">
        <v>7.5</v>
      </c>
      <c r="AP1472"/>
      <c r="AQ1472"/>
      <c r="AR1472">
        <v>4.4000000000000004</v>
      </c>
      <c r="AS1472">
        <v>7.87</v>
      </c>
      <c r="AT1472"/>
      <c r="AU1472"/>
      <c r="AV1472">
        <v>5.96</v>
      </c>
      <c r="AW1472">
        <v>6.98</v>
      </c>
      <c r="AX1472"/>
      <c r="AY1472"/>
      <c r="AZ1472">
        <v>5.6</v>
      </c>
      <c r="BA1472">
        <v>6.93</v>
      </c>
      <c r="BB1472"/>
      <c r="BC1472"/>
      <c r="BD1472">
        <v>5.95</v>
      </c>
      <c r="BE1472">
        <v>7.5</v>
      </c>
      <c r="BF1472"/>
      <c r="BG1472"/>
      <c r="BH1472">
        <v>5.07</v>
      </c>
      <c r="BI1472" t="s">
        <v>460</v>
      </c>
      <c r="BJ1472" t="s">
        <v>67</v>
      </c>
      <c r="BK1472"/>
      <c r="BL1472" t="s">
        <v>461</v>
      </c>
      <c r="BM1472">
        <v>3401</v>
      </c>
      <c r="BN1472"/>
      <c r="BO1472"/>
    </row>
    <row r="1473" spans="1:67" s="13" customFormat="1" x14ac:dyDescent="0.25">
      <c r="A1473" s="8" t="s">
        <v>3266</v>
      </c>
      <c r="B1473"/>
      <c r="C1473" t="s">
        <v>1505</v>
      </c>
      <c r="D1473" t="s">
        <v>111</v>
      </c>
      <c r="E1473" t="s">
        <v>453</v>
      </c>
      <c r="F1473" t="s">
        <v>454</v>
      </c>
      <c r="G1473" s="8" t="s">
        <v>339</v>
      </c>
      <c r="H1473" s="8" t="s">
        <v>454</v>
      </c>
      <c r="I1473"/>
      <c r="J1473"/>
      <c r="K1473"/>
      <c r="L1473"/>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v>6.9</v>
      </c>
      <c r="AT1473"/>
      <c r="AU1473"/>
      <c r="AV1473">
        <v>3.8</v>
      </c>
      <c r="AW1473"/>
      <c r="AX1473"/>
      <c r="AY1473"/>
      <c r="AZ1473"/>
      <c r="BA1473"/>
      <c r="BB1473"/>
      <c r="BC1473"/>
      <c r="BD1473"/>
      <c r="BE1473"/>
      <c r="BF1473"/>
      <c r="BG1473"/>
      <c r="BH1473"/>
      <c r="BI1473"/>
      <c r="BJ1473" s="8" t="s">
        <v>67</v>
      </c>
      <c r="BK1473" s="9">
        <v>44883</v>
      </c>
      <c r="BL1473" s="8" t="s">
        <v>3251</v>
      </c>
      <c r="BM1473" s="8">
        <v>19812</v>
      </c>
      <c r="BN1473"/>
      <c r="BO1473"/>
    </row>
    <row r="1474" spans="1:67" s="13" customFormat="1" x14ac:dyDescent="0.25">
      <c r="A1474" s="8" t="s">
        <v>3265</v>
      </c>
      <c r="B1474"/>
      <c r="C1474" t="s">
        <v>1505</v>
      </c>
      <c r="D1474" t="s">
        <v>111</v>
      </c>
      <c r="E1474" t="s">
        <v>453</v>
      </c>
      <c r="F1474" t="s">
        <v>454</v>
      </c>
      <c r="G1474" s="8" t="s">
        <v>339</v>
      </c>
      <c r="H1474" s="8" t="s">
        <v>454</v>
      </c>
      <c r="I1474"/>
      <c r="J1474"/>
      <c r="K1474"/>
      <c r="L147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v>7.2</v>
      </c>
      <c r="AT1474"/>
      <c r="AU1474"/>
      <c r="AV1474">
        <v>4.4000000000000004</v>
      </c>
      <c r="AW1474">
        <v>6.8</v>
      </c>
      <c r="AX1474"/>
      <c r="AY1474"/>
      <c r="AZ1474">
        <v>5.45</v>
      </c>
      <c r="BA1474">
        <v>6.2</v>
      </c>
      <c r="BB1474"/>
      <c r="BC1474"/>
      <c r="BD1474">
        <v>5.3</v>
      </c>
      <c r="BE1474">
        <v>6.2</v>
      </c>
      <c r="BF1474"/>
      <c r="BG1474"/>
      <c r="BH1474">
        <v>4.0999999999999996</v>
      </c>
      <c r="BI1474"/>
      <c r="BJ1474" s="8" t="s">
        <v>67</v>
      </c>
      <c r="BK1474" s="9">
        <v>44883</v>
      </c>
      <c r="BL1474" s="8" t="s">
        <v>3251</v>
      </c>
      <c r="BM1474" s="8">
        <v>19812</v>
      </c>
      <c r="BN1474"/>
      <c r="BO1474"/>
    </row>
    <row r="1475" spans="1:67" s="13" customFormat="1" x14ac:dyDescent="0.25">
      <c r="A1475" t="s">
        <v>452</v>
      </c>
      <c r="B1475"/>
      <c r="C1475" t="s">
        <v>1505</v>
      </c>
      <c r="D1475" t="s">
        <v>111</v>
      </c>
      <c r="E1475" t="s">
        <v>453</v>
      </c>
      <c r="F1475" t="s">
        <v>454</v>
      </c>
      <c r="G1475" t="s">
        <v>339</v>
      </c>
      <c r="H1475" t="s">
        <v>454</v>
      </c>
      <c r="I1475"/>
      <c r="J1475"/>
      <c r="K1475"/>
      <c r="L1475"/>
      <c r="M1475"/>
      <c r="N1475"/>
      <c r="O1475"/>
      <c r="P1475"/>
      <c r="Q1475"/>
      <c r="R1475"/>
      <c r="S1475"/>
      <c r="T1475"/>
      <c r="U1475"/>
      <c r="V1475"/>
      <c r="W1475"/>
      <c r="X1475"/>
      <c r="Y1475"/>
      <c r="Z1475"/>
      <c r="AA1475"/>
      <c r="AB1475"/>
      <c r="AC1475"/>
      <c r="AD1475"/>
      <c r="AE1475"/>
      <c r="AF1475"/>
      <c r="AG1475">
        <v>5.05</v>
      </c>
      <c r="AH1475"/>
      <c r="AI1475"/>
      <c r="AJ1475">
        <v>7.15</v>
      </c>
      <c r="AK1475"/>
      <c r="AL1475"/>
      <c r="AM1475"/>
      <c r="AN1475"/>
      <c r="AO1475"/>
      <c r="AP1475"/>
      <c r="AQ1475"/>
      <c r="AR1475"/>
      <c r="AS1475"/>
      <c r="AT1475"/>
      <c r="AU1475"/>
      <c r="AV1475"/>
      <c r="AW1475"/>
      <c r="AX1475"/>
      <c r="AY1475"/>
      <c r="AZ1475"/>
      <c r="BA1475"/>
      <c r="BB1475"/>
      <c r="BC1475"/>
      <c r="BD1475"/>
      <c r="BE1475"/>
      <c r="BF1475"/>
      <c r="BG1475"/>
      <c r="BH1475"/>
      <c r="BI1475"/>
      <c r="BJ1475" t="s">
        <v>67</v>
      </c>
      <c r="BK1475"/>
      <c r="BL1475" t="s">
        <v>107</v>
      </c>
      <c r="BM1475">
        <v>1358</v>
      </c>
      <c r="BN1475"/>
      <c r="BO1475"/>
    </row>
    <row r="1476" spans="1:67" s="13" customFormat="1" x14ac:dyDescent="0.25">
      <c r="A1476" t="s">
        <v>455</v>
      </c>
      <c r="B1476"/>
      <c r="C1476" t="s">
        <v>1505</v>
      </c>
      <c r="D1476" t="s">
        <v>111</v>
      </c>
      <c r="E1476" t="s">
        <v>453</v>
      </c>
      <c r="F1476" t="s">
        <v>454</v>
      </c>
      <c r="G1476" t="s">
        <v>339</v>
      </c>
      <c r="H1476" t="s">
        <v>454</v>
      </c>
      <c r="I1476"/>
      <c r="J1476"/>
      <c r="K1476"/>
      <c r="L1476"/>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v>6.3</v>
      </c>
      <c r="AX1476"/>
      <c r="AY1476"/>
      <c r="AZ1476">
        <v>4.95</v>
      </c>
      <c r="BA1476"/>
      <c r="BB1476"/>
      <c r="BC1476"/>
      <c r="BD1476"/>
      <c r="BE1476"/>
      <c r="BF1476"/>
      <c r="BG1476"/>
      <c r="BH1476"/>
      <c r="BI1476"/>
      <c r="BJ1476" t="s">
        <v>67</v>
      </c>
      <c r="BK1476"/>
      <c r="BL1476" t="s">
        <v>107</v>
      </c>
      <c r="BM1476">
        <v>1358</v>
      </c>
      <c r="BN1476"/>
      <c r="BO1476"/>
    </row>
    <row r="1477" spans="1:67" s="13" customFormat="1" x14ac:dyDescent="0.25">
      <c r="A1477" t="s">
        <v>456</v>
      </c>
      <c r="B1477"/>
      <c r="C1477" t="s">
        <v>1505</v>
      </c>
      <c r="D1477" t="s">
        <v>111</v>
      </c>
      <c r="E1477" t="s">
        <v>453</v>
      </c>
      <c r="F1477" t="s">
        <v>454</v>
      </c>
      <c r="G1477" t="s">
        <v>339</v>
      </c>
      <c r="H1477" t="s">
        <v>454</v>
      </c>
      <c r="I1477"/>
      <c r="J1477"/>
      <c r="K1477"/>
      <c r="L1477"/>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v>6.6</v>
      </c>
      <c r="AX1477"/>
      <c r="AY1477"/>
      <c r="AZ1477">
        <v>5.25</v>
      </c>
      <c r="BA1477"/>
      <c r="BB1477"/>
      <c r="BC1477"/>
      <c r="BD1477"/>
      <c r="BE1477"/>
      <c r="BF1477"/>
      <c r="BG1477"/>
      <c r="BH1477"/>
      <c r="BI1477"/>
      <c r="BJ1477" t="s">
        <v>67</v>
      </c>
      <c r="BK1477"/>
      <c r="BL1477" t="s">
        <v>107</v>
      </c>
      <c r="BM1477">
        <v>1358</v>
      </c>
      <c r="BN1477"/>
      <c r="BO1477"/>
    </row>
    <row r="1478" spans="1:67" s="13" customFormat="1" x14ac:dyDescent="0.25">
      <c r="A1478" t="s">
        <v>457</v>
      </c>
      <c r="B1478"/>
      <c r="C1478" t="s">
        <v>1505</v>
      </c>
      <c r="D1478" t="s">
        <v>111</v>
      </c>
      <c r="E1478" t="s">
        <v>453</v>
      </c>
      <c r="F1478" t="s">
        <v>454</v>
      </c>
      <c r="G1478" t="s">
        <v>339</v>
      </c>
      <c r="H1478" t="s">
        <v>454</v>
      </c>
      <c r="I1478"/>
      <c r="J1478"/>
      <c r="K1478"/>
      <c r="L1478"/>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v>6.5</v>
      </c>
      <c r="AX1478"/>
      <c r="AY1478"/>
      <c r="AZ1478">
        <v>5.35</v>
      </c>
      <c r="BA1478">
        <v>6.6</v>
      </c>
      <c r="BB1478"/>
      <c r="BC1478"/>
      <c r="BD1478">
        <v>6</v>
      </c>
      <c r="BE1478"/>
      <c r="BF1478"/>
      <c r="BG1478"/>
      <c r="BH1478"/>
      <c r="BI1478"/>
      <c r="BJ1478" t="s">
        <v>67</v>
      </c>
      <c r="BK1478"/>
      <c r="BL1478" t="s">
        <v>107</v>
      </c>
      <c r="BM1478">
        <v>1358</v>
      </c>
      <c r="BN1478"/>
      <c r="BO1478"/>
    </row>
    <row r="1479" spans="1:67" s="13" customFormat="1" x14ac:dyDescent="0.25">
      <c r="A1479" t="s">
        <v>458</v>
      </c>
      <c r="B1479"/>
      <c r="C1479" t="s">
        <v>1505</v>
      </c>
      <c r="D1479" t="s">
        <v>111</v>
      </c>
      <c r="E1479" t="s">
        <v>453</v>
      </c>
      <c r="F1479" t="s">
        <v>454</v>
      </c>
      <c r="G1479" t="s">
        <v>339</v>
      </c>
      <c r="H1479" t="s">
        <v>454</v>
      </c>
      <c r="I1479"/>
      <c r="J1479"/>
      <c r="K1479"/>
      <c r="L1479"/>
      <c r="M1479"/>
      <c r="N1479"/>
      <c r="O1479"/>
      <c r="P1479"/>
      <c r="Q1479"/>
      <c r="R1479"/>
      <c r="S1479"/>
      <c r="T1479"/>
      <c r="U1479"/>
      <c r="V1479"/>
      <c r="W1479"/>
      <c r="X1479"/>
      <c r="Y1479"/>
      <c r="Z1479"/>
      <c r="AA1479"/>
      <c r="AB1479"/>
      <c r="AC1479"/>
      <c r="AD1479"/>
      <c r="AE1479"/>
      <c r="AF1479"/>
      <c r="AG1479"/>
      <c r="AH1479"/>
      <c r="AI1479"/>
      <c r="AJ1479"/>
      <c r="AK1479"/>
      <c r="AL1479"/>
      <c r="AM1479"/>
      <c r="AN1479"/>
      <c r="AO1479">
        <v>7.3</v>
      </c>
      <c r="AP1479"/>
      <c r="AQ1479"/>
      <c r="AR1479">
        <v>4.1500000000000004</v>
      </c>
      <c r="AS1479">
        <v>7.35</v>
      </c>
      <c r="AT1479"/>
      <c r="AU1479"/>
      <c r="AV1479">
        <v>3.4</v>
      </c>
      <c r="AW1479">
        <v>7.1</v>
      </c>
      <c r="AX1479"/>
      <c r="AY1479"/>
      <c r="AZ1479">
        <v>5.5</v>
      </c>
      <c r="BA1479"/>
      <c r="BB1479"/>
      <c r="BC1479"/>
      <c r="BD1479"/>
      <c r="BE1479"/>
      <c r="BF1479"/>
      <c r="BG1479"/>
      <c r="BH1479"/>
      <c r="BI1479"/>
      <c r="BJ1479" t="s">
        <v>67</v>
      </c>
      <c r="BK1479"/>
      <c r="BL1479" t="s">
        <v>107</v>
      </c>
      <c r="BM1479">
        <v>1358</v>
      </c>
      <c r="BN1479"/>
      <c r="BO1479"/>
    </row>
    <row r="1480" spans="1:67" s="13" customFormat="1" x14ac:dyDescent="0.25">
      <c r="A1480" s="8" t="s">
        <v>2650</v>
      </c>
      <c r="B1480"/>
      <c r="C1480" t="s">
        <v>1505</v>
      </c>
      <c r="D1480" t="s">
        <v>111</v>
      </c>
      <c r="E1480" t="s">
        <v>453</v>
      </c>
      <c r="F1480" t="s">
        <v>454</v>
      </c>
      <c r="G1480" s="8" t="s">
        <v>339</v>
      </c>
      <c r="H1480" s="8" t="s">
        <v>454</v>
      </c>
      <c r="I1480" s="8"/>
      <c r="J1480"/>
      <c r="K1480"/>
      <c r="L1480" t="s">
        <v>2655</v>
      </c>
      <c r="M1480"/>
      <c r="N1480"/>
      <c r="O1480"/>
      <c r="P1480"/>
      <c r="Q1480"/>
      <c r="R1480"/>
      <c r="S1480"/>
      <c r="T1480"/>
      <c r="U1480">
        <v>6.3</v>
      </c>
      <c r="V1480"/>
      <c r="W1480"/>
      <c r="X1480">
        <v>7.07</v>
      </c>
      <c r="Y1480">
        <v>6.66</v>
      </c>
      <c r="Z1480">
        <v>8.24</v>
      </c>
      <c r="AA1480">
        <v>7.96</v>
      </c>
      <c r="AB1480">
        <v>8.24</v>
      </c>
      <c r="AC1480">
        <v>6.35</v>
      </c>
      <c r="AD1480">
        <v>8.59</v>
      </c>
      <c r="AE1480">
        <v>7.92</v>
      </c>
      <c r="AF1480">
        <v>8.59</v>
      </c>
      <c r="AG1480">
        <v>4.95</v>
      </c>
      <c r="AH1480"/>
      <c r="AI1480"/>
      <c r="AJ1480">
        <v>6.93</v>
      </c>
      <c r="AK1480"/>
      <c r="AL1480"/>
      <c r="AM1480"/>
      <c r="AN1480"/>
      <c r="AO1480"/>
      <c r="AP1480"/>
      <c r="AQ1480"/>
      <c r="AR1480"/>
      <c r="AS1480">
        <v>7.6</v>
      </c>
      <c r="AT1480">
        <v>4.1100000000000003</v>
      </c>
      <c r="AU1480">
        <v>4.5199999999999996</v>
      </c>
      <c r="AV1480">
        <v>4.5199999999999996</v>
      </c>
      <c r="AW1480">
        <v>6.72</v>
      </c>
      <c r="AX1480">
        <v>5.34</v>
      </c>
      <c r="AY1480">
        <v>5.35</v>
      </c>
      <c r="AZ1480">
        <v>5.35</v>
      </c>
      <c r="BA1480">
        <v>6.85</v>
      </c>
      <c r="BB1480">
        <v>5.65</v>
      </c>
      <c r="BC1480">
        <v>5.45</v>
      </c>
      <c r="BD1480">
        <v>5.65</v>
      </c>
      <c r="BE1480">
        <v>7.09</v>
      </c>
      <c r="BF1480" s="8">
        <v>4.79</v>
      </c>
      <c r="BG1480" s="8">
        <v>4.3</v>
      </c>
      <c r="BH1480" s="8">
        <v>4.79</v>
      </c>
      <c r="BI1480"/>
      <c r="BJ1480" s="8" t="s">
        <v>67</v>
      </c>
      <c r="BK1480" s="9">
        <v>44827</v>
      </c>
      <c r="BL1480" s="8" t="s">
        <v>2646</v>
      </c>
      <c r="BM1480" s="5">
        <v>3601</v>
      </c>
      <c r="BN1480"/>
      <c r="BO1480"/>
    </row>
    <row r="1481" spans="1:67" s="13" customFormat="1" x14ac:dyDescent="0.25">
      <c r="A1481" s="8"/>
      <c r="B1481" s="8"/>
      <c r="C1481" s="8" t="s">
        <v>1505</v>
      </c>
      <c r="D1481" s="8" t="s">
        <v>111</v>
      </c>
      <c r="E1481" s="8" t="s">
        <v>453</v>
      </c>
      <c r="F1481" s="8" t="s">
        <v>454</v>
      </c>
      <c r="G1481" s="8" t="s">
        <v>339</v>
      </c>
      <c r="H1481" s="8" t="s">
        <v>454</v>
      </c>
      <c r="I1481" s="8"/>
      <c r="J1481" s="8"/>
      <c r="K1481" s="8"/>
      <c r="L1481" s="8"/>
      <c r="M1481" s="8"/>
      <c r="N1481" s="8"/>
      <c r="O1481" s="8"/>
      <c r="P1481" s="8"/>
      <c r="Q1481" s="8"/>
      <c r="R1481" s="8"/>
      <c r="S1481" s="8"/>
      <c r="T1481" s="8"/>
      <c r="U1481" s="8"/>
      <c r="V1481" s="8"/>
      <c r="W1481" s="8"/>
      <c r="X1481" s="8"/>
      <c r="Y1481" s="8"/>
      <c r="Z1481" s="8"/>
      <c r="AA1481" s="8"/>
      <c r="AB1481" s="8"/>
      <c r="AC1481" s="8"/>
      <c r="AD1481" s="8"/>
      <c r="AE1481" s="8"/>
      <c r="AF1481" s="8"/>
      <c r="AG1481" s="8"/>
      <c r="AH1481" s="8"/>
      <c r="AI1481" s="8"/>
      <c r="AJ1481" s="8"/>
      <c r="AK1481" s="8"/>
      <c r="AL1481" s="8"/>
      <c r="AM1481" s="8"/>
      <c r="AN1481" s="8"/>
      <c r="AO1481" s="8"/>
      <c r="AP1481" s="8"/>
      <c r="AQ1481" s="8"/>
      <c r="AR1481" s="8"/>
      <c r="AS1481" s="8">
        <v>7</v>
      </c>
      <c r="AT1481" s="8"/>
      <c r="AU1481" s="8"/>
      <c r="AV1481" s="8"/>
      <c r="AW1481" s="8"/>
      <c r="AX1481" s="8"/>
      <c r="AY1481" s="8"/>
      <c r="AZ1481" s="8"/>
      <c r="BA1481" s="8"/>
      <c r="BB1481" s="8"/>
      <c r="BC1481" s="8"/>
      <c r="BD1481" s="8"/>
      <c r="BE1481" s="8"/>
      <c r="BF1481" s="8"/>
      <c r="BG1481" s="8"/>
      <c r="BH1481" s="8"/>
      <c r="BI1481" s="8" t="s">
        <v>1473</v>
      </c>
      <c r="BJ1481" s="8" t="s">
        <v>67</v>
      </c>
      <c r="BK1481" s="9">
        <v>44806</v>
      </c>
      <c r="BL1481" s="8" t="s">
        <v>1464</v>
      </c>
      <c r="BM1481" s="8">
        <v>35427</v>
      </c>
      <c r="BN1481" s="8"/>
      <c r="BO1481" s="8"/>
    </row>
    <row r="1482" spans="1:67" s="13" customFormat="1" x14ac:dyDescent="0.25">
      <c r="A1482"/>
      <c r="B1482"/>
      <c r="C1482" t="s">
        <v>1505</v>
      </c>
      <c r="D1482" t="s">
        <v>111</v>
      </c>
      <c r="E1482" t="s">
        <v>453</v>
      </c>
      <c r="F1482" t="s">
        <v>454</v>
      </c>
      <c r="G1482" t="s">
        <v>339</v>
      </c>
      <c r="H1482" t="s">
        <v>454</v>
      </c>
      <c r="I1482"/>
      <c r="J1482"/>
      <c r="K1482"/>
      <c r="L1482"/>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c r="BB1482"/>
      <c r="BC1482"/>
      <c r="BD1482"/>
      <c r="BE1482">
        <v>7</v>
      </c>
      <c r="BF1482"/>
      <c r="BG1482"/>
      <c r="BH1482">
        <v>4.5999999999999996</v>
      </c>
      <c r="BI1482"/>
      <c r="BJ1482" t="s">
        <v>67</v>
      </c>
      <c r="BK1482" s="1">
        <v>44797</v>
      </c>
      <c r="BL1482" t="s">
        <v>75</v>
      </c>
      <c r="BM1482">
        <v>36083</v>
      </c>
      <c r="BN1482" t="s">
        <v>60</v>
      </c>
      <c r="BO1482" t="s">
        <v>75</v>
      </c>
    </row>
    <row r="1483" spans="1:67" s="13" customFormat="1" x14ac:dyDescent="0.25">
      <c r="A1483" t="s">
        <v>464</v>
      </c>
      <c r="B1483"/>
      <c r="C1483" t="s">
        <v>1505</v>
      </c>
      <c r="D1483" t="s">
        <v>111</v>
      </c>
      <c r="E1483" t="s">
        <v>453</v>
      </c>
      <c r="F1483" t="s">
        <v>454</v>
      </c>
      <c r="G1483" t="s">
        <v>339</v>
      </c>
      <c r="H1483" t="s">
        <v>465</v>
      </c>
      <c r="I1483"/>
      <c r="J1483"/>
      <c r="K1483" t="s">
        <v>466</v>
      </c>
      <c r="L1483" t="s">
        <v>467</v>
      </c>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v>7.3</v>
      </c>
      <c r="BB1483"/>
      <c r="BC1483"/>
      <c r="BD1483">
        <v>5.9</v>
      </c>
      <c r="BE1483"/>
      <c r="BF1483"/>
      <c r="BG1483"/>
      <c r="BH1483"/>
      <c r="BI1483"/>
      <c r="BJ1483" t="s">
        <v>67</v>
      </c>
      <c r="BK1483"/>
      <c r="BL1483" t="s">
        <v>468</v>
      </c>
      <c r="BM1483">
        <v>2672</v>
      </c>
      <c r="BN1483"/>
      <c r="BO1483"/>
    </row>
    <row r="1484" spans="1:67" s="13" customFormat="1" x14ac:dyDescent="0.25">
      <c r="A1484" s="12" t="s">
        <v>2956</v>
      </c>
      <c r="B1484" s="12"/>
      <c r="C1484" s="12" t="s">
        <v>1505</v>
      </c>
      <c r="D1484" s="12" t="s">
        <v>111</v>
      </c>
      <c r="E1484" s="12" t="s">
        <v>453</v>
      </c>
      <c r="F1484" s="12" t="s">
        <v>454</v>
      </c>
      <c r="G1484" s="12" t="s">
        <v>1145</v>
      </c>
      <c r="H1484" s="12" t="s">
        <v>454</v>
      </c>
      <c r="I1484" s="12"/>
      <c r="J1484" s="12"/>
      <c r="K1484" s="12"/>
      <c r="L1484" s="12" t="s">
        <v>2957</v>
      </c>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t="s">
        <v>67</v>
      </c>
      <c r="BK1484" s="14">
        <v>44832</v>
      </c>
      <c r="BL1484" s="12" t="s">
        <v>2947</v>
      </c>
      <c r="BM1484" s="12">
        <v>2528</v>
      </c>
      <c r="BN1484" s="12" t="s">
        <v>60</v>
      </c>
      <c r="BO1484" s="12" t="s">
        <v>2947</v>
      </c>
    </row>
    <row r="1485" spans="1:67" s="13" customFormat="1" x14ac:dyDescent="0.25">
      <c r="A1485" s="12" t="s">
        <v>2954</v>
      </c>
      <c r="B1485" s="12"/>
      <c r="C1485" s="12" t="s">
        <v>1505</v>
      </c>
      <c r="D1485" s="12" t="s">
        <v>111</v>
      </c>
      <c r="E1485" s="12" t="s">
        <v>453</v>
      </c>
      <c r="F1485" s="12" t="s">
        <v>454</v>
      </c>
      <c r="G1485" s="12" t="s">
        <v>1145</v>
      </c>
      <c r="H1485" s="12" t="s">
        <v>454</v>
      </c>
      <c r="I1485" s="12"/>
      <c r="J1485" s="12"/>
      <c r="K1485" s="12"/>
      <c r="L1485" s="12" t="s">
        <v>2955</v>
      </c>
      <c r="M1485" s="12"/>
      <c r="N1485" s="12"/>
      <c r="O1485" s="12"/>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t="s">
        <v>67</v>
      </c>
      <c r="BK1485" s="31">
        <v>44832</v>
      </c>
      <c r="BL1485" s="12" t="s">
        <v>2947</v>
      </c>
      <c r="BM1485" s="12">
        <v>2528</v>
      </c>
      <c r="BN1485" s="12" t="s">
        <v>60</v>
      </c>
      <c r="BO1485" s="12" t="s">
        <v>2947</v>
      </c>
    </row>
    <row r="1486" spans="1:67" s="13" customFormat="1" x14ac:dyDescent="0.25">
      <c r="A1486" s="12" t="s">
        <v>2959</v>
      </c>
      <c r="B1486" s="12"/>
      <c r="C1486" s="12" t="s">
        <v>1505</v>
      </c>
      <c r="D1486" s="12" t="s">
        <v>111</v>
      </c>
      <c r="E1486" s="12" t="s">
        <v>453</v>
      </c>
      <c r="F1486" s="12" t="s">
        <v>454</v>
      </c>
      <c r="G1486" s="12" t="s">
        <v>1145</v>
      </c>
      <c r="H1486" s="12" t="s">
        <v>454</v>
      </c>
      <c r="I1486" s="12"/>
      <c r="J1486" s="12"/>
      <c r="K1486" s="12"/>
      <c r="L1486" s="12" t="s">
        <v>2957</v>
      </c>
      <c r="M1486" s="12"/>
      <c r="N1486" s="12"/>
      <c r="O1486" s="12"/>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t="s">
        <v>67</v>
      </c>
      <c r="BK1486" s="14">
        <v>44832</v>
      </c>
      <c r="BL1486" s="12" t="s">
        <v>2947</v>
      </c>
      <c r="BM1486" s="12">
        <v>2528</v>
      </c>
      <c r="BN1486" s="12" t="s">
        <v>60</v>
      </c>
      <c r="BO1486" s="12" t="s">
        <v>2947</v>
      </c>
    </row>
    <row r="1487" spans="1:67" s="13" customFormat="1" x14ac:dyDescent="0.25">
      <c r="A1487" s="12" t="s">
        <v>2958</v>
      </c>
      <c r="B1487" s="12"/>
      <c r="C1487" s="12" t="s">
        <v>1505</v>
      </c>
      <c r="D1487" s="12" t="s">
        <v>111</v>
      </c>
      <c r="E1487" s="12" t="s">
        <v>453</v>
      </c>
      <c r="F1487" s="12" t="s">
        <v>454</v>
      </c>
      <c r="G1487" s="12" t="s">
        <v>1145</v>
      </c>
      <c r="H1487" s="12" t="s">
        <v>454</v>
      </c>
      <c r="I1487" s="12"/>
      <c r="J1487" s="12"/>
      <c r="K1487" s="12"/>
      <c r="L1487" s="12" t="s">
        <v>2957</v>
      </c>
      <c r="M1487" s="12"/>
      <c r="N1487" s="12"/>
      <c r="O1487" s="12"/>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t="s">
        <v>67</v>
      </c>
      <c r="BK1487" s="31">
        <v>44832</v>
      </c>
      <c r="BL1487" s="12" t="s">
        <v>2947</v>
      </c>
      <c r="BM1487" s="12">
        <v>2528</v>
      </c>
      <c r="BN1487" s="12" t="s">
        <v>60</v>
      </c>
      <c r="BO1487" s="12" t="s">
        <v>2947</v>
      </c>
    </row>
    <row r="1488" spans="1:67" s="13" customFormat="1" x14ac:dyDescent="0.25">
      <c r="A1488" s="13" t="s">
        <v>1723</v>
      </c>
      <c r="C1488" s="13" t="s">
        <v>1505</v>
      </c>
      <c r="D1488" s="13" t="s">
        <v>111</v>
      </c>
      <c r="E1488" s="13" t="s">
        <v>453</v>
      </c>
      <c r="F1488" s="13" t="s">
        <v>469</v>
      </c>
      <c r="G1488" s="13" t="s">
        <v>453</v>
      </c>
      <c r="H1488" s="13" t="s">
        <v>469</v>
      </c>
    </row>
    <row r="1489" spans="1:67" s="13" customFormat="1" x14ac:dyDescent="0.25">
      <c r="A1489" s="8" t="s">
        <v>2650</v>
      </c>
      <c r="B1489" s="8"/>
      <c r="C1489" s="8" t="s">
        <v>1505</v>
      </c>
      <c r="D1489" s="8" t="s">
        <v>111</v>
      </c>
      <c r="E1489" s="8" t="s">
        <v>453</v>
      </c>
      <c r="F1489" s="8" t="s">
        <v>469</v>
      </c>
      <c r="G1489" s="8" t="s">
        <v>453</v>
      </c>
      <c r="H1489" s="8" t="s">
        <v>469</v>
      </c>
      <c r="I1489" s="8"/>
      <c r="J1489" s="8"/>
      <c r="K1489" s="8"/>
      <c r="L1489" s="8" t="s">
        <v>470</v>
      </c>
      <c r="M1489" s="8"/>
      <c r="N1489" s="8"/>
      <c r="O1489" s="8"/>
      <c r="P1489" s="8"/>
      <c r="Q1489" s="8">
        <v>3.8</v>
      </c>
      <c r="R1489" s="8"/>
      <c r="S1489" s="8"/>
      <c r="T1489" s="8">
        <v>2.2000000000000002</v>
      </c>
      <c r="U1489" s="8"/>
      <c r="V1489" s="8"/>
      <c r="W1489" s="8"/>
      <c r="X1489" s="8">
        <v>6.2</v>
      </c>
      <c r="Y1489" s="8">
        <v>6.1</v>
      </c>
      <c r="Z1489" s="8"/>
      <c r="AA1489" s="8"/>
      <c r="AB1489" s="8">
        <v>7.07</v>
      </c>
      <c r="AC1489" s="8">
        <v>5.96</v>
      </c>
      <c r="AD1489" s="8"/>
      <c r="AE1489" s="8"/>
      <c r="AF1489" s="8">
        <v>6.98</v>
      </c>
      <c r="AG1489" s="8">
        <v>4.88</v>
      </c>
      <c r="AH1489" s="8"/>
      <c r="AI1489" s="8"/>
      <c r="AJ1489" s="8">
        <v>5.2</v>
      </c>
      <c r="AK1489" s="8"/>
      <c r="AL1489" s="8"/>
      <c r="AM1489" s="8"/>
      <c r="AN1489" s="8"/>
      <c r="AO1489" s="8">
        <v>6.6</v>
      </c>
      <c r="AP1489" s="8"/>
      <c r="AQ1489" s="8"/>
      <c r="AR1489" s="8">
        <v>3.15</v>
      </c>
      <c r="AS1489" s="8">
        <v>6.15</v>
      </c>
      <c r="AT1489" s="8"/>
      <c r="AU1489" s="8"/>
      <c r="AV1489" s="8">
        <v>3.82</v>
      </c>
      <c r="AW1489" s="8">
        <v>5.64</v>
      </c>
      <c r="AX1489" s="8"/>
      <c r="AY1489" s="8"/>
      <c r="AZ1489" s="8">
        <v>4.3600000000000003</v>
      </c>
      <c r="BA1489" s="8">
        <v>5.78</v>
      </c>
      <c r="BB1489" s="8"/>
      <c r="BC1489" s="8"/>
      <c r="BD1489" s="8">
        <v>4.79</v>
      </c>
      <c r="BE1489" s="8">
        <v>5.57</v>
      </c>
      <c r="BF1489" s="8"/>
      <c r="BG1489" s="8"/>
      <c r="BH1489" s="8">
        <v>4</v>
      </c>
      <c r="BI1489" s="8"/>
      <c r="BJ1489" s="8" t="s">
        <v>67</v>
      </c>
      <c r="BK1489" s="8"/>
      <c r="BL1489" s="8" t="s">
        <v>461</v>
      </c>
      <c r="BM1489">
        <v>3401</v>
      </c>
      <c r="BN1489" s="8"/>
      <c r="BO1489" s="8"/>
    </row>
    <row r="1490" spans="1:67" s="13" customFormat="1" x14ac:dyDescent="0.25">
      <c r="A1490" s="13" t="s">
        <v>1723</v>
      </c>
      <c r="C1490" s="13" t="s">
        <v>1505</v>
      </c>
      <c r="D1490" s="13" t="s">
        <v>111</v>
      </c>
      <c r="E1490" s="13" t="s">
        <v>453</v>
      </c>
      <c r="G1490" s="13" t="s">
        <v>453</v>
      </c>
    </row>
    <row r="1491" spans="1:67" s="13" customFormat="1" x14ac:dyDescent="0.25">
      <c r="A1491" s="13" t="s">
        <v>1723</v>
      </c>
      <c r="C1491" s="13" t="s">
        <v>1505</v>
      </c>
      <c r="D1491" s="13" t="s">
        <v>111</v>
      </c>
      <c r="E1491" s="13" t="s">
        <v>512</v>
      </c>
      <c r="F1491" s="13" t="s">
        <v>513</v>
      </c>
      <c r="G1491" s="13" t="s">
        <v>512</v>
      </c>
      <c r="H1491" s="13" t="s">
        <v>513</v>
      </c>
    </row>
    <row r="1492" spans="1:67" s="13" customFormat="1" x14ac:dyDescent="0.25">
      <c r="A1492" s="8" t="s">
        <v>2650</v>
      </c>
      <c r="B1492"/>
      <c r="C1492" t="s">
        <v>1505</v>
      </c>
      <c r="D1492" t="s">
        <v>111</v>
      </c>
      <c r="E1492" t="s">
        <v>512</v>
      </c>
      <c r="F1492" t="s">
        <v>513</v>
      </c>
      <c r="G1492" t="s">
        <v>512</v>
      </c>
      <c r="H1492" t="s">
        <v>513</v>
      </c>
      <c r="I1492"/>
      <c r="J1492"/>
      <c r="K1492"/>
      <c r="L1492" t="s">
        <v>514</v>
      </c>
      <c r="M1492"/>
      <c r="N1492"/>
      <c r="O1492"/>
      <c r="P1492"/>
      <c r="Q1492">
        <v>5.43</v>
      </c>
      <c r="R1492"/>
      <c r="S1492"/>
      <c r="T1492">
        <v>5.23</v>
      </c>
      <c r="U1492">
        <v>5.8</v>
      </c>
      <c r="V1492"/>
      <c r="W1492"/>
      <c r="X1492">
        <v>6.77</v>
      </c>
      <c r="Y1492">
        <v>6.72</v>
      </c>
      <c r="Z1492"/>
      <c r="AA1492"/>
      <c r="AB1492">
        <v>7.78</v>
      </c>
      <c r="AC1492">
        <v>7.3</v>
      </c>
      <c r="AD1492"/>
      <c r="AE1492"/>
      <c r="AF1492">
        <v>8.16</v>
      </c>
      <c r="AG1492">
        <v>6.28</v>
      </c>
      <c r="AH1492"/>
      <c r="AI1492"/>
      <c r="AJ1492">
        <v>6.76</v>
      </c>
      <c r="AK1492"/>
      <c r="AL1492"/>
      <c r="AM1492"/>
      <c r="AN1492"/>
      <c r="AO1492">
        <v>4.96</v>
      </c>
      <c r="AP1492"/>
      <c r="AQ1492"/>
      <c r="AR1492">
        <v>3.02</v>
      </c>
      <c r="AS1492">
        <v>5.94</v>
      </c>
      <c r="AT1492"/>
      <c r="AU1492"/>
      <c r="AV1492">
        <v>3.96</v>
      </c>
      <c r="AW1492">
        <v>6</v>
      </c>
      <c r="AX1492"/>
      <c r="AY1492"/>
      <c r="AZ1492">
        <v>4.45</v>
      </c>
      <c r="BA1492">
        <v>6.36</v>
      </c>
      <c r="BB1492"/>
      <c r="BC1492"/>
      <c r="BD1492">
        <v>4.95</v>
      </c>
      <c r="BE1492">
        <v>6.9</v>
      </c>
      <c r="BF1492"/>
      <c r="BG1492"/>
      <c r="BH1492">
        <v>4.3099999999999996</v>
      </c>
      <c r="BI1492" t="s">
        <v>460</v>
      </c>
      <c r="BJ1492" t="s">
        <v>67</v>
      </c>
      <c r="BK1492"/>
      <c r="BL1492" t="s">
        <v>461</v>
      </c>
      <c r="BM1492">
        <v>3401</v>
      </c>
      <c r="BN1492"/>
      <c r="BO1492"/>
    </row>
    <row r="1493" spans="1:67" s="13" customFormat="1" x14ac:dyDescent="0.25">
      <c r="A1493" t="s">
        <v>96</v>
      </c>
      <c r="B1493"/>
      <c r="C1493" t="s">
        <v>1505</v>
      </c>
      <c r="D1493" t="s">
        <v>111</v>
      </c>
      <c r="E1493" t="s">
        <v>512</v>
      </c>
      <c r="F1493" t="s">
        <v>513</v>
      </c>
      <c r="G1493" t="s">
        <v>512</v>
      </c>
      <c r="H1493" t="s">
        <v>513</v>
      </c>
      <c r="I1493" t="b">
        <v>0</v>
      </c>
      <c r="J1493"/>
      <c r="K1493"/>
      <c r="L1493"/>
      <c r="M1493"/>
      <c r="N1493"/>
      <c r="O1493"/>
      <c r="P1493"/>
      <c r="Q1493"/>
      <c r="R1493"/>
      <c r="S1493"/>
      <c r="T1493"/>
      <c r="U1493">
        <v>5.8</v>
      </c>
      <c r="V1493"/>
      <c r="W1493"/>
      <c r="X1493">
        <v>6.77</v>
      </c>
      <c r="Y1493">
        <v>6.72</v>
      </c>
      <c r="Z1493"/>
      <c r="AA1493"/>
      <c r="AB1493">
        <v>7.78</v>
      </c>
      <c r="AC1493">
        <v>7.3</v>
      </c>
      <c r="AD1493"/>
      <c r="AE1493"/>
      <c r="AF1493">
        <v>8.16</v>
      </c>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t="s">
        <v>515</v>
      </c>
      <c r="BJ1493" t="s">
        <v>67</v>
      </c>
      <c r="BK1493" s="1">
        <v>44795</v>
      </c>
      <c r="BL1493" t="s">
        <v>516</v>
      </c>
      <c r="BM1493">
        <v>69736</v>
      </c>
      <c r="BN1493"/>
      <c r="BO1493"/>
    </row>
    <row r="1494" spans="1:67" s="13" customFormat="1" x14ac:dyDescent="0.25">
      <c r="A1494" t="s">
        <v>529</v>
      </c>
      <c r="B1494" t="s">
        <v>157</v>
      </c>
      <c r="C1494" t="s">
        <v>1505</v>
      </c>
      <c r="D1494" t="s">
        <v>111</v>
      </c>
      <c r="E1494" t="s">
        <v>512</v>
      </c>
      <c r="F1494" t="s">
        <v>517</v>
      </c>
      <c r="G1494" t="s">
        <v>522</v>
      </c>
      <c r="H1494" t="s">
        <v>434</v>
      </c>
      <c r="I1494"/>
      <c r="J1494"/>
      <c r="K1494"/>
      <c r="L1494"/>
      <c r="M1494"/>
      <c r="N1494"/>
      <c r="O1494"/>
      <c r="P1494"/>
      <c r="Q1494"/>
      <c r="R1494"/>
      <c r="S1494"/>
      <c r="T1494"/>
      <c r="U1494"/>
      <c r="V1494"/>
      <c r="W1494"/>
      <c r="X1494"/>
      <c r="Y1494"/>
      <c r="Z1494"/>
      <c r="AA1494"/>
      <c r="AB1494"/>
      <c r="AC1494"/>
      <c r="AD1494"/>
      <c r="AE1494"/>
      <c r="AF1494"/>
      <c r="AG1494"/>
      <c r="AH1494"/>
      <c r="AI1494"/>
      <c r="AJ1494"/>
      <c r="AK1494"/>
      <c r="AL1494"/>
      <c r="AM1494"/>
      <c r="AN1494"/>
      <c r="AO1494">
        <v>6.7</v>
      </c>
      <c r="AP1494"/>
      <c r="AQ1494"/>
      <c r="AR1494">
        <v>3.9</v>
      </c>
      <c r="AS1494">
        <v>7.2</v>
      </c>
      <c r="AT1494"/>
      <c r="AU1494"/>
      <c r="AV1494">
        <v>4.7</v>
      </c>
      <c r="AW1494">
        <v>7</v>
      </c>
      <c r="AX1494"/>
      <c r="AY1494"/>
      <c r="AZ1494">
        <v>5.4</v>
      </c>
      <c r="BA1494">
        <v>7.3</v>
      </c>
      <c r="BB1494"/>
      <c r="BC1494"/>
      <c r="BD1494">
        <v>5.4</v>
      </c>
      <c r="BE1494">
        <v>7.3</v>
      </c>
      <c r="BF1494"/>
      <c r="BG1494"/>
      <c r="BH1494">
        <v>4.5999999999999996</v>
      </c>
      <c r="BI1494"/>
      <c r="BJ1494" t="s">
        <v>67</v>
      </c>
      <c r="BK1494"/>
      <c r="BL1494" t="s">
        <v>376</v>
      </c>
      <c r="BM1494">
        <v>3140</v>
      </c>
      <c r="BN1494"/>
      <c r="BO1494"/>
    </row>
    <row r="1495" spans="1:67" s="13" customFormat="1" x14ac:dyDescent="0.25">
      <c r="A1495" t="s">
        <v>529</v>
      </c>
      <c r="B1495" t="s">
        <v>157</v>
      </c>
      <c r="C1495" t="s">
        <v>1505</v>
      </c>
      <c r="D1495" t="s">
        <v>111</v>
      </c>
      <c r="E1495" t="s">
        <v>512</v>
      </c>
      <c r="F1495" t="s">
        <v>517</v>
      </c>
      <c r="G1495" t="s">
        <v>522</v>
      </c>
      <c r="H1495" t="s">
        <v>434</v>
      </c>
      <c r="I1495" t="b">
        <v>0</v>
      </c>
      <c r="J1495"/>
      <c r="K1495"/>
      <c r="L1495"/>
      <c r="M1495"/>
      <c r="N1495"/>
      <c r="O1495"/>
      <c r="P1495"/>
      <c r="Q1495"/>
      <c r="R1495"/>
      <c r="S1495"/>
      <c r="T1495"/>
      <c r="U1495"/>
      <c r="V1495"/>
      <c r="W1495"/>
      <c r="X1495"/>
      <c r="Y1495"/>
      <c r="Z1495"/>
      <c r="AA1495"/>
      <c r="AB1495"/>
      <c r="AC1495"/>
      <c r="AD1495"/>
      <c r="AE1495"/>
      <c r="AF1495"/>
      <c r="AG1495"/>
      <c r="AH1495"/>
      <c r="AI1495"/>
      <c r="AJ1495"/>
      <c r="AK1495"/>
      <c r="AL1495"/>
      <c r="AM1495"/>
      <c r="AN1495"/>
      <c r="AO1495">
        <v>6.7</v>
      </c>
      <c r="AP1495"/>
      <c r="AQ1495"/>
      <c r="AR1495">
        <v>3.9</v>
      </c>
      <c r="AS1495">
        <v>7.2</v>
      </c>
      <c r="AT1495"/>
      <c r="AU1495"/>
      <c r="AV1495">
        <v>4.7</v>
      </c>
      <c r="AW1495">
        <v>7</v>
      </c>
      <c r="AX1495"/>
      <c r="AY1495"/>
      <c r="AZ1495">
        <v>5.4</v>
      </c>
      <c r="BA1495">
        <v>7.3</v>
      </c>
      <c r="BB1495"/>
      <c r="BC1495"/>
      <c r="BD1495">
        <v>5.4</v>
      </c>
      <c r="BE1495">
        <v>7.3</v>
      </c>
      <c r="BF1495"/>
      <c r="BG1495"/>
      <c r="BH1495">
        <v>4.5999999999999996</v>
      </c>
      <c r="BI1495"/>
      <c r="BJ1495" t="s">
        <v>67</v>
      </c>
      <c r="BK1495"/>
      <c r="BL1495" t="s">
        <v>97</v>
      </c>
      <c r="BM1495">
        <v>3144</v>
      </c>
      <c r="BN1495" t="s">
        <v>69</v>
      </c>
      <c r="BO1495" t="s">
        <v>97</v>
      </c>
    </row>
    <row r="1496" spans="1:67" s="13" customFormat="1" x14ac:dyDescent="0.25">
      <c r="A1496" t="s">
        <v>519</v>
      </c>
      <c r="B1496" t="s">
        <v>157</v>
      </c>
      <c r="C1496" t="s">
        <v>1505</v>
      </c>
      <c r="D1496" t="s">
        <v>111</v>
      </c>
      <c r="E1496" t="s">
        <v>512</v>
      </c>
      <c r="F1496" t="s">
        <v>517</v>
      </c>
      <c r="G1496" t="s">
        <v>522</v>
      </c>
      <c r="H1496" t="s">
        <v>521</v>
      </c>
      <c r="I1496"/>
      <c r="J1496"/>
      <c r="K1496"/>
      <c r="L1496"/>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v>7.7</v>
      </c>
      <c r="BB1496">
        <v>6.2</v>
      </c>
      <c r="BC1496">
        <v>5.5</v>
      </c>
      <c r="BD1496">
        <v>6.2</v>
      </c>
      <c r="BE1496"/>
      <c r="BF1496"/>
      <c r="BG1496"/>
      <c r="BH1496"/>
      <c r="BI1496"/>
      <c r="BJ1496" t="s">
        <v>67</v>
      </c>
      <c r="BK1496"/>
      <c r="BL1496" t="s">
        <v>97</v>
      </c>
      <c r="BM1496">
        <v>3144</v>
      </c>
      <c r="BN1496" t="s">
        <v>69</v>
      </c>
      <c r="BO1496" t="s">
        <v>97</v>
      </c>
    </row>
    <row r="1497" spans="1:67" s="13" customFormat="1" x14ac:dyDescent="0.25">
      <c r="A1497" s="13" t="s">
        <v>1723</v>
      </c>
      <c r="C1497" s="13" t="s">
        <v>1505</v>
      </c>
      <c r="D1497" s="13" t="s">
        <v>111</v>
      </c>
      <c r="E1497" s="13" t="s">
        <v>512</v>
      </c>
      <c r="F1497" s="13" t="s">
        <v>517</v>
      </c>
      <c r="G1497" s="13" t="s">
        <v>512</v>
      </c>
      <c r="H1497" s="13" t="s">
        <v>517</v>
      </c>
    </row>
    <row r="1498" spans="1:67" s="13" customFormat="1" x14ac:dyDescent="0.25">
      <c r="A1498" s="8" t="s">
        <v>2650</v>
      </c>
      <c r="B1498"/>
      <c r="C1498" t="s">
        <v>1505</v>
      </c>
      <c r="D1498" t="s">
        <v>111</v>
      </c>
      <c r="E1498" t="s">
        <v>512</v>
      </c>
      <c r="F1498" t="s">
        <v>517</v>
      </c>
      <c r="G1498" t="s">
        <v>512</v>
      </c>
      <c r="H1498" t="s">
        <v>517</v>
      </c>
      <c r="I1498"/>
      <c r="J1498"/>
      <c r="K1498"/>
      <c r="L1498" t="s">
        <v>518</v>
      </c>
      <c r="M1498"/>
      <c r="N1498"/>
      <c r="O1498"/>
      <c r="P1498"/>
      <c r="Q1498">
        <v>5.6</v>
      </c>
      <c r="R1498"/>
      <c r="S1498"/>
      <c r="T1498">
        <v>5.05</v>
      </c>
      <c r="U1498">
        <v>5.83</v>
      </c>
      <c r="V1498"/>
      <c r="W1498"/>
      <c r="X1498">
        <v>6.76</v>
      </c>
      <c r="Y1498">
        <v>7.21</v>
      </c>
      <c r="Z1498"/>
      <c r="AA1498"/>
      <c r="AB1498">
        <v>8.39</v>
      </c>
      <c r="AC1498">
        <v>7.4</v>
      </c>
      <c r="AD1498"/>
      <c r="AE1498"/>
      <c r="AF1498">
        <v>8.36</v>
      </c>
      <c r="AG1498">
        <v>6.39</v>
      </c>
      <c r="AH1498"/>
      <c r="AI1498"/>
      <c r="AJ1498">
        <v>7.07</v>
      </c>
      <c r="AK1498"/>
      <c r="AL1498"/>
      <c r="AM1498"/>
      <c r="AN1498"/>
      <c r="AO1498">
        <v>5.51</v>
      </c>
      <c r="AP1498"/>
      <c r="AQ1498"/>
      <c r="AR1498">
        <v>3.29</v>
      </c>
      <c r="AS1498">
        <v>6.54</v>
      </c>
      <c r="AT1498"/>
      <c r="AU1498"/>
      <c r="AV1498">
        <v>4.4400000000000004</v>
      </c>
      <c r="AW1498">
        <v>6.59</v>
      </c>
      <c r="AX1498"/>
      <c r="AY1498"/>
      <c r="AZ1498">
        <v>5.19</v>
      </c>
      <c r="BA1498">
        <v>6.71</v>
      </c>
      <c r="BB1498"/>
      <c r="BC1498"/>
      <c r="BD1498">
        <v>5.59</v>
      </c>
      <c r="BE1498">
        <v>7.34</v>
      </c>
      <c r="BF1498"/>
      <c r="BG1498"/>
      <c r="BH1498">
        <v>4.8099999999999996</v>
      </c>
      <c r="BI1498" t="s">
        <v>460</v>
      </c>
      <c r="BJ1498" t="s">
        <v>67</v>
      </c>
      <c r="BK1498"/>
      <c r="BL1498" t="s">
        <v>461</v>
      </c>
      <c r="BM1498">
        <v>3401</v>
      </c>
      <c r="BN1498"/>
      <c r="BO1498"/>
    </row>
    <row r="1499" spans="1:67" s="13" customFormat="1" x14ac:dyDescent="0.25">
      <c r="A1499" t="s">
        <v>96</v>
      </c>
      <c r="B1499"/>
      <c r="C1499" t="s">
        <v>1505</v>
      </c>
      <c r="D1499" t="s">
        <v>111</v>
      </c>
      <c r="E1499" t="s">
        <v>512</v>
      </c>
      <c r="F1499" t="s">
        <v>517</v>
      </c>
      <c r="G1499" t="s">
        <v>512</v>
      </c>
      <c r="H1499" t="s">
        <v>517</v>
      </c>
      <c r="I1499" t="b">
        <v>0</v>
      </c>
      <c r="J1499"/>
      <c r="K1499"/>
      <c r="L1499"/>
      <c r="M1499"/>
      <c r="N1499"/>
      <c r="O1499"/>
      <c r="P1499"/>
      <c r="Q1499"/>
      <c r="R1499"/>
      <c r="S1499"/>
      <c r="T1499"/>
      <c r="U1499">
        <v>5.83</v>
      </c>
      <c r="V1499"/>
      <c r="W1499"/>
      <c r="X1499">
        <v>6.76</v>
      </c>
      <c r="Y1499">
        <v>7.21</v>
      </c>
      <c r="Z1499"/>
      <c r="AA1499"/>
      <c r="AB1499">
        <v>8.39</v>
      </c>
      <c r="AC1499">
        <v>7.4</v>
      </c>
      <c r="AD1499"/>
      <c r="AE1499"/>
      <c r="AF1499">
        <v>8.36</v>
      </c>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t="s">
        <v>515</v>
      </c>
      <c r="BJ1499" t="s">
        <v>67</v>
      </c>
      <c r="BK1499" s="1">
        <v>44795</v>
      </c>
      <c r="BL1499" t="s">
        <v>516</v>
      </c>
      <c r="BM1499">
        <v>69736</v>
      </c>
      <c r="BN1499"/>
      <c r="BO1499"/>
    </row>
    <row r="1500" spans="1:67" s="13" customFormat="1" x14ac:dyDescent="0.25">
      <c r="A1500" t="s">
        <v>2813</v>
      </c>
      <c r="B1500"/>
      <c r="C1500" t="s">
        <v>1505</v>
      </c>
      <c r="D1500" t="s">
        <v>111</v>
      </c>
      <c r="E1500" t="s">
        <v>512</v>
      </c>
      <c r="F1500" t="s">
        <v>517</v>
      </c>
      <c r="G1500" t="s">
        <v>512</v>
      </c>
      <c r="H1500" t="s">
        <v>517</v>
      </c>
      <c r="I1500"/>
      <c r="J1500"/>
      <c r="K1500"/>
      <c r="L1500" t="s">
        <v>2814</v>
      </c>
      <c r="M1500"/>
      <c r="N1500"/>
      <c r="O1500"/>
      <c r="P1500"/>
      <c r="Q1500"/>
      <c r="R1500"/>
      <c r="S1500"/>
      <c r="T1500"/>
      <c r="U1500"/>
      <c r="V1500"/>
      <c r="W1500"/>
      <c r="X1500"/>
      <c r="Y1500"/>
      <c r="Z1500"/>
      <c r="AA1500"/>
      <c r="AB1500"/>
      <c r="AC1500"/>
      <c r="AD1500"/>
      <c r="AE1500"/>
      <c r="AF1500"/>
      <c r="AG1500"/>
      <c r="AH1500"/>
      <c r="AI1500"/>
      <c r="AJ1500"/>
      <c r="AK1500">
        <v>3.65</v>
      </c>
      <c r="AL1500"/>
      <c r="AM1500"/>
      <c r="AN1500">
        <v>3.35</v>
      </c>
      <c r="AO1500">
        <v>5.2</v>
      </c>
      <c r="AP1500"/>
      <c r="AQ1500"/>
      <c r="AR1500">
        <v>3.35</v>
      </c>
      <c r="AS1500">
        <v>7.35</v>
      </c>
      <c r="AT1500"/>
      <c r="AU1500"/>
      <c r="AV1500">
        <v>4.2</v>
      </c>
      <c r="AW1500">
        <v>6.35</v>
      </c>
      <c r="AX1500">
        <v>5.2</v>
      </c>
      <c r="AY1500"/>
      <c r="AZ1500">
        <v>5.2</v>
      </c>
      <c r="BA1500">
        <v>7.1</v>
      </c>
      <c r="BB1500">
        <v>5.95</v>
      </c>
      <c r="BC1500"/>
      <c r="BD1500">
        <v>5.95</v>
      </c>
      <c r="BE1500">
        <v>7.6</v>
      </c>
      <c r="BF1500">
        <v>5.15</v>
      </c>
      <c r="BG1500"/>
      <c r="BH1500">
        <v>5.15</v>
      </c>
      <c r="BI1500"/>
      <c r="BJ1500" s="8" t="s">
        <v>67</v>
      </c>
      <c r="BK1500" s="9">
        <v>44830</v>
      </c>
      <c r="BL1500" s="8" t="s">
        <v>2684</v>
      </c>
      <c r="BM1500">
        <v>63104</v>
      </c>
      <c r="BN1500"/>
      <c r="BO1500"/>
    </row>
    <row r="1501" spans="1:67" s="13" customFormat="1" x14ac:dyDescent="0.25">
      <c r="A1501" s="8" t="s">
        <v>2650</v>
      </c>
      <c r="B1501"/>
      <c r="C1501" t="s">
        <v>1505</v>
      </c>
      <c r="D1501" t="s">
        <v>111</v>
      </c>
      <c r="E1501" t="s">
        <v>512</v>
      </c>
      <c r="F1501" t="s">
        <v>517</v>
      </c>
      <c r="G1501" s="8" t="s">
        <v>512</v>
      </c>
      <c r="H1501" s="8" t="s">
        <v>125</v>
      </c>
      <c r="I1501" s="8"/>
      <c r="J1501"/>
      <c r="K1501"/>
      <c r="L1501" t="s">
        <v>2663</v>
      </c>
      <c r="M1501"/>
      <c r="N1501"/>
      <c r="O1501"/>
      <c r="P1501"/>
      <c r="Q1501"/>
      <c r="R1501"/>
      <c r="S1501"/>
      <c r="T1501"/>
      <c r="U1501">
        <v>5.9</v>
      </c>
      <c r="V1501"/>
      <c r="W1501"/>
      <c r="X1501">
        <v>6.87</v>
      </c>
      <c r="Y1501">
        <v>6.82</v>
      </c>
      <c r="Z1501">
        <v>8.6199999999999992</v>
      </c>
      <c r="AA1501">
        <v>7.73</v>
      </c>
      <c r="AB1501">
        <v>8.6199999999999992</v>
      </c>
      <c r="AC1501">
        <v>6.71</v>
      </c>
      <c r="AD1501">
        <v>9.18</v>
      </c>
      <c r="AE1501">
        <v>7.8</v>
      </c>
      <c r="AF1501">
        <v>9.18</v>
      </c>
      <c r="AG1501">
        <v>5.5</v>
      </c>
      <c r="AH1501"/>
      <c r="AI1501"/>
      <c r="AJ1501">
        <v>7.86</v>
      </c>
      <c r="AK1501"/>
      <c r="AL1501"/>
      <c r="AM1501"/>
      <c r="AN1501"/>
      <c r="AO1501"/>
      <c r="AP1501"/>
      <c r="AQ1501"/>
      <c r="AR1501"/>
      <c r="AS1501">
        <v>6.66</v>
      </c>
      <c r="AT1501">
        <v>4.5</v>
      </c>
      <c r="AU1501">
        <v>4.4400000000000004</v>
      </c>
      <c r="AV1501">
        <v>4.5</v>
      </c>
      <c r="AW1501">
        <v>6.82</v>
      </c>
      <c r="AX1501">
        <v>5.2</v>
      </c>
      <c r="AY1501">
        <v>5.43</v>
      </c>
      <c r="AZ1501">
        <v>5.43</v>
      </c>
      <c r="BA1501">
        <v>6.98</v>
      </c>
      <c r="BB1501">
        <v>5.83</v>
      </c>
      <c r="BC1501">
        <v>5.47</v>
      </c>
      <c r="BD1501">
        <v>5.83</v>
      </c>
      <c r="BE1501">
        <v>7.35</v>
      </c>
      <c r="BF1501" s="8">
        <v>4.87</v>
      </c>
      <c r="BG1501" s="8">
        <v>4.13</v>
      </c>
      <c r="BH1501" s="8">
        <v>4.87</v>
      </c>
      <c r="BI1501" s="11"/>
      <c r="BJ1501" s="8" t="s">
        <v>67</v>
      </c>
      <c r="BK1501" s="9">
        <v>44827</v>
      </c>
      <c r="BL1501" s="8" t="s">
        <v>2646</v>
      </c>
      <c r="BM1501" s="5">
        <v>3601</v>
      </c>
      <c r="BN1501"/>
      <c r="BO1501"/>
    </row>
    <row r="1502" spans="1:67" s="13" customFormat="1" x14ac:dyDescent="0.25">
      <c r="A1502" s="8" t="s">
        <v>2650</v>
      </c>
      <c r="B1502"/>
      <c r="C1502" t="s">
        <v>1505</v>
      </c>
      <c r="D1502" t="s">
        <v>111</v>
      </c>
      <c r="E1502" t="s">
        <v>512</v>
      </c>
      <c r="F1502" t="s">
        <v>517</v>
      </c>
      <c r="G1502" s="8" t="s">
        <v>512</v>
      </c>
      <c r="H1502" s="8" t="s">
        <v>525</v>
      </c>
      <c r="I1502" s="8"/>
      <c r="J1502"/>
      <c r="K1502"/>
      <c r="L1502" t="s">
        <v>2665</v>
      </c>
      <c r="M1502"/>
      <c r="N1502"/>
      <c r="O1502"/>
      <c r="P1502"/>
      <c r="Q1502"/>
      <c r="R1502"/>
      <c r="S1502"/>
      <c r="T1502"/>
      <c r="U1502">
        <v>6.9</v>
      </c>
      <c r="V1502"/>
      <c r="W1502"/>
      <c r="X1502">
        <v>7.6</v>
      </c>
      <c r="Y1502">
        <v>7</v>
      </c>
      <c r="Z1502">
        <v>9.3000000000000007</v>
      </c>
      <c r="AA1502">
        <v>8.9</v>
      </c>
      <c r="AB1502">
        <v>9.3000000000000007</v>
      </c>
      <c r="AC1502">
        <v>6.45</v>
      </c>
      <c r="AD1502">
        <v>9.3000000000000007</v>
      </c>
      <c r="AE1502">
        <v>8.15</v>
      </c>
      <c r="AF1502">
        <v>9.3000000000000007</v>
      </c>
      <c r="AG1502">
        <v>5.0999999999999996</v>
      </c>
      <c r="AH1502"/>
      <c r="AI1502"/>
      <c r="AJ1502">
        <v>7.5</v>
      </c>
      <c r="AK1502"/>
      <c r="AL1502"/>
      <c r="AM1502"/>
      <c r="AN1502"/>
      <c r="AO1502"/>
      <c r="AP1502"/>
      <c r="AQ1502"/>
      <c r="AR1502"/>
      <c r="AS1502">
        <v>6.48</v>
      </c>
      <c r="AT1502">
        <v>4.4800000000000004</v>
      </c>
      <c r="AU1502">
        <v>4.38</v>
      </c>
      <c r="AV1502">
        <v>4.4800000000000004</v>
      </c>
      <c r="AW1502">
        <v>6.57</v>
      </c>
      <c r="AX1502">
        <v>5.07</v>
      </c>
      <c r="AY1502">
        <v>5.27</v>
      </c>
      <c r="AZ1502">
        <v>5.27</v>
      </c>
      <c r="BA1502">
        <v>6.85</v>
      </c>
      <c r="BB1502">
        <v>5.48</v>
      </c>
      <c r="BC1502">
        <v>5.28</v>
      </c>
      <c r="BD1502">
        <v>5.48</v>
      </c>
      <c r="BE1502">
        <v>7.45</v>
      </c>
      <c r="BF1502" s="8">
        <v>4.9000000000000004</v>
      </c>
      <c r="BG1502" s="8">
        <v>4.4000000000000004</v>
      </c>
      <c r="BH1502" s="8">
        <v>4.9000000000000004</v>
      </c>
      <c r="BI1502"/>
      <c r="BJ1502" s="8" t="s">
        <v>67</v>
      </c>
      <c r="BK1502" s="9">
        <v>44827</v>
      </c>
      <c r="BL1502" s="8" t="s">
        <v>2646</v>
      </c>
      <c r="BM1502" s="5">
        <v>3601</v>
      </c>
      <c r="BN1502"/>
      <c r="BO1502"/>
    </row>
    <row r="1503" spans="1:67" s="13" customFormat="1" x14ac:dyDescent="0.25">
      <c r="A1503" s="8" t="s">
        <v>2650</v>
      </c>
      <c r="B1503"/>
      <c r="C1503" t="s">
        <v>1505</v>
      </c>
      <c r="D1503" t="s">
        <v>111</v>
      </c>
      <c r="E1503" t="s">
        <v>512</v>
      </c>
      <c r="F1503" t="s">
        <v>517</v>
      </c>
      <c r="G1503" s="8" t="s">
        <v>512</v>
      </c>
      <c r="H1503" s="8" t="s">
        <v>525</v>
      </c>
      <c r="I1503" s="8"/>
      <c r="J1503"/>
      <c r="K1503"/>
      <c r="L1503" t="s">
        <v>2664</v>
      </c>
      <c r="M1503"/>
      <c r="N1503"/>
      <c r="O1503"/>
      <c r="P1503"/>
      <c r="Q1503"/>
      <c r="R1503"/>
      <c r="S1503"/>
      <c r="T1503"/>
      <c r="U1503">
        <v>5.77</v>
      </c>
      <c r="V1503"/>
      <c r="W1503"/>
      <c r="X1503">
        <v>6.87</v>
      </c>
      <c r="Y1503">
        <v>6.45</v>
      </c>
      <c r="Z1503">
        <v>7.9</v>
      </c>
      <c r="AA1503">
        <v>7.1</v>
      </c>
      <c r="AB1503">
        <v>7.9</v>
      </c>
      <c r="AC1503">
        <v>6.6</v>
      </c>
      <c r="AD1503">
        <v>8.4</v>
      </c>
      <c r="AE1503">
        <v>7.5</v>
      </c>
      <c r="AF1503">
        <v>8.4</v>
      </c>
      <c r="AG1503">
        <v>5.0999999999999996</v>
      </c>
      <c r="AH1503"/>
      <c r="AI1503"/>
      <c r="AJ1503">
        <v>7.57</v>
      </c>
      <c r="AK1503"/>
      <c r="AL1503"/>
      <c r="AM1503"/>
      <c r="AN1503"/>
      <c r="AO1503"/>
      <c r="AP1503"/>
      <c r="AQ1503"/>
      <c r="AR1503"/>
      <c r="AS1503">
        <v>6.3</v>
      </c>
      <c r="AT1503">
        <v>3.93</v>
      </c>
      <c r="AU1503">
        <v>3.98</v>
      </c>
      <c r="AV1503">
        <v>3.98</v>
      </c>
      <c r="AW1503">
        <v>6.17</v>
      </c>
      <c r="AX1503">
        <v>4.57</v>
      </c>
      <c r="AY1503">
        <v>4.88</v>
      </c>
      <c r="AZ1503">
        <v>4.88</v>
      </c>
      <c r="BA1503">
        <v>6.52</v>
      </c>
      <c r="BB1503">
        <v>5.0599999999999996</v>
      </c>
      <c r="BC1503">
        <v>4.97</v>
      </c>
      <c r="BD1503">
        <v>5.0599999999999996</v>
      </c>
      <c r="BE1503">
        <v>7</v>
      </c>
      <c r="BF1503">
        <v>4.43</v>
      </c>
      <c r="BG1503" s="8">
        <v>4.0999999999999996</v>
      </c>
      <c r="BH1503" s="8">
        <v>4.43</v>
      </c>
      <c r="BI1503"/>
      <c r="BJ1503" s="8" t="s">
        <v>67</v>
      </c>
      <c r="BK1503" s="9">
        <v>44827</v>
      </c>
      <c r="BL1503" s="8" t="s">
        <v>2646</v>
      </c>
      <c r="BM1503" s="5">
        <v>3601</v>
      </c>
      <c r="BN1503"/>
      <c r="BO1503"/>
    </row>
    <row r="1504" spans="1:67" s="13" customFormat="1" x14ac:dyDescent="0.25">
      <c r="A1504" s="13" t="s">
        <v>1723</v>
      </c>
      <c r="C1504" s="13" t="s">
        <v>1505</v>
      </c>
      <c r="D1504" s="13" t="s">
        <v>111</v>
      </c>
      <c r="E1504" s="13" t="s">
        <v>512</v>
      </c>
      <c r="F1504" s="13" t="s">
        <v>517</v>
      </c>
      <c r="G1504" s="13" t="s">
        <v>524</v>
      </c>
      <c r="H1504" s="13" t="s">
        <v>125</v>
      </c>
    </row>
    <row r="1505" spans="1:67" s="13" customFormat="1" x14ac:dyDescent="0.25">
      <c r="A1505" t="s">
        <v>530</v>
      </c>
      <c r="B1505" t="s">
        <v>157</v>
      </c>
      <c r="C1505" t="s">
        <v>1505</v>
      </c>
      <c r="D1505" t="s">
        <v>111</v>
      </c>
      <c r="E1505" t="s">
        <v>512</v>
      </c>
      <c r="F1505" t="s">
        <v>517</v>
      </c>
      <c r="G1505" t="s">
        <v>524</v>
      </c>
      <c r="H1505" t="s">
        <v>125</v>
      </c>
      <c r="I1505"/>
      <c r="J1505"/>
      <c r="K1505"/>
      <c r="L1505"/>
      <c r="M1505">
        <v>4.5</v>
      </c>
      <c r="N1505"/>
      <c r="O1505"/>
      <c r="P1505">
        <v>3.1</v>
      </c>
      <c r="Q1505">
        <v>5.9</v>
      </c>
      <c r="R1505"/>
      <c r="S1505"/>
      <c r="T1505">
        <v>5.8</v>
      </c>
      <c r="U1505">
        <v>5.7</v>
      </c>
      <c r="V1505"/>
      <c r="W1505"/>
      <c r="X1505">
        <v>7.2</v>
      </c>
      <c r="Y1505">
        <v>7</v>
      </c>
      <c r="Z1505"/>
      <c r="AA1505"/>
      <c r="AB1505">
        <v>9</v>
      </c>
      <c r="AC1505">
        <v>6.9</v>
      </c>
      <c r="AD1505"/>
      <c r="AE1505"/>
      <c r="AF1505">
        <v>9.9</v>
      </c>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t="s">
        <v>67</v>
      </c>
      <c r="BK1505"/>
      <c r="BL1505" t="s">
        <v>376</v>
      </c>
      <c r="BM1505">
        <v>3140</v>
      </c>
      <c r="BN1505"/>
      <c r="BO1505"/>
    </row>
    <row r="1506" spans="1:67" s="13" customFormat="1" x14ac:dyDescent="0.25">
      <c r="A1506" t="s">
        <v>530</v>
      </c>
      <c r="B1506" t="s">
        <v>157</v>
      </c>
      <c r="C1506" t="s">
        <v>1505</v>
      </c>
      <c r="D1506" t="s">
        <v>111</v>
      </c>
      <c r="E1506" t="s">
        <v>512</v>
      </c>
      <c r="F1506" t="s">
        <v>517</v>
      </c>
      <c r="G1506" t="s">
        <v>524</v>
      </c>
      <c r="H1506" t="s">
        <v>125</v>
      </c>
      <c r="I1506" t="b">
        <v>0</v>
      </c>
      <c r="J1506"/>
      <c r="K1506"/>
      <c r="L1506"/>
      <c r="M1506">
        <v>4.5</v>
      </c>
      <c r="N1506"/>
      <c r="O1506"/>
      <c r="P1506">
        <v>3.1</v>
      </c>
      <c r="Q1506">
        <v>5.9</v>
      </c>
      <c r="R1506"/>
      <c r="S1506"/>
      <c r="T1506">
        <v>5.8</v>
      </c>
      <c r="U1506">
        <v>5.7</v>
      </c>
      <c r="V1506"/>
      <c r="W1506"/>
      <c r="X1506">
        <v>7.2</v>
      </c>
      <c r="Y1506">
        <v>7</v>
      </c>
      <c r="Z1506"/>
      <c r="AA1506"/>
      <c r="AB1506">
        <v>9</v>
      </c>
      <c r="AC1506">
        <v>6.9</v>
      </c>
      <c r="AD1506"/>
      <c r="AE1506"/>
      <c r="AF1506">
        <v>9.9</v>
      </c>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t="s">
        <v>531</v>
      </c>
      <c r="BJ1506" t="s">
        <v>67</v>
      </c>
      <c r="BK1506"/>
      <c r="BL1506" t="s">
        <v>97</v>
      </c>
      <c r="BM1506">
        <v>3144</v>
      </c>
      <c r="BN1506"/>
      <c r="BO1506"/>
    </row>
    <row r="1507" spans="1:67" s="13" customFormat="1" x14ac:dyDescent="0.25">
      <c r="A1507" t="s">
        <v>532</v>
      </c>
      <c r="B1507"/>
      <c r="C1507" t="s">
        <v>1505</v>
      </c>
      <c r="D1507" t="s">
        <v>111</v>
      </c>
      <c r="E1507" t="s">
        <v>512</v>
      </c>
      <c r="F1507" t="s">
        <v>517</v>
      </c>
      <c r="G1507" t="s">
        <v>524</v>
      </c>
      <c r="H1507" t="s">
        <v>533</v>
      </c>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v>7.2</v>
      </c>
      <c r="AT1507"/>
      <c r="AU1507"/>
      <c r="AV1507">
        <v>4.8</v>
      </c>
      <c r="AW1507"/>
      <c r="AX1507"/>
      <c r="AY1507"/>
      <c r="AZ1507"/>
      <c r="BA1507"/>
      <c r="BB1507"/>
      <c r="BC1507"/>
      <c r="BD1507"/>
      <c r="BE1507"/>
      <c r="BF1507"/>
      <c r="BG1507"/>
      <c r="BH1507"/>
      <c r="BI1507"/>
      <c r="BJ1507" t="s">
        <v>67</v>
      </c>
      <c r="BK1507"/>
      <c r="BL1507" t="s">
        <v>97</v>
      </c>
      <c r="BM1507">
        <v>3144</v>
      </c>
      <c r="BN1507"/>
      <c r="BO1507"/>
    </row>
    <row r="1508" spans="1:67" s="13" customFormat="1" x14ac:dyDescent="0.25">
      <c r="A1508" s="13" t="s">
        <v>1723</v>
      </c>
      <c r="C1508" s="13" t="s">
        <v>1505</v>
      </c>
      <c r="D1508" s="13" t="s">
        <v>111</v>
      </c>
      <c r="E1508" s="13" t="s">
        <v>512</v>
      </c>
      <c r="F1508" s="13" t="s">
        <v>517</v>
      </c>
      <c r="G1508" s="13" t="s">
        <v>524</v>
      </c>
      <c r="H1508" s="13" t="s">
        <v>434</v>
      </c>
    </row>
    <row r="1509" spans="1:67" s="13" customFormat="1" x14ac:dyDescent="0.25">
      <c r="A1509" s="13" t="s">
        <v>1723</v>
      </c>
      <c r="C1509" s="13" t="s">
        <v>1505</v>
      </c>
      <c r="D1509" s="13" t="s">
        <v>111</v>
      </c>
      <c r="E1509" s="13" t="s">
        <v>512</v>
      </c>
      <c r="F1509" s="13" t="s">
        <v>517</v>
      </c>
      <c r="G1509" s="13" t="s">
        <v>524</v>
      </c>
      <c r="H1509" s="13" t="s">
        <v>525</v>
      </c>
    </row>
    <row r="1510" spans="1:67" s="13" customFormat="1" x14ac:dyDescent="0.25">
      <c r="A1510" t="s">
        <v>523</v>
      </c>
      <c r="B1510"/>
      <c r="C1510" t="s">
        <v>1505</v>
      </c>
      <c r="D1510" t="s">
        <v>111</v>
      </c>
      <c r="E1510" t="s">
        <v>512</v>
      </c>
      <c r="F1510" t="s">
        <v>517</v>
      </c>
      <c r="G1510" t="s">
        <v>524</v>
      </c>
      <c r="H1510" t="s">
        <v>525</v>
      </c>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v>5.8</v>
      </c>
      <c r="AP1510"/>
      <c r="AQ1510"/>
      <c r="AR1510">
        <v>3.5</v>
      </c>
      <c r="AS1510">
        <v>6.8</v>
      </c>
      <c r="AT1510"/>
      <c r="AU1510"/>
      <c r="AV1510">
        <v>4.7</v>
      </c>
      <c r="AW1510">
        <v>6.5</v>
      </c>
      <c r="AX1510"/>
      <c r="AY1510"/>
      <c r="AZ1510">
        <v>5.2</v>
      </c>
      <c r="BA1510"/>
      <c r="BB1510"/>
      <c r="BC1510"/>
      <c r="BD1510"/>
      <c r="BE1510"/>
      <c r="BF1510"/>
      <c r="BG1510"/>
      <c r="BH1510"/>
      <c r="BI1510" t="s">
        <v>63</v>
      </c>
      <c r="BJ1510" t="s">
        <v>67</v>
      </c>
      <c r="BK1510"/>
      <c r="BL1510" t="s">
        <v>217</v>
      </c>
      <c r="BM1510">
        <v>1609</v>
      </c>
      <c r="BN1510" t="s">
        <v>60</v>
      </c>
      <c r="BO1510" t="s">
        <v>217</v>
      </c>
    </row>
    <row r="1511" spans="1:67" s="13" customFormat="1" x14ac:dyDescent="0.25">
      <c r="A1511" t="s">
        <v>526</v>
      </c>
      <c r="B1511"/>
      <c r="C1511" t="s">
        <v>1505</v>
      </c>
      <c r="D1511" t="s">
        <v>111</v>
      </c>
      <c r="E1511" t="s">
        <v>512</v>
      </c>
      <c r="F1511" t="s">
        <v>517</v>
      </c>
      <c r="G1511" t="s">
        <v>524</v>
      </c>
      <c r="H1511" t="s">
        <v>525</v>
      </c>
      <c r="I1511"/>
      <c r="J1511"/>
      <c r="K1511"/>
      <c r="L1511"/>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v>6.6</v>
      </c>
      <c r="AX1511"/>
      <c r="AY1511"/>
      <c r="AZ1511">
        <v>5.2</v>
      </c>
      <c r="BA1511">
        <v>6.8</v>
      </c>
      <c r="BB1511"/>
      <c r="BC1511"/>
      <c r="BD1511">
        <v>5.6</v>
      </c>
      <c r="BE1511"/>
      <c r="BF1511">
        <v>4.8</v>
      </c>
      <c r="BG1511"/>
      <c r="BH1511">
        <v>4.8</v>
      </c>
      <c r="BI1511"/>
      <c r="BJ1511" t="s">
        <v>67</v>
      </c>
      <c r="BK1511"/>
      <c r="BL1511" t="s">
        <v>217</v>
      </c>
      <c r="BM1511">
        <v>1609</v>
      </c>
      <c r="BN1511" t="s">
        <v>60</v>
      </c>
      <c r="BO1511" t="s">
        <v>217</v>
      </c>
    </row>
    <row r="1512" spans="1:67" s="13" customFormat="1" x14ac:dyDescent="0.25">
      <c r="A1512" t="s">
        <v>527</v>
      </c>
      <c r="B1512"/>
      <c r="C1512" t="s">
        <v>1505</v>
      </c>
      <c r="D1512" t="s">
        <v>111</v>
      </c>
      <c r="E1512" t="s">
        <v>512</v>
      </c>
      <c r="F1512" t="s">
        <v>517</v>
      </c>
      <c r="G1512" t="s">
        <v>524</v>
      </c>
      <c r="H1512" t="s">
        <v>525</v>
      </c>
      <c r="I1512"/>
      <c r="J1512"/>
      <c r="K1512"/>
      <c r="L1512"/>
      <c r="M1512"/>
      <c r="N1512"/>
      <c r="O1512"/>
      <c r="P1512"/>
      <c r="Q1512"/>
      <c r="R1512"/>
      <c r="S1512"/>
      <c r="T1512"/>
      <c r="U1512"/>
      <c r="V1512"/>
      <c r="W1512"/>
      <c r="X1512"/>
      <c r="Y1512">
        <v>7.4</v>
      </c>
      <c r="Z1512"/>
      <c r="AA1512"/>
      <c r="AB1512">
        <v>9.6</v>
      </c>
      <c r="AC1512">
        <v>7.2</v>
      </c>
      <c r="AD1512"/>
      <c r="AE1512"/>
      <c r="AF1512">
        <v>10.4</v>
      </c>
      <c r="AG1512">
        <v>5.7</v>
      </c>
      <c r="AH1512"/>
      <c r="AI1512"/>
      <c r="AJ1512">
        <v>8.4</v>
      </c>
      <c r="AK1512"/>
      <c r="AL1512"/>
      <c r="AM1512"/>
      <c r="AN1512"/>
      <c r="AO1512"/>
      <c r="AP1512"/>
      <c r="AQ1512"/>
      <c r="AR1512"/>
      <c r="AS1512"/>
      <c r="AT1512"/>
      <c r="AU1512"/>
      <c r="AV1512"/>
      <c r="AW1512"/>
      <c r="AX1512"/>
      <c r="AY1512"/>
      <c r="AZ1512"/>
      <c r="BA1512"/>
      <c r="BB1512"/>
      <c r="BC1512"/>
      <c r="BD1512"/>
      <c r="BE1512"/>
      <c r="BF1512"/>
      <c r="BG1512"/>
      <c r="BH1512"/>
      <c r="BI1512" t="s">
        <v>528</v>
      </c>
      <c r="BJ1512" t="s">
        <v>67</v>
      </c>
      <c r="BK1512"/>
      <c r="BL1512" t="s">
        <v>217</v>
      </c>
      <c r="BM1512">
        <v>1609</v>
      </c>
      <c r="BN1512" t="s">
        <v>60</v>
      </c>
      <c r="BO1512" t="s">
        <v>217</v>
      </c>
    </row>
    <row r="1513" spans="1:67" s="13" customFormat="1" x14ac:dyDescent="0.25">
      <c r="A1513" s="13" t="s">
        <v>1723</v>
      </c>
      <c r="C1513" s="13" t="s">
        <v>1505</v>
      </c>
      <c r="D1513" s="13" t="s">
        <v>111</v>
      </c>
      <c r="E1513" s="13" t="s">
        <v>512</v>
      </c>
      <c r="F1513" s="13" t="s">
        <v>517</v>
      </c>
      <c r="G1513" s="13" t="s">
        <v>898</v>
      </c>
      <c r="H1513" s="13" t="s">
        <v>1713</v>
      </c>
    </row>
    <row r="1514" spans="1:67" s="13" customFormat="1" x14ac:dyDescent="0.25">
      <c r="A1514" s="13" t="s">
        <v>1723</v>
      </c>
      <c r="C1514" s="13" t="s">
        <v>1505</v>
      </c>
      <c r="D1514" s="13" t="s">
        <v>111</v>
      </c>
      <c r="E1514" s="13" t="s">
        <v>512</v>
      </c>
      <c r="F1514" s="13" t="s">
        <v>517</v>
      </c>
      <c r="G1514" s="13" t="s">
        <v>520</v>
      </c>
      <c r="H1514" s="13" t="s">
        <v>521</v>
      </c>
    </row>
    <row r="1515" spans="1:67" s="13" customFormat="1" x14ac:dyDescent="0.25">
      <c r="A1515" t="s">
        <v>519</v>
      </c>
      <c r="B1515" t="s">
        <v>157</v>
      </c>
      <c r="C1515" t="s">
        <v>1505</v>
      </c>
      <c r="D1515" t="s">
        <v>111</v>
      </c>
      <c r="E1515" t="s">
        <v>512</v>
      </c>
      <c r="F1515" t="s">
        <v>517</v>
      </c>
      <c r="G1515" t="s">
        <v>520</v>
      </c>
      <c r="H1515" t="s">
        <v>521</v>
      </c>
      <c r="I1515" t="b">
        <v>0</v>
      </c>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v>7.7</v>
      </c>
      <c r="BB1515"/>
      <c r="BC1515"/>
      <c r="BD1515">
        <v>6.2</v>
      </c>
      <c r="BE1515"/>
      <c r="BF1515"/>
      <c r="BG1515"/>
      <c r="BH1515"/>
      <c r="BI1515"/>
      <c r="BJ1515" t="s">
        <v>67</v>
      </c>
      <c r="BK1515"/>
      <c r="BL1515" t="s">
        <v>376</v>
      </c>
      <c r="BM1515">
        <v>3140</v>
      </c>
      <c r="BN1515"/>
      <c r="BO1515"/>
    </row>
    <row r="1516" spans="1:67" s="13" customFormat="1" x14ac:dyDescent="0.25">
      <c r="A1516" s="13" t="s">
        <v>1723</v>
      </c>
      <c r="C1516" s="13" t="s">
        <v>1505</v>
      </c>
      <c r="D1516" s="13" t="s">
        <v>111</v>
      </c>
      <c r="E1516" s="13" t="s">
        <v>512</v>
      </c>
      <c r="F1516" s="13" t="s">
        <v>535</v>
      </c>
      <c r="G1516" s="13" t="s">
        <v>512</v>
      </c>
      <c r="H1516" s="13" t="s">
        <v>535</v>
      </c>
    </row>
    <row r="1517" spans="1:67" s="13" customFormat="1" x14ac:dyDescent="0.25">
      <c r="A1517" t="s">
        <v>534</v>
      </c>
      <c r="B1517"/>
      <c r="C1517" t="s">
        <v>1505</v>
      </c>
      <c r="D1517" t="s">
        <v>111</v>
      </c>
      <c r="E1517" t="s">
        <v>512</v>
      </c>
      <c r="F1517" t="s">
        <v>535</v>
      </c>
      <c r="G1517" t="s">
        <v>512</v>
      </c>
      <c r="H1517" t="s">
        <v>535</v>
      </c>
      <c r="I1517"/>
      <c r="J1517"/>
      <c r="K1517" t="s">
        <v>466</v>
      </c>
      <c r="L1517" t="s">
        <v>467</v>
      </c>
      <c r="M1517">
        <v>5.77</v>
      </c>
      <c r="N1517"/>
      <c r="O1517"/>
      <c r="P1517">
        <v>4.1500000000000004</v>
      </c>
      <c r="Q1517">
        <v>7.42</v>
      </c>
      <c r="R1517"/>
      <c r="S1517"/>
      <c r="T1517">
        <v>7.39</v>
      </c>
      <c r="U1517">
        <v>7.35</v>
      </c>
      <c r="V1517"/>
      <c r="W1517"/>
      <c r="X1517">
        <v>8.59</v>
      </c>
      <c r="Y1517"/>
      <c r="Z1517"/>
      <c r="AA1517"/>
      <c r="AB1517"/>
      <c r="AC1517">
        <v>8.24</v>
      </c>
      <c r="AD1517"/>
      <c r="AE1517"/>
      <c r="AF1517">
        <v>10.96</v>
      </c>
      <c r="AG1517">
        <v>7.51</v>
      </c>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t="s">
        <v>67</v>
      </c>
      <c r="BK1517"/>
      <c r="BL1517" t="s">
        <v>468</v>
      </c>
      <c r="BM1517">
        <v>2672</v>
      </c>
      <c r="BN1517" t="s">
        <v>60</v>
      </c>
      <c r="BO1517" t="s">
        <v>468</v>
      </c>
    </row>
    <row r="1518" spans="1:67" s="13" customFormat="1" x14ac:dyDescent="0.25">
      <c r="A1518" t="s">
        <v>96</v>
      </c>
      <c r="B1518"/>
      <c r="C1518" t="s">
        <v>1505</v>
      </c>
      <c r="D1518" t="s">
        <v>111</v>
      </c>
      <c r="E1518" t="s">
        <v>512</v>
      </c>
      <c r="F1518" t="s">
        <v>535</v>
      </c>
      <c r="G1518" t="s">
        <v>512</v>
      </c>
      <c r="H1518" t="s">
        <v>535</v>
      </c>
      <c r="I1518" t="b">
        <v>0</v>
      </c>
      <c r="J1518"/>
      <c r="K1518"/>
      <c r="L1518"/>
      <c r="M1518"/>
      <c r="N1518"/>
      <c r="O1518"/>
      <c r="P1518"/>
      <c r="Q1518"/>
      <c r="R1518"/>
      <c r="S1518"/>
      <c r="T1518"/>
      <c r="U1518">
        <v>7.35</v>
      </c>
      <c r="V1518"/>
      <c r="W1518"/>
      <c r="X1518">
        <v>8.59</v>
      </c>
      <c r="Y1518"/>
      <c r="Z1518"/>
      <c r="AA1518"/>
      <c r="AB1518"/>
      <c r="AC1518">
        <v>8.15</v>
      </c>
      <c r="AD1518"/>
      <c r="AE1518"/>
      <c r="AF1518">
        <v>11.09</v>
      </c>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t="s">
        <v>536</v>
      </c>
      <c r="BJ1518" t="s">
        <v>67</v>
      </c>
      <c r="BK1518" s="1">
        <v>44795</v>
      </c>
      <c r="BL1518" t="s">
        <v>516</v>
      </c>
      <c r="BM1518">
        <v>69736</v>
      </c>
      <c r="BN1518"/>
      <c r="BO1518"/>
    </row>
    <row r="1519" spans="1:67" s="13" customFormat="1" x14ac:dyDescent="0.25">
      <c r="A1519" s="13" t="s">
        <v>1723</v>
      </c>
      <c r="C1519" s="13" t="s">
        <v>1505</v>
      </c>
      <c r="D1519" s="13" t="s">
        <v>111</v>
      </c>
      <c r="E1519" s="13" t="s">
        <v>512</v>
      </c>
      <c r="F1519" s="13" t="s">
        <v>537</v>
      </c>
      <c r="G1519" s="13" t="s">
        <v>512</v>
      </c>
      <c r="H1519" s="13" t="s">
        <v>537</v>
      </c>
    </row>
    <row r="1520" spans="1:67" s="13" customFormat="1" x14ac:dyDescent="0.25">
      <c r="A1520" s="8" t="s">
        <v>2650</v>
      </c>
      <c r="B1520"/>
      <c r="C1520" t="s">
        <v>1505</v>
      </c>
      <c r="D1520" t="s">
        <v>111</v>
      </c>
      <c r="E1520" t="s">
        <v>512</v>
      </c>
      <c r="F1520" t="s">
        <v>537</v>
      </c>
      <c r="G1520" t="s">
        <v>512</v>
      </c>
      <c r="H1520" t="s">
        <v>537</v>
      </c>
      <c r="I1520"/>
      <c r="J1520" t="s">
        <v>538</v>
      </c>
      <c r="K1520"/>
      <c r="L1520" t="s">
        <v>539</v>
      </c>
      <c r="M1520"/>
      <c r="N1520"/>
      <c r="O1520"/>
      <c r="P1520"/>
      <c r="Q1520"/>
      <c r="R1520"/>
      <c r="S1520"/>
      <c r="T1520"/>
      <c r="U1520"/>
      <c r="V1520"/>
      <c r="W1520"/>
      <c r="X1520"/>
      <c r="Y1520"/>
      <c r="Z1520"/>
      <c r="AA1520"/>
      <c r="AB1520"/>
      <c r="AC1520"/>
      <c r="AD1520"/>
      <c r="AE1520"/>
      <c r="AF1520"/>
      <c r="AG1520"/>
      <c r="AH1520"/>
      <c r="AI1520"/>
      <c r="AJ1520"/>
      <c r="AK1520"/>
      <c r="AL1520"/>
      <c r="AM1520"/>
      <c r="AN1520"/>
      <c r="AO1520">
        <v>7.5</v>
      </c>
      <c r="AP1520"/>
      <c r="AQ1520"/>
      <c r="AR1520">
        <v>4.5</v>
      </c>
      <c r="AS1520">
        <v>8.1999999999999993</v>
      </c>
      <c r="AT1520"/>
      <c r="AU1520"/>
      <c r="AV1520">
        <v>5.85</v>
      </c>
      <c r="AW1520">
        <v>8.9</v>
      </c>
      <c r="AX1520"/>
      <c r="AY1520"/>
      <c r="AZ1520">
        <v>7.27</v>
      </c>
      <c r="BA1520">
        <v>9.17</v>
      </c>
      <c r="BB1520"/>
      <c r="BC1520"/>
      <c r="BD1520">
        <v>7.5</v>
      </c>
      <c r="BE1520">
        <v>9.6999999999999993</v>
      </c>
      <c r="BF1520"/>
      <c r="BG1520"/>
      <c r="BH1520">
        <v>6.5</v>
      </c>
      <c r="BI1520" t="s">
        <v>460</v>
      </c>
      <c r="BJ1520" t="s">
        <v>67</v>
      </c>
      <c r="BK1520"/>
      <c r="BL1520" t="s">
        <v>461</v>
      </c>
      <c r="BM1520">
        <v>3401</v>
      </c>
      <c r="BN1520"/>
      <c r="BO1520"/>
    </row>
    <row r="1521" spans="1:67" s="13" customFormat="1" x14ac:dyDescent="0.25">
      <c r="A1521" t="s">
        <v>96</v>
      </c>
      <c r="B1521"/>
      <c r="C1521" t="s">
        <v>1505</v>
      </c>
      <c r="D1521" t="s">
        <v>111</v>
      </c>
      <c r="E1521" t="s">
        <v>512</v>
      </c>
      <c r="F1521" t="s">
        <v>537</v>
      </c>
      <c r="G1521" t="s">
        <v>512</v>
      </c>
      <c r="H1521" t="s">
        <v>537</v>
      </c>
      <c r="I1521"/>
      <c r="J1521"/>
      <c r="K1521"/>
      <c r="L1521"/>
      <c r="M1521"/>
      <c r="N1521"/>
      <c r="O1521"/>
      <c r="P1521"/>
      <c r="Q1521"/>
      <c r="R1521"/>
      <c r="S1521"/>
      <c r="T1521"/>
      <c r="U1521">
        <v>8.1</v>
      </c>
      <c r="V1521"/>
      <c r="W1521"/>
      <c r="X1521">
        <v>9.4</v>
      </c>
      <c r="Y1521">
        <v>7.5</v>
      </c>
      <c r="Z1521"/>
      <c r="AA1521"/>
      <c r="AB1521">
        <v>10</v>
      </c>
      <c r="AC1521">
        <v>7.5</v>
      </c>
      <c r="AD1521"/>
      <c r="AE1521"/>
      <c r="AF1521">
        <v>10</v>
      </c>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t="s">
        <v>540</v>
      </c>
      <c r="BJ1521" t="s">
        <v>67</v>
      </c>
      <c r="BK1521" s="1">
        <v>44795</v>
      </c>
      <c r="BL1521" t="s">
        <v>516</v>
      </c>
      <c r="BM1521">
        <v>69736</v>
      </c>
      <c r="BN1521"/>
      <c r="BO1521"/>
    </row>
    <row r="1522" spans="1:67" s="13" customFormat="1" x14ac:dyDescent="0.25">
      <c r="A1522" s="13" t="s">
        <v>1723</v>
      </c>
      <c r="C1522" s="13" t="s">
        <v>1505</v>
      </c>
      <c r="D1522" s="13" t="s">
        <v>111</v>
      </c>
      <c r="E1522" s="13" t="s">
        <v>512</v>
      </c>
      <c r="F1522" s="13" t="s">
        <v>541</v>
      </c>
      <c r="G1522" s="13" t="s">
        <v>512</v>
      </c>
      <c r="H1522" s="13" t="s">
        <v>541</v>
      </c>
    </row>
    <row r="1523" spans="1:67" s="13" customFormat="1" x14ac:dyDescent="0.25">
      <c r="A1523" s="8" t="s">
        <v>2650</v>
      </c>
      <c r="B1523"/>
      <c r="C1523" t="s">
        <v>1505</v>
      </c>
      <c r="D1523" t="s">
        <v>111</v>
      </c>
      <c r="E1523" t="s">
        <v>512</v>
      </c>
      <c r="F1523" t="s">
        <v>541</v>
      </c>
      <c r="G1523" t="s">
        <v>512</v>
      </c>
      <c r="H1523" t="s">
        <v>541</v>
      </c>
      <c r="I1523"/>
      <c r="J1523"/>
      <c r="K1523"/>
      <c r="L1523" t="s">
        <v>542</v>
      </c>
      <c r="M1523"/>
      <c r="N1523"/>
      <c r="O1523"/>
      <c r="P1523"/>
      <c r="Q1523">
        <v>5.77</v>
      </c>
      <c r="R1523"/>
      <c r="S1523"/>
      <c r="T1523">
        <v>5.5</v>
      </c>
      <c r="U1523">
        <v>5.91</v>
      </c>
      <c r="V1523"/>
      <c r="W1523"/>
      <c r="X1523">
        <v>7.06</v>
      </c>
      <c r="Y1523">
        <v>6.94</v>
      </c>
      <c r="Z1523"/>
      <c r="AA1523"/>
      <c r="AB1523">
        <v>8.18</v>
      </c>
      <c r="AC1523">
        <v>7.46</v>
      </c>
      <c r="AD1523"/>
      <c r="AE1523"/>
      <c r="AF1523">
        <v>8.2799999999999994</v>
      </c>
      <c r="AG1523">
        <v>6.32</v>
      </c>
      <c r="AH1523"/>
      <c r="AI1523"/>
      <c r="AJ1523">
        <v>6.74</v>
      </c>
      <c r="AK1523"/>
      <c r="AL1523"/>
      <c r="AM1523"/>
      <c r="AN1523"/>
      <c r="AO1523">
        <v>5.7</v>
      </c>
      <c r="AP1523"/>
      <c r="AQ1523"/>
      <c r="AR1523">
        <v>3.51</v>
      </c>
      <c r="AS1523">
        <v>6.26</v>
      </c>
      <c r="AT1523"/>
      <c r="AU1523"/>
      <c r="AV1523">
        <v>4.37</v>
      </c>
      <c r="AW1523">
        <v>6.38</v>
      </c>
      <c r="AX1523"/>
      <c r="AY1523"/>
      <c r="AZ1523">
        <v>5.0599999999999996</v>
      </c>
      <c r="BA1523">
        <v>6.57</v>
      </c>
      <c r="BB1523"/>
      <c r="BC1523"/>
      <c r="BD1523">
        <v>5.38</v>
      </c>
      <c r="BE1523">
        <v>7.22</v>
      </c>
      <c r="BF1523"/>
      <c r="BG1523"/>
      <c r="BH1523">
        <v>4.58</v>
      </c>
      <c r="BI1523" t="s">
        <v>460</v>
      </c>
      <c r="BJ1523" t="s">
        <v>67</v>
      </c>
      <c r="BK1523"/>
      <c r="BL1523" t="s">
        <v>461</v>
      </c>
      <c r="BM1523">
        <v>3401</v>
      </c>
      <c r="BN1523"/>
      <c r="BO1523"/>
    </row>
    <row r="1524" spans="1:67" s="13" customFormat="1" x14ac:dyDescent="0.25">
      <c r="A1524" t="s">
        <v>96</v>
      </c>
      <c r="B1524"/>
      <c r="C1524" t="s">
        <v>1505</v>
      </c>
      <c r="D1524" t="s">
        <v>111</v>
      </c>
      <c r="E1524" t="s">
        <v>512</v>
      </c>
      <c r="F1524" t="s">
        <v>541</v>
      </c>
      <c r="G1524" t="s">
        <v>512</v>
      </c>
      <c r="H1524" t="s">
        <v>541</v>
      </c>
      <c r="I1524" t="b">
        <v>0</v>
      </c>
      <c r="J1524"/>
      <c r="K1524"/>
      <c r="L1524"/>
      <c r="M1524"/>
      <c r="N1524"/>
      <c r="O1524"/>
      <c r="P1524"/>
      <c r="Q1524"/>
      <c r="R1524"/>
      <c r="S1524"/>
      <c r="T1524"/>
      <c r="U1524">
        <v>5.91</v>
      </c>
      <c r="V1524"/>
      <c r="W1524"/>
      <c r="X1524">
        <v>7.06</v>
      </c>
      <c r="Y1524">
        <v>6.94</v>
      </c>
      <c r="Z1524"/>
      <c r="AA1524"/>
      <c r="AB1524">
        <v>8.18</v>
      </c>
      <c r="AC1524">
        <v>7.46</v>
      </c>
      <c r="AD1524"/>
      <c r="AE1524"/>
      <c r="AF1524">
        <v>8.2799999999999994</v>
      </c>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t="s">
        <v>515</v>
      </c>
      <c r="BJ1524" t="s">
        <v>67</v>
      </c>
      <c r="BK1524" s="1">
        <v>44795</v>
      </c>
      <c r="BL1524" t="s">
        <v>516</v>
      </c>
      <c r="BM1524">
        <v>69736</v>
      </c>
      <c r="BN1524"/>
      <c r="BO1524"/>
    </row>
    <row r="1525" spans="1:67" s="13" customFormat="1" x14ac:dyDescent="0.25">
      <c r="A1525" s="13" t="s">
        <v>1723</v>
      </c>
      <c r="C1525" s="13" t="s">
        <v>1505</v>
      </c>
      <c r="D1525" s="13" t="s">
        <v>111</v>
      </c>
      <c r="E1525" s="13" t="s">
        <v>512</v>
      </c>
      <c r="F1525" s="13" t="s">
        <v>544</v>
      </c>
      <c r="G1525" s="13" t="s">
        <v>512</v>
      </c>
      <c r="H1525" s="13" t="s">
        <v>544</v>
      </c>
    </row>
    <row r="1526" spans="1:67" s="13" customFormat="1" x14ac:dyDescent="0.25">
      <c r="A1526" t="s">
        <v>543</v>
      </c>
      <c r="B1526"/>
      <c r="C1526" t="s">
        <v>1505</v>
      </c>
      <c r="D1526" t="s">
        <v>111</v>
      </c>
      <c r="E1526" t="s">
        <v>512</v>
      </c>
      <c r="F1526" t="s">
        <v>544</v>
      </c>
      <c r="G1526" t="s">
        <v>512</v>
      </c>
      <c r="H1526" t="s">
        <v>544</v>
      </c>
      <c r="I1526"/>
      <c r="J1526"/>
      <c r="K1526"/>
      <c r="L1526"/>
      <c r="M1526"/>
      <c r="N1526"/>
      <c r="O1526"/>
      <c r="P1526"/>
      <c r="Q1526"/>
      <c r="R1526"/>
      <c r="S1526"/>
      <c r="T1526"/>
      <c r="U1526"/>
      <c r="V1526"/>
      <c r="W1526"/>
      <c r="X1526"/>
      <c r="Y1526">
        <v>4.8499999999999996</v>
      </c>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t="s">
        <v>67</v>
      </c>
      <c r="BK1526"/>
      <c r="BL1526" t="s">
        <v>545</v>
      </c>
      <c r="BM1526">
        <v>69736</v>
      </c>
      <c r="BN1526" t="s">
        <v>60</v>
      </c>
      <c r="BO1526" t="s">
        <v>545</v>
      </c>
    </row>
    <row r="1527" spans="1:67" s="13" customFormat="1" x14ac:dyDescent="0.25">
      <c r="A1527" t="s">
        <v>96</v>
      </c>
      <c r="B1527"/>
      <c r="C1527" t="s">
        <v>1505</v>
      </c>
      <c r="D1527" t="s">
        <v>111</v>
      </c>
      <c r="E1527" t="s">
        <v>512</v>
      </c>
      <c r="F1527" t="s">
        <v>544</v>
      </c>
      <c r="G1527" t="s">
        <v>512</v>
      </c>
      <c r="H1527" t="s">
        <v>544</v>
      </c>
      <c r="I1527" t="b">
        <v>0</v>
      </c>
      <c r="J1527"/>
      <c r="K1527"/>
      <c r="L1527"/>
      <c r="M1527"/>
      <c r="N1527"/>
      <c r="O1527"/>
      <c r="P1527"/>
      <c r="Q1527"/>
      <c r="R1527"/>
      <c r="S1527"/>
      <c r="T1527"/>
      <c r="U1527">
        <v>4.55</v>
      </c>
      <c r="V1527"/>
      <c r="W1527"/>
      <c r="X1527">
        <v>6.05</v>
      </c>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t="s">
        <v>546</v>
      </c>
      <c r="BJ1527" t="s">
        <v>67</v>
      </c>
      <c r="BK1527" s="1">
        <v>44795</v>
      </c>
      <c r="BL1527" t="s">
        <v>516</v>
      </c>
      <c r="BM1527">
        <v>69736</v>
      </c>
      <c r="BN1527"/>
      <c r="BO1527"/>
    </row>
    <row r="1528" spans="1:67" s="8" customFormat="1" x14ac:dyDescent="0.25">
      <c r="A1528" t="s">
        <v>547</v>
      </c>
      <c r="B1528"/>
      <c r="C1528" t="s">
        <v>1505</v>
      </c>
      <c r="D1528" t="s">
        <v>111</v>
      </c>
      <c r="E1528" t="s">
        <v>512</v>
      </c>
      <c r="F1528" t="s">
        <v>544</v>
      </c>
      <c r="G1528" t="s">
        <v>512</v>
      </c>
      <c r="H1528" t="s">
        <v>544</v>
      </c>
      <c r="I1528"/>
      <c r="J1528"/>
      <c r="K1528"/>
      <c r="L1528"/>
      <c r="M1528"/>
      <c r="N1528"/>
      <c r="O1528"/>
      <c r="P1528"/>
      <c r="Q1528"/>
      <c r="R1528"/>
      <c r="S1528"/>
      <c r="T1528"/>
      <c r="U1528">
        <v>4.55</v>
      </c>
      <c r="V1528"/>
      <c r="W1528"/>
      <c r="X1528">
        <v>6.05</v>
      </c>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t="s">
        <v>67</v>
      </c>
      <c r="BK1528"/>
      <c r="BL1528" t="s">
        <v>545</v>
      </c>
      <c r="BM1528">
        <v>69736</v>
      </c>
      <c r="BN1528" t="s">
        <v>60</v>
      </c>
      <c r="BO1528" t="s">
        <v>545</v>
      </c>
    </row>
    <row r="1529" spans="1:67" s="8" customFormat="1" x14ac:dyDescent="0.25">
      <c r="A1529" t="s">
        <v>559</v>
      </c>
      <c r="B1529"/>
      <c r="C1529" t="s">
        <v>1505</v>
      </c>
      <c r="D1529" t="s">
        <v>111</v>
      </c>
      <c r="E1529" t="s">
        <v>512</v>
      </c>
      <c r="F1529" t="s">
        <v>549</v>
      </c>
      <c r="G1529" t="s">
        <v>512</v>
      </c>
      <c r="H1529" t="s">
        <v>560</v>
      </c>
      <c r="I1529"/>
      <c r="J1529"/>
      <c r="K1529"/>
      <c r="L1529"/>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v>7.5</v>
      </c>
      <c r="AT1529"/>
      <c r="AU1529"/>
      <c r="AV1529">
        <v>5.0999999999999996</v>
      </c>
      <c r="AW1529">
        <v>6.8</v>
      </c>
      <c r="AX1529"/>
      <c r="AY1529"/>
      <c r="AZ1529">
        <v>5.9</v>
      </c>
      <c r="BA1529">
        <v>7.1</v>
      </c>
      <c r="BB1529"/>
      <c r="BC1529"/>
      <c r="BD1529">
        <v>6.5</v>
      </c>
      <c r="BE1529"/>
      <c r="BF1529"/>
      <c r="BG1529"/>
      <c r="BH1529"/>
      <c r="BI1529"/>
      <c r="BJ1529" t="s">
        <v>67</v>
      </c>
      <c r="BK1529"/>
      <c r="BL1529" t="s">
        <v>217</v>
      </c>
      <c r="BM1529">
        <v>4269</v>
      </c>
      <c r="BN1529"/>
      <c r="BO1529"/>
    </row>
    <row r="1530" spans="1:67" s="8" customFormat="1" x14ac:dyDescent="0.25">
      <c r="A1530" s="8" t="s">
        <v>2650</v>
      </c>
      <c r="B1530"/>
      <c r="C1530" t="s">
        <v>1505</v>
      </c>
      <c r="D1530" t="s">
        <v>111</v>
      </c>
      <c r="E1530" t="s">
        <v>512</v>
      </c>
      <c r="F1530" t="s">
        <v>549</v>
      </c>
      <c r="G1530" s="8" t="s">
        <v>512</v>
      </c>
      <c r="H1530" s="8" t="s">
        <v>2667</v>
      </c>
      <c r="J1530"/>
      <c r="K1530"/>
      <c r="L1530" t="s">
        <v>2666</v>
      </c>
      <c r="M1530"/>
      <c r="N1530"/>
      <c r="O1530"/>
      <c r="P1530"/>
      <c r="Q1530"/>
      <c r="R1530"/>
      <c r="S1530"/>
      <c r="T1530"/>
      <c r="U1530">
        <v>6.35</v>
      </c>
      <c r="V1530"/>
      <c r="W1530"/>
      <c r="X1530">
        <v>7.63</v>
      </c>
      <c r="Y1530">
        <v>6.65</v>
      </c>
      <c r="Z1530">
        <v>8.81</v>
      </c>
      <c r="AA1530">
        <v>8.0500000000000007</v>
      </c>
      <c r="AB1530">
        <v>8.81</v>
      </c>
      <c r="AC1530">
        <v>6.61</v>
      </c>
      <c r="AD1530">
        <v>9.3699999999999992</v>
      </c>
      <c r="AE1530">
        <v>8.2899999999999991</v>
      </c>
      <c r="AF1530">
        <v>9.3699999999999992</v>
      </c>
      <c r="AG1530">
        <v>5.23</v>
      </c>
      <c r="AH1530"/>
      <c r="AI1530"/>
      <c r="AJ1530">
        <v>7.65</v>
      </c>
      <c r="AK1530"/>
      <c r="AL1530"/>
      <c r="AM1530"/>
      <c r="AN1530"/>
      <c r="AO1530"/>
      <c r="AP1530"/>
      <c r="AQ1530"/>
      <c r="AR1530"/>
      <c r="AS1530">
        <v>6.57</v>
      </c>
      <c r="AT1530">
        <v>4.33</v>
      </c>
      <c r="AU1530">
        <v>4.4800000000000004</v>
      </c>
      <c r="AV1530">
        <v>4.4800000000000004</v>
      </c>
      <c r="AW1530">
        <v>6.43</v>
      </c>
      <c r="AX1530">
        <v>5.08</v>
      </c>
      <c r="AY1530">
        <v>5.22</v>
      </c>
      <c r="AZ1530">
        <v>5.22</v>
      </c>
      <c r="BA1530">
        <v>6.62</v>
      </c>
      <c r="BB1530">
        <v>5.39</v>
      </c>
      <c r="BC1530">
        <v>5.15</v>
      </c>
      <c r="BD1530">
        <v>5.39</v>
      </c>
      <c r="BE1530">
        <v>7.11</v>
      </c>
      <c r="BF1530">
        <v>4.63</v>
      </c>
      <c r="BG1530" s="8">
        <v>4.12</v>
      </c>
      <c r="BH1530" s="8">
        <v>4.63</v>
      </c>
      <c r="BI1530"/>
      <c r="BJ1530" s="8" t="s">
        <v>67</v>
      </c>
      <c r="BK1530" s="9">
        <v>44827</v>
      </c>
      <c r="BL1530" s="8" t="s">
        <v>2646</v>
      </c>
      <c r="BM1530" s="5">
        <v>3601</v>
      </c>
      <c r="BN1530"/>
      <c r="BO1530"/>
    </row>
    <row r="1531" spans="1:67" s="8" customFormat="1" x14ac:dyDescent="0.25">
      <c r="A1531" s="8" t="s">
        <v>2650</v>
      </c>
      <c r="B1531"/>
      <c r="C1531" t="s">
        <v>1505</v>
      </c>
      <c r="D1531" t="s">
        <v>111</v>
      </c>
      <c r="E1531" t="s">
        <v>512</v>
      </c>
      <c r="F1531" t="s">
        <v>549</v>
      </c>
      <c r="G1531" s="8" t="s">
        <v>512</v>
      </c>
      <c r="H1531" s="8" t="s">
        <v>2667</v>
      </c>
      <c r="J1531"/>
      <c r="K1531"/>
      <c r="L1531" t="s">
        <v>2668</v>
      </c>
      <c r="M1531"/>
      <c r="N1531"/>
      <c r="O1531"/>
      <c r="P1531"/>
      <c r="Q1531"/>
      <c r="R1531"/>
      <c r="S1531"/>
      <c r="T1531"/>
      <c r="U1531">
        <v>6.48</v>
      </c>
      <c r="V1531"/>
      <c r="W1531"/>
      <c r="X1531">
        <v>7.65</v>
      </c>
      <c r="Y1531">
        <v>6.73</v>
      </c>
      <c r="Z1531">
        <v>8.84</v>
      </c>
      <c r="AA1531">
        <v>8.31</v>
      </c>
      <c r="AB1531">
        <v>8.84</v>
      </c>
      <c r="AC1531">
        <v>6.67</v>
      </c>
      <c r="AD1531">
        <v>9.5299999999999994</v>
      </c>
      <c r="AE1531">
        <v>8.5399999999999991</v>
      </c>
      <c r="AF1531">
        <v>9.5299999999999994</v>
      </c>
      <c r="AG1531">
        <v>5.55</v>
      </c>
      <c r="AH1531"/>
      <c r="AI1531"/>
      <c r="AJ1531">
        <v>8.08</v>
      </c>
      <c r="AK1531"/>
      <c r="AL1531"/>
      <c r="AM1531"/>
      <c r="AN1531"/>
      <c r="AO1531"/>
      <c r="AP1531"/>
      <c r="AQ1531"/>
      <c r="AR1531"/>
      <c r="AS1531">
        <v>6.99</v>
      </c>
      <c r="AT1531">
        <v>4.5999999999999996</v>
      </c>
      <c r="AU1531">
        <v>4.78</v>
      </c>
      <c r="AV1531">
        <v>4.78</v>
      </c>
      <c r="AW1531">
        <v>6.77</v>
      </c>
      <c r="AX1531">
        <v>5.39</v>
      </c>
      <c r="AY1531">
        <v>5.42</v>
      </c>
      <c r="AZ1531">
        <v>5.42</v>
      </c>
      <c r="BA1531">
        <v>6.87</v>
      </c>
      <c r="BB1531">
        <v>5.72</v>
      </c>
      <c r="BC1531">
        <v>5.44</v>
      </c>
      <c r="BD1531">
        <v>5.72</v>
      </c>
      <c r="BE1531">
        <v>7.32</v>
      </c>
      <c r="BF1531">
        <v>4.91</v>
      </c>
      <c r="BG1531" s="8">
        <v>4.42</v>
      </c>
      <c r="BH1531" s="8">
        <v>4.91</v>
      </c>
      <c r="BI1531"/>
      <c r="BJ1531" s="8" t="s">
        <v>67</v>
      </c>
      <c r="BK1531" s="9">
        <v>44827</v>
      </c>
      <c r="BL1531" s="8" t="s">
        <v>2646</v>
      </c>
      <c r="BM1531" s="5">
        <v>3601</v>
      </c>
      <c r="BN1531"/>
      <c r="BO1531"/>
    </row>
    <row r="1532" spans="1:67" s="8" customFormat="1" x14ac:dyDescent="0.25">
      <c r="A1532" s="13" t="s">
        <v>1723</v>
      </c>
      <c r="B1532" s="13"/>
      <c r="C1532" s="13" t="s">
        <v>1505</v>
      </c>
      <c r="D1532" s="13" t="s">
        <v>111</v>
      </c>
      <c r="E1532" s="13" t="s">
        <v>512</v>
      </c>
      <c r="F1532" s="13" t="s">
        <v>549</v>
      </c>
      <c r="G1532" s="13" t="s">
        <v>512</v>
      </c>
      <c r="H1532" s="13" t="s">
        <v>549</v>
      </c>
      <c r="I1532" s="13"/>
      <c r="J1532" s="13"/>
      <c r="K1532" s="13"/>
      <c r="L1532" s="13"/>
      <c r="M1532" s="13"/>
      <c r="N1532" s="13"/>
      <c r="O1532" s="13"/>
      <c r="P1532" s="13"/>
      <c r="Q1532" s="13"/>
      <c r="R1532" s="13"/>
      <c r="S1532" s="13"/>
      <c r="T1532" s="13"/>
      <c r="U1532" s="13"/>
      <c r="V1532" s="13"/>
      <c r="W1532" s="13"/>
      <c r="X1532" s="13"/>
      <c r="Y1532" s="13"/>
      <c r="Z1532" s="13"/>
      <c r="AA1532" s="13"/>
      <c r="AB1532" s="13"/>
      <c r="AC1532" s="13"/>
      <c r="AD1532" s="13"/>
      <c r="AE1532" s="13"/>
      <c r="AF1532" s="13"/>
      <c r="AG1532" s="13"/>
      <c r="AH1532" s="13"/>
      <c r="AI1532" s="13"/>
      <c r="AJ1532" s="13"/>
      <c r="AK1532" s="13"/>
      <c r="AL1532" s="13"/>
      <c r="AM1532" s="13"/>
      <c r="AN1532" s="13"/>
      <c r="AO1532" s="13"/>
      <c r="AP1532" s="13"/>
      <c r="AQ1532" s="13"/>
      <c r="AR1532" s="13"/>
      <c r="AS1532" s="13"/>
      <c r="AT1532" s="13"/>
      <c r="AU1532" s="13"/>
      <c r="AV1532" s="13"/>
      <c r="AW1532" s="13"/>
      <c r="AX1532" s="13"/>
      <c r="AY1532" s="13"/>
      <c r="AZ1532" s="13"/>
      <c r="BA1532" s="13"/>
      <c r="BB1532" s="13"/>
      <c r="BC1532" s="13"/>
      <c r="BD1532" s="13"/>
      <c r="BE1532" s="13"/>
      <c r="BF1532" s="13"/>
      <c r="BG1532" s="13"/>
      <c r="BH1532" s="13"/>
      <c r="BI1532" s="13"/>
      <c r="BJ1532" s="13"/>
      <c r="BK1532" s="13"/>
      <c r="BL1532" s="13"/>
      <c r="BM1532" s="13"/>
      <c r="BN1532" s="13"/>
      <c r="BO1532" s="13"/>
    </row>
    <row r="1533" spans="1:67" s="8" customFormat="1" x14ac:dyDescent="0.25">
      <c r="A1533" t="s">
        <v>548</v>
      </c>
      <c r="B1533"/>
      <c r="C1533" t="s">
        <v>1505</v>
      </c>
      <c r="D1533" t="s">
        <v>111</v>
      </c>
      <c r="E1533" t="s">
        <v>512</v>
      </c>
      <c r="F1533" t="s">
        <v>549</v>
      </c>
      <c r="G1533" t="s">
        <v>512</v>
      </c>
      <c r="H1533" t="s">
        <v>549</v>
      </c>
      <c r="I1533"/>
      <c r="J1533"/>
      <c r="K1533"/>
      <c r="L1533"/>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v>8.35</v>
      </c>
      <c r="BF1533"/>
      <c r="BG1533"/>
      <c r="BH1533">
        <v>5.9</v>
      </c>
      <c r="BI1533" t="s">
        <v>550</v>
      </c>
      <c r="BJ1533" t="s">
        <v>67</v>
      </c>
      <c r="BK1533"/>
      <c r="BL1533" t="s">
        <v>107</v>
      </c>
      <c r="BM1533">
        <v>1358</v>
      </c>
      <c r="BN1533"/>
      <c r="BO1533"/>
    </row>
    <row r="1534" spans="1:67" s="8" customFormat="1" x14ac:dyDescent="0.25">
      <c r="A1534" t="s">
        <v>551</v>
      </c>
      <c r="B1534"/>
      <c r="C1534" t="s">
        <v>1505</v>
      </c>
      <c r="D1534" t="s">
        <v>111</v>
      </c>
      <c r="E1534" t="s">
        <v>512</v>
      </c>
      <c r="F1534" t="s">
        <v>549</v>
      </c>
      <c r="G1534" t="s">
        <v>512</v>
      </c>
      <c r="H1534" t="s">
        <v>549</v>
      </c>
      <c r="I1534"/>
      <c r="J1534"/>
      <c r="K1534"/>
      <c r="L1534"/>
      <c r="M1534"/>
      <c r="N1534"/>
      <c r="O1534"/>
      <c r="P1534"/>
      <c r="Q1534"/>
      <c r="R1534"/>
      <c r="S1534"/>
      <c r="T1534"/>
      <c r="U1534"/>
      <c r="V1534"/>
      <c r="W1534"/>
      <c r="X1534"/>
      <c r="Y1534">
        <v>7.15</v>
      </c>
      <c r="Z1534"/>
      <c r="AA1534"/>
      <c r="AB1534">
        <v>8.6</v>
      </c>
      <c r="AC1534">
        <v>7.4</v>
      </c>
      <c r="AD1534"/>
      <c r="AE1534"/>
      <c r="AF1534">
        <v>9.8000000000000007</v>
      </c>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t="s">
        <v>550</v>
      </c>
      <c r="BJ1534" t="s">
        <v>67</v>
      </c>
      <c r="BK1534"/>
      <c r="BL1534" t="s">
        <v>107</v>
      </c>
      <c r="BM1534">
        <v>1358</v>
      </c>
      <c r="BN1534"/>
      <c r="BO1534"/>
    </row>
    <row r="1535" spans="1:67" s="8" customFormat="1" x14ac:dyDescent="0.25">
      <c r="A1535" t="s">
        <v>552</v>
      </c>
      <c r="B1535"/>
      <c r="C1535" t="s">
        <v>1505</v>
      </c>
      <c r="D1535" t="s">
        <v>111</v>
      </c>
      <c r="E1535" t="s">
        <v>512</v>
      </c>
      <c r="F1535" t="s">
        <v>549</v>
      </c>
      <c r="G1535" t="s">
        <v>512</v>
      </c>
      <c r="H1535" t="s">
        <v>549</v>
      </c>
      <c r="I1535"/>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v>6.75</v>
      </c>
      <c r="AP1535"/>
      <c r="AQ1535"/>
      <c r="AR1535">
        <v>4.3499999999999996</v>
      </c>
      <c r="AS1535">
        <v>7.3</v>
      </c>
      <c r="AT1535"/>
      <c r="AU1535"/>
      <c r="AV1535">
        <v>5.3</v>
      </c>
      <c r="AW1535">
        <v>7.1</v>
      </c>
      <c r="AX1535"/>
      <c r="AY1535"/>
      <c r="AZ1535">
        <v>6</v>
      </c>
      <c r="BA1535"/>
      <c r="BB1535"/>
      <c r="BC1535"/>
      <c r="BD1535"/>
      <c r="BE1535"/>
      <c r="BF1535"/>
      <c r="BG1535"/>
      <c r="BH1535"/>
      <c r="BI1535" t="s">
        <v>550</v>
      </c>
      <c r="BJ1535" t="s">
        <v>67</v>
      </c>
      <c r="BK1535"/>
      <c r="BL1535" t="s">
        <v>107</v>
      </c>
      <c r="BM1535">
        <v>1358</v>
      </c>
      <c r="BN1535"/>
      <c r="BO1535"/>
    </row>
    <row r="1536" spans="1:67" s="8" customFormat="1" x14ac:dyDescent="0.25">
      <c r="A1536" s="8" t="s">
        <v>2650</v>
      </c>
      <c r="B1536"/>
      <c r="C1536" t="s">
        <v>1505</v>
      </c>
      <c r="D1536" t="s">
        <v>111</v>
      </c>
      <c r="E1536" t="s">
        <v>512</v>
      </c>
      <c r="F1536" t="s">
        <v>549</v>
      </c>
      <c r="G1536" t="s">
        <v>512</v>
      </c>
      <c r="H1536" t="s">
        <v>549</v>
      </c>
      <c r="I1536"/>
      <c r="J1536"/>
      <c r="K1536"/>
      <c r="L1536" t="s">
        <v>554</v>
      </c>
      <c r="M1536"/>
      <c r="N1536"/>
      <c r="O1536"/>
      <c r="P1536"/>
      <c r="Q1536"/>
      <c r="R1536"/>
      <c r="S1536"/>
      <c r="T1536"/>
      <c r="U1536">
        <v>6.54</v>
      </c>
      <c r="V1536"/>
      <c r="W1536"/>
      <c r="X1536">
        <v>7.95</v>
      </c>
      <c r="Y1536">
        <v>7.36</v>
      </c>
      <c r="Z1536"/>
      <c r="AA1536"/>
      <c r="AB1536">
        <v>8.61</v>
      </c>
      <c r="AC1536">
        <v>7.77</v>
      </c>
      <c r="AD1536"/>
      <c r="AE1536"/>
      <c r="AF1536">
        <v>9.02</v>
      </c>
      <c r="AG1536">
        <v>6.44</v>
      </c>
      <c r="AH1536"/>
      <c r="AI1536"/>
      <c r="AJ1536">
        <v>7.19</v>
      </c>
      <c r="AK1536"/>
      <c r="AL1536"/>
      <c r="AM1536"/>
      <c r="AN1536"/>
      <c r="AO1536">
        <v>6.99</v>
      </c>
      <c r="AP1536"/>
      <c r="AQ1536"/>
      <c r="AR1536">
        <v>4.03</v>
      </c>
      <c r="AS1536">
        <v>7.14</v>
      </c>
      <c r="AT1536"/>
      <c r="AU1536"/>
      <c r="AV1536">
        <v>4.96</v>
      </c>
      <c r="AW1536">
        <v>6.78</v>
      </c>
      <c r="AX1536"/>
      <c r="AY1536"/>
      <c r="AZ1536">
        <v>5.57</v>
      </c>
      <c r="BA1536">
        <v>6.92</v>
      </c>
      <c r="BB1536"/>
      <c r="BC1536"/>
      <c r="BD1536">
        <v>5.84</v>
      </c>
      <c r="BE1536">
        <v>7.44</v>
      </c>
      <c r="BF1536"/>
      <c r="BG1536"/>
      <c r="BH1536">
        <v>4.93</v>
      </c>
      <c r="BI1536" t="s">
        <v>460</v>
      </c>
      <c r="BJ1536" t="s">
        <v>67</v>
      </c>
      <c r="BK1536"/>
      <c r="BL1536" t="s">
        <v>461</v>
      </c>
      <c r="BM1536">
        <v>3401</v>
      </c>
      <c r="BN1536"/>
      <c r="BO1536"/>
    </row>
    <row r="1537" spans="1:67" s="8" customFormat="1" x14ac:dyDescent="0.25">
      <c r="A1537" s="8" t="s">
        <v>2650</v>
      </c>
      <c r="B1537"/>
      <c r="C1537" t="s">
        <v>1505</v>
      </c>
      <c r="D1537" t="s">
        <v>111</v>
      </c>
      <c r="E1537" t="s">
        <v>512</v>
      </c>
      <c r="F1537" t="s">
        <v>549</v>
      </c>
      <c r="G1537" t="s">
        <v>512</v>
      </c>
      <c r="H1537" t="s">
        <v>549</v>
      </c>
      <c r="I1537"/>
      <c r="J1537"/>
      <c r="K1537"/>
      <c r="L1537" t="s">
        <v>555</v>
      </c>
      <c r="M1537"/>
      <c r="N1537"/>
      <c r="O1537"/>
      <c r="P1537"/>
      <c r="Q1537">
        <v>6.15</v>
      </c>
      <c r="R1537"/>
      <c r="S1537"/>
      <c r="T1537">
        <v>6.16</v>
      </c>
      <c r="U1537">
        <v>6.61</v>
      </c>
      <c r="V1537"/>
      <c r="W1537"/>
      <c r="X1537">
        <v>7.78</v>
      </c>
      <c r="Y1537">
        <v>7.23</v>
      </c>
      <c r="Z1537"/>
      <c r="AA1537"/>
      <c r="AB1537">
        <v>8.74</v>
      </c>
      <c r="AC1537">
        <v>7.58</v>
      </c>
      <c r="AD1537"/>
      <c r="AE1537"/>
      <c r="AF1537">
        <v>8.8800000000000008</v>
      </c>
      <c r="AG1537">
        <v>6.23</v>
      </c>
      <c r="AH1537"/>
      <c r="AI1537"/>
      <c r="AJ1537">
        <v>7</v>
      </c>
      <c r="AK1537"/>
      <c r="AL1537"/>
      <c r="AM1537"/>
      <c r="AN1537"/>
      <c r="AO1537">
        <v>6.6</v>
      </c>
      <c r="AP1537"/>
      <c r="AQ1537"/>
      <c r="AR1537">
        <v>3.7</v>
      </c>
      <c r="AS1537">
        <v>6.7</v>
      </c>
      <c r="AT1537"/>
      <c r="AU1537"/>
      <c r="AV1537">
        <v>4.7</v>
      </c>
      <c r="AW1537">
        <v>6.56</v>
      </c>
      <c r="AX1537"/>
      <c r="AY1537"/>
      <c r="AZ1537">
        <v>5.2</v>
      </c>
      <c r="BA1537">
        <v>6.7</v>
      </c>
      <c r="BB1537"/>
      <c r="BC1537"/>
      <c r="BD1537">
        <v>5.56</v>
      </c>
      <c r="BE1537">
        <v>7.21</v>
      </c>
      <c r="BF1537"/>
      <c r="BG1537"/>
      <c r="BH1537">
        <v>4.7699999999999996</v>
      </c>
      <c r="BI1537" t="s">
        <v>460</v>
      </c>
      <c r="BJ1537" t="s">
        <v>67</v>
      </c>
      <c r="BK1537"/>
      <c r="BL1537" t="s">
        <v>461</v>
      </c>
      <c r="BM1537">
        <v>3401</v>
      </c>
      <c r="BN1537"/>
      <c r="BO1537"/>
    </row>
    <row r="1538" spans="1:67" s="8" customFormat="1" x14ac:dyDescent="0.25">
      <c r="A1538" s="8" t="s">
        <v>2650</v>
      </c>
      <c r="B1538"/>
      <c r="C1538" t="s">
        <v>1505</v>
      </c>
      <c r="D1538" t="s">
        <v>111</v>
      </c>
      <c r="E1538" t="s">
        <v>512</v>
      </c>
      <c r="F1538" t="s">
        <v>549</v>
      </c>
      <c r="G1538" t="s">
        <v>512</v>
      </c>
      <c r="H1538" t="s">
        <v>549</v>
      </c>
      <c r="I1538"/>
      <c r="J1538"/>
      <c r="K1538"/>
      <c r="L1538" t="s">
        <v>556</v>
      </c>
      <c r="M1538"/>
      <c r="N1538"/>
      <c r="O1538"/>
      <c r="P1538"/>
      <c r="Q1538">
        <v>6.29</v>
      </c>
      <c r="R1538"/>
      <c r="S1538"/>
      <c r="T1538">
        <v>6.28</v>
      </c>
      <c r="U1538">
        <v>6.72</v>
      </c>
      <c r="V1538"/>
      <c r="W1538"/>
      <c r="X1538">
        <v>8.0500000000000007</v>
      </c>
      <c r="Y1538">
        <v>7.36</v>
      </c>
      <c r="Z1538"/>
      <c r="AA1538"/>
      <c r="AB1538">
        <v>8.8699999999999992</v>
      </c>
      <c r="AC1538">
        <v>7.66</v>
      </c>
      <c r="AD1538"/>
      <c r="AE1538"/>
      <c r="AF1538">
        <v>8.86</v>
      </c>
      <c r="AG1538">
        <v>6.36</v>
      </c>
      <c r="AH1538"/>
      <c r="AI1538"/>
      <c r="AJ1538">
        <v>7.33</v>
      </c>
      <c r="AK1538"/>
      <c r="AL1538"/>
      <c r="AM1538"/>
      <c r="AN1538"/>
      <c r="AO1538">
        <v>6.62</v>
      </c>
      <c r="AP1538"/>
      <c r="AQ1538"/>
      <c r="AR1538">
        <v>3.93</v>
      </c>
      <c r="AS1538">
        <v>6.67</v>
      </c>
      <c r="AT1538"/>
      <c r="AU1538"/>
      <c r="AV1538">
        <v>4.7300000000000004</v>
      </c>
      <c r="AW1538">
        <v>6.55</v>
      </c>
      <c r="AX1538"/>
      <c r="AY1538"/>
      <c r="AZ1538">
        <v>5.23</v>
      </c>
      <c r="BA1538">
        <v>6.72</v>
      </c>
      <c r="BB1538"/>
      <c r="BC1538"/>
      <c r="BD1538">
        <v>5.63</v>
      </c>
      <c r="BE1538">
        <v>7.19</v>
      </c>
      <c r="BF1538"/>
      <c r="BG1538"/>
      <c r="BH1538">
        <v>4.76</v>
      </c>
      <c r="BI1538" t="s">
        <v>460</v>
      </c>
      <c r="BJ1538" t="s">
        <v>67</v>
      </c>
      <c r="BK1538"/>
      <c r="BL1538" t="s">
        <v>461</v>
      </c>
      <c r="BM1538">
        <v>3401</v>
      </c>
      <c r="BN1538"/>
      <c r="BO1538"/>
    </row>
    <row r="1539" spans="1:67" s="8" customFormat="1" x14ac:dyDescent="0.25">
      <c r="A1539" s="8" t="s">
        <v>2650</v>
      </c>
      <c r="B1539"/>
      <c r="C1539" t="s">
        <v>1505</v>
      </c>
      <c r="D1539" t="s">
        <v>111</v>
      </c>
      <c r="E1539" t="s">
        <v>512</v>
      </c>
      <c r="F1539" t="s">
        <v>549</v>
      </c>
      <c r="G1539" t="s">
        <v>512</v>
      </c>
      <c r="H1539" t="s">
        <v>549</v>
      </c>
      <c r="I1539"/>
      <c r="J1539"/>
      <c r="K1539"/>
      <c r="L1539" t="s">
        <v>459</v>
      </c>
      <c r="M1539"/>
      <c r="N1539"/>
      <c r="O1539"/>
      <c r="P1539"/>
      <c r="Q1539">
        <v>6.39</v>
      </c>
      <c r="R1539"/>
      <c r="S1539"/>
      <c r="T1539">
        <v>6.2</v>
      </c>
      <c r="U1539">
        <v>6.56</v>
      </c>
      <c r="V1539"/>
      <c r="W1539"/>
      <c r="X1539">
        <v>7.68</v>
      </c>
      <c r="Y1539">
        <v>7.23</v>
      </c>
      <c r="Z1539"/>
      <c r="AA1539"/>
      <c r="AB1539">
        <v>8.73</v>
      </c>
      <c r="AC1539">
        <v>7.48</v>
      </c>
      <c r="AD1539"/>
      <c r="AE1539"/>
      <c r="AF1539">
        <v>8.83</v>
      </c>
      <c r="AG1539">
        <v>6.36</v>
      </c>
      <c r="AH1539"/>
      <c r="AI1539"/>
      <c r="AJ1539">
        <v>7.1</v>
      </c>
      <c r="AK1539"/>
      <c r="AL1539"/>
      <c r="AM1539"/>
      <c r="AN1539"/>
      <c r="AO1539">
        <v>6.9</v>
      </c>
      <c r="AP1539"/>
      <c r="AQ1539"/>
      <c r="AR1539">
        <v>3.82</v>
      </c>
      <c r="AS1539">
        <v>6.88</v>
      </c>
      <c r="AT1539"/>
      <c r="AU1539"/>
      <c r="AV1539">
        <v>4.7699999999999996</v>
      </c>
      <c r="AW1539">
        <v>6.63</v>
      </c>
      <c r="AX1539"/>
      <c r="AY1539"/>
      <c r="AZ1539">
        <v>5.32</v>
      </c>
      <c r="BA1539">
        <v>6.83</v>
      </c>
      <c r="BB1539"/>
      <c r="BC1539"/>
      <c r="BD1539">
        <v>5.7</v>
      </c>
      <c r="BE1539">
        <v>7.15</v>
      </c>
      <c r="BF1539"/>
      <c r="BG1539"/>
      <c r="BH1539">
        <v>4.8099999999999996</v>
      </c>
      <c r="BI1539" t="s">
        <v>460</v>
      </c>
      <c r="BJ1539" t="s">
        <v>67</v>
      </c>
      <c r="BK1539"/>
      <c r="BL1539" t="s">
        <v>461</v>
      </c>
      <c r="BM1539">
        <v>3401</v>
      </c>
      <c r="BN1539"/>
      <c r="BO1539"/>
    </row>
    <row r="1540" spans="1:67" s="8" customFormat="1" x14ac:dyDescent="0.25">
      <c r="A1540" s="8" t="s">
        <v>2650</v>
      </c>
      <c r="B1540"/>
      <c r="C1540" t="s">
        <v>1505</v>
      </c>
      <c r="D1540" t="s">
        <v>111</v>
      </c>
      <c r="E1540" t="s">
        <v>512</v>
      </c>
      <c r="F1540" t="s">
        <v>549</v>
      </c>
      <c r="G1540" t="s">
        <v>512</v>
      </c>
      <c r="H1540" t="s">
        <v>549</v>
      </c>
      <c r="I1540"/>
      <c r="J1540"/>
      <c r="K1540"/>
      <c r="L1540" t="s">
        <v>557</v>
      </c>
      <c r="M1540"/>
      <c r="N1540"/>
      <c r="O1540"/>
      <c r="P1540"/>
      <c r="Q1540">
        <v>6.48</v>
      </c>
      <c r="R1540"/>
      <c r="S1540"/>
      <c r="T1540">
        <v>6.74</v>
      </c>
      <c r="U1540">
        <v>6.67</v>
      </c>
      <c r="V1540"/>
      <c r="W1540"/>
      <c r="X1540">
        <v>8.0299999999999994</v>
      </c>
      <c r="Y1540">
        <v>7.68</v>
      </c>
      <c r="Z1540"/>
      <c r="AA1540"/>
      <c r="AB1540">
        <v>8.86</v>
      </c>
      <c r="AC1540">
        <v>7.64</v>
      </c>
      <c r="AD1540"/>
      <c r="AE1540"/>
      <c r="AF1540">
        <v>8.84</v>
      </c>
      <c r="AG1540">
        <v>6.75</v>
      </c>
      <c r="AH1540"/>
      <c r="AI1540"/>
      <c r="AJ1540">
        <v>7.75</v>
      </c>
      <c r="AK1540"/>
      <c r="AL1540"/>
      <c r="AM1540"/>
      <c r="AN1540"/>
      <c r="AO1540">
        <v>6.91</v>
      </c>
      <c r="AP1540"/>
      <c r="AQ1540"/>
      <c r="AR1540">
        <v>4.16</v>
      </c>
      <c r="AS1540">
        <v>7.15</v>
      </c>
      <c r="AT1540"/>
      <c r="AU1540"/>
      <c r="AV1540">
        <v>5.0199999999999996</v>
      </c>
      <c r="AW1540">
        <v>6.9</v>
      </c>
      <c r="AX1540"/>
      <c r="AY1540"/>
      <c r="AZ1540">
        <v>5.63</v>
      </c>
      <c r="BA1540">
        <v>7</v>
      </c>
      <c r="BB1540"/>
      <c r="BC1540"/>
      <c r="BD1540">
        <v>5.81</v>
      </c>
      <c r="BE1540">
        <v>7.32</v>
      </c>
      <c r="BF1540"/>
      <c r="BG1540"/>
      <c r="BH1540">
        <v>4.93</v>
      </c>
      <c r="BI1540" t="s">
        <v>460</v>
      </c>
      <c r="BJ1540" t="s">
        <v>67</v>
      </c>
      <c r="BK1540"/>
      <c r="BL1540" t="s">
        <v>461</v>
      </c>
      <c r="BM1540">
        <v>3401</v>
      </c>
      <c r="BN1540"/>
      <c r="BO1540"/>
    </row>
    <row r="1541" spans="1:67" s="8" customFormat="1" x14ac:dyDescent="0.25">
      <c r="A1541" t="s">
        <v>96</v>
      </c>
      <c r="B1541"/>
      <c r="C1541" t="s">
        <v>1505</v>
      </c>
      <c r="D1541" t="s">
        <v>111</v>
      </c>
      <c r="E1541" t="s">
        <v>512</v>
      </c>
      <c r="F1541" t="s">
        <v>549</v>
      </c>
      <c r="G1541" t="s">
        <v>512</v>
      </c>
      <c r="H1541" t="s">
        <v>549</v>
      </c>
      <c r="I1541" t="b">
        <v>0</v>
      </c>
      <c r="J1541"/>
      <c r="K1541"/>
      <c r="L1541"/>
      <c r="M1541"/>
      <c r="N1541"/>
      <c r="O1541"/>
      <c r="P1541"/>
      <c r="Q1541"/>
      <c r="R1541"/>
      <c r="S1541"/>
      <c r="T1541"/>
      <c r="U1541">
        <v>6.72</v>
      </c>
      <c r="V1541"/>
      <c r="W1541"/>
      <c r="X1541">
        <v>8.0500000000000007</v>
      </c>
      <c r="Y1541">
        <v>7.36</v>
      </c>
      <c r="Z1541"/>
      <c r="AA1541"/>
      <c r="AB1541">
        <v>8.8699999999999992</v>
      </c>
      <c r="AC1541">
        <v>7.66</v>
      </c>
      <c r="AD1541"/>
      <c r="AE1541"/>
      <c r="AF1541">
        <v>8.86</v>
      </c>
      <c r="AG1541">
        <v>6.36</v>
      </c>
      <c r="AH1541"/>
      <c r="AI1541"/>
      <c r="AJ1541">
        <v>7.33</v>
      </c>
      <c r="AK1541"/>
      <c r="AL1541"/>
      <c r="AM1541"/>
      <c r="AN1541"/>
      <c r="AO1541"/>
      <c r="AP1541"/>
      <c r="AQ1541"/>
      <c r="AR1541"/>
      <c r="AS1541"/>
      <c r="AT1541"/>
      <c r="AU1541"/>
      <c r="AV1541"/>
      <c r="AW1541"/>
      <c r="AX1541"/>
      <c r="AY1541"/>
      <c r="AZ1541"/>
      <c r="BA1541"/>
      <c r="BB1541"/>
      <c r="BC1541"/>
      <c r="BD1541"/>
      <c r="BE1541"/>
      <c r="BF1541"/>
      <c r="BG1541"/>
      <c r="BH1541"/>
      <c r="BI1541" t="s">
        <v>553</v>
      </c>
      <c r="BJ1541" t="s">
        <v>67</v>
      </c>
      <c r="BK1541"/>
      <c r="BL1541" t="s">
        <v>516</v>
      </c>
      <c r="BM1541">
        <v>69736</v>
      </c>
      <c r="BN1541" t="s">
        <v>60</v>
      </c>
      <c r="BO1541" t="s">
        <v>516</v>
      </c>
    </row>
    <row r="1542" spans="1:67" s="12" customFormat="1" x14ac:dyDescent="0.25">
      <c r="A1542" t="s">
        <v>558</v>
      </c>
      <c r="B1542"/>
      <c r="C1542" t="s">
        <v>1505</v>
      </c>
      <c r="D1542" t="s">
        <v>111</v>
      </c>
      <c r="E1542" t="s">
        <v>512</v>
      </c>
      <c r="F1542" t="s">
        <v>549</v>
      </c>
      <c r="G1542" t="s">
        <v>512</v>
      </c>
      <c r="H1542" t="s">
        <v>549</v>
      </c>
      <c r="I1542"/>
      <c r="J1542"/>
      <c r="K1542"/>
      <c r="L1542"/>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v>7.3</v>
      </c>
      <c r="BF1542"/>
      <c r="BG1542"/>
      <c r="BH1542">
        <v>4.5999999999999996</v>
      </c>
      <c r="BI1542" t="s">
        <v>550</v>
      </c>
      <c r="BJ1542" t="s">
        <v>67</v>
      </c>
      <c r="BK1542"/>
      <c r="BL1542" t="s">
        <v>107</v>
      </c>
      <c r="BM1542">
        <v>1358</v>
      </c>
      <c r="BN1542"/>
      <c r="BO1542"/>
    </row>
    <row r="1543" spans="1:67" s="8" customFormat="1" x14ac:dyDescent="0.25">
      <c r="A1543" t="s">
        <v>2823</v>
      </c>
      <c r="B1543"/>
      <c r="C1543" t="s">
        <v>1505</v>
      </c>
      <c r="D1543" t="s">
        <v>111</v>
      </c>
      <c r="E1543" t="s">
        <v>512</v>
      </c>
      <c r="F1543" t="s">
        <v>549</v>
      </c>
      <c r="G1543" t="s">
        <v>512</v>
      </c>
      <c r="H1543" t="s">
        <v>549</v>
      </c>
      <c r="I1543"/>
      <c r="J1543"/>
      <c r="K1543"/>
      <c r="L1543" t="s">
        <v>2830</v>
      </c>
      <c r="M1543"/>
      <c r="N1543"/>
      <c r="O1543"/>
      <c r="P1543"/>
      <c r="Q1543"/>
      <c r="R1543"/>
      <c r="S1543"/>
      <c r="T1543"/>
      <c r="U1543"/>
      <c r="V1543"/>
      <c r="W1543"/>
      <c r="X1543"/>
      <c r="Y1543"/>
      <c r="Z1543"/>
      <c r="AA1543"/>
      <c r="AB1543"/>
      <c r="AC1543"/>
      <c r="AD1543"/>
      <c r="AE1543"/>
      <c r="AF1543"/>
      <c r="AG1543"/>
      <c r="AH1543"/>
      <c r="AI1543"/>
      <c r="AJ1543"/>
      <c r="AK1543"/>
      <c r="AL1543"/>
      <c r="AM1543"/>
      <c r="AN1543"/>
      <c r="AO1543">
        <v>6.75</v>
      </c>
      <c r="AP1543"/>
      <c r="AQ1543"/>
      <c r="AR1543">
        <v>3.95</v>
      </c>
      <c r="AS1543"/>
      <c r="AT1543"/>
      <c r="AU1543"/>
      <c r="AV1543"/>
      <c r="AW1543"/>
      <c r="AX1543"/>
      <c r="AY1543"/>
      <c r="AZ1543"/>
      <c r="BA1543"/>
      <c r="BB1543"/>
      <c r="BC1543"/>
      <c r="BD1543"/>
      <c r="BE1543"/>
      <c r="BF1543"/>
      <c r="BG1543"/>
      <c r="BH1543"/>
      <c r="BI1543"/>
      <c r="BJ1543" s="8" t="s">
        <v>67</v>
      </c>
      <c r="BK1543" s="9">
        <v>44830</v>
      </c>
      <c r="BL1543" s="8" t="s">
        <v>2684</v>
      </c>
      <c r="BM1543">
        <v>63104</v>
      </c>
      <c r="BN1543"/>
      <c r="BO1543"/>
    </row>
    <row r="1544" spans="1:67" s="8" customFormat="1" x14ac:dyDescent="0.25">
      <c r="A1544" t="s">
        <v>2822</v>
      </c>
      <c r="B1544"/>
      <c r="C1544" t="s">
        <v>1505</v>
      </c>
      <c r="D1544" t="s">
        <v>111</v>
      </c>
      <c r="E1544" t="s">
        <v>512</v>
      </c>
      <c r="F1544" t="s">
        <v>549</v>
      </c>
      <c r="G1544" t="s">
        <v>512</v>
      </c>
      <c r="H1544" t="s">
        <v>549</v>
      </c>
      <c r="I1544"/>
      <c r="J1544"/>
      <c r="K1544"/>
      <c r="L1544" t="s">
        <v>2831</v>
      </c>
      <c r="M1544"/>
      <c r="N1544"/>
      <c r="O1544"/>
      <c r="P1544"/>
      <c r="Q1544"/>
      <c r="R1544"/>
      <c r="S1544"/>
      <c r="T1544"/>
      <c r="U1544"/>
      <c r="V1544"/>
      <c r="W1544"/>
      <c r="X1544"/>
      <c r="Y1544"/>
      <c r="Z1544"/>
      <c r="AA1544"/>
      <c r="AB1544"/>
      <c r="AC1544"/>
      <c r="AD1544"/>
      <c r="AE1544"/>
      <c r="AF1544"/>
      <c r="AG1544"/>
      <c r="AH1544"/>
      <c r="AI1544"/>
      <c r="AJ1544"/>
      <c r="AK1544"/>
      <c r="AL1544"/>
      <c r="AM1544"/>
      <c r="AN1544"/>
      <c r="AO1544">
        <v>7.25</v>
      </c>
      <c r="AP1544"/>
      <c r="AQ1544"/>
      <c r="AR1544">
        <v>4.3</v>
      </c>
      <c r="AS1544"/>
      <c r="AT1544"/>
      <c r="AU1544"/>
      <c r="AV1544"/>
      <c r="AW1544"/>
      <c r="AX1544"/>
      <c r="AY1544"/>
      <c r="AZ1544"/>
      <c r="BA1544"/>
      <c r="BB1544"/>
      <c r="BC1544"/>
      <c r="BD1544"/>
      <c r="BE1544"/>
      <c r="BF1544"/>
      <c r="BG1544"/>
      <c r="BH1544"/>
      <c r="BI1544"/>
      <c r="BJ1544" s="8" t="s">
        <v>67</v>
      </c>
      <c r="BK1544" s="9">
        <v>44830</v>
      </c>
      <c r="BL1544" s="8" t="s">
        <v>2684</v>
      </c>
      <c r="BM1544">
        <v>63104</v>
      </c>
      <c r="BN1544"/>
      <c r="BO1544"/>
    </row>
    <row r="1545" spans="1:67" s="8" customFormat="1" x14ac:dyDescent="0.25">
      <c r="A1545" t="s">
        <v>2816</v>
      </c>
      <c r="B1545"/>
      <c r="C1545" t="s">
        <v>1505</v>
      </c>
      <c r="D1545" t="s">
        <v>111</v>
      </c>
      <c r="E1545" t="s">
        <v>512</v>
      </c>
      <c r="F1545" t="s">
        <v>549</v>
      </c>
      <c r="G1545" t="s">
        <v>512</v>
      </c>
      <c r="H1545" t="s">
        <v>549</v>
      </c>
      <c r="I1545"/>
      <c r="J1545"/>
      <c r="K1545"/>
      <c r="L1545" t="s">
        <v>2807</v>
      </c>
      <c r="M1545"/>
      <c r="N1545"/>
      <c r="O1545"/>
      <c r="P1545"/>
      <c r="Q1545"/>
      <c r="R1545"/>
      <c r="S1545"/>
      <c r="T1545"/>
      <c r="U1545"/>
      <c r="V1545"/>
      <c r="W1545"/>
      <c r="X1545"/>
      <c r="Y1545"/>
      <c r="Z1545"/>
      <c r="AA1545"/>
      <c r="AB1545"/>
      <c r="AC1545"/>
      <c r="AD1545"/>
      <c r="AE1545"/>
      <c r="AF1545"/>
      <c r="AG1545"/>
      <c r="AH1545"/>
      <c r="AI1545"/>
      <c r="AJ1545"/>
      <c r="AK1545"/>
      <c r="AL1545"/>
      <c r="AM1545"/>
      <c r="AN1545"/>
      <c r="AO1545">
        <v>6.95</v>
      </c>
      <c r="AP1545"/>
      <c r="AQ1545"/>
      <c r="AR1545">
        <v>4.0999999999999996</v>
      </c>
      <c r="AS1545"/>
      <c r="AT1545"/>
      <c r="AU1545"/>
      <c r="AV1545"/>
      <c r="AW1545"/>
      <c r="AX1545"/>
      <c r="AY1545"/>
      <c r="AZ1545"/>
      <c r="BA1545"/>
      <c r="BB1545"/>
      <c r="BC1545"/>
      <c r="BD1545"/>
      <c r="BE1545"/>
      <c r="BF1545"/>
      <c r="BG1545"/>
      <c r="BH1545"/>
      <c r="BI1545"/>
      <c r="BJ1545" s="8" t="s">
        <v>67</v>
      </c>
      <c r="BK1545" s="9">
        <v>44830</v>
      </c>
      <c r="BL1545" s="8" t="s">
        <v>2684</v>
      </c>
      <c r="BM1545">
        <v>63104</v>
      </c>
      <c r="BN1545"/>
      <c r="BO1545"/>
    </row>
    <row r="1546" spans="1:67" s="8" customFormat="1" x14ac:dyDescent="0.25">
      <c r="A1546" t="s">
        <v>2819</v>
      </c>
      <c r="B1546"/>
      <c r="C1546" t="s">
        <v>1505</v>
      </c>
      <c r="D1546" t="s">
        <v>111</v>
      </c>
      <c r="E1546" t="s">
        <v>512</v>
      </c>
      <c r="F1546" t="s">
        <v>549</v>
      </c>
      <c r="G1546" t="s">
        <v>512</v>
      </c>
      <c r="H1546" t="s">
        <v>549</v>
      </c>
      <c r="I1546"/>
      <c r="J1546"/>
      <c r="K1546"/>
      <c r="L1546" t="s">
        <v>2833</v>
      </c>
      <c r="M1546"/>
      <c r="N1546"/>
      <c r="O1546"/>
      <c r="P1546"/>
      <c r="Q1546"/>
      <c r="R1546"/>
      <c r="S1546"/>
      <c r="T1546"/>
      <c r="U1546"/>
      <c r="V1546"/>
      <c r="W1546"/>
      <c r="X1546"/>
      <c r="Y1546"/>
      <c r="Z1546"/>
      <c r="AA1546"/>
      <c r="AB1546"/>
      <c r="AC1546"/>
      <c r="AD1546"/>
      <c r="AE1546"/>
      <c r="AF1546"/>
      <c r="AG1546"/>
      <c r="AH1546"/>
      <c r="AI1546"/>
      <c r="AJ1546"/>
      <c r="AK1546"/>
      <c r="AL1546"/>
      <c r="AM1546"/>
      <c r="AN1546"/>
      <c r="AO1546">
        <v>7.25</v>
      </c>
      <c r="AP1546"/>
      <c r="AQ1546"/>
      <c r="AR1546">
        <v>4.55</v>
      </c>
      <c r="AS1546"/>
      <c r="AT1546"/>
      <c r="AU1546"/>
      <c r="AV1546"/>
      <c r="AW1546"/>
      <c r="AX1546"/>
      <c r="AY1546"/>
      <c r="AZ1546"/>
      <c r="BA1546"/>
      <c r="BB1546"/>
      <c r="BC1546"/>
      <c r="BD1546"/>
      <c r="BE1546"/>
      <c r="BF1546"/>
      <c r="BG1546"/>
      <c r="BH1546"/>
      <c r="BI1546"/>
      <c r="BJ1546" s="8" t="s">
        <v>67</v>
      </c>
      <c r="BK1546" s="9">
        <v>44830</v>
      </c>
      <c r="BL1546" s="8" t="s">
        <v>2684</v>
      </c>
      <c r="BM1546">
        <v>63104</v>
      </c>
      <c r="BN1546"/>
      <c r="BO1546"/>
    </row>
    <row r="1547" spans="1:67" s="8" customFormat="1" x14ac:dyDescent="0.25">
      <c r="A1547" t="s">
        <v>2820</v>
      </c>
      <c r="B1547"/>
      <c r="C1547" t="s">
        <v>1505</v>
      </c>
      <c r="D1547" t="s">
        <v>111</v>
      </c>
      <c r="E1547" t="s">
        <v>512</v>
      </c>
      <c r="F1547" t="s">
        <v>549</v>
      </c>
      <c r="G1547" t="s">
        <v>512</v>
      </c>
      <c r="H1547" t="s">
        <v>549</v>
      </c>
      <c r="I1547"/>
      <c r="J1547"/>
      <c r="K1547"/>
      <c r="L1547" t="s">
        <v>2833</v>
      </c>
      <c r="M1547"/>
      <c r="N1547"/>
      <c r="O1547"/>
      <c r="P1547"/>
      <c r="Q1547"/>
      <c r="R1547"/>
      <c r="S1547"/>
      <c r="T1547"/>
      <c r="U1547"/>
      <c r="V1547"/>
      <c r="W1547"/>
      <c r="X1547"/>
      <c r="Y1547"/>
      <c r="Z1547"/>
      <c r="AA1547"/>
      <c r="AB1547"/>
      <c r="AC1547"/>
      <c r="AD1547"/>
      <c r="AE1547"/>
      <c r="AF1547"/>
      <c r="AG1547"/>
      <c r="AH1547"/>
      <c r="AI1547"/>
      <c r="AJ1547"/>
      <c r="AK1547"/>
      <c r="AL1547"/>
      <c r="AM1547"/>
      <c r="AN1547"/>
      <c r="AO1547">
        <v>6.7</v>
      </c>
      <c r="AP1547"/>
      <c r="AQ1547"/>
      <c r="AR1547">
        <v>4</v>
      </c>
      <c r="AS1547"/>
      <c r="AT1547"/>
      <c r="AU1547"/>
      <c r="AV1547"/>
      <c r="AW1547"/>
      <c r="AX1547"/>
      <c r="AY1547"/>
      <c r="AZ1547"/>
      <c r="BA1547"/>
      <c r="BB1547"/>
      <c r="BC1547"/>
      <c r="BD1547"/>
      <c r="BE1547"/>
      <c r="BF1547"/>
      <c r="BG1547"/>
      <c r="BH1547"/>
      <c r="BI1547"/>
      <c r="BJ1547" s="8" t="s">
        <v>67</v>
      </c>
      <c r="BK1547" s="9">
        <v>44830</v>
      </c>
      <c r="BL1547" s="8" t="s">
        <v>2684</v>
      </c>
      <c r="BM1547">
        <v>63104</v>
      </c>
      <c r="BN1547"/>
      <c r="BO1547"/>
    </row>
    <row r="1548" spans="1:67" x14ac:dyDescent="0.25">
      <c r="A1548" t="s">
        <v>2825</v>
      </c>
      <c r="C1548" t="s">
        <v>1505</v>
      </c>
      <c r="D1548" t="s">
        <v>111</v>
      </c>
      <c r="E1548" t="s">
        <v>512</v>
      </c>
      <c r="F1548" t="s">
        <v>549</v>
      </c>
      <c r="G1548" t="s">
        <v>512</v>
      </c>
      <c r="H1548" t="s">
        <v>549</v>
      </c>
      <c r="L1548" t="s">
        <v>2827</v>
      </c>
      <c r="AO1548">
        <v>6.45</v>
      </c>
      <c r="AR1548">
        <v>3.95</v>
      </c>
      <c r="BJ1548" s="8" t="s">
        <v>67</v>
      </c>
      <c r="BK1548" s="9">
        <v>44830</v>
      </c>
      <c r="BL1548" s="8" t="s">
        <v>2684</v>
      </c>
      <c r="BM1548">
        <v>63104</v>
      </c>
    </row>
    <row r="1549" spans="1:67" x14ac:dyDescent="0.25">
      <c r="A1549" t="s">
        <v>2817</v>
      </c>
      <c r="C1549" t="s">
        <v>1505</v>
      </c>
      <c r="D1549" t="s">
        <v>111</v>
      </c>
      <c r="E1549" t="s">
        <v>512</v>
      </c>
      <c r="F1549" t="s">
        <v>549</v>
      </c>
      <c r="G1549" t="s">
        <v>512</v>
      </c>
      <c r="H1549" t="s">
        <v>549</v>
      </c>
      <c r="L1549" t="s">
        <v>2807</v>
      </c>
      <c r="AO1549">
        <v>7.05</v>
      </c>
      <c r="AR1549">
        <v>4.05</v>
      </c>
      <c r="BJ1549" s="8" t="s">
        <v>67</v>
      </c>
      <c r="BK1549" s="9">
        <v>44830</v>
      </c>
      <c r="BL1549" s="8" t="s">
        <v>2684</v>
      </c>
      <c r="BM1549">
        <v>63104</v>
      </c>
    </row>
    <row r="1550" spans="1:67" s="12" customFormat="1" ht="14.1" customHeight="1" x14ac:dyDescent="0.25">
      <c r="A1550" t="s">
        <v>2818</v>
      </c>
      <c r="B1550"/>
      <c r="C1550" t="s">
        <v>1505</v>
      </c>
      <c r="D1550" t="s">
        <v>111</v>
      </c>
      <c r="E1550" t="s">
        <v>512</v>
      </c>
      <c r="F1550" t="s">
        <v>549</v>
      </c>
      <c r="G1550" t="s">
        <v>512</v>
      </c>
      <c r="H1550" t="s">
        <v>549</v>
      </c>
      <c r="I1550"/>
      <c r="J1550"/>
      <c r="K1550"/>
      <c r="L1550" t="s">
        <v>2807</v>
      </c>
      <c r="M1550"/>
      <c r="N1550"/>
      <c r="O1550"/>
      <c r="P1550"/>
      <c r="Q1550"/>
      <c r="R1550"/>
      <c r="S1550"/>
      <c r="T1550"/>
      <c r="U1550"/>
      <c r="V1550"/>
      <c r="W1550"/>
      <c r="X1550"/>
      <c r="Y1550"/>
      <c r="Z1550"/>
      <c r="AA1550"/>
      <c r="AB1550"/>
      <c r="AC1550"/>
      <c r="AD1550"/>
      <c r="AE1550"/>
      <c r="AF1550"/>
      <c r="AG1550"/>
      <c r="AH1550"/>
      <c r="AI1550"/>
      <c r="AJ1550"/>
      <c r="AK1550"/>
      <c r="AL1550"/>
      <c r="AM1550"/>
      <c r="AN1550"/>
      <c r="AO1550">
        <v>6.95</v>
      </c>
      <c r="AP1550"/>
      <c r="AQ1550"/>
      <c r="AR1550">
        <v>4.3</v>
      </c>
      <c r="AS1550"/>
      <c r="AT1550"/>
      <c r="AU1550"/>
      <c r="AV1550"/>
      <c r="AW1550"/>
      <c r="AX1550"/>
      <c r="AY1550"/>
      <c r="AZ1550"/>
      <c r="BA1550"/>
      <c r="BB1550"/>
      <c r="BC1550"/>
      <c r="BD1550"/>
      <c r="BE1550"/>
      <c r="BF1550"/>
      <c r="BG1550"/>
      <c r="BH1550"/>
      <c r="BI1550"/>
      <c r="BJ1550" s="8" t="s">
        <v>67</v>
      </c>
      <c r="BK1550" s="9">
        <v>44830</v>
      </c>
      <c r="BL1550" s="8" t="s">
        <v>2684</v>
      </c>
      <c r="BM1550">
        <v>63104</v>
      </c>
      <c r="BN1550"/>
      <c r="BO1550"/>
    </row>
    <row r="1551" spans="1:67" s="12" customFormat="1" x14ac:dyDescent="0.25">
      <c r="A1551" t="s">
        <v>2826</v>
      </c>
      <c r="B1551"/>
      <c r="C1551" t="s">
        <v>1505</v>
      </c>
      <c r="D1551" t="s">
        <v>111</v>
      </c>
      <c r="E1551" t="s">
        <v>512</v>
      </c>
      <c r="F1551" t="s">
        <v>549</v>
      </c>
      <c r="G1551" t="s">
        <v>512</v>
      </c>
      <c r="H1551" t="s">
        <v>549</v>
      </c>
      <c r="I1551"/>
      <c r="J1551"/>
      <c r="K1551"/>
      <c r="L1551" t="s">
        <v>2828</v>
      </c>
      <c r="M1551"/>
      <c r="N1551"/>
      <c r="O1551"/>
      <c r="P1551"/>
      <c r="Q1551"/>
      <c r="R1551"/>
      <c r="S1551"/>
      <c r="T1551"/>
      <c r="U1551"/>
      <c r="V1551"/>
      <c r="W1551"/>
      <c r="X1551"/>
      <c r="Y1551"/>
      <c r="Z1551"/>
      <c r="AA1551"/>
      <c r="AB1551"/>
      <c r="AC1551"/>
      <c r="AD1551"/>
      <c r="AE1551"/>
      <c r="AF1551"/>
      <c r="AG1551"/>
      <c r="AH1551"/>
      <c r="AI1551"/>
      <c r="AJ1551"/>
      <c r="AK1551"/>
      <c r="AL1551"/>
      <c r="AM1551"/>
      <c r="AN1551"/>
      <c r="AO1551">
        <v>6.7</v>
      </c>
      <c r="AP1551"/>
      <c r="AQ1551"/>
      <c r="AR1551">
        <v>3.95</v>
      </c>
      <c r="AS1551"/>
      <c r="AT1551"/>
      <c r="AU1551"/>
      <c r="AV1551"/>
      <c r="AW1551"/>
      <c r="AX1551"/>
      <c r="AY1551"/>
      <c r="AZ1551"/>
      <c r="BA1551"/>
      <c r="BB1551"/>
      <c r="BC1551"/>
      <c r="BD1551"/>
      <c r="BE1551"/>
      <c r="BF1551"/>
      <c r="BG1551"/>
      <c r="BH1551"/>
      <c r="BI1551"/>
      <c r="BJ1551" s="8" t="s">
        <v>67</v>
      </c>
      <c r="BK1551" s="9">
        <v>44830</v>
      </c>
      <c r="BL1551" s="8" t="s">
        <v>2684</v>
      </c>
      <c r="BM1551">
        <v>63104</v>
      </c>
      <c r="BN1551"/>
      <c r="BO1551"/>
    </row>
    <row r="1552" spans="1:67" x14ac:dyDescent="0.25">
      <c r="A1552" t="s">
        <v>2821</v>
      </c>
      <c r="C1552" t="s">
        <v>1505</v>
      </c>
      <c r="D1552" t="s">
        <v>111</v>
      </c>
      <c r="E1552" t="s">
        <v>512</v>
      </c>
      <c r="F1552" t="s">
        <v>549</v>
      </c>
      <c r="G1552" t="s">
        <v>512</v>
      </c>
      <c r="H1552" t="s">
        <v>549</v>
      </c>
      <c r="L1552" t="s">
        <v>2832</v>
      </c>
      <c r="AO1552">
        <v>6.65</v>
      </c>
      <c r="AR1552">
        <v>4.1500000000000004</v>
      </c>
      <c r="BJ1552" s="8" t="s">
        <v>67</v>
      </c>
      <c r="BK1552" s="9">
        <v>44830</v>
      </c>
      <c r="BL1552" s="8" t="s">
        <v>2684</v>
      </c>
      <c r="BM1552">
        <v>63104</v>
      </c>
    </row>
    <row r="1553" spans="1:67" x14ac:dyDescent="0.25">
      <c r="A1553" t="s">
        <v>2815</v>
      </c>
      <c r="C1553" t="s">
        <v>1505</v>
      </c>
      <c r="D1553" t="s">
        <v>111</v>
      </c>
      <c r="E1553" t="s">
        <v>512</v>
      </c>
      <c r="F1553" t="s">
        <v>549</v>
      </c>
      <c r="G1553" t="s">
        <v>512</v>
      </c>
      <c r="H1553" t="s">
        <v>549</v>
      </c>
      <c r="L1553" t="s">
        <v>2807</v>
      </c>
      <c r="AO1553">
        <v>7.15</v>
      </c>
      <c r="AR1553">
        <v>4.2</v>
      </c>
      <c r="BJ1553" s="8" t="s">
        <v>67</v>
      </c>
      <c r="BK1553" s="9">
        <v>44830</v>
      </c>
      <c r="BL1553" s="8" t="s">
        <v>2684</v>
      </c>
      <c r="BM1553">
        <v>63104</v>
      </c>
    </row>
    <row r="1554" spans="1:67" x14ac:dyDescent="0.25">
      <c r="A1554" t="s">
        <v>2824</v>
      </c>
      <c r="C1554" t="s">
        <v>1505</v>
      </c>
      <c r="D1554" t="s">
        <v>111</v>
      </c>
      <c r="E1554" t="s">
        <v>512</v>
      </c>
      <c r="F1554" t="s">
        <v>549</v>
      </c>
      <c r="G1554" t="s">
        <v>512</v>
      </c>
      <c r="H1554" t="s">
        <v>549</v>
      </c>
      <c r="L1554" t="s">
        <v>2829</v>
      </c>
      <c r="AO1554">
        <v>7.65</v>
      </c>
      <c r="AR1554">
        <v>4.6500000000000004</v>
      </c>
      <c r="BJ1554" s="8" t="s">
        <v>67</v>
      </c>
      <c r="BK1554" s="9">
        <v>44830</v>
      </c>
      <c r="BL1554" s="8" t="s">
        <v>2684</v>
      </c>
      <c r="BM1554">
        <v>63104</v>
      </c>
    </row>
    <row r="1555" spans="1:67" x14ac:dyDescent="0.25">
      <c r="A1555" s="8" t="s">
        <v>2966</v>
      </c>
      <c r="B1555" s="8"/>
      <c r="C1555" s="8" t="s">
        <v>1505</v>
      </c>
      <c r="D1555" s="8" t="s">
        <v>111</v>
      </c>
      <c r="E1555" s="8" t="s">
        <v>512</v>
      </c>
      <c r="F1555" s="8" t="s">
        <v>549</v>
      </c>
      <c r="G1555" s="8" t="s">
        <v>512</v>
      </c>
      <c r="H1555" s="8" t="s">
        <v>2963</v>
      </c>
      <c r="I1555" s="8"/>
      <c r="J1555" s="8"/>
      <c r="K1555" s="8"/>
      <c r="L1555" s="8" t="s">
        <v>2967</v>
      </c>
      <c r="M1555" s="8"/>
      <c r="N1555" s="8"/>
      <c r="O1555" s="8"/>
      <c r="P1555" s="8"/>
      <c r="Q1555" s="8"/>
      <c r="R1555" s="8"/>
      <c r="S1555" s="8"/>
      <c r="T1555" s="8"/>
      <c r="U1555" s="8"/>
      <c r="V1555" s="8"/>
      <c r="W1555" s="8"/>
      <c r="X1555" s="8"/>
      <c r="Y1555" s="8"/>
      <c r="Z1555" s="8"/>
      <c r="AA1555" s="8"/>
      <c r="AB1555" s="8"/>
      <c r="AC1555" s="8"/>
      <c r="AD1555" s="8"/>
      <c r="AE1555" s="8"/>
      <c r="AF1555" s="8"/>
      <c r="AG1555" s="8"/>
      <c r="AH1555" s="8"/>
      <c r="AI1555" s="8"/>
      <c r="AJ1555" s="8"/>
      <c r="AK1555" s="8"/>
      <c r="AL1555" s="8"/>
      <c r="AM1555" s="8"/>
      <c r="AN1555" s="8"/>
      <c r="AO1555" s="8"/>
      <c r="AP1555" s="8"/>
      <c r="AQ1555" s="8"/>
      <c r="AR1555" s="8"/>
      <c r="AS1555" s="8"/>
      <c r="AT1555" s="8"/>
      <c r="AU1555" s="8"/>
      <c r="AV1555" s="8"/>
      <c r="AW1555" s="8"/>
      <c r="AX1555" s="8"/>
      <c r="AY1555" s="8"/>
      <c r="AZ1555" s="8"/>
      <c r="BA1555" s="8"/>
      <c r="BB1555" s="8"/>
      <c r="BC1555" s="8"/>
      <c r="BD1555" s="8"/>
      <c r="BE1555" s="8">
        <v>7.3</v>
      </c>
      <c r="BF1555" s="8"/>
      <c r="BG1555" s="8"/>
      <c r="BH1555" s="8">
        <v>4.5999999999999996</v>
      </c>
      <c r="BI1555" s="8"/>
      <c r="BJ1555" s="8" t="s">
        <v>67</v>
      </c>
      <c r="BK1555" s="9">
        <v>44832</v>
      </c>
      <c r="BL1555" s="8" t="s">
        <v>2947</v>
      </c>
      <c r="BM1555" s="8">
        <v>2528</v>
      </c>
      <c r="BN1555" s="8"/>
      <c r="BO1555" s="8"/>
    </row>
    <row r="1556" spans="1:67" x14ac:dyDescent="0.25">
      <c r="A1556" s="8" t="s">
        <v>2964</v>
      </c>
      <c r="B1556" s="8"/>
      <c r="C1556" s="8" t="s">
        <v>1505</v>
      </c>
      <c r="D1556" s="8" t="s">
        <v>111</v>
      </c>
      <c r="E1556" s="8" t="s">
        <v>512</v>
      </c>
      <c r="F1556" s="8" t="s">
        <v>549</v>
      </c>
      <c r="G1556" s="8" t="s">
        <v>512</v>
      </c>
      <c r="H1556" s="8" t="s">
        <v>2963</v>
      </c>
      <c r="I1556" s="8"/>
      <c r="J1556" s="8"/>
      <c r="K1556" s="8"/>
      <c r="L1556" s="8" t="s">
        <v>2965</v>
      </c>
      <c r="M1556" s="8"/>
      <c r="N1556" s="8"/>
      <c r="O1556" s="8"/>
      <c r="P1556" s="8"/>
      <c r="Q1556" s="8"/>
      <c r="R1556" s="8"/>
      <c r="S1556" s="8"/>
      <c r="T1556" s="8"/>
      <c r="U1556" s="8"/>
      <c r="V1556" s="8"/>
      <c r="W1556" s="8"/>
      <c r="X1556" s="8"/>
      <c r="Y1556" s="8"/>
      <c r="Z1556" s="8"/>
      <c r="AA1556" s="8"/>
      <c r="AB1556" s="8"/>
      <c r="AC1556" s="8"/>
      <c r="AD1556" s="8"/>
      <c r="AE1556" s="8"/>
      <c r="AF1556" s="8"/>
      <c r="AG1556" s="8">
        <v>5.4</v>
      </c>
      <c r="AH1556" s="8"/>
      <c r="AI1556" s="8"/>
      <c r="AJ1556" s="8">
        <v>8.4</v>
      </c>
      <c r="AK1556" s="8"/>
      <c r="AL1556" s="8"/>
      <c r="AM1556" s="8"/>
      <c r="AN1556" s="8"/>
      <c r="AO1556" s="8"/>
      <c r="AP1556" s="8"/>
      <c r="AQ1556" s="8"/>
      <c r="AR1556" s="8"/>
      <c r="AS1556" s="8"/>
      <c r="AT1556" s="8"/>
      <c r="AU1556" s="8"/>
      <c r="AV1556" s="8"/>
      <c r="AW1556" s="8"/>
      <c r="AX1556" s="8"/>
      <c r="AY1556" s="8"/>
      <c r="AZ1556" s="8"/>
      <c r="BA1556" s="8"/>
      <c r="BB1556" s="8"/>
      <c r="BC1556" s="8"/>
      <c r="BD1556" s="8"/>
      <c r="BE1556" s="8"/>
      <c r="BF1556" s="8"/>
      <c r="BG1556" s="8"/>
      <c r="BH1556" s="8"/>
      <c r="BI1556" s="8"/>
      <c r="BJ1556" s="8" t="s">
        <v>67</v>
      </c>
      <c r="BK1556" s="32">
        <v>44832</v>
      </c>
      <c r="BL1556" s="8" t="s">
        <v>2947</v>
      </c>
      <c r="BM1556" s="8">
        <v>2528</v>
      </c>
      <c r="BN1556" s="8" t="s">
        <v>60</v>
      </c>
      <c r="BO1556" s="8" t="s">
        <v>2947</v>
      </c>
    </row>
    <row r="1557" spans="1:67" x14ac:dyDescent="0.25">
      <c r="A1557" s="13" t="s">
        <v>1723</v>
      </c>
      <c r="B1557" s="13"/>
      <c r="C1557" s="13" t="s">
        <v>1505</v>
      </c>
      <c r="D1557" s="13" t="s">
        <v>111</v>
      </c>
      <c r="E1557" s="13" t="s">
        <v>512</v>
      </c>
      <c r="F1557" s="13" t="s">
        <v>549</v>
      </c>
      <c r="G1557" s="13" t="s">
        <v>512</v>
      </c>
      <c r="H1557" s="13" t="s">
        <v>562</v>
      </c>
      <c r="I1557" s="13"/>
      <c r="J1557" s="13"/>
      <c r="K1557" s="13"/>
      <c r="L1557" s="13"/>
      <c r="M1557" s="13"/>
      <c r="N1557" s="13"/>
      <c r="O1557" s="13"/>
      <c r="P1557" s="13"/>
      <c r="Q1557" s="13"/>
      <c r="R1557" s="13"/>
      <c r="S1557" s="13"/>
      <c r="T1557" s="13"/>
      <c r="U1557" s="13"/>
      <c r="V1557" s="13"/>
      <c r="W1557" s="13"/>
      <c r="X1557" s="13"/>
      <c r="Y1557" s="13"/>
      <c r="Z1557" s="13"/>
      <c r="AA1557" s="13"/>
      <c r="AB1557" s="13"/>
      <c r="AC1557" s="13"/>
      <c r="AD1557" s="13"/>
      <c r="AE1557" s="13"/>
      <c r="AF1557" s="13"/>
      <c r="AG1557" s="13"/>
      <c r="AH1557" s="13"/>
      <c r="AI1557" s="13"/>
      <c r="AJ1557" s="13"/>
      <c r="AK1557" s="13"/>
      <c r="AL1557" s="13"/>
      <c r="AM1557" s="13"/>
      <c r="AN1557" s="13"/>
      <c r="AO1557" s="13"/>
      <c r="AP1557" s="13"/>
      <c r="AQ1557" s="13"/>
      <c r="AR1557" s="13"/>
      <c r="AS1557" s="13"/>
      <c r="AT1557" s="13"/>
      <c r="AU1557" s="13"/>
      <c r="AV1557" s="13"/>
      <c r="AW1557" s="13"/>
      <c r="AX1557" s="13"/>
      <c r="AY1557" s="13"/>
      <c r="AZ1557" s="13"/>
      <c r="BA1557" s="13"/>
      <c r="BB1557" s="13"/>
      <c r="BC1557" s="13"/>
      <c r="BD1557" s="13"/>
      <c r="BE1557" s="13"/>
      <c r="BF1557" s="13"/>
      <c r="BG1557" s="13"/>
      <c r="BH1557" s="13"/>
      <c r="BI1557" s="13"/>
      <c r="BJ1557" s="13"/>
      <c r="BK1557" s="13"/>
      <c r="BL1557" s="13"/>
      <c r="BM1557" s="13"/>
      <c r="BN1557" s="13"/>
      <c r="BO1557" s="13"/>
    </row>
    <row r="1558" spans="1:67" x14ac:dyDescent="0.25">
      <c r="A1558" t="s">
        <v>561</v>
      </c>
      <c r="C1558" t="s">
        <v>1505</v>
      </c>
      <c r="D1558" t="s">
        <v>111</v>
      </c>
      <c r="E1558" t="s">
        <v>512</v>
      </c>
      <c r="F1558" t="s">
        <v>549</v>
      </c>
      <c r="G1558" t="s">
        <v>512</v>
      </c>
      <c r="H1558" t="s">
        <v>562</v>
      </c>
      <c r="M1558">
        <v>4</v>
      </c>
      <c r="P1558">
        <v>2.2000000000000002</v>
      </c>
      <c r="Q1558">
        <v>5.7</v>
      </c>
      <c r="T1558">
        <v>5.5</v>
      </c>
      <c r="U1558">
        <v>6</v>
      </c>
      <c r="X1558">
        <v>7.3</v>
      </c>
      <c r="Y1558">
        <v>6.2</v>
      </c>
      <c r="AB1558">
        <v>8.5</v>
      </c>
      <c r="AC1558">
        <v>6.2</v>
      </c>
      <c r="AF1558">
        <v>9.1</v>
      </c>
      <c r="AG1558">
        <v>4.9000000000000004</v>
      </c>
      <c r="AJ1558">
        <v>7.5</v>
      </c>
      <c r="AO1558">
        <v>5.5</v>
      </c>
      <c r="AR1558">
        <v>3.2</v>
      </c>
      <c r="AS1558">
        <v>6.7</v>
      </c>
      <c r="AV1558">
        <v>4.0999999999999996</v>
      </c>
      <c r="AW1558">
        <v>6.5</v>
      </c>
      <c r="AZ1558">
        <v>5.0999999999999996</v>
      </c>
      <c r="BA1558">
        <v>6.5</v>
      </c>
      <c r="BD1558">
        <v>5.4</v>
      </c>
      <c r="BE1558">
        <v>6.7</v>
      </c>
      <c r="BH1558">
        <v>4.5</v>
      </c>
      <c r="BJ1558" t="s">
        <v>67</v>
      </c>
      <c r="BL1558" t="s">
        <v>217</v>
      </c>
      <c r="BM1558">
        <v>4269</v>
      </c>
    </row>
    <row r="1559" spans="1:67" x14ac:dyDescent="0.25">
      <c r="A1559" s="8"/>
      <c r="B1559" s="8"/>
      <c r="C1559" s="8" t="s">
        <v>1505</v>
      </c>
      <c r="D1559" s="8" t="s">
        <v>111</v>
      </c>
      <c r="E1559" s="8" t="s">
        <v>512</v>
      </c>
      <c r="F1559" s="8" t="s">
        <v>549</v>
      </c>
      <c r="G1559" s="8" t="s">
        <v>1478</v>
      </c>
      <c r="H1559" s="8" t="s">
        <v>549</v>
      </c>
      <c r="I1559" s="8"/>
      <c r="J1559" s="8"/>
      <c r="K1559" s="8"/>
      <c r="L1559" s="8"/>
      <c r="M1559" s="8"/>
      <c r="N1559" s="8"/>
      <c r="O1559" s="8"/>
      <c r="P1559" s="8"/>
      <c r="Q1559" s="8"/>
      <c r="R1559" s="8"/>
      <c r="S1559" s="8"/>
      <c r="T1559" s="8"/>
      <c r="U1559" s="8">
        <v>8.5</v>
      </c>
      <c r="V1559" s="8"/>
      <c r="W1559" s="8"/>
      <c r="X1559" s="8">
        <v>8.5</v>
      </c>
      <c r="Y1559" s="8"/>
      <c r="Z1559" s="8"/>
      <c r="AA1559" s="8"/>
      <c r="AB1559" s="8"/>
      <c r="AC1559" s="8">
        <v>8</v>
      </c>
      <c r="AD1559" s="8"/>
      <c r="AE1559" s="8"/>
      <c r="AF1559" s="8">
        <v>9.6999999999999993</v>
      </c>
      <c r="AG1559" s="8"/>
      <c r="AH1559" s="8"/>
      <c r="AI1559" s="8"/>
      <c r="AJ1559" s="8"/>
      <c r="AK1559" s="8"/>
      <c r="AL1559" s="8"/>
      <c r="AM1559" s="8"/>
      <c r="AN1559" s="8"/>
      <c r="AO1559" s="8"/>
      <c r="AP1559" s="8"/>
      <c r="AQ1559" s="8"/>
      <c r="AR1559" s="8"/>
      <c r="AS1559" s="8">
        <v>8</v>
      </c>
      <c r="AT1559" s="8"/>
      <c r="AU1559" s="8"/>
      <c r="AV1559" s="8">
        <v>5</v>
      </c>
      <c r="AW1559" s="8"/>
      <c r="AX1559" s="8"/>
      <c r="AY1559" s="8"/>
      <c r="AZ1559" s="8"/>
      <c r="BA1559" s="8">
        <v>7.5</v>
      </c>
      <c r="BB1559" s="8"/>
      <c r="BC1559" s="8"/>
      <c r="BD1559" s="8">
        <v>6</v>
      </c>
      <c r="BE1559" s="8"/>
      <c r="BF1559" s="8"/>
      <c r="BG1559" s="8"/>
      <c r="BH1559" s="8"/>
      <c r="BI1559" s="8" t="s">
        <v>1479</v>
      </c>
      <c r="BJ1559" s="8" t="s">
        <v>67</v>
      </c>
      <c r="BK1559" s="9">
        <v>44806</v>
      </c>
      <c r="BL1559" s="8" t="s">
        <v>1464</v>
      </c>
      <c r="BM1559" s="8">
        <v>35427</v>
      </c>
      <c r="BN1559" s="8"/>
      <c r="BO1559" s="8"/>
    </row>
    <row r="1560" spans="1:67" x14ac:dyDescent="0.25">
      <c r="A1560" s="13" t="s">
        <v>1723</v>
      </c>
      <c r="B1560" s="13"/>
      <c r="C1560" s="13" t="s">
        <v>1505</v>
      </c>
      <c r="D1560" s="13" t="s">
        <v>111</v>
      </c>
      <c r="E1560" s="13" t="s">
        <v>512</v>
      </c>
      <c r="F1560" s="13" t="s">
        <v>563</v>
      </c>
      <c r="G1560" s="13" t="s">
        <v>512</v>
      </c>
      <c r="H1560" s="13" t="s">
        <v>563</v>
      </c>
      <c r="I1560" s="13"/>
      <c r="J1560" s="13"/>
      <c r="K1560" s="13"/>
      <c r="L1560" s="13"/>
      <c r="M1560" s="13"/>
      <c r="N1560" s="13"/>
      <c r="O1560" s="13"/>
      <c r="P1560" s="13"/>
      <c r="Q1560" s="13"/>
      <c r="R1560" s="13"/>
      <c r="S1560" s="13"/>
      <c r="T1560" s="13"/>
      <c r="U1560" s="13"/>
      <c r="V1560" s="13"/>
      <c r="W1560" s="13"/>
      <c r="X1560" s="13"/>
      <c r="Y1560" s="13"/>
      <c r="Z1560" s="13"/>
      <c r="AA1560" s="13"/>
      <c r="AB1560" s="13"/>
      <c r="AC1560" s="13"/>
      <c r="AD1560" s="13"/>
      <c r="AE1560" s="13"/>
      <c r="AF1560" s="13"/>
      <c r="AG1560" s="13"/>
      <c r="AH1560" s="13"/>
      <c r="AI1560" s="13"/>
      <c r="AJ1560" s="13"/>
      <c r="AK1560" s="13"/>
      <c r="AL1560" s="13"/>
      <c r="AM1560" s="13"/>
      <c r="AN1560" s="13"/>
      <c r="AO1560" s="13"/>
      <c r="AP1560" s="13"/>
      <c r="AQ1560" s="13"/>
      <c r="AR1560" s="13"/>
      <c r="AS1560" s="13"/>
      <c r="AT1560" s="13"/>
      <c r="AU1560" s="13"/>
      <c r="AV1560" s="13"/>
      <c r="AW1560" s="13"/>
      <c r="AX1560" s="13"/>
      <c r="AY1560" s="13"/>
      <c r="AZ1560" s="13"/>
      <c r="BA1560" s="13"/>
      <c r="BB1560" s="13"/>
      <c r="BC1560" s="13"/>
      <c r="BD1560" s="13"/>
      <c r="BE1560" s="13"/>
      <c r="BF1560" s="13"/>
      <c r="BG1560" s="13"/>
      <c r="BH1560" s="13"/>
      <c r="BI1560" s="13"/>
      <c r="BJ1560" s="13"/>
      <c r="BK1560" s="13"/>
      <c r="BL1560" s="13"/>
      <c r="BM1560" s="13"/>
      <c r="BN1560" s="13"/>
      <c r="BO1560" s="13"/>
    </row>
    <row r="1561" spans="1:67" x14ac:dyDescent="0.25">
      <c r="A1561" s="8" t="s">
        <v>2650</v>
      </c>
      <c r="C1561" t="s">
        <v>1505</v>
      </c>
      <c r="D1561" t="s">
        <v>111</v>
      </c>
      <c r="E1561" t="s">
        <v>512</v>
      </c>
      <c r="F1561" t="s">
        <v>563</v>
      </c>
      <c r="G1561" t="s">
        <v>512</v>
      </c>
      <c r="H1561" t="s">
        <v>563</v>
      </c>
      <c r="L1561" t="s">
        <v>470</v>
      </c>
      <c r="Q1561">
        <v>5.2</v>
      </c>
      <c r="T1561">
        <v>5.15</v>
      </c>
      <c r="U1561">
        <v>5.6</v>
      </c>
      <c r="X1561">
        <v>6.55</v>
      </c>
      <c r="Y1561">
        <v>5.67</v>
      </c>
      <c r="AB1561">
        <v>7.37</v>
      </c>
      <c r="AC1561">
        <v>6.33</v>
      </c>
      <c r="AF1561">
        <v>7.3</v>
      </c>
      <c r="AG1561">
        <v>5.2</v>
      </c>
      <c r="AJ1561">
        <v>6.06</v>
      </c>
      <c r="AO1561">
        <v>5.77</v>
      </c>
      <c r="AR1561">
        <v>3.05</v>
      </c>
      <c r="AS1561">
        <v>5.78</v>
      </c>
      <c r="AV1561">
        <v>3.77</v>
      </c>
      <c r="AW1561">
        <v>5.47</v>
      </c>
      <c r="AZ1561">
        <v>4.3600000000000003</v>
      </c>
      <c r="BA1561">
        <v>5.48</v>
      </c>
      <c r="BD1561">
        <v>4.6399999999999997</v>
      </c>
      <c r="BE1561">
        <v>5.88</v>
      </c>
      <c r="BH1561">
        <v>3.83</v>
      </c>
      <c r="BI1561" t="s">
        <v>460</v>
      </c>
      <c r="BJ1561" t="s">
        <v>67</v>
      </c>
      <c r="BL1561" t="s">
        <v>461</v>
      </c>
      <c r="BM1561">
        <v>3401</v>
      </c>
    </row>
    <row r="1562" spans="1:67" x14ac:dyDescent="0.25">
      <c r="A1562" t="s">
        <v>96</v>
      </c>
      <c r="C1562" t="s">
        <v>1505</v>
      </c>
      <c r="D1562" t="s">
        <v>111</v>
      </c>
      <c r="E1562" t="s">
        <v>512</v>
      </c>
      <c r="F1562" t="s">
        <v>563</v>
      </c>
      <c r="G1562" t="s">
        <v>512</v>
      </c>
      <c r="H1562" t="s">
        <v>563</v>
      </c>
      <c r="I1562" t="b">
        <v>0</v>
      </c>
      <c r="U1562">
        <v>5.6</v>
      </c>
      <c r="X1562">
        <v>6.55</v>
      </c>
      <c r="Y1562">
        <v>5.67</v>
      </c>
      <c r="AB1562">
        <v>7.37</v>
      </c>
      <c r="AC1562">
        <v>6.33</v>
      </c>
      <c r="AF1562">
        <v>7.3</v>
      </c>
      <c r="AG1562">
        <v>5.2</v>
      </c>
      <c r="AJ1562">
        <v>6.06</v>
      </c>
      <c r="BI1562" t="s">
        <v>553</v>
      </c>
      <c r="BJ1562" t="s">
        <v>67</v>
      </c>
      <c r="BL1562" t="s">
        <v>516</v>
      </c>
      <c r="BM1562">
        <v>69736</v>
      </c>
    </row>
    <row r="1563" spans="1:67" x14ac:dyDescent="0.25">
      <c r="A1563" t="s">
        <v>2835</v>
      </c>
      <c r="C1563" t="s">
        <v>1505</v>
      </c>
      <c r="D1563" t="s">
        <v>111</v>
      </c>
      <c r="E1563" t="s">
        <v>512</v>
      </c>
      <c r="F1563" t="s">
        <v>271</v>
      </c>
      <c r="G1563" t="s">
        <v>2834</v>
      </c>
      <c r="H1563" t="s">
        <v>271</v>
      </c>
      <c r="AS1563">
        <v>6.85</v>
      </c>
      <c r="AV1563">
        <v>4.55</v>
      </c>
      <c r="AW1563">
        <v>6.73</v>
      </c>
      <c r="AX1563">
        <v>5.3</v>
      </c>
      <c r="AZ1563">
        <v>5.3</v>
      </c>
      <c r="BA1563">
        <v>7</v>
      </c>
      <c r="BB1563">
        <v>5.9</v>
      </c>
      <c r="BD1563">
        <v>5.9</v>
      </c>
      <c r="BJ1563" s="8" t="s">
        <v>67</v>
      </c>
      <c r="BK1563" s="9">
        <v>44830</v>
      </c>
      <c r="BL1563" s="8" t="s">
        <v>2684</v>
      </c>
      <c r="BM1563">
        <v>63104</v>
      </c>
    </row>
    <row r="1564" spans="1:67" x14ac:dyDescent="0.25">
      <c r="A1564" t="s">
        <v>2836</v>
      </c>
      <c r="C1564" t="s">
        <v>1505</v>
      </c>
      <c r="D1564" t="s">
        <v>111</v>
      </c>
      <c r="E1564" t="s">
        <v>512</v>
      </c>
      <c r="F1564" t="s">
        <v>271</v>
      </c>
      <c r="G1564" t="s">
        <v>2834</v>
      </c>
      <c r="H1564" t="s">
        <v>271</v>
      </c>
      <c r="BA1564" s="29">
        <v>7.6</v>
      </c>
      <c r="BB1564">
        <v>5.9</v>
      </c>
      <c r="BD1564">
        <v>5.9</v>
      </c>
      <c r="BJ1564" s="8" t="s">
        <v>67</v>
      </c>
      <c r="BK1564" s="9">
        <v>44830</v>
      </c>
      <c r="BL1564" s="8" t="s">
        <v>2684</v>
      </c>
      <c r="BM1564">
        <v>63104</v>
      </c>
    </row>
    <row r="1565" spans="1:67" x14ac:dyDescent="0.25">
      <c r="A1565" t="s">
        <v>564</v>
      </c>
      <c r="C1565" t="s">
        <v>1505</v>
      </c>
      <c r="D1565" t="s">
        <v>111</v>
      </c>
      <c r="E1565" t="s">
        <v>512</v>
      </c>
      <c r="F1565" t="s">
        <v>271</v>
      </c>
      <c r="G1565" t="s">
        <v>512</v>
      </c>
      <c r="H1565" t="s">
        <v>271</v>
      </c>
      <c r="K1565" t="s">
        <v>466</v>
      </c>
      <c r="L1565" t="s">
        <v>467</v>
      </c>
      <c r="BA1565">
        <v>7</v>
      </c>
      <c r="BD1565">
        <v>6</v>
      </c>
      <c r="BJ1565" t="s">
        <v>67</v>
      </c>
      <c r="BL1565" t="s">
        <v>468</v>
      </c>
      <c r="BM1565">
        <v>2672</v>
      </c>
    </row>
    <row r="1566" spans="1:67" x14ac:dyDescent="0.25">
      <c r="A1566" t="s">
        <v>565</v>
      </c>
      <c r="C1566" t="s">
        <v>1505</v>
      </c>
      <c r="D1566" t="s">
        <v>111</v>
      </c>
      <c r="E1566" t="s">
        <v>512</v>
      </c>
      <c r="F1566" t="s">
        <v>271</v>
      </c>
      <c r="G1566" t="s">
        <v>512</v>
      </c>
      <c r="H1566" t="s">
        <v>271</v>
      </c>
      <c r="AC1566">
        <v>8.6999999999999993</v>
      </c>
      <c r="AF1566">
        <v>9.85</v>
      </c>
      <c r="AG1566">
        <v>6.65</v>
      </c>
      <c r="AJ1566">
        <v>7.45</v>
      </c>
      <c r="BI1566" s="5" t="s">
        <v>566</v>
      </c>
      <c r="BJ1566" t="s">
        <v>67</v>
      </c>
      <c r="BL1566" t="s">
        <v>118</v>
      </c>
      <c r="BM1566">
        <v>3096</v>
      </c>
    </row>
    <row r="1567" spans="1:67" s="12" customFormat="1" x14ac:dyDescent="0.25">
      <c r="A1567" t="s">
        <v>567</v>
      </c>
      <c r="B1567"/>
      <c r="C1567" t="s">
        <v>1505</v>
      </c>
      <c r="D1567" t="s">
        <v>111</v>
      </c>
      <c r="E1567" t="s">
        <v>512</v>
      </c>
      <c r="F1567" t="s">
        <v>271</v>
      </c>
      <c r="G1567" t="s">
        <v>512</v>
      </c>
      <c r="H1567" t="s">
        <v>271</v>
      </c>
      <c r="I1567"/>
      <c r="J1567"/>
      <c r="K1567"/>
      <c r="L1567"/>
      <c r="M1567"/>
      <c r="N1567"/>
      <c r="O1567"/>
      <c r="P1567"/>
      <c r="Q1567"/>
      <c r="R1567"/>
      <c r="S1567"/>
      <c r="T1567"/>
      <c r="U1567"/>
      <c r="V1567"/>
      <c r="W1567"/>
      <c r="X1567"/>
      <c r="Y1567"/>
      <c r="Z1567"/>
      <c r="AA1567"/>
      <c r="AB1567"/>
      <c r="AC1567">
        <v>8.0500000000000007</v>
      </c>
      <c r="AD1567"/>
      <c r="AE1567"/>
      <c r="AF1567">
        <v>8.66</v>
      </c>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t="s">
        <v>67</v>
      </c>
      <c r="BK1567"/>
      <c r="BL1567" t="s">
        <v>118</v>
      </c>
      <c r="BM1567">
        <v>3096</v>
      </c>
      <c r="BN1567"/>
      <c r="BO1567"/>
    </row>
    <row r="1568" spans="1:67" s="12" customFormat="1" x14ac:dyDescent="0.25">
      <c r="A1568" s="13" t="s">
        <v>1723</v>
      </c>
      <c r="B1568" s="13"/>
      <c r="C1568" s="13" t="s">
        <v>1505</v>
      </c>
      <c r="D1568" s="13" t="s">
        <v>111</v>
      </c>
      <c r="E1568" s="13" t="s">
        <v>512</v>
      </c>
      <c r="F1568" s="13" t="s">
        <v>568</v>
      </c>
      <c r="G1568" s="13" t="s">
        <v>512</v>
      </c>
      <c r="H1568" s="13" t="s">
        <v>568</v>
      </c>
      <c r="I1568" s="13"/>
      <c r="J1568" s="13"/>
      <c r="K1568" s="13"/>
      <c r="L1568" s="13"/>
      <c r="M1568" s="13"/>
      <c r="N1568" s="13"/>
      <c r="O1568" s="13"/>
      <c r="P1568" s="13"/>
      <c r="Q1568" s="13"/>
      <c r="R1568" s="13"/>
      <c r="S1568" s="13"/>
      <c r="T1568" s="13"/>
      <c r="U1568" s="13"/>
      <c r="V1568" s="13"/>
      <c r="W1568" s="13"/>
      <c r="X1568" s="13"/>
      <c r="Y1568" s="13"/>
      <c r="Z1568" s="13"/>
      <c r="AA1568" s="13"/>
      <c r="AB1568" s="13"/>
      <c r="AC1568" s="13"/>
      <c r="AD1568" s="13"/>
      <c r="AE1568" s="13"/>
      <c r="AF1568" s="13"/>
      <c r="AG1568" s="13"/>
      <c r="AH1568" s="13"/>
      <c r="AI1568" s="13"/>
      <c r="AJ1568" s="13"/>
      <c r="AK1568" s="13"/>
      <c r="AL1568" s="13"/>
      <c r="AM1568" s="13"/>
      <c r="AN1568" s="13"/>
      <c r="AO1568" s="13"/>
      <c r="AP1568" s="13"/>
      <c r="AQ1568" s="13"/>
      <c r="AR1568" s="13"/>
      <c r="AS1568" s="13"/>
      <c r="AT1568" s="13"/>
      <c r="AU1568" s="13"/>
      <c r="AV1568" s="13"/>
      <c r="AW1568" s="13"/>
      <c r="AX1568" s="13"/>
      <c r="AY1568" s="13"/>
      <c r="AZ1568" s="13"/>
      <c r="BA1568" s="13"/>
      <c r="BB1568" s="13"/>
      <c r="BC1568" s="13"/>
      <c r="BD1568" s="13"/>
      <c r="BE1568" s="13"/>
      <c r="BF1568" s="13"/>
      <c r="BG1568" s="13"/>
      <c r="BH1568" s="13"/>
      <c r="BI1568" s="13"/>
      <c r="BJ1568" s="13"/>
      <c r="BK1568" s="13"/>
      <c r="BL1568" s="13"/>
      <c r="BM1568" s="13"/>
      <c r="BN1568" s="13"/>
      <c r="BO1568" s="13"/>
    </row>
    <row r="1569" spans="1:67" s="12" customFormat="1" x14ac:dyDescent="0.25">
      <c r="A1569" s="8" t="s">
        <v>2650</v>
      </c>
      <c r="B1569"/>
      <c r="C1569" t="s">
        <v>1505</v>
      </c>
      <c r="D1569" t="s">
        <v>111</v>
      </c>
      <c r="E1569" t="s">
        <v>512</v>
      </c>
      <c r="F1569" t="s">
        <v>568</v>
      </c>
      <c r="G1569" t="s">
        <v>512</v>
      </c>
      <c r="H1569" t="s">
        <v>568</v>
      </c>
      <c r="I1569"/>
      <c r="J1569"/>
      <c r="K1569"/>
      <c r="L1569" t="s">
        <v>569</v>
      </c>
      <c r="M1569"/>
      <c r="N1569"/>
      <c r="O1569"/>
      <c r="P1569"/>
      <c r="Q1569"/>
      <c r="R1569"/>
      <c r="S1569"/>
      <c r="T1569"/>
      <c r="U1569">
        <v>7</v>
      </c>
      <c r="V1569"/>
      <c r="W1569"/>
      <c r="X1569">
        <v>8.4</v>
      </c>
      <c r="Y1569">
        <v>7.85</v>
      </c>
      <c r="Z1569"/>
      <c r="AA1569"/>
      <c r="AB1569">
        <v>10.1</v>
      </c>
      <c r="AC1569">
        <v>8.3000000000000007</v>
      </c>
      <c r="AD1569"/>
      <c r="AE1569"/>
      <c r="AF1569">
        <v>10.199999999999999</v>
      </c>
      <c r="AG1569">
        <v>8.1</v>
      </c>
      <c r="AH1569"/>
      <c r="AI1569"/>
      <c r="AJ1569">
        <v>8.73</v>
      </c>
      <c r="AK1569"/>
      <c r="AL1569"/>
      <c r="AM1569"/>
      <c r="AN1569"/>
      <c r="AO1569">
        <v>7.8</v>
      </c>
      <c r="AP1569"/>
      <c r="AQ1569"/>
      <c r="AR1569">
        <v>4.95</v>
      </c>
      <c r="AS1569">
        <v>8</v>
      </c>
      <c r="AT1569"/>
      <c r="AU1569"/>
      <c r="AV1569">
        <v>5.57</v>
      </c>
      <c r="AW1569">
        <v>8.1999999999999993</v>
      </c>
      <c r="AX1569"/>
      <c r="AY1569"/>
      <c r="AZ1569">
        <v>6.77</v>
      </c>
      <c r="BA1569">
        <v>8.0500000000000007</v>
      </c>
      <c r="BB1569"/>
      <c r="BC1569"/>
      <c r="BD1569">
        <v>6.97</v>
      </c>
      <c r="BE1569">
        <v>9.8000000000000007</v>
      </c>
      <c r="BF1569"/>
      <c r="BG1569"/>
      <c r="BH1569">
        <v>7.1</v>
      </c>
      <c r="BI1569" t="s">
        <v>460</v>
      </c>
      <c r="BJ1569" t="s">
        <v>67</v>
      </c>
      <c r="BK1569"/>
      <c r="BL1569" t="s">
        <v>461</v>
      </c>
      <c r="BM1569">
        <v>3401</v>
      </c>
      <c r="BN1569"/>
      <c r="BO1569"/>
    </row>
    <row r="1570" spans="1:67" s="12" customFormat="1" x14ac:dyDescent="0.25">
      <c r="A1570" t="s">
        <v>96</v>
      </c>
      <c r="B1570"/>
      <c r="C1570" t="s">
        <v>1505</v>
      </c>
      <c r="D1570" t="s">
        <v>111</v>
      </c>
      <c r="E1570" t="s">
        <v>512</v>
      </c>
      <c r="F1570" t="s">
        <v>568</v>
      </c>
      <c r="G1570" t="s">
        <v>512</v>
      </c>
      <c r="H1570" t="s">
        <v>568</v>
      </c>
      <c r="I1570" t="b">
        <v>0</v>
      </c>
      <c r="J1570"/>
      <c r="K1570"/>
      <c r="L1570"/>
      <c r="M1570"/>
      <c r="N1570"/>
      <c r="O1570"/>
      <c r="P1570"/>
      <c r="Q1570"/>
      <c r="R1570"/>
      <c r="S1570"/>
      <c r="T1570"/>
      <c r="U1570">
        <v>7</v>
      </c>
      <c r="V1570"/>
      <c r="W1570"/>
      <c r="X1570">
        <v>8.4</v>
      </c>
      <c r="Y1570">
        <v>7.85</v>
      </c>
      <c r="Z1570"/>
      <c r="AA1570"/>
      <c r="AB1570">
        <v>10.1</v>
      </c>
      <c r="AC1570">
        <v>8.3000000000000007</v>
      </c>
      <c r="AD1570"/>
      <c r="AE1570"/>
      <c r="AF1570">
        <v>10.199999999999999</v>
      </c>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t="s">
        <v>515</v>
      </c>
      <c r="BJ1570" t="s">
        <v>67</v>
      </c>
      <c r="BK1570" s="1">
        <v>44795</v>
      </c>
      <c r="BL1570" t="s">
        <v>516</v>
      </c>
      <c r="BM1570">
        <v>69736</v>
      </c>
      <c r="BN1570"/>
      <c r="BO1570"/>
    </row>
    <row r="1571" spans="1:67" s="8" customFormat="1" x14ac:dyDescent="0.25">
      <c r="A1571" s="13" t="s">
        <v>1723</v>
      </c>
      <c r="B1571" s="13"/>
      <c r="C1571" s="13" t="s">
        <v>1505</v>
      </c>
      <c r="D1571" s="13" t="s">
        <v>111</v>
      </c>
      <c r="E1571" s="13" t="s">
        <v>512</v>
      </c>
      <c r="F1571" s="13"/>
      <c r="G1571" s="13" t="s">
        <v>512</v>
      </c>
      <c r="H1571" s="13"/>
      <c r="I1571" s="13"/>
      <c r="J1571" s="13"/>
      <c r="K1571" s="13"/>
      <c r="L1571" s="13"/>
      <c r="M1571" s="13"/>
      <c r="N1571" s="13"/>
      <c r="O1571" s="13"/>
      <c r="P1571" s="13"/>
      <c r="Q1571" s="13"/>
      <c r="R1571" s="13"/>
      <c r="S1571" s="13"/>
      <c r="T1571" s="13"/>
      <c r="U1571" s="13"/>
      <c r="V1571" s="13"/>
      <c r="W1571" s="13"/>
      <c r="X1571" s="13"/>
      <c r="Y1571" s="13"/>
      <c r="Z1571" s="13"/>
      <c r="AA1571" s="13"/>
      <c r="AB1571" s="13"/>
      <c r="AC1571" s="13"/>
      <c r="AD1571" s="13"/>
      <c r="AE1571" s="13"/>
      <c r="AF1571" s="13"/>
      <c r="AG1571" s="13"/>
      <c r="AH1571" s="13"/>
      <c r="AI1571" s="13"/>
      <c r="AJ1571" s="13"/>
      <c r="AK1571" s="13"/>
      <c r="AL1571" s="13"/>
      <c r="AM1571" s="13"/>
      <c r="AN1571" s="13"/>
      <c r="AO1571" s="13"/>
      <c r="AP1571" s="13"/>
      <c r="AQ1571" s="13"/>
      <c r="AR1571" s="13"/>
      <c r="AS1571" s="13"/>
      <c r="AT1571" s="13"/>
      <c r="AU1571" s="13"/>
      <c r="AV1571" s="13"/>
      <c r="AW1571" s="13"/>
      <c r="AX1571" s="13"/>
      <c r="AY1571" s="13"/>
      <c r="AZ1571" s="13"/>
      <c r="BA1571" s="13"/>
      <c r="BB1571" s="13"/>
      <c r="BC1571" s="13"/>
      <c r="BD1571" s="13"/>
      <c r="BE1571" s="13"/>
      <c r="BF1571" s="13"/>
      <c r="BG1571" s="13"/>
      <c r="BH1571" s="13"/>
      <c r="BI1571" s="13"/>
      <c r="BJ1571" s="13"/>
      <c r="BK1571" s="13"/>
      <c r="BL1571" s="13"/>
      <c r="BM1571" s="13"/>
      <c r="BN1571" s="13"/>
      <c r="BO1571" s="13"/>
    </row>
    <row r="1572" spans="1:67" s="8" customFormat="1" x14ac:dyDescent="0.25">
      <c r="A1572" s="13" t="s">
        <v>1723</v>
      </c>
      <c r="B1572" s="13"/>
      <c r="C1572" s="13" t="s">
        <v>1505</v>
      </c>
      <c r="D1572" s="13" t="s">
        <v>111</v>
      </c>
      <c r="E1572" s="13" t="s">
        <v>512</v>
      </c>
      <c r="F1572" s="13"/>
      <c r="G1572" s="13" t="s">
        <v>524</v>
      </c>
      <c r="H1572" s="13"/>
      <c r="I1572" s="13"/>
      <c r="J1572" s="13"/>
      <c r="K1572" s="13"/>
      <c r="L1572" s="13"/>
      <c r="M1572" s="13"/>
      <c r="N1572" s="13"/>
      <c r="O1572" s="13"/>
      <c r="P1572" s="13"/>
      <c r="Q1572" s="13"/>
      <c r="R1572" s="13"/>
      <c r="S1572" s="13"/>
      <c r="T1572" s="13"/>
      <c r="U1572" s="13"/>
      <c r="V1572" s="13"/>
      <c r="W1572" s="13"/>
      <c r="X1572" s="13"/>
      <c r="Y1572" s="13"/>
      <c r="Z1572" s="13"/>
      <c r="AA1572" s="13"/>
      <c r="AB1572" s="13"/>
      <c r="AC1572" s="13"/>
      <c r="AD1572" s="13"/>
      <c r="AE1572" s="13"/>
      <c r="AF1572" s="13"/>
      <c r="AG1572" s="13"/>
      <c r="AH1572" s="13"/>
      <c r="AI1572" s="13"/>
      <c r="AJ1572" s="13"/>
      <c r="AK1572" s="13"/>
      <c r="AL1572" s="13"/>
      <c r="AM1572" s="13"/>
      <c r="AN1572" s="13"/>
      <c r="AO1572" s="13"/>
      <c r="AP1572" s="13"/>
      <c r="AQ1572" s="13"/>
      <c r="AR1572" s="13"/>
      <c r="AS1572" s="13"/>
      <c r="AT1572" s="13"/>
      <c r="AU1572" s="13"/>
      <c r="AV1572" s="13"/>
      <c r="AW1572" s="13"/>
      <c r="AX1572" s="13"/>
      <c r="AY1572" s="13"/>
      <c r="AZ1572" s="13"/>
      <c r="BA1572" s="13"/>
      <c r="BB1572" s="13"/>
      <c r="BC1572" s="13"/>
      <c r="BD1572" s="13"/>
      <c r="BE1572" s="13"/>
      <c r="BF1572" s="13"/>
      <c r="BG1572" s="13"/>
      <c r="BH1572" s="13"/>
      <c r="BI1572" s="13"/>
      <c r="BJ1572" s="13"/>
      <c r="BK1572" s="13"/>
      <c r="BL1572" s="13"/>
      <c r="BM1572" s="13"/>
      <c r="BN1572" s="13"/>
      <c r="BO1572" s="13"/>
    </row>
    <row r="1573" spans="1:67" s="8" customFormat="1" x14ac:dyDescent="0.25">
      <c r="A1573" s="13" t="s">
        <v>1723</v>
      </c>
      <c r="B1573" s="13"/>
      <c r="C1573" s="13" t="s">
        <v>1505</v>
      </c>
      <c r="D1573" s="13" t="s">
        <v>111</v>
      </c>
      <c r="E1573" s="13" t="s">
        <v>512</v>
      </c>
      <c r="F1573" s="13"/>
      <c r="G1573" s="13" t="s">
        <v>1714</v>
      </c>
      <c r="H1573" s="13"/>
      <c r="I1573" s="13"/>
      <c r="J1573" s="13"/>
      <c r="K1573" s="13"/>
      <c r="L1573" s="13"/>
      <c r="M1573" s="13"/>
      <c r="N1573" s="13"/>
      <c r="O1573" s="13"/>
      <c r="P1573" s="13"/>
      <c r="Q1573" s="13"/>
      <c r="R1573" s="13"/>
      <c r="S1573" s="13"/>
      <c r="T1573" s="13"/>
      <c r="U1573" s="13"/>
      <c r="V1573" s="13"/>
      <c r="W1573" s="13"/>
      <c r="X1573" s="13"/>
      <c r="Y1573" s="13"/>
      <c r="Z1573" s="13"/>
      <c r="AA1573" s="13"/>
      <c r="AB1573" s="13"/>
      <c r="AC1573" s="13"/>
      <c r="AD1573" s="13"/>
      <c r="AE1573" s="13"/>
      <c r="AF1573" s="13"/>
      <c r="AG1573" s="13"/>
      <c r="AH1573" s="13"/>
      <c r="AI1573" s="13"/>
      <c r="AJ1573" s="13"/>
      <c r="AK1573" s="13"/>
      <c r="AL1573" s="13"/>
      <c r="AM1573" s="13"/>
      <c r="AN1573" s="13"/>
      <c r="AO1573" s="13"/>
      <c r="AP1573" s="13"/>
      <c r="AQ1573" s="13"/>
      <c r="AR1573" s="13"/>
      <c r="AS1573" s="13"/>
      <c r="AT1573" s="13"/>
      <c r="AU1573" s="13"/>
      <c r="AV1573" s="13"/>
      <c r="AW1573" s="13"/>
      <c r="AX1573" s="13"/>
      <c r="AY1573" s="13"/>
      <c r="AZ1573" s="13"/>
      <c r="BA1573" s="13"/>
      <c r="BB1573" s="13"/>
      <c r="BC1573" s="13"/>
      <c r="BD1573" s="13"/>
      <c r="BE1573" s="13"/>
      <c r="BF1573" s="13"/>
      <c r="BG1573" s="13"/>
      <c r="BH1573" s="13"/>
      <c r="BI1573" s="13"/>
      <c r="BJ1573" s="13"/>
      <c r="BK1573" s="13"/>
      <c r="BL1573" s="13"/>
      <c r="BM1573" s="13"/>
      <c r="BN1573" s="13"/>
      <c r="BO1573" s="13"/>
    </row>
    <row r="1574" spans="1:67" s="8" customFormat="1" x14ac:dyDescent="0.25">
      <c r="A1574" s="23" t="s">
        <v>1723</v>
      </c>
      <c r="B1574" s="23"/>
      <c r="C1574" s="23" t="s">
        <v>1505</v>
      </c>
      <c r="D1574" s="23" t="s">
        <v>111</v>
      </c>
      <c r="E1574" s="23" t="s">
        <v>1715</v>
      </c>
      <c r="F1574" s="23" t="s">
        <v>1716</v>
      </c>
      <c r="G1574" s="23" t="s">
        <v>1715</v>
      </c>
      <c r="H1574" s="23" t="s">
        <v>1716</v>
      </c>
      <c r="I1574" s="23"/>
      <c r="J1574" s="23"/>
      <c r="K1574" s="23"/>
      <c r="L1574" s="23"/>
      <c r="M1574" s="23"/>
      <c r="N1574" s="23"/>
      <c r="O1574" s="23"/>
      <c r="P1574" s="23"/>
      <c r="Q1574" s="23"/>
      <c r="R1574" s="23"/>
      <c r="S1574" s="23"/>
      <c r="T1574" s="23"/>
      <c r="U1574" s="23"/>
      <c r="V1574" s="23"/>
      <c r="W1574" s="23"/>
      <c r="X1574" s="23"/>
      <c r="Y1574" s="23"/>
      <c r="Z1574" s="23"/>
      <c r="AA1574" s="23"/>
      <c r="AB1574" s="23"/>
      <c r="AC1574" s="23"/>
      <c r="AD1574" s="23"/>
      <c r="AE1574" s="23"/>
      <c r="AF1574" s="23"/>
      <c r="AG1574" s="23"/>
      <c r="AH1574" s="23"/>
      <c r="AI1574" s="23"/>
      <c r="AJ1574" s="23"/>
      <c r="AK1574" s="23"/>
      <c r="AL1574" s="23"/>
      <c r="AM1574" s="23"/>
      <c r="AN1574" s="23"/>
      <c r="AO1574" s="23"/>
      <c r="AP1574" s="23"/>
      <c r="AQ1574" s="23"/>
      <c r="AR1574" s="23"/>
      <c r="AS1574" s="23"/>
      <c r="AT1574" s="23"/>
      <c r="AU1574" s="23"/>
      <c r="AV1574" s="23"/>
      <c r="AW1574" s="23"/>
      <c r="AX1574" s="23"/>
      <c r="AY1574" s="23"/>
      <c r="AZ1574" s="23"/>
      <c r="BA1574" s="23"/>
      <c r="BB1574" s="23"/>
      <c r="BC1574" s="23"/>
      <c r="BD1574" s="23"/>
      <c r="BE1574" s="23"/>
      <c r="BF1574" s="23"/>
      <c r="BG1574" s="23"/>
      <c r="BH1574" s="23"/>
      <c r="BI1574" s="23"/>
      <c r="BJ1574" s="23"/>
      <c r="BK1574" s="23"/>
      <c r="BL1574" s="23"/>
      <c r="BM1574" s="23"/>
      <c r="BN1574" s="23"/>
      <c r="BO1574" s="23"/>
    </row>
    <row r="1575" spans="1:67" s="8" customFormat="1" x14ac:dyDescent="0.25">
      <c r="A1575" s="23" t="s">
        <v>1723</v>
      </c>
      <c r="B1575" s="23"/>
      <c r="C1575" s="23" t="s">
        <v>1505</v>
      </c>
      <c r="D1575" s="23" t="s">
        <v>111</v>
      </c>
      <c r="E1575" s="23" t="s">
        <v>1715</v>
      </c>
      <c r="F1575" s="23"/>
      <c r="G1575" s="23" t="s">
        <v>1715</v>
      </c>
      <c r="H1575" s="23"/>
      <c r="I1575" s="23"/>
      <c r="J1575" s="23"/>
      <c r="K1575" s="23"/>
      <c r="L1575" s="23"/>
      <c r="M1575" s="23"/>
      <c r="N1575" s="23"/>
      <c r="O1575" s="23"/>
      <c r="P1575" s="23"/>
      <c r="Q1575" s="23"/>
      <c r="R1575" s="23"/>
      <c r="S1575" s="23"/>
      <c r="T1575" s="23"/>
      <c r="U1575" s="23"/>
      <c r="V1575" s="23"/>
      <c r="W1575" s="23"/>
      <c r="X1575" s="23"/>
      <c r="Y1575" s="23"/>
      <c r="Z1575" s="23"/>
      <c r="AA1575" s="23"/>
      <c r="AB1575" s="23"/>
      <c r="AC1575" s="23"/>
      <c r="AD1575" s="23"/>
      <c r="AE1575" s="23"/>
      <c r="AF1575" s="23"/>
      <c r="AG1575" s="23"/>
      <c r="AH1575" s="23"/>
      <c r="AI1575" s="23"/>
      <c r="AJ1575" s="23"/>
      <c r="AK1575" s="23"/>
      <c r="AL1575" s="23"/>
      <c r="AM1575" s="23"/>
      <c r="AN1575" s="23"/>
      <c r="AO1575" s="23"/>
      <c r="AP1575" s="23"/>
      <c r="AQ1575" s="23"/>
      <c r="AR1575" s="23"/>
      <c r="AS1575" s="23"/>
      <c r="AT1575" s="23"/>
      <c r="AU1575" s="23"/>
      <c r="AV1575" s="23"/>
      <c r="AW1575" s="23"/>
      <c r="AX1575" s="23"/>
      <c r="AY1575" s="23"/>
      <c r="AZ1575" s="23"/>
      <c r="BA1575" s="23"/>
      <c r="BB1575" s="23"/>
      <c r="BC1575" s="23"/>
      <c r="BD1575" s="23"/>
      <c r="BE1575" s="23"/>
      <c r="BF1575" s="23"/>
      <c r="BG1575" s="23"/>
      <c r="BH1575" s="23"/>
      <c r="BI1575" s="23"/>
      <c r="BJ1575" s="23"/>
      <c r="BK1575" s="23"/>
      <c r="BL1575" s="23"/>
      <c r="BM1575" s="23"/>
      <c r="BN1575" s="23"/>
      <c r="BO1575" s="23"/>
    </row>
    <row r="1576" spans="1:67" s="8" customFormat="1" x14ac:dyDescent="0.25">
      <c r="A1576" s="23" t="s">
        <v>1723</v>
      </c>
      <c r="B1576" s="23"/>
      <c r="C1576" s="23" t="s">
        <v>1505</v>
      </c>
      <c r="D1576" s="23" t="s">
        <v>111</v>
      </c>
      <c r="E1576" s="23" t="s">
        <v>865</v>
      </c>
      <c r="F1576" s="23" t="s">
        <v>866</v>
      </c>
      <c r="G1576" s="23" t="s">
        <v>865</v>
      </c>
      <c r="H1576" s="23" t="s">
        <v>866</v>
      </c>
      <c r="I1576" s="23"/>
      <c r="J1576" s="23"/>
      <c r="K1576" s="23"/>
      <c r="L1576" s="23"/>
      <c r="M1576" s="23"/>
      <c r="N1576" s="23"/>
      <c r="O1576" s="23"/>
      <c r="P1576" s="23"/>
      <c r="Q1576" s="23"/>
      <c r="R1576" s="23"/>
      <c r="S1576" s="23"/>
      <c r="T1576" s="23"/>
      <c r="U1576" s="23"/>
      <c r="V1576" s="23"/>
      <c r="W1576" s="23"/>
      <c r="X1576" s="23"/>
      <c r="Y1576" s="23"/>
      <c r="Z1576" s="23"/>
      <c r="AA1576" s="23"/>
      <c r="AB1576" s="23"/>
      <c r="AC1576" s="23"/>
      <c r="AD1576" s="23"/>
      <c r="AE1576" s="23"/>
      <c r="AF1576" s="23"/>
      <c r="AG1576" s="23"/>
      <c r="AH1576" s="23"/>
      <c r="AI1576" s="23"/>
      <c r="AJ1576" s="23"/>
      <c r="AK1576" s="23"/>
      <c r="AL1576" s="23"/>
      <c r="AM1576" s="23"/>
      <c r="AN1576" s="23"/>
      <c r="AO1576" s="23"/>
      <c r="AP1576" s="23"/>
      <c r="AQ1576" s="23"/>
      <c r="AR1576" s="23"/>
      <c r="AS1576" s="23"/>
      <c r="AT1576" s="23"/>
      <c r="AU1576" s="23"/>
      <c r="AV1576" s="23"/>
      <c r="AW1576" s="23"/>
      <c r="AX1576" s="23"/>
      <c r="AY1576" s="23"/>
      <c r="AZ1576" s="23"/>
      <c r="BA1576" s="23"/>
      <c r="BB1576" s="23"/>
      <c r="BC1576" s="23"/>
      <c r="BD1576" s="23"/>
      <c r="BE1576" s="23"/>
      <c r="BF1576" s="23"/>
      <c r="BG1576" s="23"/>
      <c r="BH1576" s="23"/>
      <c r="BI1576" s="23"/>
      <c r="BJ1576" s="23"/>
      <c r="BK1576" s="23"/>
      <c r="BL1576" s="23"/>
      <c r="BM1576" s="23"/>
      <c r="BN1576" s="23"/>
      <c r="BO1576" s="23"/>
    </row>
    <row r="1577" spans="1:67" s="8" customFormat="1" x14ac:dyDescent="0.25">
      <c r="A1577"/>
      <c r="B1577"/>
      <c r="C1577" t="s">
        <v>1505</v>
      </c>
      <c r="D1577" t="s">
        <v>111</v>
      </c>
      <c r="E1577" t="s">
        <v>865</v>
      </c>
      <c r="F1577" t="s">
        <v>866</v>
      </c>
      <c r="G1577" t="s">
        <v>865</v>
      </c>
      <c r="H1577" t="s">
        <v>866</v>
      </c>
      <c r="I1577"/>
      <c r="J1577"/>
      <c r="K1577"/>
      <c r="L1577"/>
      <c r="M1577"/>
      <c r="N1577"/>
      <c r="O1577"/>
      <c r="P1577"/>
      <c r="Q1577"/>
      <c r="R1577"/>
      <c r="S1577"/>
      <c r="T1577"/>
      <c r="U1577"/>
      <c r="V1577"/>
      <c r="W1577"/>
      <c r="X1577"/>
      <c r="Y1577">
        <v>6.34</v>
      </c>
      <c r="Z1577"/>
      <c r="AA1577"/>
      <c r="AB1577">
        <v>8.3699999999999992</v>
      </c>
      <c r="AC1577">
        <v>6.66</v>
      </c>
      <c r="AD1577"/>
      <c r="AE1577"/>
      <c r="AF1577">
        <v>8.44</v>
      </c>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t="s">
        <v>67</v>
      </c>
      <c r="BK1577" s="1">
        <v>44795</v>
      </c>
      <c r="BL1577" t="s">
        <v>516</v>
      </c>
      <c r="BM1577">
        <v>69736</v>
      </c>
      <c r="BN1577"/>
      <c r="BO1577"/>
    </row>
    <row r="1578" spans="1:67" s="8" customFormat="1" x14ac:dyDescent="0.25">
      <c r="A1578" s="13" t="s">
        <v>1723</v>
      </c>
      <c r="B1578" s="13"/>
      <c r="C1578" s="13" t="s">
        <v>1505</v>
      </c>
      <c r="D1578" s="13" t="s">
        <v>111</v>
      </c>
      <c r="E1578" s="13" t="s">
        <v>865</v>
      </c>
      <c r="F1578" s="13" t="s">
        <v>579</v>
      </c>
      <c r="G1578" s="13" t="s">
        <v>865</v>
      </c>
      <c r="H1578" s="13" t="s">
        <v>579</v>
      </c>
      <c r="I1578" s="13"/>
      <c r="J1578" s="13"/>
      <c r="K1578" s="13"/>
      <c r="L1578" s="13"/>
      <c r="M1578" s="13"/>
      <c r="N1578" s="13"/>
      <c r="O1578" s="13"/>
      <c r="P1578" s="13"/>
      <c r="Q1578" s="13"/>
      <c r="R1578" s="13"/>
      <c r="S1578" s="13"/>
      <c r="T1578" s="13"/>
      <c r="U1578" s="13"/>
      <c r="V1578" s="13"/>
      <c r="W1578" s="13"/>
      <c r="X1578" s="13"/>
      <c r="Y1578" s="13"/>
      <c r="Z1578" s="13"/>
      <c r="AA1578" s="13"/>
      <c r="AB1578" s="13"/>
      <c r="AC1578" s="13"/>
      <c r="AD1578" s="13"/>
      <c r="AE1578" s="13"/>
      <c r="AF1578" s="13"/>
      <c r="AG1578" s="13"/>
      <c r="AH1578" s="13"/>
      <c r="AI1578" s="13"/>
      <c r="AJ1578" s="13"/>
      <c r="AK1578" s="13"/>
      <c r="AL1578" s="13"/>
      <c r="AM1578" s="13"/>
      <c r="AN1578" s="13"/>
      <c r="AO1578" s="13"/>
      <c r="AP1578" s="13"/>
      <c r="AQ1578" s="13"/>
      <c r="AR1578" s="13"/>
      <c r="AS1578" s="13"/>
      <c r="AT1578" s="13"/>
      <c r="AU1578" s="13"/>
      <c r="AV1578" s="13"/>
      <c r="AW1578" s="13"/>
      <c r="AX1578" s="13"/>
      <c r="AY1578" s="13"/>
      <c r="AZ1578" s="13"/>
      <c r="BA1578" s="13"/>
      <c r="BB1578" s="13"/>
      <c r="BC1578" s="13"/>
      <c r="BD1578" s="13"/>
      <c r="BE1578" s="13"/>
      <c r="BF1578" s="13"/>
      <c r="BG1578" s="13"/>
      <c r="BH1578" s="13"/>
      <c r="BI1578" s="13"/>
      <c r="BJ1578" s="13"/>
      <c r="BK1578" s="13"/>
      <c r="BL1578" s="13"/>
      <c r="BM1578" s="13"/>
      <c r="BN1578" s="13"/>
      <c r="BO1578" s="13"/>
    </row>
    <row r="1579" spans="1:67" x14ac:dyDescent="0.25">
      <c r="A1579" t="s">
        <v>867</v>
      </c>
      <c r="C1579" t="s">
        <v>1505</v>
      </c>
      <c r="D1579" t="s">
        <v>111</v>
      </c>
      <c r="E1579" t="s">
        <v>865</v>
      </c>
      <c r="F1579" t="s">
        <v>579</v>
      </c>
      <c r="G1579" t="s">
        <v>865</v>
      </c>
      <c r="H1579" t="s">
        <v>579</v>
      </c>
      <c r="U1579">
        <v>6.8</v>
      </c>
      <c r="X1579">
        <v>8.24</v>
      </c>
      <c r="Y1579">
        <v>7.07</v>
      </c>
      <c r="AB1579">
        <v>8.76</v>
      </c>
      <c r="AC1579">
        <v>7.02</v>
      </c>
      <c r="AF1579">
        <v>9.2799999999999994</v>
      </c>
      <c r="BJ1579" t="s">
        <v>67</v>
      </c>
      <c r="BL1579" t="s">
        <v>516</v>
      </c>
      <c r="BM1579">
        <v>69736</v>
      </c>
      <c r="BN1579" t="s">
        <v>60</v>
      </c>
      <c r="BO1579" t="s">
        <v>516</v>
      </c>
    </row>
    <row r="1580" spans="1:67" x14ac:dyDescent="0.25">
      <c r="A1580" s="13" t="s">
        <v>1723</v>
      </c>
      <c r="B1580" s="13"/>
      <c r="C1580" s="13" t="s">
        <v>1505</v>
      </c>
      <c r="D1580" s="13" t="s">
        <v>111</v>
      </c>
      <c r="E1580" s="13" t="s">
        <v>865</v>
      </c>
      <c r="F1580" s="13"/>
      <c r="G1580" s="13" t="s">
        <v>865</v>
      </c>
      <c r="H1580" s="13"/>
      <c r="I1580" s="13"/>
      <c r="J1580" s="13"/>
      <c r="K1580" s="13"/>
      <c r="L1580" s="13"/>
      <c r="M1580" s="13"/>
      <c r="N1580" s="13"/>
      <c r="O1580" s="13"/>
      <c r="P1580" s="13"/>
      <c r="Q1580" s="13"/>
      <c r="R1580" s="13"/>
      <c r="S1580" s="13"/>
      <c r="T1580" s="13"/>
      <c r="U1580" s="13"/>
      <c r="V1580" s="13"/>
      <c r="W1580" s="13"/>
      <c r="X1580" s="13"/>
      <c r="Y1580" s="13"/>
      <c r="Z1580" s="13"/>
      <c r="AA1580" s="13"/>
      <c r="AB1580" s="13"/>
      <c r="AC1580" s="13"/>
      <c r="AD1580" s="13"/>
      <c r="AE1580" s="13"/>
      <c r="AF1580" s="13"/>
      <c r="AG1580" s="13"/>
      <c r="AH1580" s="13"/>
      <c r="AI1580" s="13"/>
      <c r="AJ1580" s="13"/>
      <c r="AK1580" s="13"/>
      <c r="AL1580" s="13"/>
      <c r="AM1580" s="13"/>
      <c r="AN1580" s="13"/>
      <c r="AO1580" s="13"/>
      <c r="AP1580" s="13"/>
      <c r="AQ1580" s="13"/>
      <c r="AR1580" s="13"/>
      <c r="AS1580" s="13"/>
      <c r="AT1580" s="13"/>
      <c r="AU1580" s="13"/>
      <c r="AV1580" s="13"/>
      <c r="AW1580" s="13"/>
      <c r="AX1580" s="13"/>
      <c r="AY1580" s="13"/>
      <c r="AZ1580" s="13"/>
      <c r="BA1580" s="13"/>
      <c r="BB1580" s="13"/>
      <c r="BC1580" s="13"/>
      <c r="BD1580" s="13"/>
      <c r="BE1580" s="13"/>
      <c r="BF1580" s="13"/>
      <c r="BG1580" s="13"/>
      <c r="BH1580" s="13"/>
      <c r="BI1580" s="13"/>
      <c r="BJ1580" s="13"/>
      <c r="BK1580" s="13"/>
      <c r="BL1580" s="13"/>
      <c r="BM1580" s="13"/>
      <c r="BN1580" s="13"/>
      <c r="BO1580" s="13"/>
    </row>
    <row r="1581" spans="1:67" ht="15.75" x14ac:dyDescent="0.25">
      <c r="A1581" s="13" t="s">
        <v>1723</v>
      </c>
      <c r="B1581" s="13"/>
      <c r="C1581" s="13" t="s">
        <v>1505</v>
      </c>
      <c r="D1581" s="13" t="s">
        <v>111</v>
      </c>
      <c r="E1581" s="13" t="s">
        <v>1708</v>
      </c>
      <c r="F1581" s="13"/>
      <c r="G1581" s="13" t="s">
        <v>1708</v>
      </c>
      <c r="H1581" s="13"/>
      <c r="I1581" s="13"/>
      <c r="J1581" s="13"/>
      <c r="K1581" s="13"/>
      <c r="L1581" s="13"/>
      <c r="M1581" s="13"/>
      <c r="N1581" s="13"/>
      <c r="O1581" s="13"/>
      <c r="P1581" s="13"/>
      <c r="Q1581" s="13"/>
      <c r="R1581" s="13"/>
      <c r="S1581" s="13"/>
      <c r="T1581" s="13"/>
      <c r="U1581" s="13"/>
      <c r="V1581" s="13"/>
      <c r="W1581" s="13"/>
      <c r="X1581" s="13"/>
      <c r="Y1581" s="13"/>
      <c r="Z1581" s="13"/>
      <c r="AA1581" s="13"/>
      <c r="AB1581" s="13"/>
      <c r="AC1581" s="13"/>
      <c r="AD1581" s="13"/>
      <c r="AE1581" s="13"/>
      <c r="AF1581" s="13"/>
      <c r="AG1581" s="13"/>
      <c r="AH1581" s="13"/>
      <c r="AI1581" s="13"/>
      <c r="AJ1581" s="13"/>
      <c r="AK1581" s="13"/>
      <c r="AL1581" s="13"/>
      <c r="AM1581" s="13"/>
      <c r="AN1581" s="13"/>
      <c r="AO1581" s="13"/>
      <c r="AP1581" s="13"/>
      <c r="AQ1581" s="13"/>
      <c r="AR1581" s="13"/>
      <c r="AS1581" s="13"/>
      <c r="AT1581" s="13"/>
      <c r="AU1581" s="13"/>
      <c r="AV1581" s="13"/>
      <c r="AW1581" s="13"/>
      <c r="AX1581" s="13"/>
      <c r="AY1581" s="13"/>
      <c r="AZ1581" s="13"/>
      <c r="BA1581" s="13"/>
      <c r="BB1581" s="13"/>
      <c r="BC1581" s="13"/>
      <c r="BD1581" s="13"/>
      <c r="BE1581" s="13"/>
      <c r="BF1581" s="13"/>
      <c r="BG1581" s="13"/>
      <c r="BH1581" s="13"/>
      <c r="BI1581" s="13"/>
      <c r="BJ1581" s="13"/>
      <c r="BK1581" s="13"/>
      <c r="BL1581" s="13"/>
      <c r="BM1581" s="13"/>
      <c r="BN1581" s="13"/>
      <c r="BO1581" s="13"/>
    </row>
    <row r="1582" spans="1:67" x14ac:dyDescent="0.25">
      <c r="A1582" s="13" t="s">
        <v>1723</v>
      </c>
      <c r="B1582" s="13"/>
      <c r="C1582" s="13" t="s">
        <v>1505</v>
      </c>
      <c r="D1582" s="13" t="s">
        <v>111</v>
      </c>
      <c r="E1582" s="13" t="s">
        <v>898</v>
      </c>
      <c r="F1582" s="13" t="s">
        <v>899</v>
      </c>
      <c r="G1582" s="13" t="s">
        <v>1710</v>
      </c>
      <c r="H1582" s="13" t="s">
        <v>1712</v>
      </c>
      <c r="I1582" s="13"/>
      <c r="J1582" s="13"/>
      <c r="K1582" s="13"/>
      <c r="L1582" s="13"/>
      <c r="M1582" s="13"/>
      <c r="N1582" s="13"/>
      <c r="O1582" s="13"/>
      <c r="P1582" s="13"/>
      <c r="Q1582" s="13"/>
      <c r="R1582" s="13"/>
      <c r="S1582" s="13"/>
      <c r="T1582" s="13"/>
      <c r="U1582" s="13"/>
      <c r="V1582" s="13"/>
      <c r="W1582" s="13"/>
      <c r="X1582" s="13"/>
      <c r="Y1582" s="13"/>
      <c r="Z1582" s="13"/>
      <c r="AA1582" s="13"/>
      <c r="AB1582" s="13"/>
      <c r="AC1582" s="13"/>
      <c r="AD1582" s="13"/>
      <c r="AE1582" s="13"/>
      <c r="AF1582" s="13"/>
      <c r="AG1582" s="13"/>
      <c r="AH1582" s="13"/>
      <c r="AI1582" s="13"/>
      <c r="AJ1582" s="13"/>
      <c r="AK1582" s="13"/>
      <c r="AL1582" s="13"/>
      <c r="AM1582" s="13"/>
      <c r="AN1582" s="13"/>
      <c r="AO1582" s="13"/>
      <c r="AP1582" s="13"/>
      <c r="AQ1582" s="13"/>
      <c r="AR1582" s="13"/>
      <c r="AS1582" s="13"/>
      <c r="AT1582" s="13"/>
      <c r="AU1582" s="13"/>
      <c r="AV1582" s="13"/>
      <c r="AW1582" s="13"/>
      <c r="AX1582" s="13"/>
      <c r="AY1582" s="13"/>
      <c r="AZ1582" s="13"/>
      <c r="BA1582" s="13"/>
      <c r="BB1582" s="13"/>
      <c r="BC1582" s="13"/>
      <c r="BD1582" s="13"/>
      <c r="BE1582" s="13"/>
      <c r="BF1582" s="13"/>
      <c r="BG1582" s="13"/>
      <c r="BH1582" s="13"/>
      <c r="BI1582" s="13"/>
      <c r="BJ1582" s="13"/>
      <c r="BK1582" s="13"/>
      <c r="BL1582" s="13"/>
      <c r="BM1582" s="13"/>
      <c r="BN1582" s="13"/>
      <c r="BO1582" s="13"/>
    </row>
    <row r="1583" spans="1:67" s="8" customFormat="1" x14ac:dyDescent="0.25">
      <c r="A1583" s="13" t="s">
        <v>1723</v>
      </c>
      <c r="B1583" s="13"/>
      <c r="C1583" s="13" t="s">
        <v>1505</v>
      </c>
      <c r="D1583" s="13" t="s">
        <v>111</v>
      </c>
      <c r="E1583" s="13" t="s">
        <v>898</v>
      </c>
      <c r="F1583" s="13" t="s">
        <v>899</v>
      </c>
      <c r="G1583" s="13" t="s">
        <v>898</v>
      </c>
      <c r="H1583" s="13" t="s">
        <v>899</v>
      </c>
      <c r="I1583" s="13"/>
      <c r="J1583" s="13"/>
      <c r="K1583" s="13"/>
      <c r="L1583" s="13"/>
      <c r="M1583" s="13"/>
      <c r="N1583" s="13"/>
      <c r="O1583" s="13"/>
      <c r="P1583" s="13"/>
      <c r="Q1583" s="13"/>
      <c r="R1583" s="13"/>
      <c r="S1583" s="13"/>
      <c r="T1583" s="13"/>
      <c r="U1583" s="13"/>
      <c r="V1583" s="13"/>
      <c r="W1583" s="13"/>
      <c r="X1583" s="13"/>
      <c r="Y1583" s="13"/>
      <c r="Z1583" s="13"/>
      <c r="AA1583" s="13"/>
      <c r="AB1583" s="13"/>
      <c r="AC1583" s="13"/>
      <c r="AD1583" s="13"/>
      <c r="AE1583" s="13"/>
      <c r="AF1583" s="13"/>
      <c r="AG1583" s="13"/>
      <c r="AH1583" s="13"/>
      <c r="AI1583" s="13"/>
      <c r="AJ1583" s="13"/>
      <c r="AK1583" s="13"/>
      <c r="AL1583" s="13"/>
      <c r="AM1583" s="13"/>
      <c r="AN1583" s="13"/>
      <c r="AO1583" s="13"/>
      <c r="AP1583" s="13"/>
      <c r="AQ1583" s="13"/>
      <c r="AR1583" s="13"/>
      <c r="AS1583" s="13"/>
      <c r="AT1583" s="13"/>
      <c r="AU1583" s="13"/>
      <c r="AV1583" s="13"/>
      <c r="AW1583" s="13"/>
      <c r="AX1583" s="13"/>
      <c r="AY1583" s="13"/>
      <c r="AZ1583" s="13"/>
      <c r="BA1583" s="13"/>
      <c r="BB1583" s="13"/>
      <c r="BC1583" s="13"/>
      <c r="BD1583" s="13"/>
      <c r="BE1583" s="13"/>
      <c r="BF1583" s="13"/>
      <c r="BG1583" s="13"/>
      <c r="BH1583" s="13"/>
      <c r="BI1583" s="13"/>
      <c r="BJ1583" s="13"/>
      <c r="BK1583" s="13"/>
      <c r="BL1583" s="13"/>
      <c r="BM1583" s="13"/>
      <c r="BN1583" s="13"/>
      <c r="BO1583" s="13"/>
    </row>
    <row r="1584" spans="1:67" s="8" customFormat="1" x14ac:dyDescent="0.25">
      <c r="A1584" s="8" t="s">
        <v>3361</v>
      </c>
      <c r="B1584"/>
      <c r="C1584" t="s">
        <v>1505</v>
      </c>
      <c r="D1584" t="s">
        <v>111</v>
      </c>
      <c r="E1584" t="s">
        <v>898</v>
      </c>
      <c r="F1584" t="s">
        <v>899</v>
      </c>
      <c r="G1584" s="8" t="s">
        <v>898</v>
      </c>
      <c r="H1584" s="8" t="s">
        <v>899</v>
      </c>
      <c r="I1584"/>
      <c r="J1584"/>
      <c r="K1584"/>
      <c r="L1584"/>
      <c r="M1584"/>
      <c r="N1584"/>
      <c r="O1584"/>
      <c r="P1584"/>
      <c r="Q1584">
        <v>5.95</v>
      </c>
      <c r="R1584"/>
      <c r="S1584"/>
      <c r="T1584">
        <v>6.3</v>
      </c>
      <c r="U1584">
        <v>6.95</v>
      </c>
      <c r="V1584"/>
      <c r="W1584"/>
      <c r="X1584">
        <v>8.5</v>
      </c>
      <c r="Y1584">
        <v>8.27</v>
      </c>
      <c r="Z1584"/>
      <c r="AA1584"/>
      <c r="AB1584">
        <v>9.92</v>
      </c>
      <c r="AC1584">
        <v>9.3000000000000007</v>
      </c>
      <c r="AD1584"/>
      <c r="AE1584"/>
      <c r="AF1584">
        <v>10.4</v>
      </c>
      <c r="AG1584">
        <v>9</v>
      </c>
      <c r="AH1584"/>
      <c r="AI1584"/>
      <c r="AJ1584">
        <v>10.57</v>
      </c>
      <c r="AK1584">
        <v>5.0999999999999996</v>
      </c>
      <c r="AL1584"/>
      <c r="AM1584"/>
      <c r="AN1584">
        <v>3.5</v>
      </c>
      <c r="AO1584">
        <v>5.95</v>
      </c>
      <c r="AP1584">
        <v>3.35</v>
      </c>
      <c r="AQ1584">
        <v>3.9</v>
      </c>
      <c r="AR1584">
        <v>3.9</v>
      </c>
      <c r="AS1584">
        <v>7.27</v>
      </c>
      <c r="AT1584">
        <v>4.83</v>
      </c>
      <c r="AU1584">
        <v>5.5</v>
      </c>
      <c r="AV1584">
        <v>5.5</v>
      </c>
      <c r="AW1584">
        <v>7.81</v>
      </c>
      <c r="AX1584">
        <v>5.38</v>
      </c>
      <c r="AY1584">
        <v>5.86</v>
      </c>
      <c r="AZ1584">
        <v>5.86</v>
      </c>
      <c r="BA1584">
        <v>8.82</v>
      </c>
      <c r="BB1584">
        <v>5.92</v>
      </c>
      <c r="BC1584">
        <v>6.33</v>
      </c>
      <c r="BD1584">
        <v>6.33</v>
      </c>
      <c r="BE1584">
        <v>9.5299999999999994</v>
      </c>
      <c r="BF1584">
        <v>5.7</v>
      </c>
      <c r="BG1584">
        <v>5.27</v>
      </c>
      <c r="BH1584">
        <v>5.7</v>
      </c>
      <c r="BI1584" s="8" t="s">
        <v>3389</v>
      </c>
      <c r="BJ1584" s="8" t="s">
        <v>67</v>
      </c>
      <c r="BK1584" s="9">
        <v>44886</v>
      </c>
      <c r="BL1584" s="8" t="s">
        <v>3352</v>
      </c>
      <c r="BM1584" s="8">
        <v>3596</v>
      </c>
      <c r="BN1584"/>
      <c r="BO1584"/>
    </row>
    <row r="1585" spans="1:67" s="8" customFormat="1" x14ac:dyDescent="0.25">
      <c r="A1585" t="s">
        <v>897</v>
      </c>
      <c r="B1585"/>
      <c r="C1585" t="s">
        <v>1505</v>
      </c>
      <c r="D1585" t="s">
        <v>111</v>
      </c>
      <c r="E1585" t="s">
        <v>898</v>
      </c>
      <c r="F1585" t="s">
        <v>899</v>
      </c>
      <c r="G1585" t="s">
        <v>898</v>
      </c>
      <c r="H1585" t="s">
        <v>899</v>
      </c>
      <c r="I1585"/>
      <c r="J1585"/>
      <c r="K1585"/>
      <c r="L1585"/>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t="s">
        <v>900</v>
      </c>
      <c r="BJ1585" t="s">
        <v>67</v>
      </c>
      <c r="BK1585"/>
      <c r="BL1585" t="s">
        <v>901</v>
      </c>
      <c r="BM1585">
        <v>3647</v>
      </c>
      <c r="BN1585" t="s">
        <v>60</v>
      </c>
      <c r="BO1585" t="s">
        <v>901</v>
      </c>
    </row>
    <row r="1586" spans="1:67" s="8" customFormat="1" x14ac:dyDescent="0.25">
      <c r="A1586" t="s">
        <v>902</v>
      </c>
      <c r="B1586"/>
      <c r="C1586" t="s">
        <v>1505</v>
      </c>
      <c r="D1586" t="s">
        <v>111</v>
      </c>
      <c r="E1586" t="s">
        <v>898</v>
      </c>
      <c r="F1586" t="s">
        <v>899</v>
      </c>
      <c r="G1586" t="s">
        <v>898</v>
      </c>
      <c r="H1586" t="s">
        <v>899</v>
      </c>
      <c r="I1586"/>
      <c r="J1586"/>
      <c r="K1586"/>
      <c r="L1586"/>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t="s">
        <v>67</v>
      </c>
      <c r="BK1586"/>
      <c r="BL1586" t="s">
        <v>901</v>
      </c>
      <c r="BM1586">
        <v>3647</v>
      </c>
      <c r="BN1586" t="s">
        <v>60</v>
      </c>
      <c r="BO1586" t="s">
        <v>901</v>
      </c>
    </row>
    <row r="1587" spans="1:67" s="8" customFormat="1" x14ac:dyDescent="0.25">
      <c r="A1587" t="s">
        <v>475</v>
      </c>
      <c r="B1587"/>
      <c r="C1587" t="s">
        <v>1505</v>
      </c>
      <c r="D1587" t="s">
        <v>111</v>
      </c>
      <c r="E1587" t="s">
        <v>898</v>
      </c>
      <c r="F1587" t="s">
        <v>899</v>
      </c>
      <c r="G1587" t="s">
        <v>898</v>
      </c>
      <c r="H1587" t="s">
        <v>899</v>
      </c>
      <c r="I1587"/>
      <c r="J1587"/>
      <c r="K1587"/>
      <c r="L1587"/>
      <c r="M1587"/>
      <c r="N1587"/>
      <c r="O1587"/>
      <c r="P1587"/>
      <c r="Q1587"/>
      <c r="R1587"/>
      <c r="S1587"/>
      <c r="T1587"/>
      <c r="U1587"/>
      <c r="V1587"/>
      <c r="W1587"/>
      <c r="X1587"/>
      <c r="Y1587"/>
      <c r="Z1587"/>
      <c r="AA1587"/>
      <c r="AB1587"/>
      <c r="AC1587">
        <v>9</v>
      </c>
      <c r="AD1587"/>
      <c r="AE1587"/>
      <c r="AF1587">
        <v>10</v>
      </c>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t="s">
        <v>903</v>
      </c>
      <c r="BJ1587" t="s">
        <v>67</v>
      </c>
      <c r="BK1587"/>
      <c r="BL1587" t="s">
        <v>3006</v>
      </c>
      <c r="BM1587" s="37">
        <v>53224</v>
      </c>
      <c r="BN1587"/>
      <c r="BO1587"/>
    </row>
    <row r="1588" spans="1:67" s="8" customFormat="1" x14ac:dyDescent="0.25">
      <c r="A1588" s="12" t="s">
        <v>3386</v>
      </c>
      <c r="B1588" s="12"/>
      <c r="C1588" s="12" t="s">
        <v>1505</v>
      </c>
      <c r="D1588" s="12" t="s">
        <v>111</v>
      </c>
      <c r="E1588" s="12" t="s">
        <v>898</v>
      </c>
      <c r="F1588" s="12" t="s">
        <v>899</v>
      </c>
      <c r="G1588" s="12" t="s">
        <v>898</v>
      </c>
      <c r="H1588" s="12" t="s">
        <v>899</v>
      </c>
      <c r="I1588" s="12"/>
      <c r="J1588" s="12"/>
      <c r="K1588" s="12"/>
      <c r="L1588" s="12"/>
      <c r="M1588" s="12"/>
      <c r="N1588" s="12"/>
      <c r="O1588" s="12"/>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t="s">
        <v>67</v>
      </c>
      <c r="BK1588" s="14">
        <v>44886</v>
      </c>
      <c r="BL1588" s="12" t="s">
        <v>3352</v>
      </c>
      <c r="BM1588" s="12">
        <v>3596</v>
      </c>
      <c r="BN1588" s="12" t="s">
        <v>60</v>
      </c>
      <c r="BO1588" s="12" t="s">
        <v>3352</v>
      </c>
    </row>
    <row r="1589" spans="1:67" s="8" customFormat="1" x14ac:dyDescent="0.25">
      <c r="A1589" s="12" t="s">
        <v>3385</v>
      </c>
      <c r="B1589" s="12"/>
      <c r="C1589" s="12" t="s">
        <v>1505</v>
      </c>
      <c r="D1589" s="12" t="s">
        <v>111</v>
      </c>
      <c r="E1589" s="12" t="s">
        <v>898</v>
      </c>
      <c r="F1589" s="12" t="s">
        <v>899</v>
      </c>
      <c r="G1589" s="12" t="s">
        <v>898</v>
      </c>
      <c r="H1589" s="12" t="s">
        <v>899</v>
      </c>
      <c r="I1589" s="12"/>
      <c r="J1589" s="12"/>
      <c r="K1589" s="12"/>
      <c r="L1589" s="12"/>
      <c r="M1589" s="12"/>
      <c r="N1589" s="12"/>
      <c r="O1589" s="12"/>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t="s">
        <v>67</v>
      </c>
      <c r="BK1589" s="14">
        <v>44886</v>
      </c>
      <c r="BL1589" s="12" t="s">
        <v>3352</v>
      </c>
      <c r="BM1589" s="12">
        <v>3596</v>
      </c>
      <c r="BN1589" s="12" t="s">
        <v>60</v>
      </c>
      <c r="BO1589" s="12" t="s">
        <v>3352</v>
      </c>
    </row>
    <row r="1590" spans="1:67" s="8" customFormat="1" x14ac:dyDescent="0.25">
      <c r="A1590" t="s">
        <v>96</v>
      </c>
      <c r="B1590"/>
      <c r="C1590" t="s">
        <v>1505</v>
      </c>
      <c r="D1590" t="s">
        <v>111</v>
      </c>
      <c r="E1590" t="s">
        <v>898</v>
      </c>
      <c r="F1590" t="s">
        <v>899</v>
      </c>
      <c r="G1590" t="s">
        <v>898</v>
      </c>
      <c r="H1590" t="s">
        <v>899</v>
      </c>
      <c r="I1590"/>
      <c r="J1590"/>
      <c r="K1590" t="s">
        <v>419</v>
      </c>
      <c r="L1590" t="s">
        <v>904</v>
      </c>
      <c r="M1590">
        <v>4.24</v>
      </c>
      <c r="N1590"/>
      <c r="O1590"/>
      <c r="P1590">
        <v>3.33</v>
      </c>
      <c r="Q1590">
        <v>6.04</v>
      </c>
      <c r="R1590"/>
      <c r="S1590"/>
      <c r="T1590">
        <v>6.43</v>
      </c>
      <c r="U1590">
        <v>7.59</v>
      </c>
      <c r="V1590"/>
      <c r="W1590"/>
      <c r="X1590">
        <v>8.9499999999999993</v>
      </c>
      <c r="Y1590">
        <v>8.9499999999999993</v>
      </c>
      <c r="Z1590">
        <v>10.56</v>
      </c>
      <c r="AA1590">
        <v>10.25</v>
      </c>
      <c r="AB1590">
        <v>10.56</v>
      </c>
      <c r="AC1590">
        <v>10.199999999999999</v>
      </c>
      <c r="AD1590">
        <v>12.29</v>
      </c>
      <c r="AE1590">
        <v>11.25</v>
      </c>
      <c r="AF1590">
        <v>12.29</v>
      </c>
      <c r="AG1590">
        <v>9.0299999999999994</v>
      </c>
      <c r="AH1590">
        <v>11.53</v>
      </c>
      <c r="AI1590">
        <v>10.44</v>
      </c>
      <c r="AJ1590">
        <v>11.53</v>
      </c>
      <c r="AK1590">
        <v>3.4</v>
      </c>
      <c r="AL1590"/>
      <c r="AM1590"/>
      <c r="AN1590">
        <v>2.4300000000000002</v>
      </c>
      <c r="AO1590">
        <v>5.45</v>
      </c>
      <c r="AP1590"/>
      <c r="AQ1590"/>
      <c r="AR1590">
        <v>3.45</v>
      </c>
      <c r="AS1590">
        <v>7.79</v>
      </c>
      <c r="AT1590">
        <v>4.83</v>
      </c>
      <c r="AU1590">
        <v>5.29</v>
      </c>
      <c r="AV1590">
        <v>5.29</v>
      </c>
      <c r="AW1590">
        <v>7.86</v>
      </c>
      <c r="AX1590">
        <v>5.74</v>
      </c>
      <c r="AY1590">
        <v>5.99</v>
      </c>
      <c r="AZ1590">
        <v>5.99</v>
      </c>
      <c r="BA1590">
        <v>8.9499999999999993</v>
      </c>
      <c r="BB1590">
        <v>6.37</v>
      </c>
      <c r="BC1590">
        <v>6.17</v>
      </c>
      <c r="BD1590">
        <v>6.37</v>
      </c>
      <c r="BE1590">
        <v>9.82</v>
      </c>
      <c r="BF1590">
        <v>6.08</v>
      </c>
      <c r="BG1590">
        <v>5.29</v>
      </c>
      <c r="BH1590">
        <v>6.08</v>
      </c>
      <c r="BI1590"/>
      <c r="BJ1590" t="s">
        <v>67</v>
      </c>
      <c r="BK1590"/>
      <c r="BL1590" t="s">
        <v>901</v>
      </c>
      <c r="BM1590">
        <v>3647</v>
      </c>
      <c r="BN1590"/>
      <c r="BO1590"/>
    </row>
    <row r="1591" spans="1:67" s="8" customFormat="1" x14ac:dyDescent="0.25">
      <c r="A1591" t="s">
        <v>905</v>
      </c>
      <c r="B1591"/>
      <c r="C1591" t="s">
        <v>1505</v>
      </c>
      <c r="D1591" t="s">
        <v>111</v>
      </c>
      <c r="E1591" t="s">
        <v>898</v>
      </c>
      <c r="F1591" t="s">
        <v>899</v>
      </c>
      <c r="G1591" t="s">
        <v>898</v>
      </c>
      <c r="H1591" t="s">
        <v>899</v>
      </c>
      <c r="I1591"/>
      <c r="J1591"/>
      <c r="K1591"/>
      <c r="L1591"/>
      <c r="M1591"/>
      <c r="N1591"/>
      <c r="O1591"/>
      <c r="P1591"/>
      <c r="Q1591"/>
      <c r="R1591"/>
      <c r="S1591"/>
      <c r="T1591"/>
      <c r="U1591"/>
      <c r="V1591"/>
      <c r="W1591"/>
      <c r="X1591"/>
      <c r="Y1591">
        <v>6.3</v>
      </c>
      <c r="Z1591"/>
      <c r="AA1591"/>
      <c r="AB1591">
        <v>11.5</v>
      </c>
      <c r="AC1591"/>
      <c r="AD1591"/>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t="s">
        <v>67</v>
      </c>
      <c r="BK1591"/>
      <c r="BL1591" t="s">
        <v>802</v>
      </c>
      <c r="BM1591">
        <v>3806</v>
      </c>
      <c r="BN1591"/>
      <c r="BO1591"/>
    </row>
    <row r="1592" spans="1:67" x14ac:dyDescent="0.25">
      <c r="A1592" t="s">
        <v>906</v>
      </c>
      <c r="C1592" t="s">
        <v>1505</v>
      </c>
      <c r="D1592" t="s">
        <v>111</v>
      </c>
      <c r="E1592" t="s">
        <v>898</v>
      </c>
      <c r="F1592" t="s">
        <v>899</v>
      </c>
      <c r="G1592" t="s">
        <v>898</v>
      </c>
      <c r="H1592" t="s">
        <v>899</v>
      </c>
      <c r="AC1592">
        <v>7.9</v>
      </c>
      <c r="AF1592">
        <v>11</v>
      </c>
      <c r="AG1592">
        <v>8.1</v>
      </c>
      <c r="AJ1592">
        <v>11.6</v>
      </c>
      <c r="BJ1592" t="s">
        <v>67</v>
      </c>
      <c r="BL1592" t="s">
        <v>802</v>
      </c>
      <c r="BM1592">
        <v>3806</v>
      </c>
      <c r="BN1592" t="s">
        <v>60</v>
      </c>
      <c r="BO1592" t="s">
        <v>802</v>
      </c>
    </row>
    <row r="1593" spans="1:67" x14ac:dyDescent="0.25">
      <c r="A1593" t="s">
        <v>907</v>
      </c>
      <c r="C1593" t="s">
        <v>1505</v>
      </c>
      <c r="D1593" t="s">
        <v>111</v>
      </c>
      <c r="E1593" t="s">
        <v>898</v>
      </c>
      <c r="F1593" t="s">
        <v>899</v>
      </c>
      <c r="G1593" t="s">
        <v>898</v>
      </c>
      <c r="H1593" t="s">
        <v>899</v>
      </c>
      <c r="BI1593" t="s">
        <v>908</v>
      </c>
      <c r="BJ1593" t="s">
        <v>67</v>
      </c>
      <c r="BL1593" t="s">
        <v>901</v>
      </c>
      <c r="BM1593">
        <v>3647</v>
      </c>
      <c r="BN1593" t="s">
        <v>60</v>
      </c>
      <c r="BO1593" t="s">
        <v>901</v>
      </c>
    </row>
    <row r="1594" spans="1:67" x14ac:dyDescent="0.25">
      <c r="A1594" s="13" t="s">
        <v>1723</v>
      </c>
      <c r="B1594" s="13"/>
      <c r="C1594" s="13" t="s">
        <v>1505</v>
      </c>
      <c r="D1594" s="13" t="s">
        <v>111</v>
      </c>
      <c r="E1594" s="13" t="s">
        <v>898</v>
      </c>
      <c r="F1594" s="13" t="s">
        <v>899</v>
      </c>
      <c r="G1594" s="13" t="s">
        <v>898</v>
      </c>
      <c r="H1594" s="13" t="s">
        <v>1711</v>
      </c>
      <c r="I1594" s="13"/>
      <c r="J1594" s="13"/>
      <c r="K1594" s="13"/>
      <c r="L1594" s="13"/>
      <c r="M1594" s="13"/>
      <c r="N1594" s="13"/>
      <c r="O1594" s="13"/>
      <c r="P1594" s="13"/>
      <c r="Q1594" s="13"/>
      <c r="R1594" s="13"/>
      <c r="S1594" s="13"/>
      <c r="T1594" s="13"/>
      <c r="U1594" s="13"/>
      <c r="V1594" s="13"/>
      <c r="W1594" s="13"/>
      <c r="X1594" s="13"/>
      <c r="Y1594" s="13"/>
      <c r="Z1594" s="13"/>
      <c r="AA1594" s="13"/>
      <c r="AB1594" s="13"/>
      <c r="AC1594" s="13"/>
      <c r="AD1594" s="13"/>
      <c r="AE1594" s="13"/>
      <c r="AF1594" s="13"/>
      <c r="AG1594" s="13"/>
      <c r="AH1594" s="13"/>
      <c r="AI1594" s="13"/>
      <c r="AJ1594" s="13"/>
      <c r="AK1594" s="13"/>
      <c r="AL1594" s="13"/>
      <c r="AM1594" s="13"/>
      <c r="AN1594" s="13"/>
      <c r="AO1594" s="13"/>
      <c r="AP1594" s="13"/>
      <c r="AQ1594" s="13"/>
      <c r="AR1594" s="13"/>
      <c r="AS1594" s="13"/>
      <c r="AT1594" s="13"/>
      <c r="AU1594" s="13"/>
      <c r="AV1594" s="13"/>
      <c r="AW1594" s="13"/>
      <c r="AX1594" s="13"/>
      <c r="AY1594" s="13"/>
      <c r="AZ1594" s="13"/>
      <c r="BA1594" s="13"/>
      <c r="BB1594" s="13"/>
      <c r="BC1594" s="13"/>
      <c r="BD1594" s="13"/>
      <c r="BE1594" s="13"/>
      <c r="BF1594" s="13"/>
      <c r="BG1594" s="13"/>
      <c r="BH1594" s="13"/>
      <c r="BI1594" s="13"/>
      <c r="BJ1594" s="13"/>
      <c r="BK1594" s="13"/>
      <c r="BL1594" s="13"/>
      <c r="BM1594" s="13"/>
      <c r="BN1594" s="13"/>
      <c r="BO1594" s="13"/>
    </row>
    <row r="1595" spans="1:67" x14ac:dyDescent="0.25">
      <c r="A1595" s="8" t="s">
        <v>3361</v>
      </c>
      <c r="C1595" t="s">
        <v>1505</v>
      </c>
      <c r="D1595" t="s">
        <v>111</v>
      </c>
      <c r="E1595" t="s">
        <v>898</v>
      </c>
      <c r="F1595" t="s">
        <v>899</v>
      </c>
      <c r="G1595" s="8" t="s">
        <v>898</v>
      </c>
      <c r="H1595" s="8" t="s">
        <v>1711</v>
      </c>
      <c r="U1595">
        <v>7.75</v>
      </c>
      <c r="X1595">
        <v>9</v>
      </c>
      <c r="Y1595">
        <v>9.6999999999999993</v>
      </c>
      <c r="AB1595">
        <v>10.6</v>
      </c>
      <c r="AC1595">
        <v>9.8000000000000007</v>
      </c>
      <c r="AF1595">
        <v>12</v>
      </c>
      <c r="AO1595">
        <v>6.5</v>
      </c>
      <c r="AR1595">
        <v>4</v>
      </c>
      <c r="AS1595">
        <v>8.4</v>
      </c>
      <c r="AT1595">
        <v>5.35</v>
      </c>
      <c r="AU1595">
        <v>5.9</v>
      </c>
      <c r="AV1595">
        <v>5.9</v>
      </c>
      <c r="AW1595">
        <v>9.67</v>
      </c>
      <c r="AX1595">
        <v>6.03</v>
      </c>
      <c r="AY1595">
        <v>6.23</v>
      </c>
      <c r="AZ1595">
        <v>6.23</v>
      </c>
      <c r="BA1595">
        <v>10</v>
      </c>
      <c r="BB1595">
        <v>6.6</v>
      </c>
      <c r="BC1595">
        <v>6.65</v>
      </c>
      <c r="BD1595">
        <v>6.65</v>
      </c>
      <c r="BE1595">
        <v>11</v>
      </c>
      <c r="BF1595">
        <v>6</v>
      </c>
      <c r="BG1595">
        <v>5.7</v>
      </c>
      <c r="BH1595">
        <v>6</v>
      </c>
      <c r="BJ1595" s="8" t="s">
        <v>67</v>
      </c>
      <c r="BK1595" s="9">
        <v>44886</v>
      </c>
      <c r="BL1595" s="8" t="s">
        <v>3352</v>
      </c>
      <c r="BM1595" s="8">
        <v>3596</v>
      </c>
    </row>
    <row r="1596" spans="1:67" x14ac:dyDescent="0.25">
      <c r="A1596" s="12" t="s">
        <v>3391</v>
      </c>
      <c r="B1596" s="12"/>
      <c r="C1596" s="12" t="s">
        <v>1505</v>
      </c>
      <c r="D1596" s="12" t="s">
        <v>111</v>
      </c>
      <c r="E1596" s="12" t="s">
        <v>898</v>
      </c>
      <c r="F1596" s="12" t="s">
        <v>899</v>
      </c>
      <c r="G1596" s="12" t="s">
        <v>898</v>
      </c>
      <c r="H1596" s="12" t="s">
        <v>1711</v>
      </c>
      <c r="I1596" s="12"/>
      <c r="J1596" s="12"/>
      <c r="K1596" s="12"/>
      <c r="L1596" s="12"/>
      <c r="M1596" s="12"/>
      <c r="N1596" s="12"/>
      <c r="O1596" s="12"/>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t="s">
        <v>67</v>
      </c>
      <c r="BK1596" s="14">
        <v>44886</v>
      </c>
      <c r="BL1596" s="12" t="s">
        <v>3352</v>
      </c>
      <c r="BM1596" s="12">
        <v>3596</v>
      </c>
      <c r="BN1596" s="12" t="s">
        <v>60</v>
      </c>
      <c r="BO1596" s="12" t="s">
        <v>3352</v>
      </c>
    </row>
    <row r="1597" spans="1:67" x14ac:dyDescent="0.25">
      <c r="A1597" s="12" t="s">
        <v>3392</v>
      </c>
      <c r="B1597" s="12"/>
      <c r="C1597" s="12" t="s">
        <v>1505</v>
      </c>
      <c r="D1597" s="12" t="s">
        <v>111</v>
      </c>
      <c r="E1597" s="12" t="s">
        <v>898</v>
      </c>
      <c r="F1597" s="12" t="s">
        <v>899</v>
      </c>
      <c r="G1597" s="12" t="s">
        <v>898</v>
      </c>
      <c r="H1597" s="12" t="s">
        <v>1711</v>
      </c>
      <c r="I1597" s="12"/>
      <c r="J1597" s="12"/>
      <c r="K1597" s="12"/>
      <c r="L1597" s="12"/>
      <c r="M1597" s="12"/>
      <c r="N1597" s="12"/>
      <c r="O1597" s="12"/>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t="s">
        <v>67</v>
      </c>
      <c r="BK1597" s="14">
        <v>44886</v>
      </c>
      <c r="BL1597" s="12" t="s">
        <v>3352</v>
      </c>
      <c r="BM1597" s="12">
        <v>3596</v>
      </c>
      <c r="BN1597" s="12" t="s">
        <v>60</v>
      </c>
      <c r="BO1597" s="12" t="s">
        <v>3352</v>
      </c>
    </row>
    <row r="1598" spans="1:67" x14ac:dyDescent="0.25">
      <c r="A1598" s="13" t="s">
        <v>1723</v>
      </c>
      <c r="B1598" s="13"/>
      <c r="C1598" s="13" t="s">
        <v>1505</v>
      </c>
      <c r="D1598" s="13" t="s">
        <v>111</v>
      </c>
      <c r="E1598" s="13" t="s">
        <v>898</v>
      </c>
      <c r="F1598" s="13" t="s">
        <v>899</v>
      </c>
      <c r="G1598" s="13" t="s">
        <v>898</v>
      </c>
      <c r="H1598" s="13" t="s">
        <v>909</v>
      </c>
      <c r="I1598" s="13"/>
      <c r="J1598" s="13"/>
      <c r="K1598" s="13"/>
      <c r="L1598" s="13"/>
      <c r="M1598" s="13"/>
      <c r="N1598" s="13"/>
      <c r="O1598" s="13"/>
      <c r="P1598" s="13"/>
      <c r="Q1598" s="13"/>
      <c r="R1598" s="13"/>
      <c r="S1598" s="13"/>
      <c r="T1598" s="13"/>
      <c r="U1598" s="13"/>
      <c r="V1598" s="13"/>
      <c r="W1598" s="13"/>
      <c r="X1598" s="13"/>
      <c r="Y1598" s="13"/>
      <c r="Z1598" s="13"/>
      <c r="AA1598" s="13"/>
      <c r="AB1598" s="13"/>
      <c r="AC1598" s="13"/>
      <c r="AD1598" s="13"/>
      <c r="AE1598" s="13"/>
      <c r="AF1598" s="13"/>
      <c r="AG1598" s="13"/>
      <c r="AH1598" s="13"/>
      <c r="AI1598" s="13"/>
      <c r="AJ1598" s="13"/>
      <c r="AK1598" s="13"/>
      <c r="AL1598" s="13"/>
      <c r="AM1598" s="13"/>
      <c r="AN1598" s="13"/>
      <c r="AO1598" s="13"/>
      <c r="AP1598" s="13"/>
      <c r="AQ1598" s="13"/>
      <c r="AR1598" s="13"/>
      <c r="AS1598" s="13"/>
      <c r="AT1598" s="13"/>
      <c r="AU1598" s="13"/>
      <c r="AV1598" s="13"/>
      <c r="AW1598" s="13"/>
      <c r="AX1598" s="13"/>
      <c r="AY1598" s="13"/>
      <c r="AZ1598" s="13"/>
      <c r="BA1598" s="13"/>
      <c r="BB1598" s="13"/>
      <c r="BC1598" s="13"/>
      <c r="BD1598" s="13"/>
      <c r="BE1598" s="13"/>
      <c r="BF1598" s="13"/>
      <c r="BG1598" s="13"/>
      <c r="BH1598" s="13"/>
      <c r="BI1598" s="13"/>
      <c r="BJ1598" s="13"/>
      <c r="BK1598" s="13"/>
      <c r="BL1598" s="13"/>
      <c r="BM1598" s="13"/>
      <c r="BN1598" s="13"/>
      <c r="BO1598" s="13"/>
    </row>
    <row r="1599" spans="1:67" x14ac:dyDescent="0.25">
      <c r="C1599" t="s">
        <v>1505</v>
      </c>
      <c r="D1599" t="s">
        <v>111</v>
      </c>
      <c r="E1599" t="s">
        <v>898</v>
      </c>
      <c r="F1599" t="s">
        <v>899</v>
      </c>
      <c r="G1599" t="s">
        <v>898</v>
      </c>
      <c r="H1599" t="s">
        <v>909</v>
      </c>
      <c r="M1599">
        <v>5</v>
      </c>
      <c r="Q1599">
        <v>6</v>
      </c>
      <c r="T1599">
        <v>7</v>
      </c>
      <c r="U1599">
        <v>8</v>
      </c>
      <c r="X1599">
        <v>10</v>
      </c>
      <c r="AC1599">
        <v>11</v>
      </c>
      <c r="AF1599">
        <v>13</v>
      </c>
      <c r="AK1599">
        <v>9.1999999999999993</v>
      </c>
      <c r="AN1599">
        <v>6.2</v>
      </c>
      <c r="AO1599">
        <v>5.8</v>
      </c>
      <c r="AS1599">
        <v>9</v>
      </c>
      <c r="AV1599">
        <v>6</v>
      </c>
      <c r="BJ1599" t="s">
        <v>67</v>
      </c>
      <c r="BK1599" s="1">
        <v>44797</v>
      </c>
      <c r="BL1599" t="s">
        <v>75</v>
      </c>
      <c r="BM1599">
        <v>36083</v>
      </c>
      <c r="BN1599" t="s">
        <v>60</v>
      </c>
      <c r="BO1599" t="s">
        <v>75</v>
      </c>
    </row>
    <row r="1600" spans="1:67" x14ac:dyDescent="0.25">
      <c r="A1600" t="s">
        <v>910</v>
      </c>
      <c r="C1600" t="s">
        <v>1505</v>
      </c>
      <c r="D1600" t="s">
        <v>111</v>
      </c>
      <c r="E1600" t="s">
        <v>898</v>
      </c>
      <c r="F1600" t="s">
        <v>1709</v>
      </c>
      <c r="G1600" t="s">
        <v>898</v>
      </c>
      <c r="H1600" t="s">
        <v>911</v>
      </c>
      <c r="AC1600">
        <v>6.3650000000000002</v>
      </c>
      <c r="AF1600">
        <v>7.7750000000000004</v>
      </c>
      <c r="AG1600">
        <v>5.39</v>
      </c>
      <c r="BE1600">
        <v>6.5</v>
      </c>
      <c r="BH1600">
        <v>3.84</v>
      </c>
      <c r="BJ1600" t="s">
        <v>67</v>
      </c>
      <c r="BL1600" t="s">
        <v>468</v>
      </c>
      <c r="BM1600">
        <v>2672</v>
      </c>
      <c r="BN1600" t="s">
        <v>60</v>
      </c>
      <c r="BO1600" t="s">
        <v>468</v>
      </c>
    </row>
    <row r="1601" spans="1:67" x14ac:dyDescent="0.25">
      <c r="A1601" t="s">
        <v>912</v>
      </c>
      <c r="C1601" t="s">
        <v>1505</v>
      </c>
      <c r="D1601" t="s">
        <v>111</v>
      </c>
      <c r="E1601" t="s">
        <v>898</v>
      </c>
      <c r="F1601" t="s">
        <v>1709</v>
      </c>
      <c r="G1601" t="s">
        <v>898</v>
      </c>
      <c r="H1601" t="s">
        <v>911</v>
      </c>
      <c r="U1601">
        <v>4.1500000000000004</v>
      </c>
      <c r="Y1601">
        <v>5.24</v>
      </c>
      <c r="AC1601">
        <v>6.05</v>
      </c>
      <c r="BI1601" t="s">
        <v>913</v>
      </c>
      <c r="BJ1601" t="s">
        <v>67</v>
      </c>
      <c r="BL1601" t="s">
        <v>468</v>
      </c>
      <c r="BM1601">
        <v>2672</v>
      </c>
      <c r="BN1601" t="s">
        <v>60</v>
      </c>
      <c r="BO1601" t="s">
        <v>468</v>
      </c>
    </row>
    <row r="1602" spans="1:67" x14ac:dyDescent="0.25">
      <c r="A1602" t="s">
        <v>914</v>
      </c>
      <c r="C1602" t="s">
        <v>1505</v>
      </c>
      <c r="D1602" t="s">
        <v>111</v>
      </c>
      <c r="E1602" t="s">
        <v>898</v>
      </c>
      <c r="F1602" t="s">
        <v>1709</v>
      </c>
      <c r="G1602" t="s">
        <v>898</v>
      </c>
      <c r="H1602" t="s">
        <v>911</v>
      </c>
      <c r="Y1602">
        <v>5.61</v>
      </c>
      <c r="AC1602">
        <v>6.67</v>
      </c>
      <c r="AF1602">
        <v>7.92</v>
      </c>
      <c r="BJ1602" t="s">
        <v>67</v>
      </c>
      <c r="BL1602" t="s">
        <v>468</v>
      </c>
      <c r="BM1602">
        <v>2672</v>
      </c>
      <c r="BN1602" t="s">
        <v>60</v>
      </c>
      <c r="BO1602" t="s">
        <v>468</v>
      </c>
    </row>
    <row r="1603" spans="1:67" x14ac:dyDescent="0.25">
      <c r="A1603" t="s">
        <v>915</v>
      </c>
      <c r="C1603" t="s">
        <v>1505</v>
      </c>
      <c r="D1603" t="s">
        <v>111</v>
      </c>
      <c r="E1603" t="s">
        <v>898</v>
      </c>
      <c r="F1603" t="s">
        <v>1709</v>
      </c>
      <c r="G1603" t="s">
        <v>898</v>
      </c>
      <c r="H1603" t="s">
        <v>911</v>
      </c>
      <c r="AG1603">
        <v>5.29</v>
      </c>
      <c r="AJ1603">
        <v>8.4700000000000006</v>
      </c>
      <c r="BJ1603" t="s">
        <v>67</v>
      </c>
      <c r="BL1603" t="s">
        <v>468</v>
      </c>
      <c r="BM1603">
        <v>2672</v>
      </c>
      <c r="BN1603" t="s">
        <v>60</v>
      </c>
      <c r="BO1603" t="s">
        <v>468</v>
      </c>
    </row>
    <row r="1604" spans="1:67" x14ac:dyDescent="0.25">
      <c r="A1604" t="s">
        <v>916</v>
      </c>
      <c r="C1604" t="s">
        <v>1505</v>
      </c>
      <c r="D1604" t="s">
        <v>111</v>
      </c>
      <c r="E1604" t="s">
        <v>898</v>
      </c>
      <c r="F1604" t="s">
        <v>1709</v>
      </c>
      <c r="G1604" t="s">
        <v>898</v>
      </c>
      <c r="H1604" t="s">
        <v>911</v>
      </c>
      <c r="AC1604">
        <v>6.42</v>
      </c>
      <c r="BJ1604" t="s">
        <v>67</v>
      </c>
      <c r="BL1604" t="s">
        <v>468</v>
      </c>
      <c r="BM1604">
        <v>2672</v>
      </c>
      <c r="BN1604" t="s">
        <v>60</v>
      </c>
      <c r="BO1604" t="s">
        <v>468</v>
      </c>
    </row>
    <row r="1605" spans="1:67" x14ac:dyDescent="0.25">
      <c r="A1605" t="s">
        <v>917</v>
      </c>
      <c r="C1605" t="s">
        <v>1505</v>
      </c>
      <c r="D1605" t="s">
        <v>111</v>
      </c>
      <c r="E1605" t="s">
        <v>898</v>
      </c>
      <c r="F1605" t="s">
        <v>1709</v>
      </c>
      <c r="G1605" t="s">
        <v>898</v>
      </c>
      <c r="H1605" t="s">
        <v>911</v>
      </c>
      <c r="AW1605">
        <v>4.7</v>
      </c>
      <c r="AZ1605">
        <v>4</v>
      </c>
      <c r="BJ1605" t="s">
        <v>67</v>
      </c>
      <c r="BL1605" t="s">
        <v>468</v>
      </c>
      <c r="BM1605">
        <v>2672</v>
      </c>
      <c r="BN1605" t="s">
        <v>60</v>
      </c>
      <c r="BO1605" t="s">
        <v>468</v>
      </c>
    </row>
    <row r="1606" spans="1:67" ht="15.75" x14ac:dyDescent="0.25">
      <c r="A1606" s="13" t="s">
        <v>1723</v>
      </c>
      <c r="B1606" s="13"/>
      <c r="C1606" s="13" t="s">
        <v>1505</v>
      </c>
      <c r="D1606" s="13" t="s">
        <v>111</v>
      </c>
      <c r="E1606" s="13" t="s">
        <v>898</v>
      </c>
      <c r="F1606" s="13" t="s">
        <v>1709</v>
      </c>
      <c r="G1606" s="13" t="s">
        <v>898</v>
      </c>
      <c r="H1606" s="13" t="s">
        <v>1709</v>
      </c>
      <c r="I1606" s="13"/>
      <c r="J1606" s="13"/>
      <c r="K1606" s="13"/>
      <c r="L1606" s="13"/>
      <c r="M1606" s="13"/>
      <c r="N1606" s="13"/>
      <c r="O1606" s="13"/>
      <c r="P1606" s="13"/>
      <c r="Q1606" s="13"/>
      <c r="R1606" s="13"/>
      <c r="S1606" s="13"/>
      <c r="T1606" s="13"/>
      <c r="U1606" s="13"/>
      <c r="V1606" s="13"/>
      <c r="W1606" s="13"/>
      <c r="X1606" s="13"/>
      <c r="Y1606" s="13"/>
      <c r="Z1606" s="13"/>
      <c r="AA1606" s="13"/>
      <c r="AB1606" s="13"/>
      <c r="AC1606" s="13"/>
      <c r="AD1606" s="13"/>
      <c r="AE1606" s="13"/>
      <c r="AF1606" s="13"/>
      <c r="AG1606" s="13"/>
      <c r="AH1606" s="13"/>
      <c r="AI1606" s="13"/>
      <c r="AJ1606" s="13"/>
      <c r="AK1606" s="13"/>
      <c r="AL1606" s="13"/>
      <c r="AM1606" s="13"/>
      <c r="AN1606" s="13"/>
      <c r="AO1606" s="13"/>
      <c r="AP1606" s="13"/>
      <c r="AQ1606" s="13"/>
      <c r="AR1606" s="13"/>
      <c r="AS1606" s="13"/>
      <c r="AT1606" s="13"/>
      <c r="AU1606" s="13"/>
      <c r="AV1606" s="13"/>
      <c r="AW1606" s="13"/>
      <c r="AX1606" s="13"/>
      <c r="AY1606" s="13"/>
      <c r="AZ1606" s="13"/>
      <c r="BA1606" s="13"/>
      <c r="BB1606" s="13"/>
      <c r="BC1606" s="13"/>
      <c r="BD1606" s="13"/>
      <c r="BE1606" s="13"/>
      <c r="BF1606" s="13"/>
      <c r="BG1606" s="13"/>
      <c r="BH1606" s="13"/>
      <c r="BI1606" s="13"/>
      <c r="BJ1606" s="13"/>
      <c r="BK1606" s="13"/>
      <c r="BL1606" s="13"/>
      <c r="BM1606" s="13"/>
      <c r="BN1606" s="13"/>
      <c r="BO1606" s="13"/>
    </row>
    <row r="1607" spans="1:67" x14ac:dyDescent="0.25">
      <c r="C1607" t="s">
        <v>1505</v>
      </c>
      <c r="D1607" t="s">
        <v>111</v>
      </c>
      <c r="E1607" t="s">
        <v>898</v>
      </c>
      <c r="F1607" t="s">
        <v>918</v>
      </c>
      <c r="G1607" t="s">
        <v>898</v>
      </c>
      <c r="H1607" t="s">
        <v>919</v>
      </c>
      <c r="AO1607">
        <v>4.5</v>
      </c>
      <c r="AR1607">
        <v>4</v>
      </c>
      <c r="BA1607">
        <v>6</v>
      </c>
      <c r="BD1607">
        <v>4.4000000000000004</v>
      </c>
      <c r="BE1607">
        <v>6.5</v>
      </c>
      <c r="BH1607">
        <v>3.8</v>
      </c>
      <c r="BJ1607" t="s">
        <v>67</v>
      </c>
      <c r="BK1607" s="1">
        <v>44797</v>
      </c>
      <c r="BL1607" t="s">
        <v>75</v>
      </c>
      <c r="BM1607">
        <v>36083</v>
      </c>
      <c r="BN1607" t="s">
        <v>60</v>
      </c>
      <c r="BO1607" t="s">
        <v>75</v>
      </c>
    </row>
    <row r="1608" spans="1:67" s="12" customFormat="1" ht="15.75" x14ac:dyDescent="0.25">
      <c r="A1608" s="13" t="s">
        <v>1723</v>
      </c>
      <c r="B1608" s="13"/>
      <c r="C1608" s="13" t="s">
        <v>1505</v>
      </c>
      <c r="D1608" s="13" t="s">
        <v>111</v>
      </c>
      <c r="E1608" s="13" t="s">
        <v>898</v>
      </c>
      <c r="F1608" s="13" t="s">
        <v>918</v>
      </c>
      <c r="G1608" s="13" t="s">
        <v>898</v>
      </c>
      <c r="H1608" s="13" t="s">
        <v>918</v>
      </c>
      <c r="I1608" s="13"/>
      <c r="J1608" s="13"/>
      <c r="K1608" s="13"/>
      <c r="L1608" s="13"/>
      <c r="M1608" s="13"/>
      <c r="N1608" s="13"/>
      <c r="O1608" s="13"/>
      <c r="P1608" s="13"/>
      <c r="Q1608" s="13"/>
      <c r="R1608" s="13"/>
      <c r="S1608" s="13"/>
      <c r="T1608" s="13"/>
      <c r="U1608" s="13"/>
      <c r="V1608" s="13"/>
      <c r="W1608" s="13"/>
      <c r="X1608" s="13"/>
      <c r="Y1608" s="13"/>
      <c r="Z1608" s="13"/>
      <c r="AA1608" s="13"/>
      <c r="AB1608" s="13"/>
      <c r="AC1608" s="13"/>
      <c r="AD1608" s="13"/>
      <c r="AE1608" s="13"/>
      <c r="AF1608" s="13"/>
      <c r="AG1608" s="13"/>
      <c r="AH1608" s="13"/>
      <c r="AI1608" s="13"/>
      <c r="AJ1608" s="13"/>
      <c r="AK1608" s="13"/>
      <c r="AL1608" s="13"/>
      <c r="AM1608" s="13"/>
      <c r="AN1608" s="13"/>
      <c r="AO1608" s="13"/>
      <c r="AP1608" s="13"/>
      <c r="AQ1608" s="13"/>
      <c r="AR1608" s="13"/>
      <c r="AS1608" s="13"/>
      <c r="AT1608" s="13"/>
      <c r="AU1608" s="13"/>
      <c r="AV1608" s="13"/>
      <c r="AW1608" s="13"/>
      <c r="AX1608" s="13"/>
      <c r="AY1608" s="13"/>
      <c r="AZ1608" s="13"/>
      <c r="BA1608" s="13"/>
      <c r="BB1608" s="13"/>
      <c r="BC1608" s="13"/>
      <c r="BD1608" s="13"/>
      <c r="BE1608" s="13"/>
      <c r="BF1608" s="13"/>
      <c r="BG1608" s="13"/>
      <c r="BH1608" s="13"/>
      <c r="BI1608" s="13"/>
      <c r="BJ1608" s="13"/>
      <c r="BK1608" s="13"/>
      <c r="BL1608" s="13"/>
      <c r="BM1608" s="13"/>
      <c r="BN1608" s="13"/>
      <c r="BO1608" s="13"/>
    </row>
    <row r="1609" spans="1:67" x14ac:dyDescent="0.25">
      <c r="A1609" s="13" t="s">
        <v>1723</v>
      </c>
      <c r="B1609" s="13"/>
      <c r="C1609" s="13" t="s">
        <v>1505</v>
      </c>
      <c r="D1609" s="13" t="s">
        <v>111</v>
      </c>
      <c r="E1609" s="13" t="s">
        <v>898</v>
      </c>
      <c r="F1609" s="13"/>
      <c r="G1609" s="13" t="s">
        <v>1710</v>
      </c>
      <c r="H1609" s="13"/>
      <c r="I1609" s="13"/>
      <c r="J1609" s="13"/>
      <c r="K1609" s="13"/>
      <c r="L1609" s="13"/>
      <c r="M1609" s="13"/>
      <c r="N1609" s="13"/>
      <c r="O1609" s="13"/>
      <c r="P1609" s="13"/>
      <c r="Q1609" s="13"/>
      <c r="R1609" s="13"/>
      <c r="S1609" s="13"/>
      <c r="T1609" s="13"/>
      <c r="U1609" s="13"/>
      <c r="V1609" s="13"/>
      <c r="W1609" s="13"/>
      <c r="X1609" s="13"/>
      <c r="Y1609" s="13"/>
      <c r="Z1609" s="13"/>
      <c r="AA1609" s="13"/>
      <c r="AB1609" s="13"/>
      <c r="AC1609" s="13"/>
      <c r="AD1609" s="13"/>
      <c r="AE1609" s="13"/>
      <c r="AF1609" s="13"/>
      <c r="AG1609" s="13"/>
      <c r="AH1609" s="13"/>
      <c r="AI1609" s="13"/>
      <c r="AJ1609" s="13"/>
      <c r="AK1609" s="13"/>
      <c r="AL1609" s="13"/>
      <c r="AM1609" s="13"/>
      <c r="AN1609" s="13"/>
      <c r="AO1609" s="13"/>
      <c r="AP1609" s="13"/>
      <c r="AQ1609" s="13"/>
      <c r="AR1609" s="13"/>
      <c r="AS1609" s="13"/>
      <c r="AT1609" s="13"/>
      <c r="AU1609" s="13"/>
      <c r="AV1609" s="13"/>
      <c r="AW1609" s="13"/>
      <c r="AX1609" s="13"/>
      <c r="AY1609" s="13"/>
      <c r="AZ1609" s="13"/>
      <c r="BA1609" s="13"/>
      <c r="BB1609" s="13"/>
      <c r="BC1609" s="13"/>
      <c r="BD1609" s="13"/>
      <c r="BE1609" s="13"/>
      <c r="BF1609" s="13"/>
      <c r="BG1609" s="13"/>
      <c r="BH1609" s="13"/>
      <c r="BI1609" s="13"/>
      <c r="BJ1609" s="13"/>
      <c r="BK1609" s="13"/>
      <c r="BL1609" s="13"/>
      <c r="BM1609" s="13"/>
      <c r="BN1609" s="13"/>
      <c r="BO1609" s="13"/>
    </row>
    <row r="1610" spans="1:67" x14ac:dyDescent="0.25">
      <c r="A1610" s="13" t="s">
        <v>1723</v>
      </c>
      <c r="B1610" s="13"/>
      <c r="C1610" s="13" t="s">
        <v>1505</v>
      </c>
      <c r="D1610" s="13" t="s">
        <v>111</v>
      </c>
      <c r="E1610" s="13" t="s">
        <v>898</v>
      </c>
      <c r="F1610" s="13"/>
      <c r="G1610" s="13" t="s">
        <v>898</v>
      </c>
      <c r="H1610" s="13"/>
      <c r="I1610" s="13"/>
      <c r="J1610" s="13"/>
      <c r="K1610" s="13"/>
      <c r="L1610" s="13"/>
      <c r="M1610" s="13"/>
      <c r="N1610" s="13"/>
      <c r="O1610" s="13"/>
      <c r="P1610" s="13"/>
      <c r="Q1610" s="13"/>
      <c r="R1610" s="13"/>
      <c r="S1610" s="13"/>
      <c r="T1610" s="13"/>
      <c r="U1610" s="13"/>
      <c r="V1610" s="13"/>
      <c r="W1610" s="13"/>
      <c r="X1610" s="13"/>
      <c r="Y1610" s="13"/>
      <c r="Z1610" s="13"/>
      <c r="AA1610" s="13"/>
      <c r="AB1610" s="13"/>
      <c r="AC1610" s="13"/>
      <c r="AD1610" s="13"/>
      <c r="AE1610" s="13"/>
      <c r="AF1610" s="13"/>
      <c r="AG1610" s="13"/>
      <c r="AH1610" s="13"/>
      <c r="AI1610" s="13"/>
      <c r="AJ1610" s="13"/>
      <c r="AK1610" s="13"/>
      <c r="AL1610" s="13"/>
      <c r="AM1610" s="13"/>
      <c r="AN1610" s="13"/>
      <c r="AO1610" s="13"/>
      <c r="AP1610" s="13"/>
      <c r="AQ1610" s="13"/>
      <c r="AR1610" s="13"/>
      <c r="AS1610" s="13"/>
      <c r="AT1610" s="13"/>
      <c r="AU1610" s="13"/>
      <c r="AV1610" s="13"/>
      <c r="AW1610" s="13"/>
      <c r="AX1610" s="13"/>
      <c r="AY1610" s="13"/>
      <c r="AZ1610" s="13"/>
      <c r="BA1610" s="13"/>
      <c r="BB1610" s="13"/>
      <c r="BC1610" s="13"/>
      <c r="BD1610" s="13"/>
      <c r="BE1610" s="13"/>
      <c r="BF1610" s="13"/>
      <c r="BG1610" s="13"/>
      <c r="BH1610" s="13"/>
      <c r="BI1610" s="13"/>
      <c r="BJ1610" s="13"/>
      <c r="BK1610" s="13"/>
      <c r="BL1610" s="13"/>
      <c r="BM1610" s="13"/>
      <c r="BN1610" s="13"/>
      <c r="BO1610" s="13"/>
    </row>
    <row r="1611" spans="1:67" x14ac:dyDescent="0.25">
      <c r="A1611" s="13" t="s">
        <v>1723</v>
      </c>
      <c r="B1611" s="13"/>
      <c r="C1611" s="13" t="s">
        <v>1505</v>
      </c>
      <c r="D1611" s="13" t="s">
        <v>111</v>
      </c>
      <c r="E1611" s="13" t="s">
        <v>992</v>
      </c>
      <c r="F1611" s="13" t="s">
        <v>993</v>
      </c>
      <c r="G1611" s="13" t="s">
        <v>992</v>
      </c>
      <c r="H1611" s="13" t="s">
        <v>993</v>
      </c>
      <c r="I1611" s="13"/>
      <c r="J1611" s="13"/>
      <c r="K1611" s="13"/>
      <c r="L1611" s="13"/>
      <c r="M1611" s="13"/>
      <c r="N1611" s="13"/>
      <c r="O1611" s="13"/>
      <c r="P1611" s="13"/>
      <c r="Q1611" s="13"/>
      <c r="R1611" s="13"/>
      <c r="S1611" s="13"/>
      <c r="T1611" s="13"/>
      <c r="U1611" s="13"/>
      <c r="V1611" s="13"/>
      <c r="W1611" s="13"/>
      <c r="X1611" s="13"/>
      <c r="Y1611" s="13"/>
      <c r="Z1611" s="13"/>
      <c r="AA1611" s="13"/>
      <c r="AB1611" s="13"/>
      <c r="AC1611" s="13"/>
      <c r="AD1611" s="13"/>
      <c r="AE1611" s="13"/>
      <c r="AF1611" s="13"/>
      <c r="AG1611" s="13"/>
      <c r="AH1611" s="13"/>
      <c r="AI1611" s="13"/>
      <c r="AJ1611" s="13"/>
      <c r="AK1611" s="13"/>
      <c r="AL1611" s="13"/>
      <c r="AM1611" s="13"/>
      <c r="AN1611" s="13"/>
      <c r="AO1611" s="13"/>
      <c r="AP1611" s="13"/>
      <c r="AQ1611" s="13"/>
      <c r="AR1611" s="13"/>
      <c r="AS1611" s="13"/>
      <c r="AT1611" s="13"/>
      <c r="AU1611" s="13"/>
      <c r="AV1611" s="13"/>
      <c r="AW1611" s="13"/>
      <c r="AX1611" s="13"/>
      <c r="AY1611" s="13"/>
      <c r="AZ1611" s="13"/>
      <c r="BA1611" s="13"/>
      <c r="BB1611" s="13"/>
      <c r="BC1611" s="13"/>
      <c r="BD1611" s="13"/>
      <c r="BE1611" s="13"/>
      <c r="BF1611" s="13"/>
      <c r="BG1611" s="13"/>
      <c r="BH1611" s="13"/>
      <c r="BI1611" s="13"/>
      <c r="BJ1611" s="13"/>
      <c r="BK1611" s="13"/>
      <c r="BL1611" s="13"/>
      <c r="BM1611" s="13"/>
      <c r="BN1611" s="13"/>
      <c r="BO1611" s="13"/>
    </row>
    <row r="1612" spans="1:67" x14ac:dyDescent="0.25">
      <c r="C1612" t="s">
        <v>1505</v>
      </c>
      <c r="D1612" t="s">
        <v>111</v>
      </c>
      <c r="E1612" t="s">
        <v>992</v>
      </c>
      <c r="F1612" t="s">
        <v>993</v>
      </c>
      <c r="G1612" t="s">
        <v>992</v>
      </c>
      <c r="H1612" t="s">
        <v>993</v>
      </c>
      <c r="BA1612">
        <v>6.5</v>
      </c>
      <c r="BD1612">
        <v>6</v>
      </c>
      <c r="BE1612">
        <v>8.5</v>
      </c>
      <c r="BH1612">
        <v>5</v>
      </c>
      <c r="BJ1612" t="s">
        <v>67</v>
      </c>
      <c r="BL1612" t="s">
        <v>3005</v>
      </c>
      <c r="BM1612" s="37">
        <v>53224</v>
      </c>
    </row>
    <row r="1613" spans="1:67" x14ac:dyDescent="0.25">
      <c r="A1613" s="13" t="s">
        <v>1723</v>
      </c>
      <c r="B1613" s="13"/>
      <c r="C1613" s="13" t="s">
        <v>1505</v>
      </c>
      <c r="D1613" s="13" t="s">
        <v>111</v>
      </c>
      <c r="E1613" s="13" t="s">
        <v>992</v>
      </c>
      <c r="F1613" s="13" t="s">
        <v>994</v>
      </c>
      <c r="G1613" s="13" t="s">
        <v>992</v>
      </c>
      <c r="H1613" s="13" t="s">
        <v>994</v>
      </c>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c r="AJ1613" s="13"/>
      <c r="AK1613" s="13"/>
      <c r="AL1613" s="13"/>
      <c r="AM1613" s="13"/>
      <c r="AN1613" s="13"/>
      <c r="AO1613" s="13"/>
      <c r="AP1613" s="13"/>
      <c r="AQ1613" s="13"/>
      <c r="AR1613" s="13"/>
      <c r="AS1613" s="13"/>
      <c r="AT1613" s="13"/>
      <c r="AU1613" s="13"/>
      <c r="AV1613" s="13"/>
      <c r="AW1613" s="13"/>
      <c r="AX1613" s="13"/>
      <c r="AY1613" s="13"/>
      <c r="AZ1613" s="13"/>
      <c r="BA1613" s="13"/>
      <c r="BB1613" s="13"/>
      <c r="BC1613" s="13"/>
      <c r="BD1613" s="13"/>
      <c r="BE1613" s="13"/>
      <c r="BF1613" s="13"/>
      <c r="BG1613" s="13"/>
      <c r="BH1613" s="13"/>
      <c r="BI1613" s="13"/>
      <c r="BJ1613" s="13"/>
      <c r="BK1613" s="13"/>
      <c r="BL1613" s="13"/>
      <c r="BM1613" s="13"/>
      <c r="BN1613" s="13"/>
      <c r="BO1613" s="13"/>
    </row>
    <row r="1614" spans="1:67" x14ac:dyDescent="0.25">
      <c r="C1614" t="s">
        <v>1505</v>
      </c>
      <c r="D1614" t="s">
        <v>111</v>
      </c>
      <c r="E1614" t="s">
        <v>992</v>
      </c>
      <c r="F1614" t="s">
        <v>994</v>
      </c>
      <c r="G1614" t="s">
        <v>992</v>
      </c>
      <c r="H1614" t="s">
        <v>994</v>
      </c>
      <c r="BE1614">
        <v>12</v>
      </c>
      <c r="BH1614">
        <v>6</v>
      </c>
      <c r="BJ1614" t="s">
        <v>67</v>
      </c>
      <c r="BL1614" t="s">
        <v>3005</v>
      </c>
      <c r="BM1614" s="37">
        <v>53224</v>
      </c>
    </row>
    <row r="1615" spans="1:67" x14ac:dyDescent="0.25">
      <c r="A1615" s="13" t="s">
        <v>1723</v>
      </c>
      <c r="B1615" s="13"/>
      <c r="C1615" s="13" t="s">
        <v>1505</v>
      </c>
      <c r="D1615" s="13" t="s">
        <v>111</v>
      </c>
      <c r="E1615" s="13" t="s">
        <v>111</v>
      </c>
      <c r="F1615" s="13"/>
      <c r="G1615" s="13" t="s">
        <v>111</v>
      </c>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c r="AJ1615" s="13"/>
      <c r="AK1615" s="13"/>
      <c r="AL1615" s="13"/>
      <c r="AM1615" s="13"/>
      <c r="AN1615" s="13"/>
      <c r="AO1615" s="13"/>
      <c r="AP1615" s="13"/>
      <c r="AQ1615" s="13"/>
      <c r="AR1615" s="13"/>
      <c r="AS1615" s="13"/>
      <c r="AT1615" s="13"/>
      <c r="AU1615" s="13"/>
      <c r="AV1615" s="13"/>
      <c r="AW1615" s="13"/>
      <c r="AX1615" s="13"/>
      <c r="AY1615" s="13"/>
      <c r="AZ1615" s="13"/>
      <c r="BA1615" s="13"/>
      <c r="BB1615" s="13"/>
      <c r="BC1615" s="13"/>
      <c r="BD1615" s="13"/>
      <c r="BE1615" s="13"/>
      <c r="BF1615" s="13"/>
      <c r="BG1615" s="13"/>
      <c r="BH1615" s="13"/>
      <c r="BI1615" s="13"/>
      <c r="BJ1615" s="13"/>
      <c r="BK1615" s="13"/>
      <c r="BL1615" s="13"/>
      <c r="BM1615" s="13"/>
      <c r="BN1615" s="13"/>
      <c r="BO1615" s="13"/>
    </row>
    <row r="1616" spans="1:67" x14ac:dyDescent="0.25">
      <c r="A1616" s="13" t="s">
        <v>1723</v>
      </c>
      <c r="B1616" s="13"/>
      <c r="C1616" s="13" t="s">
        <v>1505</v>
      </c>
      <c r="D1616" s="13" t="s">
        <v>111</v>
      </c>
      <c r="E1616" s="13" t="s">
        <v>339</v>
      </c>
      <c r="F1616" s="13" t="s">
        <v>1141</v>
      </c>
      <c r="G1616" s="13" t="s">
        <v>339</v>
      </c>
      <c r="H1616" s="13" t="s">
        <v>1141</v>
      </c>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c r="AJ1616" s="13"/>
      <c r="AK1616" s="13"/>
      <c r="AL1616" s="13"/>
      <c r="AM1616" s="13"/>
      <c r="AN1616" s="13"/>
      <c r="AO1616" s="13"/>
      <c r="AP1616" s="13"/>
      <c r="AQ1616" s="13"/>
      <c r="AR1616" s="13"/>
      <c r="AS1616" s="13"/>
      <c r="AT1616" s="13"/>
      <c r="AU1616" s="13"/>
      <c r="AV1616" s="13"/>
      <c r="AW1616" s="13"/>
      <c r="AX1616" s="13"/>
      <c r="AY1616" s="13"/>
      <c r="AZ1616" s="13"/>
      <c r="BA1616" s="13"/>
      <c r="BB1616" s="13"/>
      <c r="BC1616" s="13"/>
      <c r="BD1616" s="13"/>
      <c r="BE1616" s="13"/>
      <c r="BF1616" s="13"/>
      <c r="BG1616" s="13"/>
      <c r="BH1616" s="13"/>
      <c r="BI1616" s="13"/>
      <c r="BJ1616" s="13"/>
      <c r="BK1616" s="13"/>
      <c r="BL1616" s="13"/>
      <c r="BM1616" s="13"/>
      <c r="BN1616" s="13"/>
      <c r="BO1616" s="13"/>
    </row>
    <row r="1617" spans="1:67" x14ac:dyDescent="0.25">
      <c r="A1617" s="8" t="s">
        <v>2650</v>
      </c>
      <c r="C1617" t="s">
        <v>1505</v>
      </c>
      <c r="D1617" t="s">
        <v>111</v>
      </c>
      <c r="E1617" t="s">
        <v>339</v>
      </c>
      <c r="F1617" t="s">
        <v>1141</v>
      </c>
      <c r="G1617" t="s">
        <v>339</v>
      </c>
      <c r="H1617" t="s">
        <v>1141</v>
      </c>
      <c r="L1617" t="s">
        <v>518</v>
      </c>
      <c r="T1617">
        <v>3.6</v>
      </c>
      <c r="U1617">
        <v>9.56</v>
      </c>
      <c r="X1617">
        <v>6.24</v>
      </c>
      <c r="Y1617">
        <v>9.6</v>
      </c>
      <c r="AB1617">
        <v>7.35</v>
      </c>
      <c r="AC1617">
        <v>9.8000000000000007</v>
      </c>
      <c r="AF1617">
        <v>8.1</v>
      </c>
      <c r="AG1617">
        <v>10.220000000000001</v>
      </c>
      <c r="AJ1617">
        <v>6.97</v>
      </c>
      <c r="AO1617">
        <v>7.1</v>
      </c>
      <c r="AR1617">
        <v>8.7799999999999994</v>
      </c>
      <c r="AS1617">
        <v>9.43</v>
      </c>
      <c r="BI1617" t="s">
        <v>460</v>
      </c>
      <c r="BJ1617" t="s">
        <v>67</v>
      </c>
      <c r="BL1617" t="s">
        <v>461</v>
      </c>
      <c r="BM1617">
        <v>3401</v>
      </c>
    </row>
    <row r="1618" spans="1:67" s="12" customFormat="1" x14ac:dyDescent="0.25">
      <c r="A1618" s="8" t="s">
        <v>2650</v>
      </c>
      <c r="B1618"/>
      <c r="C1618" t="s">
        <v>1505</v>
      </c>
      <c r="D1618" t="s">
        <v>111</v>
      </c>
      <c r="E1618" t="s">
        <v>339</v>
      </c>
      <c r="F1618" t="s">
        <v>1141</v>
      </c>
      <c r="G1618" t="s">
        <v>339</v>
      </c>
      <c r="H1618" t="s">
        <v>1141</v>
      </c>
      <c r="I1618"/>
      <c r="J1618"/>
      <c r="K1618"/>
      <c r="L1618" t="s">
        <v>1142</v>
      </c>
      <c r="M1618"/>
      <c r="N1618"/>
      <c r="O1618"/>
      <c r="P1618"/>
      <c r="Q1618">
        <v>8.33</v>
      </c>
      <c r="R1618"/>
      <c r="S1618"/>
      <c r="T1618">
        <v>5.3</v>
      </c>
      <c r="U1618">
        <v>8.76</v>
      </c>
      <c r="V1618"/>
      <c r="W1618"/>
      <c r="X1618">
        <v>6.01</v>
      </c>
      <c r="Y1618">
        <v>8.89</v>
      </c>
      <c r="Z1618"/>
      <c r="AA1618"/>
      <c r="AB1618">
        <v>7.01</v>
      </c>
      <c r="AC1618">
        <v>8.92</v>
      </c>
      <c r="AD1618"/>
      <c r="AE1618"/>
      <c r="AF1618">
        <v>7.43</v>
      </c>
      <c r="AG1618">
        <v>9.6</v>
      </c>
      <c r="AH1618"/>
      <c r="AI1618"/>
      <c r="AJ1618">
        <v>6.5</v>
      </c>
      <c r="AK1618"/>
      <c r="AL1618"/>
      <c r="AM1618"/>
      <c r="AN1618"/>
      <c r="AO1618">
        <v>7.5</v>
      </c>
      <c r="AP1618"/>
      <c r="AQ1618"/>
      <c r="AR1618">
        <v>8.9</v>
      </c>
      <c r="AS1618">
        <v>8.25</v>
      </c>
      <c r="AT1618"/>
      <c r="AU1618"/>
      <c r="AV1618">
        <v>9.3000000000000007</v>
      </c>
      <c r="AW1618"/>
      <c r="AX1618"/>
      <c r="AY1618"/>
      <c r="AZ1618"/>
      <c r="BA1618">
        <v>10.1</v>
      </c>
      <c r="BB1618"/>
      <c r="BC1618"/>
      <c r="BD1618">
        <v>10.77</v>
      </c>
      <c r="BE1618">
        <v>8.58</v>
      </c>
      <c r="BF1618"/>
      <c r="BG1618"/>
      <c r="BH1618">
        <v>8.74</v>
      </c>
      <c r="BI1618" t="s">
        <v>460</v>
      </c>
      <c r="BJ1618" t="s">
        <v>67</v>
      </c>
      <c r="BK1618"/>
      <c r="BL1618" t="s">
        <v>461</v>
      </c>
      <c r="BM1618">
        <v>3401</v>
      </c>
      <c r="BN1618"/>
      <c r="BO1618"/>
    </row>
    <row r="1619" spans="1:67" s="12" customFormat="1" ht="20.25" customHeight="1" x14ac:dyDescent="0.25">
      <c r="A1619" s="8" t="s">
        <v>2650</v>
      </c>
      <c r="B1619"/>
      <c r="C1619" t="s">
        <v>1505</v>
      </c>
      <c r="D1619" t="s">
        <v>111</v>
      </c>
      <c r="E1619" t="s">
        <v>339</v>
      </c>
      <c r="F1619" t="s">
        <v>1141</v>
      </c>
      <c r="G1619" t="s">
        <v>339</v>
      </c>
      <c r="H1619" t="s">
        <v>1141</v>
      </c>
      <c r="I1619"/>
      <c r="J1619"/>
      <c r="K1619"/>
      <c r="L1619" t="s">
        <v>1143</v>
      </c>
      <c r="M1619"/>
      <c r="N1619"/>
      <c r="O1619"/>
      <c r="P1619"/>
      <c r="Q1619">
        <v>7.9</v>
      </c>
      <c r="R1619"/>
      <c r="S1619"/>
      <c r="T1619">
        <v>6.5</v>
      </c>
      <c r="U1619">
        <v>7.87</v>
      </c>
      <c r="V1619"/>
      <c r="W1619"/>
      <c r="X1619">
        <v>8.33</v>
      </c>
      <c r="Y1619">
        <v>9.65</v>
      </c>
      <c r="Z1619"/>
      <c r="AA1619"/>
      <c r="AB1619">
        <v>10.67</v>
      </c>
      <c r="AC1619">
        <v>10.23</v>
      </c>
      <c r="AD1619"/>
      <c r="AE1619"/>
      <c r="AF1619">
        <v>11.13</v>
      </c>
      <c r="AG1619">
        <v>9.6</v>
      </c>
      <c r="AH1619"/>
      <c r="AI1619"/>
      <c r="AJ1619">
        <v>9.6</v>
      </c>
      <c r="AK1619"/>
      <c r="AL1619"/>
      <c r="AM1619"/>
      <c r="AN1619"/>
      <c r="AO1619"/>
      <c r="AP1619"/>
      <c r="AQ1619"/>
      <c r="AR1619"/>
      <c r="AS1619">
        <v>8.93</v>
      </c>
      <c r="AT1619"/>
      <c r="AU1619"/>
      <c r="AV1619">
        <v>5.93</v>
      </c>
      <c r="AW1619">
        <v>8.82</v>
      </c>
      <c r="AX1619"/>
      <c r="AY1619"/>
      <c r="AZ1619">
        <v>7.15</v>
      </c>
      <c r="BA1619">
        <v>9.4</v>
      </c>
      <c r="BB1619"/>
      <c r="BC1619"/>
      <c r="BD1619">
        <v>7.85</v>
      </c>
      <c r="BE1619">
        <v>10.43</v>
      </c>
      <c r="BF1619"/>
      <c r="BG1619"/>
      <c r="BH1619">
        <v>7.27</v>
      </c>
      <c r="BI1619" t="s">
        <v>460</v>
      </c>
      <c r="BJ1619" t="s">
        <v>67</v>
      </c>
      <c r="BK1619"/>
      <c r="BL1619" t="s">
        <v>461</v>
      </c>
      <c r="BM1619">
        <v>3401</v>
      </c>
      <c r="BN1619"/>
      <c r="BO1619"/>
    </row>
    <row r="1620" spans="1:67" s="8" customFormat="1" x14ac:dyDescent="0.25">
      <c r="A1620" s="8" t="s">
        <v>2650</v>
      </c>
      <c r="B1620"/>
      <c r="C1620" t="s">
        <v>1505</v>
      </c>
      <c r="D1620" t="s">
        <v>111</v>
      </c>
      <c r="E1620" t="s">
        <v>339</v>
      </c>
      <c r="F1620" t="s">
        <v>1141</v>
      </c>
      <c r="G1620" s="8" t="s">
        <v>339</v>
      </c>
      <c r="H1620" s="8" t="s">
        <v>1141</v>
      </c>
      <c r="J1620"/>
      <c r="K1620"/>
      <c r="L1620" t="s">
        <v>2653</v>
      </c>
      <c r="M1620"/>
      <c r="N1620"/>
      <c r="O1620"/>
      <c r="P1620"/>
      <c r="Q1620"/>
      <c r="R1620"/>
      <c r="S1620"/>
      <c r="T1620"/>
      <c r="U1620">
        <v>7.93</v>
      </c>
      <c r="V1620"/>
      <c r="W1620"/>
      <c r="X1620">
        <v>8.9</v>
      </c>
      <c r="Y1620">
        <v>8.85</v>
      </c>
      <c r="Z1620">
        <v>11.2</v>
      </c>
      <c r="AA1620">
        <v>10.08</v>
      </c>
      <c r="AB1620">
        <v>11.2</v>
      </c>
      <c r="AC1620">
        <v>9.1300000000000008</v>
      </c>
      <c r="AD1620">
        <v>11.5</v>
      </c>
      <c r="AE1620">
        <v>10.199999999999999</v>
      </c>
      <c r="AF1620">
        <v>11.5</v>
      </c>
      <c r="AG1620">
        <v>7.2</v>
      </c>
      <c r="AH1620"/>
      <c r="AI1620"/>
      <c r="AJ1620">
        <v>10.17</v>
      </c>
      <c r="AK1620"/>
      <c r="AL1620"/>
      <c r="AM1620"/>
      <c r="AN1620"/>
      <c r="AO1620"/>
      <c r="AP1620"/>
      <c r="AQ1620"/>
      <c r="AR1620"/>
      <c r="AS1620">
        <v>8.7200000000000006</v>
      </c>
      <c r="AT1620">
        <v>5.82</v>
      </c>
      <c r="AU1620">
        <v>5.78</v>
      </c>
      <c r="AV1620">
        <v>5.82</v>
      </c>
      <c r="AW1620">
        <v>8.89</v>
      </c>
      <c r="AX1620">
        <v>6.9</v>
      </c>
      <c r="AY1620">
        <v>7.2</v>
      </c>
      <c r="AZ1620">
        <v>7.2</v>
      </c>
      <c r="BA1620">
        <v>9.4499999999999993</v>
      </c>
      <c r="BB1620">
        <v>7.77</v>
      </c>
      <c r="BC1620">
        <v>7.55</v>
      </c>
      <c r="BD1620">
        <v>7.77</v>
      </c>
      <c r="BE1620">
        <v>10.5</v>
      </c>
      <c r="BF1620" s="8">
        <v>7.17</v>
      </c>
      <c r="BG1620" s="8">
        <v>6.27</v>
      </c>
      <c r="BH1620" s="8">
        <v>7.17</v>
      </c>
      <c r="BI1620"/>
      <c r="BJ1620" s="8" t="s">
        <v>67</v>
      </c>
      <c r="BK1620" s="9">
        <v>44827</v>
      </c>
      <c r="BL1620" s="8" t="s">
        <v>2646</v>
      </c>
      <c r="BM1620" s="5">
        <v>3601</v>
      </c>
      <c r="BN1620"/>
      <c r="BO1620"/>
    </row>
    <row r="1621" spans="1:67" s="8" customFormat="1" x14ac:dyDescent="0.25">
      <c r="A1621" s="8" t="s">
        <v>96</v>
      </c>
      <c r="B1621"/>
      <c r="C1621" t="s">
        <v>1505</v>
      </c>
      <c r="D1621" t="s">
        <v>111</v>
      </c>
      <c r="E1621" t="s">
        <v>339</v>
      </c>
      <c r="F1621" t="s">
        <v>1141</v>
      </c>
      <c r="G1621" s="8" t="s">
        <v>339</v>
      </c>
      <c r="H1621" s="8" t="s">
        <v>1141</v>
      </c>
      <c r="I1621" s="8" t="b">
        <v>0</v>
      </c>
      <c r="J1621"/>
      <c r="K1621"/>
      <c r="L1621"/>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v>10.3</v>
      </c>
      <c r="AT1621"/>
      <c r="AU1621"/>
      <c r="AV1621">
        <v>6.8</v>
      </c>
      <c r="AW1621"/>
      <c r="AX1621"/>
      <c r="AY1621"/>
      <c r="AZ1621"/>
      <c r="BA1621"/>
      <c r="BB1621"/>
      <c r="BC1621"/>
      <c r="BD1621"/>
      <c r="BE1621"/>
      <c r="BF1621"/>
      <c r="BG1621"/>
      <c r="BH1621"/>
      <c r="BI1621" t="s">
        <v>2525</v>
      </c>
      <c r="BJ1621" s="8" t="s">
        <v>67</v>
      </c>
      <c r="BK1621" s="9">
        <v>44825</v>
      </c>
      <c r="BL1621" s="8" t="s">
        <v>2453</v>
      </c>
      <c r="BM1621" s="8">
        <v>79420</v>
      </c>
      <c r="BN1621"/>
      <c r="BO1621"/>
    </row>
    <row r="1622" spans="1:67" s="8" customFormat="1" x14ac:dyDescent="0.25">
      <c r="A1622" t="s">
        <v>2500</v>
      </c>
      <c r="B1622"/>
      <c r="C1622" t="s">
        <v>1505</v>
      </c>
      <c r="D1622" t="s">
        <v>111</v>
      </c>
      <c r="E1622" t="s">
        <v>339</v>
      </c>
      <c r="F1622" t="s">
        <v>1141</v>
      </c>
      <c r="G1622" s="8" t="s">
        <v>339</v>
      </c>
      <c r="H1622" t="s">
        <v>2490</v>
      </c>
      <c r="I1622"/>
      <c r="J1622"/>
      <c r="K1622"/>
      <c r="L1622"/>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v>9.1</v>
      </c>
      <c r="AX1622">
        <v>7.13</v>
      </c>
      <c r="AY1622">
        <v>7.22</v>
      </c>
      <c r="AZ1622">
        <v>7.22</v>
      </c>
      <c r="BA1622">
        <v>8.27</v>
      </c>
      <c r="BB1622">
        <v>8.15</v>
      </c>
      <c r="BC1622">
        <v>7.7</v>
      </c>
      <c r="BD1622">
        <v>8.15</v>
      </c>
      <c r="BE1622"/>
      <c r="BF1622"/>
      <c r="BG1622"/>
      <c r="BH1622"/>
      <c r="BI1622"/>
      <c r="BJ1622" t="s">
        <v>67</v>
      </c>
      <c r="BK1622" s="1">
        <v>44825</v>
      </c>
      <c r="BL1622" t="s">
        <v>2453</v>
      </c>
      <c r="BM1622">
        <v>79420</v>
      </c>
      <c r="BN1622"/>
      <c r="BO1622"/>
    </row>
    <row r="1623" spans="1:67" x14ac:dyDescent="0.25">
      <c r="A1623" t="s">
        <v>2501</v>
      </c>
      <c r="C1623" t="s">
        <v>1505</v>
      </c>
      <c r="D1623" t="s">
        <v>111</v>
      </c>
      <c r="E1623" t="s">
        <v>339</v>
      </c>
      <c r="F1623" t="s">
        <v>1141</v>
      </c>
      <c r="G1623" s="8" t="s">
        <v>339</v>
      </c>
      <c r="H1623" t="s">
        <v>2490</v>
      </c>
      <c r="BE1623">
        <v>10.220000000000001</v>
      </c>
      <c r="BF1623">
        <v>7.03</v>
      </c>
      <c r="BG1623">
        <v>6.08</v>
      </c>
      <c r="BH1623">
        <v>7.03</v>
      </c>
      <c r="BJ1623" t="s">
        <v>67</v>
      </c>
      <c r="BK1623" s="1">
        <v>44825</v>
      </c>
      <c r="BL1623" t="s">
        <v>2453</v>
      </c>
      <c r="BM1623">
        <v>79420</v>
      </c>
    </row>
    <row r="1624" spans="1:67" x14ac:dyDescent="0.25">
      <c r="A1624" t="s">
        <v>2496</v>
      </c>
      <c r="C1624" t="s">
        <v>1505</v>
      </c>
      <c r="D1624" t="s">
        <v>111</v>
      </c>
      <c r="E1624" t="s">
        <v>339</v>
      </c>
      <c r="F1624" t="s">
        <v>1141</v>
      </c>
      <c r="G1624" s="8" t="s">
        <v>339</v>
      </c>
      <c r="H1624" t="s">
        <v>2490</v>
      </c>
      <c r="AK1624">
        <v>6.3</v>
      </c>
      <c r="AN1624">
        <v>3.96</v>
      </c>
      <c r="AO1624">
        <v>8.2200000000000006</v>
      </c>
      <c r="AR1624">
        <v>5.18</v>
      </c>
      <c r="AS1624">
        <v>8.93</v>
      </c>
      <c r="AV1624">
        <v>6.05</v>
      </c>
      <c r="AW1624">
        <v>9</v>
      </c>
      <c r="AX1624">
        <v>7.5</v>
      </c>
      <c r="AY1624">
        <v>7.5</v>
      </c>
      <c r="AZ1624">
        <v>7.5</v>
      </c>
      <c r="BA1624">
        <v>9.25</v>
      </c>
      <c r="BB1624">
        <v>8.77</v>
      </c>
      <c r="BC1624">
        <v>8.35</v>
      </c>
      <c r="BD1624">
        <v>8.77</v>
      </c>
      <c r="BE1624">
        <v>9.5500000000000007</v>
      </c>
      <c r="BF1624">
        <v>9.69</v>
      </c>
      <c r="BG1624">
        <v>5.88</v>
      </c>
      <c r="BH1624">
        <v>9.69</v>
      </c>
      <c r="BI1624" t="s">
        <v>2346</v>
      </c>
      <c r="BJ1624" t="s">
        <v>67</v>
      </c>
      <c r="BK1624" s="1">
        <v>44825</v>
      </c>
      <c r="BL1624" t="s">
        <v>2453</v>
      </c>
      <c r="BM1624">
        <v>79420</v>
      </c>
      <c r="BN1624" t="s">
        <v>60</v>
      </c>
      <c r="BO1624" s="8" t="s">
        <v>2453</v>
      </c>
    </row>
    <row r="1625" spans="1:67" s="8" customFormat="1" x14ac:dyDescent="0.25">
      <c r="A1625" t="s">
        <v>2496</v>
      </c>
      <c r="B1625"/>
      <c r="C1625" t="s">
        <v>1505</v>
      </c>
      <c r="D1625" t="s">
        <v>111</v>
      </c>
      <c r="E1625" t="s">
        <v>339</v>
      </c>
      <c r="F1625" t="s">
        <v>1141</v>
      </c>
      <c r="G1625" s="8" t="s">
        <v>339</v>
      </c>
      <c r="H1625" t="s">
        <v>2490</v>
      </c>
      <c r="I1625"/>
      <c r="J1625"/>
      <c r="K1625"/>
      <c r="L1625"/>
      <c r="M1625"/>
      <c r="N1625"/>
      <c r="O1625"/>
      <c r="P1625"/>
      <c r="Q1625"/>
      <c r="R1625"/>
      <c r="S1625"/>
      <c r="T1625"/>
      <c r="U1625"/>
      <c r="V1625"/>
      <c r="W1625"/>
      <c r="X1625"/>
      <c r="Y1625"/>
      <c r="Z1625"/>
      <c r="AA1625"/>
      <c r="AB1625"/>
      <c r="AC1625"/>
      <c r="AD1625"/>
      <c r="AE1625"/>
      <c r="AF1625"/>
      <c r="AG1625"/>
      <c r="AH1625"/>
      <c r="AI1625"/>
      <c r="AJ1625"/>
      <c r="AK1625">
        <v>6.02</v>
      </c>
      <c r="AL1625"/>
      <c r="AM1625"/>
      <c r="AN1625">
        <v>3.86</v>
      </c>
      <c r="AO1625">
        <v>8.5</v>
      </c>
      <c r="AP1625"/>
      <c r="AQ1625"/>
      <c r="AR1625">
        <v>5.19</v>
      </c>
      <c r="AS1625">
        <v>7.45</v>
      </c>
      <c r="AT1625"/>
      <c r="AU1625"/>
      <c r="AV1625">
        <v>5.88</v>
      </c>
      <c r="AW1625">
        <v>8.6999999999999993</v>
      </c>
      <c r="AX1625">
        <v>7.18</v>
      </c>
      <c r="AY1625">
        <v>7.19</v>
      </c>
      <c r="AZ1625">
        <v>7.19</v>
      </c>
      <c r="BA1625"/>
      <c r="BB1625"/>
      <c r="BC1625"/>
      <c r="BD1625"/>
      <c r="BE1625"/>
      <c r="BF1625"/>
      <c r="BG1625"/>
      <c r="BH1625"/>
      <c r="BI1625" t="s">
        <v>2345</v>
      </c>
      <c r="BJ1625" t="s">
        <v>67</v>
      </c>
      <c r="BK1625" s="1">
        <v>44825</v>
      </c>
      <c r="BL1625" t="s">
        <v>2453</v>
      </c>
      <c r="BM1625">
        <v>79420</v>
      </c>
      <c r="BN1625" t="s">
        <v>60</v>
      </c>
      <c r="BO1625" t="s">
        <v>2453</v>
      </c>
    </row>
    <row r="1626" spans="1:67" x14ac:dyDescent="0.25">
      <c r="A1626" t="s">
        <v>2512</v>
      </c>
      <c r="C1626" t="s">
        <v>1505</v>
      </c>
      <c r="D1626" t="s">
        <v>111</v>
      </c>
      <c r="E1626" t="s">
        <v>339</v>
      </c>
      <c r="F1626" t="s">
        <v>1141</v>
      </c>
      <c r="G1626" s="8" t="s">
        <v>339</v>
      </c>
      <c r="H1626" t="s">
        <v>2490</v>
      </c>
      <c r="Y1626">
        <v>9.68</v>
      </c>
      <c r="AB1626">
        <v>11.36</v>
      </c>
      <c r="AC1626">
        <v>8.9700000000000006</v>
      </c>
      <c r="AF1626">
        <v>11.58</v>
      </c>
      <c r="BI1626" t="s">
        <v>2517</v>
      </c>
      <c r="BJ1626" t="s">
        <v>67</v>
      </c>
      <c r="BK1626" s="1">
        <v>44825</v>
      </c>
      <c r="BL1626" t="s">
        <v>2453</v>
      </c>
      <c r="BM1626">
        <v>79420</v>
      </c>
      <c r="BN1626" t="s">
        <v>60</v>
      </c>
      <c r="BO1626" t="s">
        <v>2453</v>
      </c>
    </row>
    <row r="1627" spans="1:67" s="12" customFormat="1" x14ac:dyDescent="0.25">
      <c r="A1627" t="s">
        <v>2499</v>
      </c>
      <c r="B1627"/>
      <c r="C1627" t="s">
        <v>1505</v>
      </c>
      <c r="D1627" t="s">
        <v>111</v>
      </c>
      <c r="E1627" t="s">
        <v>339</v>
      </c>
      <c r="F1627" t="s">
        <v>1141</v>
      </c>
      <c r="G1627" s="8" t="s">
        <v>339</v>
      </c>
      <c r="H1627" t="s">
        <v>2490</v>
      </c>
      <c r="I1627"/>
      <c r="J1627"/>
      <c r="K1627"/>
      <c r="L1627"/>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c r="AX1627"/>
      <c r="AY1627"/>
      <c r="AZ1627"/>
      <c r="BA1627">
        <v>9.0500000000000007</v>
      </c>
      <c r="BB1627">
        <v>7.06</v>
      </c>
      <c r="BC1627">
        <v>6.93</v>
      </c>
      <c r="BD1627">
        <v>7.06</v>
      </c>
      <c r="BE1627"/>
      <c r="BF1627"/>
      <c r="BG1627"/>
      <c r="BH1627"/>
      <c r="BI1627"/>
      <c r="BJ1627" t="s">
        <v>67</v>
      </c>
      <c r="BK1627" s="1">
        <v>44825</v>
      </c>
      <c r="BL1627" t="s">
        <v>2453</v>
      </c>
      <c r="BM1627">
        <v>79420</v>
      </c>
      <c r="BN1627" t="s">
        <v>60</v>
      </c>
      <c r="BO1627" t="s">
        <v>2453</v>
      </c>
    </row>
    <row r="1628" spans="1:67" x14ac:dyDescent="0.25">
      <c r="A1628" t="s">
        <v>2509</v>
      </c>
      <c r="C1628" t="s">
        <v>1505</v>
      </c>
      <c r="D1628" t="s">
        <v>111</v>
      </c>
      <c r="E1628" t="s">
        <v>339</v>
      </c>
      <c r="F1628" t="s">
        <v>1141</v>
      </c>
      <c r="G1628" s="8" t="s">
        <v>339</v>
      </c>
      <c r="H1628" t="s">
        <v>2490</v>
      </c>
      <c r="Y1628">
        <v>8.5299999999999994</v>
      </c>
      <c r="AB1628">
        <v>10.99</v>
      </c>
      <c r="BJ1628" t="s">
        <v>67</v>
      </c>
      <c r="BK1628" s="1">
        <v>44825</v>
      </c>
      <c r="BL1628" t="s">
        <v>2453</v>
      </c>
      <c r="BM1628">
        <v>79420</v>
      </c>
      <c r="BN1628" t="s">
        <v>60</v>
      </c>
      <c r="BO1628" t="s">
        <v>2453</v>
      </c>
    </row>
    <row r="1629" spans="1:67" x14ac:dyDescent="0.25">
      <c r="A1629" t="s">
        <v>2493</v>
      </c>
      <c r="C1629" t="s">
        <v>1505</v>
      </c>
      <c r="D1629" t="s">
        <v>111</v>
      </c>
      <c r="E1629" t="s">
        <v>339</v>
      </c>
      <c r="F1629" t="s">
        <v>1141</v>
      </c>
      <c r="G1629" s="8" t="s">
        <v>339</v>
      </c>
      <c r="H1629" t="s">
        <v>2490</v>
      </c>
      <c r="BA1629">
        <v>9.49</v>
      </c>
      <c r="BB1629">
        <v>8.0500000000000007</v>
      </c>
      <c r="BC1629">
        <v>7.35</v>
      </c>
      <c r="BD1629">
        <v>8.0500000000000007</v>
      </c>
      <c r="BE1629">
        <v>9.1</v>
      </c>
      <c r="BF1629">
        <v>6.51</v>
      </c>
      <c r="BG1629">
        <v>5.74</v>
      </c>
      <c r="BH1629">
        <v>6.51</v>
      </c>
      <c r="BJ1629" t="s">
        <v>67</v>
      </c>
      <c r="BK1629" s="1">
        <v>44825</v>
      </c>
      <c r="BL1629" t="s">
        <v>2453</v>
      </c>
      <c r="BM1629">
        <v>79420</v>
      </c>
    </row>
    <row r="1630" spans="1:67" x14ac:dyDescent="0.25">
      <c r="A1630" s="2" t="s">
        <v>2514</v>
      </c>
      <c r="B1630" s="2"/>
      <c r="C1630" s="2" t="s">
        <v>1505</v>
      </c>
      <c r="D1630" s="2" t="s">
        <v>111</v>
      </c>
      <c r="E1630" s="2" t="s">
        <v>339</v>
      </c>
      <c r="F1630" s="2" t="s">
        <v>1141</v>
      </c>
      <c r="G1630" s="2" t="s">
        <v>339</v>
      </c>
      <c r="H1630" s="2" t="s">
        <v>2490</v>
      </c>
      <c r="I1630" s="2"/>
      <c r="J1630" s="2"/>
      <c r="K1630" s="2"/>
      <c r="L1630" s="2"/>
      <c r="M1630" s="2"/>
      <c r="N1630" s="2"/>
      <c r="O1630" s="2"/>
      <c r="P1630" s="2"/>
      <c r="Q1630" s="2"/>
      <c r="R1630" s="2"/>
      <c r="S1630" s="2"/>
      <c r="T1630" s="2"/>
      <c r="U1630" s="2"/>
      <c r="V1630" s="2"/>
      <c r="W1630" s="2"/>
      <c r="X1630" s="2"/>
      <c r="Y1630" s="2"/>
      <c r="Z1630" s="2"/>
      <c r="AA1630" s="2"/>
      <c r="AB1630" s="2"/>
      <c r="AC1630" s="2"/>
      <c r="AD1630" s="2"/>
      <c r="AE1630" s="2"/>
      <c r="AF1630" s="2"/>
      <c r="AG1630" s="2"/>
      <c r="AH1630" s="2"/>
      <c r="AI1630" s="2"/>
      <c r="AJ1630" s="2"/>
      <c r="AK1630" s="2"/>
      <c r="AL1630" s="2"/>
      <c r="AM1630" s="2"/>
      <c r="AN1630" s="2"/>
      <c r="AO1630" s="2"/>
      <c r="AP1630" s="2"/>
      <c r="AQ1630" s="2"/>
      <c r="AR1630" s="2"/>
      <c r="AS1630" s="2"/>
      <c r="AT1630" s="2"/>
      <c r="AU1630" s="2"/>
      <c r="AV1630" s="2"/>
      <c r="AW1630" s="2"/>
      <c r="AX1630" s="2"/>
      <c r="AY1630" s="2"/>
      <c r="AZ1630" s="2"/>
      <c r="BA1630" s="2"/>
      <c r="BB1630" s="2"/>
      <c r="BC1630" s="2"/>
      <c r="BD1630" s="2"/>
      <c r="BE1630" s="2"/>
      <c r="BF1630" s="2"/>
      <c r="BG1630" s="2"/>
      <c r="BH1630" s="2"/>
      <c r="BI1630" s="2" t="s">
        <v>2518</v>
      </c>
      <c r="BJ1630" s="2" t="s">
        <v>67</v>
      </c>
      <c r="BK1630" s="3">
        <v>44825</v>
      </c>
      <c r="BL1630" s="2" t="s">
        <v>2453</v>
      </c>
      <c r="BM1630" s="2">
        <v>79420</v>
      </c>
      <c r="BN1630" s="2" t="s">
        <v>60</v>
      </c>
      <c r="BO1630" s="2" t="s">
        <v>2453</v>
      </c>
    </row>
    <row r="1631" spans="1:67" x14ac:dyDescent="0.25">
      <c r="A1631" s="2" t="s">
        <v>2515</v>
      </c>
      <c r="B1631" s="2"/>
      <c r="C1631" s="2" t="s">
        <v>1505</v>
      </c>
      <c r="D1631" s="2" t="s">
        <v>111</v>
      </c>
      <c r="E1631" s="2" t="s">
        <v>339</v>
      </c>
      <c r="F1631" s="2" t="s">
        <v>1141</v>
      </c>
      <c r="G1631" s="2" t="s">
        <v>339</v>
      </c>
      <c r="H1631" s="2" t="s">
        <v>2490</v>
      </c>
      <c r="I1631" s="2"/>
      <c r="J1631" s="2"/>
      <c r="K1631" s="2"/>
      <c r="L1631" s="2"/>
      <c r="M1631" s="2"/>
      <c r="N1631" s="2"/>
      <c r="O1631" s="2"/>
      <c r="P1631" s="2"/>
      <c r="Q1631" s="2"/>
      <c r="R1631" s="2"/>
      <c r="S1631" s="2"/>
      <c r="T1631" s="2"/>
      <c r="U1631" s="2"/>
      <c r="V1631" s="2"/>
      <c r="W1631" s="2"/>
      <c r="X1631" s="2"/>
      <c r="Y1631" s="2"/>
      <c r="Z1631" s="2"/>
      <c r="AA1631" s="2"/>
      <c r="AB1631" s="2"/>
      <c r="AC1631" s="2"/>
      <c r="AD1631" s="2"/>
      <c r="AE1631" s="2"/>
      <c r="AF1631" s="2"/>
      <c r="AG1631" s="2"/>
      <c r="AH1631" s="2"/>
      <c r="AI1631" s="2"/>
      <c r="AJ1631" s="2"/>
      <c r="AK1631" s="2"/>
      <c r="AL1631" s="2"/>
      <c r="AM1631" s="2"/>
      <c r="AN1631" s="2"/>
      <c r="AO1631" s="2"/>
      <c r="AP1631" s="2"/>
      <c r="AQ1631" s="2"/>
      <c r="AR1631" s="2"/>
      <c r="AS1631" s="2"/>
      <c r="AT1631" s="2"/>
      <c r="AU1631" s="2"/>
      <c r="AV1631" s="2"/>
      <c r="AW1631" s="2"/>
      <c r="AX1631" s="2"/>
      <c r="AY1631" s="2"/>
      <c r="AZ1631" s="2"/>
      <c r="BA1631" s="2"/>
      <c r="BB1631" s="2"/>
      <c r="BC1631" s="2"/>
      <c r="BD1631" s="2"/>
      <c r="BE1631" s="2"/>
      <c r="BF1631" s="2"/>
      <c r="BG1631" s="2"/>
      <c r="BH1631" s="2"/>
      <c r="BI1631" s="2" t="s">
        <v>2518</v>
      </c>
      <c r="BJ1631" s="2" t="s">
        <v>67</v>
      </c>
      <c r="BK1631" s="3">
        <v>44825</v>
      </c>
      <c r="BL1631" s="2" t="s">
        <v>2453</v>
      </c>
      <c r="BM1631" s="2">
        <v>79420</v>
      </c>
      <c r="BN1631" s="2"/>
      <c r="BO1631" s="2"/>
    </row>
    <row r="1632" spans="1:67" x14ac:dyDescent="0.25">
      <c r="A1632" s="2" t="s">
        <v>2513</v>
      </c>
      <c r="B1632" s="2"/>
      <c r="C1632" s="2" t="s">
        <v>1505</v>
      </c>
      <c r="D1632" s="2" t="s">
        <v>111</v>
      </c>
      <c r="E1632" s="2" t="s">
        <v>339</v>
      </c>
      <c r="F1632" s="2" t="s">
        <v>1141</v>
      </c>
      <c r="G1632" s="2" t="s">
        <v>339</v>
      </c>
      <c r="H1632" s="2" t="s">
        <v>2490</v>
      </c>
      <c r="I1632" s="2"/>
      <c r="J1632" s="2"/>
      <c r="K1632" s="2"/>
      <c r="L1632" s="2"/>
      <c r="M1632" s="2"/>
      <c r="N1632" s="2"/>
      <c r="O1632" s="2"/>
      <c r="P1632" s="2"/>
      <c r="Q1632" s="2"/>
      <c r="R1632" s="2"/>
      <c r="S1632" s="2"/>
      <c r="T1632" s="2"/>
      <c r="U1632" s="2"/>
      <c r="V1632" s="2"/>
      <c r="W1632" s="2"/>
      <c r="X1632" s="2"/>
      <c r="Y1632" s="2"/>
      <c r="Z1632" s="2"/>
      <c r="AA1632" s="2"/>
      <c r="AB1632" s="2"/>
      <c r="AC1632" s="2"/>
      <c r="AD1632" s="2"/>
      <c r="AE1632" s="2"/>
      <c r="AF1632" s="2"/>
      <c r="AG1632" s="2"/>
      <c r="AH1632" s="2"/>
      <c r="AI1632" s="2"/>
      <c r="AJ1632" s="2"/>
      <c r="AK1632" s="2"/>
      <c r="AL1632" s="2"/>
      <c r="AM1632" s="2"/>
      <c r="AN1632" s="2"/>
      <c r="AO1632" s="2"/>
      <c r="AP1632" s="2"/>
      <c r="AQ1632" s="2"/>
      <c r="AR1632" s="2"/>
      <c r="AS1632" s="2"/>
      <c r="AT1632" s="2"/>
      <c r="AU1632" s="2"/>
      <c r="AV1632" s="2"/>
      <c r="AW1632" s="2"/>
      <c r="AX1632" s="2"/>
      <c r="AY1632" s="2"/>
      <c r="AZ1632" s="2"/>
      <c r="BA1632" s="2"/>
      <c r="BB1632" s="2"/>
      <c r="BC1632" s="2"/>
      <c r="BD1632" s="2"/>
      <c r="BE1632" s="2"/>
      <c r="BF1632" s="2"/>
      <c r="BG1632" s="2"/>
      <c r="BH1632" s="2"/>
      <c r="BI1632" s="2" t="s">
        <v>2518</v>
      </c>
      <c r="BJ1632" s="2" t="s">
        <v>67</v>
      </c>
      <c r="BK1632" s="3">
        <v>44825</v>
      </c>
      <c r="BL1632" s="2" t="s">
        <v>2453</v>
      </c>
      <c r="BM1632" s="2">
        <v>79420</v>
      </c>
      <c r="BN1632" s="2" t="s">
        <v>60</v>
      </c>
      <c r="BO1632" s="2" t="s">
        <v>2453</v>
      </c>
    </row>
    <row r="1633" spans="1:67" x14ac:dyDescent="0.25">
      <c r="A1633" t="s">
        <v>2507</v>
      </c>
      <c r="C1633" t="s">
        <v>1505</v>
      </c>
      <c r="D1633" t="s">
        <v>111</v>
      </c>
      <c r="E1633" t="s">
        <v>339</v>
      </c>
      <c r="F1633" t="s">
        <v>1141</v>
      </c>
      <c r="G1633" s="8" t="s">
        <v>339</v>
      </c>
      <c r="H1633" t="s">
        <v>2490</v>
      </c>
      <c r="U1633">
        <v>8.14</v>
      </c>
      <c r="X1633">
        <v>9.33</v>
      </c>
      <c r="Y1633">
        <v>8.2100000000000009</v>
      </c>
      <c r="AB1633">
        <v>10.78</v>
      </c>
      <c r="AC1633">
        <v>9.15</v>
      </c>
      <c r="AF1633">
        <v>11.99</v>
      </c>
      <c r="BJ1633" t="s">
        <v>67</v>
      </c>
      <c r="BK1633" s="1">
        <v>44825</v>
      </c>
      <c r="BL1633" t="s">
        <v>2453</v>
      </c>
      <c r="BM1633">
        <v>79420</v>
      </c>
      <c r="BN1633" t="s">
        <v>60</v>
      </c>
      <c r="BO1633" t="s">
        <v>2453</v>
      </c>
    </row>
    <row r="1634" spans="1:67" x14ac:dyDescent="0.25">
      <c r="A1634" t="s">
        <v>2505</v>
      </c>
      <c r="C1634" t="s">
        <v>1505</v>
      </c>
      <c r="D1634" t="s">
        <v>111</v>
      </c>
      <c r="E1634" t="s">
        <v>339</v>
      </c>
      <c r="F1634" t="s">
        <v>1141</v>
      </c>
      <c r="G1634" s="8" t="s">
        <v>339</v>
      </c>
      <c r="H1634" t="s">
        <v>2490</v>
      </c>
      <c r="BE1634">
        <v>9</v>
      </c>
      <c r="BF1634">
        <v>6.5</v>
      </c>
      <c r="BG1634">
        <v>6.47</v>
      </c>
      <c r="BH1634">
        <v>6.5</v>
      </c>
      <c r="BJ1634" t="s">
        <v>67</v>
      </c>
      <c r="BK1634" s="1">
        <v>44825</v>
      </c>
      <c r="BL1634" t="s">
        <v>2453</v>
      </c>
      <c r="BM1634">
        <v>79420</v>
      </c>
    </row>
    <row r="1635" spans="1:67" x14ac:dyDescent="0.25">
      <c r="A1635" t="s">
        <v>2511</v>
      </c>
      <c r="C1635" t="s">
        <v>1505</v>
      </c>
      <c r="D1635" t="s">
        <v>111</v>
      </c>
      <c r="E1635" t="s">
        <v>339</v>
      </c>
      <c r="F1635" t="s">
        <v>1141</v>
      </c>
      <c r="G1635" s="8" t="s">
        <v>339</v>
      </c>
      <c r="H1635" t="s">
        <v>2490</v>
      </c>
      <c r="AC1635">
        <v>9.27</v>
      </c>
      <c r="AF1635">
        <v>13.19</v>
      </c>
      <c r="AG1635">
        <v>7.11</v>
      </c>
      <c r="AJ1635">
        <v>10.78</v>
      </c>
      <c r="BJ1635" t="s">
        <v>67</v>
      </c>
      <c r="BK1635" s="1">
        <v>44825</v>
      </c>
      <c r="BL1635" t="s">
        <v>2453</v>
      </c>
      <c r="BM1635">
        <v>79420</v>
      </c>
      <c r="BN1635" t="s">
        <v>60</v>
      </c>
      <c r="BO1635" t="s">
        <v>2453</v>
      </c>
    </row>
    <row r="1636" spans="1:67" ht="15.95" customHeight="1" x14ac:dyDescent="0.25">
      <c r="A1636" t="s">
        <v>2510</v>
      </c>
      <c r="C1636" t="s">
        <v>1505</v>
      </c>
      <c r="D1636" t="s">
        <v>111</v>
      </c>
      <c r="E1636" t="s">
        <v>339</v>
      </c>
      <c r="F1636" t="s">
        <v>1141</v>
      </c>
      <c r="G1636" s="8" t="s">
        <v>339</v>
      </c>
      <c r="H1636" t="s">
        <v>2490</v>
      </c>
      <c r="AC1636">
        <v>8.6999999999999993</v>
      </c>
      <c r="AF1636">
        <v>11.21</v>
      </c>
      <c r="BJ1636" t="s">
        <v>67</v>
      </c>
      <c r="BK1636" s="1">
        <v>44825</v>
      </c>
      <c r="BL1636" t="s">
        <v>2453</v>
      </c>
      <c r="BM1636">
        <v>79420</v>
      </c>
      <c r="BN1636" t="s">
        <v>60</v>
      </c>
      <c r="BO1636" t="s">
        <v>2453</v>
      </c>
    </row>
    <row r="1637" spans="1:67" x14ac:dyDescent="0.25">
      <c r="A1637" t="s">
        <v>2504</v>
      </c>
      <c r="C1637" t="s">
        <v>1505</v>
      </c>
      <c r="D1637" t="s">
        <v>111</v>
      </c>
      <c r="E1637" t="s">
        <v>339</v>
      </c>
      <c r="F1637" t="s">
        <v>1141</v>
      </c>
      <c r="G1637" s="8" t="s">
        <v>339</v>
      </c>
      <c r="H1637" t="s">
        <v>2490</v>
      </c>
      <c r="AW1637">
        <v>8.43</v>
      </c>
      <c r="AX1637">
        <v>7.11</v>
      </c>
      <c r="AY1637">
        <v>6.96</v>
      </c>
      <c r="AZ1637">
        <v>7.11</v>
      </c>
      <c r="BI1637" t="s">
        <v>2503</v>
      </c>
      <c r="BJ1637" t="s">
        <v>67</v>
      </c>
      <c r="BK1637" s="1">
        <v>44825</v>
      </c>
      <c r="BL1637" t="s">
        <v>2453</v>
      </c>
      <c r="BM1637">
        <v>79420</v>
      </c>
    </row>
    <row r="1638" spans="1:67" x14ac:dyDescent="0.25">
      <c r="A1638" t="s">
        <v>2491</v>
      </c>
      <c r="C1638" t="s">
        <v>1505</v>
      </c>
      <c r="D1638" t="s">
        <v>111</v>
      </c>
      <c r="E1638" t="s">
        <v>339</v>
      </c>
      <c r="F1638" t="s">
        <v>1141</v>
      </c>
      <c r="G1638" s="8" t="s">
        <v>339</v>
      </c>
      <c r="H1638" t="s">
        <v>2490</v>
      </c>
      <c r="AO1638">
        <v>8.43</v>
      </c>
      <c r="AR1638">
        <v>5.38</v>
      </c>
      <c r="AS1638">
        <v>9.89</v>
      </c>
      <c r="AV1638">
        <v>6.98</v>
      </c>
      <c r="AW1638">
        <v>9.2100000000000009</v>
      </c>
      <c r="AX1638">
        <v>8.11</v>
      </c>
      <c r="AY1638">
        <v>8.17</v>
      </c>
      <c r="AZ1638">
        <v>8.17</v>
      </c>
      <c r="BA1638">
        <v>9.57</v>
      </c>
      <c r="BB1638">
        <v>9.14</v>
      </c>
      <c r="BC1638">
        <v>8.3800000000000008</v>
      </c>
      <c r="BD1638">
        <v>9.14</v>
      </c>
      <c r="BF1638">
        <v>7.52</v>
      </c>
      <c r="BH1638">
        <v>7.52</v>
      </c>
      <c r="BJ1638" t="s">
        <v>67</v>
      </c>
      <c r="BK1638" s="1">
        <v>44825</v>
      </c>
      <c r="BL1638" t="s">
        <v>2453</v>
      </c>
      <c r="BM1638">
        <v>79420</v>
      </c>
      <c r="BN1638" t="s">
        <v>60</v>
      </c>
      <c r="BO1638" t="s">
        <v>2453</v>
      </c>
    </row>
    <row r="1639" spans="1:67" x14ac:dyDescent="0.25">
      <c r="A1639" t="s">
        <v>2494</v>
      </c>
      <c r="C1639" t="s">
        <v>1505</v>
      </c>
      <c r="D1639" t="s">
        <v>111</v>
      </c>
      <c r="E1639" t="s">
        <v>339</v>
      </c>
      <c r="F1639" t="s">
        <v>1141</v>
      </c>
      <c r="G1639" s="8" t="s">
        <v>339</v>
      </c>
      <c r="H1639" t="s">
        <v>2490</v>
      </c>
      <c r="BA1639">
        <v>9.99</v>
      </c>
      <c r="BB1639">
        <v>8.98</v>
      </c>
      <c r="BC1639">
        <v>8.42</v>
      </c>
      <c r="BD1639">
        <v>8.98</v>
      </c>
      <c r="BE1639">
        <v>10.43</v>
      </c>
      <c r="BF1639">
        <v>7.6</v>
      </c>
      <c r="BG1639">
        <v>6.67</v>
      </c>
      <c r="BH1639">
        <v>7.6</v>
      </c>
      <c r="BJ1639" t="s">
        <v>67</v>
      </c>
      <c r="BK1639" s="1">
        <v>44825</v>
      </c>
      <c r="BL1639" t="s">
        <v>2453</v>
      </c>
      <c r="BM1639">
        <v>79420</v>
      </c>
      <c r="BN1639" t="s">
        <v>60</v>
      </c>
      <c r="BO1639" t="s">
        <v>2453</v>
      </c>
    </row>
    <row r="1640" spans="1:67" x14ac:dyDescent="0.25">
      <c r="A1640" t="s">
        <v>2498</v>
      </c>
      <c r="C1640" t="s">
        <v>1505</v>
      </c>
      <c r="D1640" t="s">
        <v>111</v>
      </c>
      <c r="E1640" t="s">
        <v>339</v>
      </c>
      <c r="F1640" t="s">
        <v>1141</v>
      </c>
      <c r="G1640" s="8" t="s">
        <v>339</v>
      </c>
      <c r="H1640" t="s">
        <v>2490</v>
      </c>
      <c r="AW1640">
        <v>8.85</v>
      </c>
      <c r="AX1640">
        <v>7.24</v>
      </c>
      <c r="AY1640">
        <v>7.31</v>
      </c>
      <c r="AZ1640">
        <v>7.31</v>
      </c>
      <c r="BJ1640" t="s">
        <v>67</v>
      </c>
      <c r="BK1640" s="1">
        <v>44825</v>
      </c>
      <c r="BL1640" t="s">
        <v>2453</v>
      </c>
      <c r="BM1640">
        <v>79420</v>
      </c>
    </row>
    <row r="1641" spans="1:67" x14ac:dyDescent="0.25">
      <c r="A1641" t="s">
        <v>2495</v>
      </c>
      <c r="C1641" t="s">
        <v>1505</v>
      </c>
      <c r="D1641" t="s">
        <v>111</v>
      </c>
      <c r="E1641" t="s">
        <v>339</v>
      </c>
      <c r="F1641" t="s">
        <v>1141</v>
      </c>
      <c r="G1641" s="8" t="s">
        <v>339</v>
      </c>
      <c r="H1641" t="s">
        <v>2490</v>
      </c>
      <c r="BI1641" t="s">
        <v>2502</v>
      </c>
      <c r="BJ1641" t="s">
        <v>67</v>
      </c>
      <c r="BK1641" s="1">
        <v>44825</v>
      </c>
      <c r="BL1641" t="s">
        <v>2453</v>
      </c>
      <c r="BM1641">
        <v>79420</v>
      </c>
      <c r="BN1641" t="s">
        <v>60</v>
      </c>
      <c r="BO1641" t="s">
        <v>2453</v>
      </c>
    </row>
    <row r="1642" spans="1:67" x14ac:dyDescent="0.25">
      <c r="A1642" t="s">
        <v>2492</v>
      </c>
      <c r="C1642" t="s">
        <v>1505</v>
      </c>
      <c r="D1642" t="s">
        <v>111</v>
      </c>
      <c r="E1642" t="s">
        <v>339</v>
      </c>
      <c r="F1642" t="s">
        <v>1141</v>
      </c>
      <c r="G1642" s="8" t="s">
        <v>339</v>
      </c>
      <c r="H1642" t="s">
        <v>2490</v>
      </c>
      <c r="AW1642">
        <v>8.94</v>
      </c>
      <c r="AX1642">
        <v>7.17</v>
      </c>
      <c r="AY1642">
        <v>7.18</v>
      </c>
      <c r="AZ1642">
        <v>7.18</v>
      </c>
      <c r="BA1642">
        <v>9.32</v>
      </c>
      <c r="BB1642">
        <v>8.36</v>
      </c>
      <c r="BC1642">
        <v>7.8</v>
      </c>
      <c r="BD1642">
        <v>8.36</v>
      </c>
      <c r="BE1642">
        <v>9.6999999999999993</v>
      </c>
      <c r="BF1642">
        <v>6.92</v>
      </c>
      <c r="BG1642">
        <v>6.26</v>
      </c>
      <c r="BH1642">
        <v>6.92</v>
      </c>
      <c r="BJ1642" t="s">
        <v>67</v>
      </c>
      <c r="BK1642" s="1">
        <v>44825</v>
      </c>
      <c r="BL1642" t="s">
        <v>2453</v>
      </c>
      <c r="BM1642">
        <v>79420</v>
      </c>
    </row>
    <row r="1643" spans="1:67" s="8" customFormat="1" x14ac:dyDescent="0.25">
      <c r="A1643" t="s">
        <v>2508</v>
      </c>
      <c r="B1643"/>
      <c r="C1643" t="s">
        <v>1505</v>
      </c>
      <c r="D1643" t="s">
        <v>111</v>
      </c>
      <c r="E1643" t="s">
        <v>339</v>
      </c>
      <c r="F1643" t="s">
        <v>1141</v>
      </c>
      <c r="G1643" s="8" t="s">
        <v>339</v>
      </c>
      <c r="H1643" t="s">
        <v>2490</v>
      </c>
      <c r="I1643"/>
      <c r="J1643"/>
      <c r="K1643"/>
      <c r="L1643"/>
      <c r="M1643"/>
      <c r="N1643"/>
      <c r="O1643"/>
      <c r="P1643"/>
      <c r="Q1643"/>
      <c r="R1643"/>
      <c r="S1643"/>
      <c r="T1643"/>
      <c r="U1643"/>
      <c r="V1643"/>
      <c r="W1643"/>
      <c r="X1643"/>
      <c r="Y1643">
        <v>8.3699999999999992</v>
      </c>
      <c r="Z1643"/>
      <c r="AA1643"/>
      <c r="AB1643">
        <v>11.42</v>
      </c>
      <c r="AC1643"/>
      <c r="AD1643"/>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t="s">
        <v>67</v>
      </c>
      <c r="BK1643" s="1">
        <v>44825</v>
      </c>
      <c r="BL1643" t="s">
        <v>2453</v>
      </c>
      <c r="BM1643">
        <v>79420</v>
      </c>
      <c r="BN1643" t="s">
        <v>60</v>
      </c>
      <c r="BO1643" t="s">
        <v>2453</v>
      </c>
    </row>
    <row r="1644" spans="1:67" x14ac:dyDescent="0.25">
      <c r="A1644" t="s">
        <v>2506</v>
      </c>
      <c r="C1644" t="s">
        <v>1505</v>
      </c>
      <c r="D1644" t="s">
        <v>111</v>
      </c>
      <c r="E1644" t="s">
        <v>339</v>
      </c>
      <c r="F1644" t="s">
        <v>1141</v>
      </c>
      <c r="G1644" s="8" t="s">
        <v>339</v>
      </c>
      <c r="H1644" t="s">
        <v>2490</v>
      </c>
      <c r="Q1644">
        <v>6.86</v>
      </c>
      <c r="T1644">
        <v>7.26</v>
      </c>
      <c r="U1644">
        <v>7.49</v>
      </c>
      <c r="X1644">
        <v>8.5</v>
      </c>
      <c r="BJ1644" t="s">
        <v>67</v>
      </c>
      <c r="BK1644" s="1">
        <v>44825</v>
      </c>
      <c r="BL1644" t="s">
        <v>2453</v>
      </c>
      <c r="BM1644">
        <v>79420</v>
      </c>
      <c r="BN1644" t="s">
        <v>60</v>
      </c>
      <c r="BO1644" s="8" t="s">
        <v>2453</v>
      </c>
    </row>
    <row r="1645" spans="1:67" x14ac:dyDescent="0.25">
      <c r="A1645" s="2" t="s">
        <v>2516</v>
      </c>
      <c r="B1645" s="2"/>
      <c r="C1645" s="2" t="s">
        <v>1505</v>
      </c>
      <c r="D1645" s="2" t="s">
        <v>111</v>
      </c>
      <c r="E1645" s="2" t="s">
        <v>339</v>
      </c>
      <c r="F1645" s="2" t="s">
        <v>1141</v>
      </c>
      <c r="G1645" s="2" t="s">
        <v>339</v>
      </c>
      <c r="H1645" s="2" t="s">
        <v>2490</v>
      </c>
      <c r="I1645" s="2"/>
      <c r="J1645" s="2"/>
      <c r="K1645" s="2"/>
      <c r="L1645" s="2"/>
      <c r="M1645" s="2"/>
      <c r="N1645" s="2"/>
      <c r="O1645" s="2"/>
      <c r="P1645" s="2"/>
      <c r="Q1645" s="2"/>
      <c r="R1645" s="2"/>
      <c r="S1645" s="2"/>
      <c r="T1645" s="2"/>
      <c r="U1645" s="2"/>
      <c r="V1645" s="2"/>
      <c r="W1645" s="2"/>
      <c r="X1645" s="2"/>
      <c r="Y1645" s="2"/>
      <c r="Z1645" s="2"/>
      <c r="AA1645" s="2"/>
      <c r="AB1645" s="2"/>
      <c r="AC1645" s="2"/>
      <c r="AD1645" s="2"/>
      <c r="AE1645" s="2"/>
      <c r="AF1645" s="2"/>
      <c r="AG1645" s="2"/>
      <c r="AH1645" s="2"/>
      <c r="AI1645" s="2"/>
      <c r="AJ1645" s="2"/>
      <c r="AK1645" s="2"/>
      <c r="AL1645" s="2"/>
      <c r="AM1645" s="2"/>
      <c r="AN1645" s="2"/>
      <c r="AO1645" s="2"/>
      <c r="AP1645" s="2"/>
      <c r="AQ1645" s="2"/>
      <c r="AR1645" s="2"/>
      <c r="AS1645" s="2"/>
      <c r="AT1645" s="2"/>
      <c r="AU1645" s="2"/>
      <c r="AV1645" s="2"/>
      <c r="AW1645" s="2"/>
      <c r="AX1645" s="2"/>
      <c r="AY1645" s="2"/>
      <c r="AZ1645" s="2"/>
      <c r="BA1645" s="2"/>
      <c r="BB1645" s="2"/>
      <c r="BC1645" s="2"/>
      <c r="BD1645" s="2"/>
      <c r="BE1645" s="2"/>
      <c r="BF1645" s="2"/>
      <c r="BG1645" s="2"/>
      <c r="BH1645" s="2"/>
      <c r="BI1645" s="2" t="s">
        <v>2518</v>
      </c>
      <c r="BJ1645" s="2" t="s">
        <v>67</v>
      </c>
      <c r="BK1645" s="3">
        <v>44825</v>
      </c>
      <c r="BL1645" s="2" t="s">
        <v>2453</v>
      </c>
      <c r="BM1645" s="2">
        <v>79420</v>
      </c>
      <c r="BN1645" s="2"/>
      <c r="BO1645" s="2"/>
    </row>
    <row r="1646" spans="1:67" x14ac:dyDescent="0.25">
      <c r="A1646" t="s">
        <v>2497</v>
      </c>
      <c r="C1646" t="s">
        <v>1505</v>
      </c>
      <c r="D1646" t="s">
        <v>111</v>
      </c>
      <c r="E1646" t="s">
        <v>339</v>
      </c>
      <c r="F1646" t="s">
        <v>1141</v>
      </c>
      <c r="G1646" s="8" t="s">
        <v>339</v>
      </c>
      <c r="H1646" t="s">
        <v>2490</v>
      </c>
      <c r="AS1646">
        <v>8.1</v>
      </c>
      <c r="AW1646">
        <v>8.5</v>
      </c>
      <c r="BA1646">
        <f>AVERAGE(8.6,9)</f>
        <v>8.8000000000000007</v>
      </c>
      <c r="BB1646">
        <v>7.7</v>
      </c>
      <c r="BC1646">
        <v>7.2</v>
      </c>
      <c r="BD1646">
        <v>7.7</v>
      </c>
      <c r="BE1646">
        <v>8.6</v>
      </c>
      <c r="BJ1646" t="s">
        <v>67</v>
      </c>
      <c r="BK1646" s="1">
        <v>44825</v>
      </c>
      <c r="BL1646" t="s">
        <v>2453</v>
      </c>
      <c r="BM1646">
        <v>79420</v>
      </c>
    </row>
    <row r="1647" spans="1:67" x14ac:dyDescent="0.25">
      <c r="A1647" t="s">
        <v>1144</v>
      </c>
      <c r="C1647" t="s">
        <v>1505</v>
      </c>
      <c r="D1647" t="s">
        <v>111</v>
      </c>
      <c r="E1647" t="s">
        <v>339</v>
      </c>
      <c r="F1647" t="s">
        <v>1141</v>
      </c>
      <c r="G1647" t="s">
        <v>1145</v>
      </c>
      <c r="H1647" t="s">
        <v>1141</v>
      </c>
      <c r="U1647">
        <v>8.3000000000000007</v>
      </c>
      <c r="X1647">
        <v>9.1999999999999993</v>
      </c>
      <c r="Y1647">
        <v>9.4</v>
      </c>
      <c r="AB1647">
        <v>11</v>
      </c>
      <c r="AC1647">
        <v>9.4</v>
      </c>
      <c r="AF1647">
        <v>12.8</v>
      </c>
      <c r="BJ1647" t="s">
        <v>67</v>
      </c>
      <c r="BL1647" t="s">
        <v>217</v>
      </c>
      <c r="BM1647">
        <v>1609</v>
      </c>
      <c r="BN1647" t="s">
        <v>60</v>
      </c>
      <c r="BO1647" t="s">
        <v>217</v>
      </c>
    </row>
    <row r="1648" spans="1:67" x14ac:dyDescent="0.25">
      <c r="A1648" t="s">
        <v>1146</v>
      </c>
      <c r="C1648" t="s">
        <v>1505</v>
      </c>
      <c r="D1648" t="s">
        <v>111</v>
      </c>
      <c r="E1648" t="s">
        <v>339</v>
      </c>
      <c r="F1648" t="s">
        <v>1141</v>
      </c>
      <c r="G1648" t="s">
        <v>1145</v>
      </c>
      <c r="H1648" t="s">
        <v>1141</v>
      </c>
      <c r="Q1648">
        <v>7.8</v>
      </c>
      <c r="T1648">
        <v>6.5</v>
      </c>
      <c r="U1648">
        <v>7.2</v>
      </c>
      <c r="X1648">
        <v>8</v>
      </c>
      <c r="BJ1648" t="s">
        <v>67</v>
      </c>
      <c r="BL1648" t="s">
        <v>217</v>
      </c>
      <c r="BM1648">
        <v>1609</v>
      </c>
      <c r="BN1648" t="s">
        <v>60</v>
      </c>
      <c r="BO1648" t="s">
        <v>217</v>
      </c>
    </row>
    <row r="1649" spans="1:67" x14ac:dyDescent="0.25">
      <c r="A1649" t="s">
        <v>1147</v>
      </c>
      <c r="C1649" t="s">
        <v>1505</v>
      </c>
      <c r="D1649" t="s">
        <v>111</v>
      </c>
      <c r="E1649" t="s">
        <v>339</v>
      </c>
      <c r="F1649" t="s">
        <v>1141</v>
      </c>
      <c r="G1649" t="s">
        <v>1145</v>
      </c>
      <c r="H1649" t="s">
        <v>1141</v>
      </c>
      <c r="AS1649">
        <v>7.7</v>
      </c>
      <c r="AV1649">
        <v>4.5999999999999996</v>
      </c>
      <c r="AW1649">
        <v>8.8000000000000007</v>
      </c>
      <c r="AZ1649">
        <v>5.7</v>
      </c>
      <c r="BA1649">
        <v>8.9</v>
      </c>
      <c r="BD1649">
        <v>7.6</v>
      </c>
      <c r="BE1649">
        <v>9.5</v>
      </c>
      <c r="BH1649">
        <v>7.1</v>
      </c>
      <c r="BI1649" t="s">
        <v>1148</v>
      </c>
      <c r="BJ1649" t="s">
        <v>67</v>
      </c>
      <c r="BL1649" t="s">
        <v>217</v>
      </c>
      <c r="BM1649">
        <v>1609</v>
      </c>
      <c r="BN1649" t="s">
        <v>60</v>
      </c>
      <c r="BO1649" t="s">
        <v>217</v>
      </c>
    </row>
    <row r="1650" spans="1:67" x14ac:dyDescent="0.25">
      <c r="A1650" t="s">
        <v>1149</v>
      </c>
      <c r="C1650" t="s">
        <v>1505</v>
      </c>
      <c r="D1650" t="s">
        <v>111</v>
      </c>
      <c r="E1650" t="s">
        <v>339</v>
      </c>
      <c r="F1650" t="s">
        <v>1141</v>
      </c>
      <c r="G1650" t="s">
        <v>1145</v>
      </c>
      <c r="H1650" t="s">
        <v>1141</v>
      </c>
      <c r="AW1650">
        <v>8.1999999999999993</v>
      </c>
      <c r="AZ1650">
        <v>7.3</v>
      </c>
      <c r="BA1650">
        <v>9.6</v>
      </c>
      <c r="BD1650">
        <v>8.1999999999999993</v>
      </c>
      <c r="BE1650">
        <v>10.5</v>
      </c>
      <c r="BH1650">
        <v>7.2</v>
      </c>
      <c r="BJ1650" t="s">
        <v>67</v>
      </c>
      <c r="BL1650" t="s">
        <v>217</v>
      </c>
      <c r="BM1650">
        <v>1609</v>
      </c>
      <c r="BN1650" t="s">
        <v>60</v>
      </c>
      <c r="BO1650" t="s">
        <v>217</v>
      </c>
    </row>
    <row r="1651" spans="1:67" x14ac:dyDescent="0.25">
      <c r="A1651" s="8" t="s">
        <v>2523</v>
      </c>
      <c r="C1651" t="s">
        <v>1505</v>
      </c>
      <c r="D1651" t="s">
        <v>111</v>
      </c>
      <c r="E1651" t="s">
        <v>339</v>
      </c>
      <c r="F1651" t="s">
        <v>579</v>
      </c>
      <c r="G1651" s="8" t="s">
        <v>339</v>
      </c>
      <c r="H1651" s="8" t="s">
        <v>2522</v>
      </c>
      <c r="I1651" s="8"/>
      <c r="BE1651">
        <v>12.87</v>
      </c>
      <c r="BF1651">
        <v>8.7200000000000006</v>
      </c>
      <c r="BG1651">
        <v>7.99</v>
      </c>
      <c r="BH1651">
        <v>8.7200000000000006</v>
      </c>
      <c r="BJ1651" s="8" t="s">
        <v>67</v>
      </c>
      <c r="BK1651" s="9">
        <v>44825</v>
      </c>
      <c r="BL1651" s="8" t="s">
        <v>2453</v>
      </c>
      <c r="BM1651" s="8">
        <v>79420</v>
      </c>
      <c r="BN1651" t="s">
        <v>60</v>
      </c>
      <c r="BO1651" s="8" t="s">
        <v>2453</v>
      </c>
    </row>
    <row r="1652" spans="1:67" x14ac:dyDescent="0.25">
      <c r="A1652" t="s">
        <v>2798</v>
      </c>
      <c r="C1652" t="s">
        <v>1505</v>
      </c>
      <c r="D1652" t="s">
        <v>111</v>
      </c>
      <c r="E1652" t="s">
        <v>339</v>
      </c>
      <c r="F1652" t="s">
        <v>579</v>
      </c>
      <c r="G1652" t="s">
        <v>339</v>
      </c>
      <c r="H1652" t="s">
        <v>2522</v>
      </c>
      <c r="BA1652">
        <v>11.7</v>
      </c>
      <c r="BD1652">
        <v>9.3000000000000007</v>
      </c>
      <c r="BJ1652" s="8" t="s">
        <v>67</v>
      </c>
      <c r="BK1652" s="9">
        <v>44830</v>
      </c>
      <c r="BL1652" s="8" t="s">
        <v>2684</v>
      </c>
      <c r="BM1652">
        <v>63104</v>
      </c>
    </row>
    <row r="1653" spans="1:67" x14ac:dyDescent="0.25">
      <c r="A1653" s="13" t="s">
        <v>1723</v>
      </c>
      <c r="B1653" s="13"/>
      <c r="C1653" s="13" t="s">
        <v>1505</v>
      </c>
      <c r="D1653" s="13" t="s">
        <v>111</v>
      </c>
      <c r="E1653" s="13" t="s">
        <v>339</v>
      </c>
      <c r="F1653" s="13" t="s">
        <v>579</v>
      </c>
      <c r="G1653" s="13" t="s">
        <v>339</v>
      </c>
      <c r="H1653" s="13" t="s">
        <v>579</v>
      </c>
      <c r="I1653" s="13"/>
      <c r="J1653" s="13"/>
      <c r="K1653" s="13"/>
      <c r="L1653" s="13"/>
      <c r="M1653" s="13"/>
      <c r="N1653" s="13"/>
      <c r="O1653" s="13"/>
      <c r="P1653" s="13"/>
      <c r="Q1653" s="13"/>
      <c r="R1653" s="13"/>
      <c r="S1653" s="13"/>
      <c r="T1653" s="13"/>
      <c r="U1653" s="13"/>
      <c r="V1653" s="13"/>
      <c r="W1653" s="13"/>
      <c r="X1653" s="13"/>
      <c r="Y1653" s="13"/>
      <c r="Z1653" s="13"/>
      <c r="AA1653" s="13"/>
      <c r="AB1653" s="13"/>
      <c r="AC1653" s="13"/>
      <c r="AD1653" s="13"/>
      <c r="AE1653" s="13"/>
      <c r="AF1653" s="13"/>
      <c r="AG1653" s="13"/>
      <c r="AH1653" s="13"/>
      <c r="AI1653" s="13"/>
      <c r="AJ1653" s="13"/>
      <c r="AK1653" s="13"/>
      <c r="AL1653" s="13"/>
      <c r="AM1653" s="13"/>
      <c r="AN1653" s="13"/>
      <c r="AO1653" s="13"/>
      <c r="AP1653" s="13"/>
      <c r="AQ1653" s="13"/>
      <c r="AR1653" s="13"/>
      <c r="AS1653" s="13"/>
      <c r="AT1653" s="13"/>
      <c r="AU1653" s="13"/>
      <c r="AV1653" s="13"/>
      <c r="AW1653" s="13"/>
      <c r="AX1653" s="13"/>
      <c r="AY1653" s="13"/>
      <c r="AZ1653" s="13"/>
      <c r="BA1653" s="13"/>
      <c r="BB1653" s="13"/>
      <c r="BC1653" s="13"/>
      <c r="BD1653" s="13"/>
      <c r="BE1653" s="13"/>
      <c r="BF1653" s="13"/>
      <c r="BG1653" s="13"/>
      <c r="BH1653" s="13"/>
      <c r="BI1653" s="13"/>
      <c r="BJ1653" s="13"/>
      <c r="BK1653" s="13"/>
      <c r="BL1653" s="13"/>
      <c r="BM1653" s="13"/>
      <c r="BN1653" s="13"/>
      <c r="BO1653" s="13"/>
    </row>
    <row r="1654" spans="1:67" x14ac:dyDescent="0.25">
      <c r="A1654" s="8" t="s">
        <v>2650</v>
      </c>
      <c r="C1654" t="s">
        <v>1505</v>
      </c>
      <c r="D1654" t="s">
        <v>111</v>
      </c>
      <c r="E1654" t="s">
        <v>339</v>
      </c>
      <c r="F1654" t="s">
        <v>579</v>
      </c>
      <c r="G1654" t="s">
        <v>339</v>
      </c>
      <c r="H1654" t="s">
        <v>579</v>
      </c>
      <c r="L1654" t="s">
        <v>514</v>
      </c>
      <c r="Q1654">
        <v>9.73</v>
      </c>
      <c r="T1654">
        <v>9.67</v>
      </c>
      <c r="U1654">
        <v>9.49</v>
      </c>
      <c r="X1654">
        <v>11</v>
      </c>
      <c r="Y1654">
        <v>11.48</v>
      </c>
      <c r="AB1654">
        <v>13.27</v>
      </c>
      <c r="AC1654">
        <v>12.15</v>
      </c>
      <c r="AF1654">
        <v>13.86</v>
      </c>
      <c r="AG1654">
        <v>10.85</v>
      </c>
      <c r="AJ1654">
        <v>10.99</v>
      </c>
      <c r="AO1654">
        <v>9.1</v>
      </c>
      <c r="AR1654">
        <v>5.4</v>
      </c>
      <c r="AS1654">
        <v>10.54</v>
      </c>
      <c r="AV1654">
        <v>7.54</v>
      </c>
      <c r="AW1654">
        <v>11</v>
      </c>
      <c r="AZ1654">
        <v>9</v>
      </c>
      <c r="BA1654">
        <v>10.82</v>
      </c>
      <c r="BD1654">
        <v>9.59</v>
      </c>
      <c r="BE1654">
        <v>11.9</v>
      </c>
      <c r="BH1654">
        <v>8.5</v>
      </c>
      <c r="BI1654" t="s">
        <v>460</v>
      </c>
      <c r="BJ1654" t="s">
        <v>67</v>
      </c>
      <c r="BL1654" t="s">
        <v>461</v>
      </c>
      <c r="BM1654">
        <v>3401</v>
      </c>
    </row>
    <row r="1655" spans="1:67" x14ac:dyDescent="0.25">
      <c r="A1655" s="8" t="s">
        <v>2650</v>
      </c>
      <c r="C1655" t="s">
        <v>1505</v>
      </c>
      <c r="D1655" t="s">
        <v>111</v>
      </c>
      <c r="E1655" t="s">
        <v>339</v>
      </c>
      <c r="F1655" t="s">
        <v>579</v>
      </c>
      <c r="G1655" t="s">
        <v>339</v>
      </c>
      <c r="H1655" t="s">
        <v>579</v>
      </c>
      <c r="L1655" t="s">
        <v>1150</v>
      </c>
      <c r="Q1655">
        <v>9.6</v>
      </c>
      <c r="T1655">
        <v>8.77</v>
      </c>
      <c r="U1655">
        <v>9.43</v>
      </c>
      <c r="X1655">
        <v>11.04</v>
      </c>
      <c r="Y1655">
        <v>11.13</v>
      </c>
      <c r="AB1655">
        <v>12.78</v>
      </c>
      <c r="AC1655">
        <v>11.8</v>
      </c>
      <c r="AF1655">
        <v>13.11</v>
      </c>
      <c r="AG1655">
        <v>10.72</v>
      </c>
      <c r="AJ1655">
        <v>10.210000000000001</v>
      </c>
      <c r="AO1655">
        <v>9.94</v>
      </c>
      <c r="AR1655">
        <v>6.32</v>
      </c>
      <c r="AS1655">
        <v>11.15</v>
      </c>
      <c r="AV1655">
        <v>7.96</v>
      </c>
      <c r="AW1655">
        <v>11.81</v>
      </c>
      <c r="AZ1655">
        <v>10</v>
      </c>
      <c r="BA1655">
        <v>11.85</v>
      </c>
      <c r="BD1655">
        <v>10.72</v>
      </c>
      <c r="BE1655">
        <v>12.52</v>
      </c>
      <c r="BH1655">
        <v>8.89</v>
      </c>
      <c r="BI1655" t="s">
        <v>460</v>
      </c>
      <c r="BJ1655" t="s">
        <v>67</v>
      </c>
      <c r="BL1655" t="s">
        <v>461</v>
      </c>
      <c r="BM1655">
        <v>3401</v>
      </c>
    </row>
    <row r="1656" spans="1:67" x14ac:dyDescent="0.25">
      <c r="A1656" s="8" t="s">
        <v>2650</v>
      </c>
      <c r="C1656" t="s">
        <v>1505</v>
      </c>
      <c r="D1656" t="s">
        <v>111</v>
      </c>
      <c r="E1656" t="s">
        <v>339</v>
      </c>
      <c r="F1656" t="s">
        <v>579</v>
      </c>
      <c r="G1656" s="8" t="s">
        <v>339</v>
      </c>
      <c r="H1656" s="8" t="s">
        <v>579</v>
      </c>
      <c r="I1656" s="8"/>
      <c r="L1656" t="s">
        <v>2652</v>
      </c>
      <c r="U1656">
        <v>10.5</v>
      </c>
      <c r="X1656">
        <v>11.8</v>
      </c>
      <c r="Y1656">
        <v>9.4</v>
      </c>
      <c r="Z1656">
        <v>12.9</v>
      </c>
      <c r="AA1656">
        <v>12.3</v>
      </c>
      <c r="AB1656">
        <v>12.9</v>
      </c>
      <c r="AC1656">
        <v>11.55</v>
      </c>
      <c r="AD1656">
        <v>15.7</v>
      </c>
      <c r="AE1656">
        <v>14.35</v>
      </c>
      <c r="AF1656">
        <v>15.7</v>
      </c>
      <c r="AG1656">
        <v>8.4</v>
      </c>
      <c r="AJ1656">
        <v>11.4</v>
      </c>
      <c r="AS1656">
        <v>10.33</v>
      </c>
      <c r="AT1656">
        <v>6.9</v>
      </c>
      <c r="AU1656">
        <v>7.1</v>
      </c>
      <c r="AV1656">
        <v>7.1</v>
      </c>
      <c r="AW1656">
        <v>11.17</v>
      </c>
      <c r="AX1656">
        <v>8.8000000000000007</v>
      </c>
      <c r="AY1656">
        <v>9.23</v>
      </c>
      <c r="AZ1656">
        <v>9.23</v>
      </c>
      <c r="BA1656">
        <v>11.87</v>
      </c>
      <c r="BB1656">
        <v>10</v>
      </c>
      <c r="BC1656">
        <v>9.67</v>
      </c>
      <c r="BD1656">
        <v>10</v>
      </c>
      <c r="BE1656">
        <v>11.2</v>
      </c>
      <c r="BF1656" s="8">
        <v>8.1</v>
      </c>
      <c r="BG1656" s="8">
        <v>6.65</v>
      </c>
      <c r="BH1656" s="8">
        <v>8.1</v>
      </c>
      <c r="BJ1656" s="8" t="s">
        <v>67</v>
      </c>
      <c r="BK1656" s="9">
        <v>44827</v>
      </c>
      <c r="BL1656" s="8" t="s">
        <v>2646</v>
      </c>
      <c r="BM1656" s="5">
        <v>3601</v>
      </c>
    </row>
    <row r="1657" spans="1:67" x14ac:dyDescent="0.25">
      <c r="A1657" s="8" t="s">
        <v>2650</v>
      </c>
      <c r="C1657" t="s">
        <v>1505</v>
      </c>
      <c r="D1657" t="s">
        <v>111</v>
      </c>
      <c r="E1657" t="s">
        <v>339</v>
      </c>
      <c r="F1657" t="s">
        <v>579</v>
      </c>
      <c r="G1657" s="8" t="s">
        <v>339</v>
      </c>
      <c r="H1657" s="8" t="s">
        <v>579</v>
      </c>
      <c r="I1657" s="8"/>
      <c r="L1657" t="s">
        <v>2654</v>
      </c>
      <c r="U1657">
        <v>9.3000000000000007</v>
      </c>
      <c r="X1657">
        <v>10.54</v>
      </c>
      <c r="Y1657">
        <v>10.53</v>
      </c>
      <c r="Z1657">
        <v>13.5</v>
      </c>
      <c r="AA1657">
        <v>12.94</v>
      </c>
      <c r="AB1657">
        <v>13.5</v>
      </c>
      <c r="AC1657">
        <v>10.75</v>
      </c>
      <c r="AD1657">
        <v>14.58</v>
      </c>
      <c r="AE1657">
        <v>13.19</v>
      </c>
      <c r="AF1657">
        <v>14.58</v>
      </c>
      <c r="AG1657">
        <v>8.42</v>
      </c>
      <c r="AJ1657">
        <v>12.1</v>
      </c>
      <c r="AS1657">
        <v>10.68</v>
      </c>
      <c r="AT1657">
        <v>7.1</v>
      </c>
      <c r="AU1657">
        <v>7.33</v>
      </c>
      <c r="AV1657">
        <v>7.33</v>
      </c>
      <c r="AW1657">
        <v>10.98</v>
      </c>
      <c r="AX1657">
        <v>9.02</v>
      </c>
      <c r="AY1657">
        <v>9.5</v>
      </c>
      <c r="AZ1657">
        <v>9.5</v>
      </c>
      <c r="BA1657">
        <v>10.72</v>
      </c>
      <c r="BB1657">
        <v>9.24</v>
      </c>
      <c r="BC1657">
        <v>9.3800000000000008</v>
      </c>
      <c r="BD1657">
        <v>9.3800000000000008</v>
      </c>
      <c r="BE1657">
        <v>11.79</v>
      </c>
      <c r="BF1657" s="8">
        <v>8.0299999999999994</v>
      </c>
      <c r="BG1657" s="8">
        <v>7.07</v>
      </c>
      <c r="BH1657" s="8">
        <v>8.0299999999999994</v>
      </c>
      <c r="BJ1657" s="8" t="s">
        <v>67</v>
      </c>
      <c r="BK1657" s="9">
        <v>44827</v>
      </c>
      <c r="BL1657" s="8" t="s">
        <v>2646</v>
      </c>
      <c r="BM1657" s="5">
        <v>3601</v>
      </c>
    </row>
    <row r="1658" spans="1:67" x14ac:dyDescent="0.25">
      <c r="A1658" t="s">
        <v>2792</v>
      </c>
      <c r="C1658" t="s">
        <v>1505</v>
      </c>
      <c r="D1658" t="s">
        <v>111</v>
      </c>
      <c r="E1658" t="s">
        <v>339</v>
      </c>
      <c r="F1658" t="s">
        <v>579</v>
      </c>
      <c r="G1658" t="s">
        <v>339</v>
      </c>
      <c r="H1658" t="s">
        <v>579</v>
      </c>
      <c r="L1658" t="s">
        <v>2795</v>
      </c>
      <c r="U1658">
        <v>10.69</v>
      </c>
      <c r="X1658">
        <v>11.6</v>
      </c>
      <c r="BJ1658" s="8" t="s">
        <v>67</v>
      </c>
      <c r="BK1658" s="9">
        <v>44830</v>
      </c>
      <c r="BL1658" s="8" t="s">
        <v>2684</v>
      </c>
      <c r="BM1658">
        <v>63104</v>
      </c>
    </row>
    <row r="1659" spans="1:67" x14ac:dyDescent="0.25">
      <c r="A1659" t="s">
        <v>2790</v>
      </c>
      <c r="C1659" t="s">
        <v>1505</v>
      </c>
      <c r="D1659" t="s">
        <v>111</v>
      </c>
      <c r="E1659" t="s">
        <v>339</v>
      </c>
      <c r="F1659" t="s">
        <v>579</v>
      </c>
      <c r="G1659" t="s">
        <v>339</v>
      </c>
      <c r="H1659" t="s">
        <v>579</v>
      </c>
      <c r="L1659" t="s">
        <v>2754</v>
      </c>
      <c r="U1659">
        <v>9.4</v>
      </c>
      <c r="X1659">
        <v>11.1</v>
      </c>
      <c r="BJ1659" s="8" t="s">
        <v>67</v>
      </c>
      <c r="BK1659" s="9">
        <v>44830</v>
      </c>
      <c r="BL1659" s="8" t="s">
        <v>2684</v>
      </c>
      <c r="BM1659">
        <v>63104</v>
      </c>
    </row>
    <row r="1660" spans="1:67" x14ac:dyDescent="0.25">
      <c r="A1660" t="s">
        <v>2796</v>
      </c>
      <c r="C1660" t="s">
        <v>1505</v>
      </c>
      <c r="D1660" t="s">
        <v>111</v>
      </c>
      <c r="E1660" t="s">
        <v>339</v>
      </c>
      <c r="F1660" t="s">
        <v>579</v>
      </c>
      <c r="G1660" t="s">
        <v>339</v>
      </c>
      <c r="H1660" t="s">
        <v>579</v>
      </c>
      <c r="L1660" t="s">
        <v>2794</v>
      </c>
      <c r="U1660">
        <v>10.3</v>
      </c>
      <c r="X1660">
        <v>12.36</v>
      </c>
      <c r="BJ1660" s="8" t="s">
        <v>67</v>
      </c>
      <c r="BK1660" s="9">
        <v>44830</v>
      </c>
      <c r="BL1660" s="8" t="s">
        <v>2684</v>
      </c>
      <c r="BM1660">
        <v>63104</v>
      </c>
    </row>
    <row r="1661" spans="1:67" x14ac:dyDescent="0.25">
      <c r="A1661" t="s">
        <v>2791</v>
      </c>
      <c r="C1661" t="s">
        <v>1505</v>
      </c>
      <c r="D1661" t="s">
        <v>111</v>
      </c>
      <c r="E1661" t="s">
        <v>339</v>
      </c>
      <c r="F1661" t="s">
        <v>579</v>
      </c>
      <c r="G1661" t="s">
        <v>339</v>
      </c>
      <c r="H1661" t="s">
        <v>579</v>
      </c>
      <c r="L1661" t="s">
        <v>2797</v>
      </c>
      <c r="U1661">
        <v>10.02</v>
      </c>
      <c r="X1661">
        <v>11.5</v>
      </c>
      <c r="BJ1661" s="8" t="s">
        <v>67</v>
      </c>
      <c r="BK1661" s="9">
        <v>44830</v>
      </c>
      <c r="BL1661" s="8" t="s">
        <v>2684</v>
      </c>
      <c r="BM1661">
        <v>63104</v>
      </c>
    </row>
    <row r="1662" spans="1:67" x14ac:dyDescent="0.25">
      <c r="A1662" t="s">
        <v>2789</v>
      </c>
      <c r="C1662" t="s">
        <v>1505</v>
      </c>
      <c r="D1662" t="s">
        <v>111</v>
      </c>
      <c r="E1662" t="s">
        <v>339</v>
      </c>
      <c r="F1662" t="s">
        <v>579</v>
      </c>
      <c r="G1662" t="s">
        <v>339</v>
      </c>
      <c r="H1662" t="s">
        <v>579</v>
      </c>
      <c r="L1662" t="s">
        <v>2793</v>
      </c>
      <c r="U1662">
        <v>9.6</v>
      </c>
      <c r="X1662">
        <v>11.5</v>
      </c>
      <c r="BJ1662" s="8" t="s">
        <v>67</v>
      </c>
      <c r="BK1662" s="9">
        <v>44830</v>
      </c>
      <c r="BL1662" s="8" t="s">
        <v>2684</v>
      </c>
      <c r="BM1662">
        <v>63104</v>
      </c>
    </row>
    <row r="1663" spans="1:67" x14ac:dyDescent="0.25">
      <c r="A1663" t="s">
        <v>2799</v>
      </c>
      <c r="C1663" t="s">
        <v>1505</v>
      </c>
      <c r="D1663" t="s">
        <v>111</v>
      </c>
      <c r="E1663" t="s">
        <v>339</v>
      </c>
      <c r="F1663" t="s">
        <v>579</v>
      </c>
      <c r="G1663" t="s">
        <v>339</v>
      </c>
      <c r="H1663" t="s">
        <v>579</v>
      </c>
      <c r="AS1663">
        <v>10.5</v>
      </c>
      <c r="AV1663">
        <v>6.7</v>
      </c>
      <c r="BI1663" t="s">
        <v>2800</v>
      </c>
      <c r="BJ1663" s="8" t="s">
        <v>67</v>
      </c>
      <c r="BK1663" s="9">
        <v>44830</v>
      </c>
      <c r="BL1663" s="8" t="s">
        <v>2684</v>
      </c>
      <c r="BM1663">
        <v>63104</v>
      </c>
    </row>
    <row r="1664" spans="1:67" x14ac:dyDescent="0.25">
      <c r="A1664" s="13" t="s">
        <v>1723</v>
      </c>
      <c r="B1664" s="13"/>
      <c r="C1664" s="13" t="s">
        <v>1505</v>
      </c>
      <c r="D1664" s="13" t="s">
        <v>111</v>
      </c>
      <c r="E1664" s="13" t="s">
        <v>339</v>
      </c>
      <c r="F1664" s="13" t="s">
        <v>579</v>
      </c>
      <c r="G1664" s="13" t="s">
        <v>520</v>
      </c>
      <c r="H1664" s="13" t="s">
        <v>1722</v>
      </c>
      <c r="I1664" s="13"/>
      <c r="J1664" s="13"/>
      <c r="K1664" s="13"/>
      <c r="L1664" s="13"/>
      <c r="M1664" s="13"/>
      <c r="N1664" s="13"/>
      <c r="O1664" s="13"/>
      <c r="P1664" s="13"/>
      <c r="Q1664" s="13"/>
      <c r="R1664" s="13"/>
      <c r="S1664" s="13"/>
      <c r="T1664" s="13"/>
      <c r="U1664" s="13"/>
      <c r="V1664" s="13"/>
      <c r="W1664" s="13"/>
      <c r="X1664" s="13"/>
      <c r="Y1664" s="13"/>
      <c r="Z1664" s="13"/>
      <c r="AA1664" s="13"/>
      <c r="AB1664" s="13"/>
      <c r="AC1664" s="13"/>
      <c r="AD1664" s="13"/>
      <c r="AE1664" s="13"/>
      <c r="AF1664" s="13"/>
      <c r="AG1664" s="13"/>
      <c r="AH1664" s="13"/>
      <c r="AI1664" s="13"/>
      <c r="AJ1664" s="13"/>
      <c r="AK1664" s="13"/>
      <c r="AL1664" s="13"/>
      <c r="AM1664" s="13"/>
      <c r="AN1664" s="13"/>
      <c r="AO1664" s="13"/>
      <c r="AP1664" s="13"/>
      <c r="AQ1664" s="13"/>
      <c r="AR1664" s="13"/>
      <c r="AS1664" s="13"/>
      <c r="AT1664" s="13"/>
      <c r="AU1664" s="13"/>
      <c r="AV1664" s="13"/>
      <c r="AW1664" s="13"/>
      <c r="AX1664" s="13"/>
      <c r="AY1664" s="13"/>
      <c r="AZ1664" s="13"/>
      <c r="BA1664" s="13"/>
      <c r="BB1664" s="13"/>
      <c r="BC1664" s="13"/>
      <c r="BD1664" s="13"/>
      <c r="BE1664" s="13"/>
      <c r="BF1664" s="13"/>
      <c r="BG1664" s="13"/>
      <c r="BH1664" s="13"/>
      <c r="BI1664" s="13"/>
      <c r="BJ1664" s="13"/>
      <c r="BK1664" s="13"/>
      <c r="BL1664" s="13"/>
      <c r="BM1664" s="13"/>
      <c r="BN1664" s="13"/>
      <c r="BO1664" s="13"/>
    </row>
    <row r="1665" spans="1:67" x14ac:dyDescent="0.25">
      <c r="A1665" s="13" t="s">
        <v>1723</v>
      </c>
      <c r="B1665" s="13"/>
      <c r="C1665" s="13" t="s">
        <v>1505</v>
      </c>
      <c r="D1665" s="13" t="s">
        <v>111</v>
      </c>
      <c r="E1665" s="13" t="s">
        <v>339</v>
      </c>
      <c r="F1665" s="13" t="s">
        <v>1152</v>
      </c>
      <c r="G1665" s="13" t="s">
        <v>339</v>
      </c>
      <c r="H1665" s="13" t="s">
        <v>1152</v>
      </c>
      <c r="I1665" s="13"/>
      <c r="J1665" s="13"/>
      <c r="K1665" s="13"/>
      <c r="L1665" s="13"/>
      <c r="M1665" s="13"/>
      <c r="N1665" s="13"/>
      <c r="O1665" s="13"/>
      <c r="P1665" s="13"/>
      <c r="Q1665" s="13"/>
      <c r="R1665" s="13"/>
      <c r="S1665" s="13"/>
      <c r="T1665" s="13"/>
      <c r="U1665" s="13"/>
      <c r="V1665" s="13"/>
      <c r="W1665" s="13"/>
      <c r="X1665" s="13"/>
      <c r="Y1665" s="13"/>
      <c r="Z1665" s="13"/>
      <c r="AA1665" s="13"/>
      <c r="AB1665" s="13"/>
      <c r="AC1665" s="13"/>
      <c r="AD1665" s="13"/>
      <c r="AE1665" s="13"/>
      <c r="AF1665" s="13"/>
      <c r="AG1665" s="13"/>
      <c r="AH1665" s="13"/>
      <c r="AI1665" s="13"/>
      <c r="AJ1665" s="13"/>
      <c r="AK1665" s="13"/>
      <c r="AL1665" s="13"/>
      <c r="AM1665" s="13"/>
      <c r="AN1665" s="13"/>
      <c r="AO1665" s="13"/>
      <c r="AP1665" s="13"/>
      <c r="AQ1665" s="13"/>
      <c r="AR1665" s="13"/>
      <c r="AS1665" s="13"/>
      <c r="AT1665" s="13"/>
      <c r="AU1665" s="13"/>
      <c r="AV1665" s="13"/>
      <c r="AW1665" s="13"/>
      <c r="AX1665" s="13"/>
      <c r="AY1665" s="13"/>
      <c r="AZ1665" s="13"/>
      <c r="BA1665" s="13"/>
      <c r="BB1665" s="13"/>
      <c r="BC1665" s="13"/>
      <c r="BD1665" s="13"/>
      <c r="BE1665" s="13"/>
      <c r="BF1665" s="13"/>
      <c r="BG1665" s="13"/>
      <c r="BH1665" s="13"/>
      <c r="BI1665" s="13"/>
      <c r="BJ1665" s="13"/>
      <c r="BK1665" s="13"/>
      <c r="BL1665" s="13"/>
      <c r="BM1665" s="13"/>
      <c r="BN1665" s="13"/>
      <c r="BO1665" s="13"/>
    </row>
    <row r="1666" spans="1:67" x14ac:dyDescent="0.25">
      <c r="A1666" s="8" t="s">
        <v>2650</v>
      </c>
      <c r="C1666" t="s">
        <v>1505</v>
      </c>
      <c r="D1666" t="s">
        <v>111</v>
      </c>
      <c r="E1666" t="s">
        <v>339</v>
      </c>
      <c r="F1666" t="s">
        <v>1152</v>
      </c>
      <c r="G1666" t="s">
        <v>339</v>
      </c>
      <c r="H1666" t="s">
        <v>1152</v>
      </c>
      <c r="L1666" t="s">
        <v>1153</v>
      </c>
      <c r="T1666">
        <v>8.4</v>
      </c>
      <c r="U1666">
        <v>10.57</v>
      </c>
      <c r="X1666">
        <v>11.05</v>
      </c>
      <c r="Y1666">
        <v>11.47</v>
      </c>
      <c r="AB1666">
        <v>12.82</v>
      </c>
      <c r="AC1666">
        <v>11.45</v>
      </c>
      <c r="AF1666">
        <v>13.17</v>
      </c>
      <c r="AG1666">
        <v>10.86</v>
      </c>
      <c r="AJ1666">
        <v>10.58</v>
      </c>
      <c r="AO1666">
        <v>10.4</v>
      </c>
      <c r="AR1666">
        <v>6.71</v>
      </c>
      <c r="AS1666">
        <v>11.16</v>
      </c>
      <c r="AV1666">
        <v>8.32</v>
      </c>
      <c r="AW1666">
        <v>11.82</v>
      </c>
      <c r="AZ1666">
        <v>9.7799999999999994</v>
      </c>
      <c r="BA1666">
        <v>12.26</v>
      </c>
      <c r="BD1666">
        <v>11.05</v>
      </c>
      <c r="BE1666">
        <v>12.19</v>
      </c>
      <c r="BH1666">
        <v>9.1999999999999993</v>
      </c>
      <c r="BI1666" t="s">
        <v>460</v>
      </c>
      <c r="BJ1666" t="s">
        <v>67</v>
      </c>
      <c r="BL1666" t="s">
        <v>461</v>
      </c>
      <c r="BM1666">
        <v>3401</v>
      </c>
    </row>
    <row r="1667" spans="1:67" x14ac:dyDescent="0.25">
      <c r="A1667" s="8" t="s">
        <v>2650</v>
      </c>
      <c r="C1667" t="s">
        <v>1505</v>
      </c>
      <c r="D1667" t="s">
        <v>111</v>
      </c>
      <c r="E1667" t="s">
        <v>339</v>
      </c>
      <c r="F1667" t="s">
        <v>1152</v>
      </c>
      <c r="G1667" t="s">
        <v>339</v>
      </c>
      <c r="H1667" t="s">
        <v>1152</v>
      </c>
      <c r="L1667" t="s">
        <v>555</v>
      </c>
      <c r="Q1667">
        <v>10.73</v>
      </c>
      <c r="T1667">
        <v>9.8800000000000008</v>
      </c>
      <c r="U1667">
        <v>10.67</v>
      </c>
      <c r="X1667">
        <v>11.52</v>
      </c>
      <c r="Y1667">
        <v>12.33</v>
      </c>
      <c r="AB1667">
        <v>13.83</v>
      </c>
      <c r="AC1667">
        <v>13.21</v>
      </c>
      <c r="AF1667">
        <v>14.28</v>
      </c>
      <c r="AG1667">
        <v>11.73</v>
      </c>
      <c r="AJ1667">
        <v>10.95</v>
      </c>
      <c r="AO1667">
        <v>10.93</v>
      </c>
      <c r="AR1667">
        <v>6.87</v>
      </c>
      <c r="AS1667">
        <v>11.93</v>
      </c>
      <c r="AV1667">
        <v>8.6199999999999992</v>
      </c>
      <c r="AW1667">
        <v>12.36</v>
      </c>
      <c r="AZ1667">
        <v>10.25</v>
      </c>
      <c r="BA1667">
        <v>12.76</v>
      </c>
      <c r="BD1667">
        <v>11.28</v>
      </c>
      <c r="BE1667">
        <v>13.13</v>
      </c>
      <c r="BH1667">
        <v>9.7799999999999994</v>
      </c>
      <c r="BI1667" t="s">
        <v>460</v>
      </c>
      <c r="BJ1667" t="s">
        <v>67</v>
      </c>
      <c r="BL1667" t="s">
        <v>461</v>
      </c>
      <c r="BM1667">
        <v>3401</v>
      </c>
    </row>
    <row r="1668" spans="1:67" x14ac:dyDescent="0.25">
      <c r="A1668" s="8" t="s">
        <v>2650</v>
      </c>
      <c r="C1668" t="s">
        <v>1505</v>
      </c>
      <c r="D1668" t="s">
        <v>111</v>
      </c>
      <c r="E1668" t="s">
        <v>339</v>
      </c>
      <c r="F1668" t="s">
        <v>1152</v>
      </c>
      <c r="G1668" t="s">
        <v>339</v>
      </c>
      <c r="H1668" t="s">
        <v>1152</v>
      </c>
      <c r="L1668" t="s">
        <v>556</v>
      </c>
      <c r="Q1668">
        <v>11.04</v>
      </c>
      <c r="T1668">
        <v>10</v>
      </c>
      <c r="U1668">
        <v>11.46</v>
      </c>
      <c r="X1668">
        <v>12.26</v>
      </c>
      <c r="Y1668">
        <v>12.78</v>
      </c>
      <c r="AB1668">
        <v>14</v>
      </c>
      <c r="AC1668">
        <v>13.85</v>
      </c>
      <c r="AF1668">
        <v>14.78</v>
      </c>
      <c r="AG1668">
        <v>12.52</v>
      </c>
      <c r="AJ1668">
        <v>11.89</v>
      </c>
      <c r="AO1668">
        <v>11.46</v>
      </c>
      <c r="AR1668">
        <v>6.93</v>
      </c>
      <c r="AS1668">
        <v>12.3</v>
      </c>
      <c r="AV1668">
        <v>8.56</v>
      </c>
      <c r="AW1668">
        <v>11.83</v>
      </c>
      <c r="AZ1668">
        <v>9.99</v>
      </c>
      <c r="BA1668">
        <v>12.67</v>
      </c>
      <c r="BD1668">
        <v>11.08</v>
      </c>
      <c r="BE1668">
        <v>13.17</v>
      </c>
      <c r="BH1668">
        <v>9.68</v>
      </c>
      <c r="BI1668" t="s">
        <v>460</v>
      </c>
      <c r="BJ1668" t="s">
        <v>67</v>
      </c>
      <c r="BL1668" t="s">
        <v>461</v>
      </c>
      <c r="BM1668">
        <v>3401</v>
      </c>
    </row>
    <row r="1669" spans="1:67" x14ac:dyDescent="0.25">
      <c r="A1669" s="8" t="s">
        <v>2650</v>
      </c>
      <c r="C1669" t="s">
        <v>1505</v>
      </c>
      <c r="D1669" t="s">
        <v>111</v>
      </c>
      <c r="E1669" t="s">
        <v>339</v>
      </c>
      <c r="F1669" t="s">
        <v>1152</v>
      </c>
      <c r="G1669" t="s">
        <v>339</v>
      </c>
      <c r="H1669" t="s">
        <v>1152</v>
      </c>
      <c r="L1669" t="s">
        <v>459</v>
      </c>
      <c r="Q1669">
        <v>9.32</v>
      </c>
      <c r="T1669">
        <v>8.36</v>
      </c>
      <c r="U1669">
        <v>9.7899999999999991</v>
      </c>
      <c r="X1669">
        <v>10.27</v>
      </c>
      <c r="Y1669">
        <v>11.57</v>
      </c>
      <c r="AB1669">
        <v>12.52</v>
      </c>
      <c r="AC1669">
        <v>11.76</v>
      </c>
      <c r="AF1669">
        <v>12.82</v>
      </c>
      <c r="AG1669">
        <v>11.1</v>
      </c>
      <c r="AJ1669">
        <v>10.26</v>
      </c>
      <c r="AO1669">
        <v>10.28</v>
      </c>
      <c r="AR1669">
        <v>6.02</v>
      </c>
      <c r="AS1669">
        <v>11.02</v>
      </c>
      <c r="AV1669">
        <v>7.53</v>
      </c>
      <c r="AW1669">
        <v>10.92</v>
      </c>
      <c r="AZ1669">
        <v>9.02</v>
      </c>
      <c r="BA1669">
        <v>11.41</v>
      </c>
      <c r="BD1669">
        <v>10.31</v>
      </c>
      <c r="BE1669">
        <v>11.64</v>
      </c>
      <c r="BH1669">
        <v>8.74</v>
      </c>
      <c r="BI1669" t="s">
        <v>460</v>
      </c>
      <c r="BJ1669" t="s">
        <v>67</v>
      </c>
      <c r="BL1669" t="s">
        <v>461</v>
      </c>
      <c r="BM1669">
        <v>3401</v>
      </c>
    </row>
    <row r="1670" spans="1:67" x14ac:dyDescent="0.25">
      <c r="A1670" t="s">
        <v>2806</v>
      </c>
      <c r="C1670" t="s">
        <v>1505</v>
      </c>
      <c r="D1670" t="s">
        <v>111</v>
      </c>
      <c r="E1670" t="s">
        <v>339</v>
      </c>
      <c r="F1670" t="s">
        <v>1152</v>
      </c>
      <c r="G1670" t="s">
        <v>339</v>
      </c>
      <c r="H1670" t="s">
        <v>1152</v>
      </c>
      <c r="L1670" t="s">
        <v>2807</v>
      </c>
      <c r="U1670">
        <v>10.7</v>
      </c>
      <c r="X1670">
        <v>11.3</v>
      </c>
      <c r="BJ1670" s="8" t="s">
        <v>67</v>
      </c>
      <c r="BK1670" s="9">
        <v>44830</v>
      </c>
      <c r="BL1670" s="8" t="s">
        <v>2684</v>
      </c>
      <c r="BM1670">
        <v>63104</v>
      </c>
    </row>
    <row r="1671" spans="1:67" x14ac:dyDescent="0.25">
      <c r="A1671" t="s">
        <v>2810</v>
      </c>
      <c r="C1671" t="s">
        <v>1505</v>
      </c>
      <c r="D1671" t="s">
        <v>111</v>
      </c>
      <c r="E1671" t="s">
        <v>339</v>
      </c>
      <c r="F1671" t="s">
        <v>1152</v>
      </c>
      <c r="G1671" t="s">
        <v>339</v>
      </c>
      <c r="H1671" t="s">
        <v>1152</v>
      </c>
      <c r="L1671" t="s">
        <v>2812</v>
      </c>
      <c r="U1671">
        <v>11.4</v>
      </c>
      <c r="X1671">
        <v>12.8</v>
      </c>
      <c r="BJ1671" s="8" t="s">
        <v>67</v>
      </c>
      <c r="BK1671" s="9">
        <v>44830</v>
      </c>
      <c r="BL1671" s="8" t="s">
        <v>2684</v>
      </c>
      <c r="BM1671">
        <v>63104</v>
      </c>
    </row>
    <row r="1672" spans="1:67" x14ac:dyDescent="0.25">
      <c r="A1672" t="s">
        <v>2808</v>
      </c>
      <c r="C1672" t="s">
        <v>1505</v>
      </c>
      <c r="D1672" t="s">
        <v>111</v>
      </c>
      <c r="E1672" t="s">
        <v>339</v>
      </c>
      <c r="F1672" t="s">
        <v>1152</v>
      </c>
      <c r="G1672" t="s">
        <v>339</v>
      </c>
      <c r="H1672" t="s">
        <v>1152</v>
      </c>
      <c r="L1672" t="s">
        <v>2807</v>
      </c>
      <c r="U1672">
        <v>9.8000000000000007</v>
      </c>
      <c r="X1672">
        <v>10.6</v>
      </c>
      <c r="BJ1672" s="8" t="s">
        <v>67</v>
      </c>
      <c r="BK1672" s="9">
        <v>44830</v>
      </c>
      <c r="BL1672" s="8" t="s">
        <v>2684</v>
      </c>
      <c r="BM1672">
        <v>63104</v>
      </c>
    </row>
    <row r="1673" spans="1:67" x14ac:dyDescent="0.25">
      <c r="A1673" t="s">
        <v>2809</v>
      </c>
      <c r="C1673" t="s">
        <v>1505</v>
      </c>
      <c r="D1673" t="s">
        <v>111</v>
      </c>
      <c r="E1673" t="s">
        <v>339</v>
      </c>
      <c r="F1673" t="s">
        <v>1152</v>
      </c>
      <c r="G1673" t="s">
        <v>339</v>
      </c>
      <c r="H1673" t="s">
        <v>1152</v>
      </c>
      <c r="L1673" t="s">
        <v>2811</v>
      </c>
      <c r="U1673">
        <v>10.5</v>
      </c>
      <c r="X1673">
        <v>11.6</v>
      </c>
      <c r="BJ1673" s="8" t="s">
        <v>67</v>
      </c>
      <c r="BK1673" s="9">
        <v>44830</v>
      </c>
      <c r="BL1673" s="8" t="s">
        <v>2684</v>
      </c>
      <c r="BM1673">
        <v>63104</v>
      </c>
    </row>
    <row r="1674" spans="1:67" x14ac:dyDescent="0.25">
      <c r="A1674" t="s">
        <v>1154</v>
      </c>
      <c r="C1674" t="s">
        <v>1505</v>
      </c>
      <c r="D1674" t="s">
        <v>111</v>
      </c>
      <c r="E1674" t="s">
        <v>339</v>
      </c>
      <c r="F1674" t="s">
        <v>1152</v>
      </c>
      <c r="G1674" t="s">
        <v>339</v>
      </c>
      <c r="H1674" t="s">
        <v>1152</v>
      </c>
      <c r="AS1674">
        <v>11.5</v>
      </c>
      <c r="AV1674">
        <v>7.8</v>
      </c>
      <c r="AW1674">
        <v>11.8</v>
      </c>
      <c r="AZ1674">
        <v>9.8000000000000007</v>
      </c>
      <c r="BJ1674" t="s">
        <v>67</v>
      </c>
      <c r="BL1674" t="s">
        <v>217</v>
      </c>
      <c r="BM1674">
        <v>4269</v>
      </c>
    </row>
    <row r="1675" spans="1:67" x14ac:dyDescent="0.25">
      <c r="A1675" s="13" t="s">
        <v>1723</v>
      </c>
      <c r="B1675" s="13"/>
      <c r="C1675" s="13" t="s">
        <v>1505</v>
      </c>
      <c r="D1675" s="13" t="s">
        <v>111</v>
      </c>
      <c r="E1675" s="13" t="s">
        <v>339</v>
      </c>
      <c r="F1675" s="13" t="s">
        <v>1155</v>
      </c>
      <c r="G1675" s="13" t="s">
        <v>339</v>
      </c>
      <c r="H1675" s="13" t="s">
        <v>1155</v>
      </c>
      <c r="I1675" s="13"/>
      <c r="J1675" s="13"/>
      <c r="K1675" s="13"/>
      <c r="L1675" s="13"/>
      <c r="M1675" s="13"/>
      <c r="N1675" s="13"/>
      <c r="O1675" s="13"/>
      <c r="P1675" s="13"/>
      <c r="Q1675" s="13"/>
      <c r="R1675" s="13"/>
      <c r="S1675" s="13"/>
      <c r="T1675" s="13"/>
      <c r="U1675" s="13"/>
      <c r="V1675" s="13"/>
      <c r="W1675" s="13"/>
      <c r="X1675" s="13"/>
      <c r="Y1675" s="13"/>
      <c r="Z1675" s="13"/>
      <c r="AA1675" s="13"/>
      <c r="AB1675" s="13"/>
      <c r="AC1675" s="13"/>
      <c r="AD1675" s="13"/>
      <c r="AE1675" s="13"/>
      <c r="AF1675" s="13"/>
      <c r="AG1675" s="13"/>
      <c r="AH1675" s="13"/>
      <c r="AI1675" s="13"/>
      <c r="AJ1675" s="13"/>
      <c r="AK1675" s="13"/>
      <c r="AL1675" s="13"/>
      <c r="AM1675" s="13"/>
      <c r="AN1675" s="13"/>
      <c r="AO1675" s="13"/>
      <c r="AP1675" s="13"/>
      <c r="AQ1675" s="13"/>
      <c r="AR1675" s="13"/>
      <c r="AS1675" s="13"/>
      <c r="AT1675" s="13"/>
      <c r="AU1675" s="13"/>
      <c r="AV1675" s="13"/>
      <c r="AW1675" s="13"/>
      <c r="AX1675" s="13"/>
      <c r="AY1675" s="13"/>
      <c r="AZ1675" s="13"/>
      <c r="BA1675" s="13"/>
      <c r="BB1675" s="13"/>
      <c r="BC1675" s="13"/>
      <c r="BD1675" s="13"/>
      <c r="BE1675" s="13"/>
      <c r="BF1675" s="13"/>
      <c r="BG1675" s="13"/>
      <c r="BH1675" s="13"/>
      <c r="BI1675" s="13"/>
      <c r="BJ1675" s="13"/>
      <c r="BK1675" s="13"/>
      <c r="BL1675" s="13"/>
      <c r="BM1675" s="13"/>
      <c r="BN1675" s="13"/>
      <c r="BO1675" s="13"/>
    </row>
    <row r="1676" spans="1:67" x14ac:dyDescent="0.25">
      <c r="A1676" s="8" t="s">
        <v>2650</v>
      </c>
      <c r="C1676" t="s">
        <v>1505</v>
      </c>
      <c r="D1676" t="s">
        <v>111</v>
      </c>
      <c r="E1676" t="s">
        <v>339</v>
      </c>
      <c r="F1676" t="s">
        <v>1155</v>
      </c>
      <c r="G1676" t="s">
        <v>339</v>
      </c>
      <c r="H1676" t="s">
        <v>1155</v>
      </c>
      <c r="L1676" t="s">
        <v>542</v>
      </c>
      <c r="T1676">
        <v>10</v>
      </c>
      <c r="U1676">
        <v>11.63</v>
      </c>
      <c r="X1676">
        <v>13</v>
      </c>
      <c r="Y1676">
        <v>13.2</v>
      </c>
      <c r="AB1676">
        <v>14.95</v>
      </c>
      <c r="AC1676">
        <v>14.1</v>
      </c>
      <c r="AF1676">
        <v>15.42</v>
      </c>
      <c r="AG1676">
        <v>11.65</v>
      </c>
      <c r="AJ1676">
        <v>11.57</v>
      </c>
      <c r="AS1676">
        <v>13.3</v>
      </c>
      <c r="AV1676">
        <v>9.4</v>
      </c>
      <c r="AW1676">
        <v>14.2</v>
      </c>
      <c r="AZ1676">
        <v>11.4</v>
      </c>
      <c r="BA1676">
        <v>14.5</v>
      </c>
      <c r="BD1676">
        <v>12.6</v>
      </c>
      <c r="BI1676" t="s">
        <v>460</v>
      </c>
      <c r="BJ1676" t="s">
        <v>67</v>
      </c>
      <c r="BL1676" t="s">
        <v>461</v>
      </c>
      <c r="BM1676">
        <v>3401</v>
      </c>
    </row>
    <row r="1677" spans="1:67" x14ac:dyDescent="0.25">
      <c r="A1677" t="s">
        <v>2805</v>
      </c>
      <c r="C1677" t="s">
        <v>1505</v>
      </c>
      <c r="D1677" t="s">
        <v>111</v>
      </c>
      <c r="E1677" t="s">
        <v>339</v>
      </c>
      <c r="F1677" t="s">
        <v>1155</v>
      </c>
      <c r="G1677" t="s">
        <v>339</v>
      </c>
      <c r="H1677" t="s">
        <v>1155</v>
      </c>
      <c r="L1677" t="s">
        <v>2763</v>
      </c>
      <c r="AG1677">
        <v>13.8</v>
      </c>
      <c r="AJ1677">
        <v>13.6</v>
      </c>
      <c r="BJ1677" s="8" t="s">
        <v>67</v>
      </c>
      <c r="BK1677" s="9">
        <v>44830</v>
      </c>
      <c r="BL1677" s="8" t="s">
        <v>2684</v>
      </c>
      <c r="BM1677">
        <v>63104</v>
      </c>
    </row>
    <row r="1678" spans="1:67" x14ac:dyDescent="0.25">
      <c r="A1678" t="s">
        <v>2801</v>
      </c>
      <c r="C1678" t="s">
        <v>1505</v>
      </c>
      <c r="D1678" t="s">
        <v>111</v>
      </c>
      <c r="E1678" t="s">
        <v>339</v>
      </c>
      <c r="F1678" t="s">
        <v>1155</v>
      </c>
      <c r="G1678" t="s">
        <v>339</v>
      </c>
      <c r="H1678" t="s">
        <v>1155</v>
      </c>
      <c r="L1678" t="s">
        <v>2763</v>
      </c>
      <c r="AS1678">
        <v>13.75</v>
      </c>
      <c r="AV1678">
        <v>10.4</v>
      </c>
      <c r="BJ1678" s="8" t="s">
        <v>67</v>
      </c>
      <c r="BK1678" s="9">
        <v>44830</v>
      </c>
      <c r="BL1678" s="8" t="s">
        <v>2684</v>
      </c>
      <c r="BM1678">
        <v>63104</v>
      </c>
    </row>
    <row r="1679" spans="1:67" x14ac:dyDescent="0.25">
      <c r="A1679" t="s">
        <v>2802</v>
      </c>
      <c r="C1679" t="s">
        <v>1505</v>
      </c>
      <c r="D1679" t="s">
        <v>111</v>
      </c>
      <c r="E1679" t="s">
        <v>339</v>
      </c>
      <c r="F1679" t="s">
        <v>1155</v>
      </c>
      <c r="G1679" t="s">
        <v>339</v>
      </c>
      <c r="H1679" t="s">
        <v>1155</v>
      </c>
      <c r="L1679" t="s">
        <v>2763</v>
      </c>
      <c r="BA1679">
        <v>16.05</v>
      </c>
      <c r="BD1679">
        <v>14.4</v>
      </c>
      <c r="BJ1679" s="8" t="s">
        <v>67</v>
      </c>
      <c r="BK1679" s="9">
        <v>44830</v>
      </c>
      <c r="BL1679" s="8" t="s">
        <v>2684</v>
      </c>
      <c r="BM1679">
        <v>63104</v>
      </c>
    </row>
    <row r="1680" spans="1:67" x14ac:dyDescent="0.25">
      <c r="A1680" t="s">
        <v>2803</v>
      </c>
      <c r="C1680" t="s">
        <v>1505</v>
      </c>
      <c r="D1680" t="s">
        <v>111</v>
      </c>
      <c r="E1680" t="s">
        <v>339</v>
      </c>
      <c r="F1680" t="s">
        <v>1155</v>
      </c>
      <c r="G1680" t="s">
        <v>339</v>
      </c>
      <c r="H1680" t="s">
        <v>1155</v>
      </c>
      <c r="L1680" t="s">
        <v>2763</v>
      </c>
      <c r="AO1680">
        <v>12.1</v>
      </c>
      <c r="AR1680">
        <v>8.1</v>
      </c>
      <c r="AS1680">
        <v>14.3</v>
      </c>
      <c r="AV1680">
        <v>10.55</v>
      </c>
      <c r="BJ1680" s="8" t="s">
        <v>67</v>
      </c>
      <c r="BK1680" s="9">
        <v>44830</v>
      </c>
      <c r="BL1680" s="8" t="s">
        <v>2684</v>
      </c>
      <c r="BM1680">
        <v>63104</v>
      </c>
    </row>
    <row r="1681" spans="1:67" x14ac:dyDescent="0.25">
      <c r="A1681" t="s">
        <v>2804</v>
      </c>
      <c r="C1681" t="s">
        <v>1505</v>
      </c>
      <c r="D1681" t="s">
        <v>111</v>
      </c>
      <c r="E1681" t="s">
        <v>339</v>
      </c>
      <c r="F1681" t="s">
        <v>1155</v>
      </c>
      <c r="G1681" t="s">
        <v>339</v>
      </c>
      <c r="H1681" t="s">
        <v>1155</v>
      </c>
      <c r="L1681" t="s">
        <v>2763</v>
      </c>
      <c r="AG1681">
        <v>11.1</v>
      </c>
      <c r="AJ1681">
        <v>11.8</v>
      </c>
      <c r="BJ1681" s="8" t="s">
        <v>67</v>
      </c>
      <c r="BK1681" s="9">
        <v>44830</v>
      </c>
      <c r="BL1681" s="8" t="s">
        <v>2684</v>
      </c>
      <c r="BM1681">
        <v>63104</v>
      </c>
    </row>
    <row r="1682" spans="1:67" x14ac:dyDescent="0.25">
      <c r="A1682" t="s">
        <v>1159</v>
      </c>
      <c r="C1682" t="s">
        <v>1505</v>
      </c>
      <c r="D1682" t="s">
        <v>111</v>
      </c>
      <c r="E1682" t="s">
        <v>339</v>
      </c>
      <c r="F1682" t="s">
        <v>445</v>
      </c>
      <c r="G1682" t="s">
        <v>339</v>
      </c>
      <c r="H1682" t="s">
        <v>1160</v>
      </c>
      <c r="BA1682">
        <v>8</v>
      </c>
      <c r="BD1682">
        <v>6.6</v>
      </c>
      <c r="BE1682">
        <v>8.1999999999999993</v>
      </c>
      <c r="BH1682">
        <v>6.1</v>
      </c>
      <c r="BI1682" t="s">
        <v>1157</v>
      </c>
      <c r="BJ1682" t="s">
        <v>67</v>
      </c>
      <c r="BL1682" t="s">
        <v>107</v>
      </c>
      <c r="BM1682">
        <v>1358</v>
      </c>
      <c r="BN1682" t="s">
        <v>60</v>
      </c>
      <c r="BO1682" t="s">
        <v>1161</v>
      </c>
    </row>
    <row r="1683" spans="1:67" x14ac:dyDescent="0.25">
      <c r="A1683" t="s">
        <v>1162</v>
      </c>
      <c r="C1683" t="s">
        <v>1505</v>
      </c>
      <c r="D1683" t="s">
        <v>111</v>
      </c>
      <c r="E1683" t="s">
        <v>339</v>
      </c>
      <c r="F1683" t="s">
        <v>445</v>
      </c>
      <c r="G1683" t="s">
        <v>339</v>
      </c>
      <c r="H1683" t="s">
        <v>1160</v>
      </c>
      <c r="AO1683">
        <v>7.4</v>
      </c>
      <c r="AR1683">
        <v>4.2</v>
      </c>
      <c r="AS1683">
        <v>7.9</v>
      </c>
      <c r="AV1683">
        <v>5.3</v>
      </c>
      <c r="AW1683">
        <v>8</v>
      </c>
      <c r="AZ1683">
        <v>6.6</v>
      </c>
      <c r="BA1683">
        <v>7.85</v>
      </c>
      <c r="BD1683">
        <v>6.8</v>
      </c>
      <c r="BE1683">
        <v>8.1</v>
      </c>
      <c r="BH1683">
        <v>5.6</v>
      </c>
      <c r="BI1683" t="s">
        <v>1157</v>
      </c>
      <c r="BJ1683" t="s">
        <v>67</v>
      </c>
      <c r="BL1683" t="s">
        <v>107</v>
      </c>
      <c r="BM1683">
        <v>1358</v>
      </c>
    </row>
    <row r="1684" spans="1:67" x14ac:dyDescent="0.25">
      <c r="A1684" s="8" t="s">
        <v>2520</v>
      </c>
      <c r="B1684" s="8"/>
      <c r="C1684" s="8" t="s">
        <v>1505</v>
      </c>
      <c r="D1684" s="8" t="s">
        <v>111</v>
      </c>
      <c r="E1684" s="8" t="s">
        <v>339</v>
      </c>
      <c r="F1684" s="8" t="s">
        <v>445</v>
      </c>
      <c r="G1684" s="8" t="s">
        <v>339</v>
      </c>
      <c r="H1684" s="8" t="s">
        <v>2519</v>
      </c>
      <c r="I1684" s="8"/>
      <c r="J1684" s="8"/>
      <c r="K1684" s="8"/>
      <c r="L1684" s="8"/>
      <c r="M1684" s="8"/>
      <c r="N1684" s="8"/>
      <c r="O1684" s="8"/>
      <c r="P1684" s="8"/>
      <c r="Q1684" s="8"/>
      <c r="R1684" s="8"/>
      <c r="S1684" s="8"/>
      <c r="T1684" s="8"/>
      <c r="U1684" s="8"/>
      <c r="V1684" s="8"/>
      <c r="W1684" s="8"/>
      <c r="X1684" s="8"/>
      <c r="Y1684" s="8"/>
      <c r="Z1684" s="8"/>
      <c r="AA1684" s="8"/>
      <c r="AB1684" s="8"/>
      <c r="AC1684" s="8"/>
      <c r="AD1684" s="8"/>
      <c r="AE1684" s="8"/>
      <c r="AF1684" s="8"/>
      <c r="AG1684" s="8"/>
      <c r="AH1684" s="8"/>
      <c r="AI1684" s="8"/>
      <c r="AJ1684" s="8"/>
      <c r="AK1684" s="8"/>
      <c r="AL1684" s="8"/>
      <c r="AM1684" s="8"/>
      <c r="AN1684" s="8"/>
      <c r="AO1684" s="8">
        <v>6.37</v>
      </c>
      <c r="AP1684" s="8"/>
      <c r="AQ1684" s="8"/>
      <c r="AR1684" s="8">
        <v>3.52</v>
      </c>
      <c r="AS1684" s="8">
        <v>7.62</v>
      </c>
      <c r="AT1684" s="8"/>
      <c r="AU1684" s="8"/>
      <c r="AV1684" s="8">
        <v>5.3</v>
      </c>
      <c r="AW1684" s="8"/>
      <c r="AX1684" s="8"/>
      <c r="AY1684" s="8"/>
      <c r="AZ1684" s="8"/>
      <c r="BA1684" s="8"/>
      <c r="BB1684" s="8"/>
      <c r="BC1684" s="8"/>
      <c r="BD1684" s="8"/>
      <c r="BE1684" s="8"/>
      <c r="BF1684" s="8"/>
      <c r="BG1684" s="8"/>
      <c r="BH1684" s="8"/>
      <c r="BI1684" s="8"/>
      <c r="BJ1684" s="8" t="s">
        <v>67</v>
      </c>
      <c r="BK1684" s="9">
        <v>44825</v>
      </c>
      <c r="BL1684" s="8" t="s">
        <v>2453</v>
      </c>
      <c r="BM1684" s="8">
        <v>79420</v>
      </c>
      <c r="BN1684" s="8" t="s">
        <v>1341</v>
      </c>
      <c r="BO1684" s="8" t="s">
        <v>2453</v>
      </c>
    </row>
    <row r="1685" spans="1:67" x14ac:dyDescent="0.25">
      <c r="A1685" s="13" t="s">
        <v>1723</v>
      </c>
      <c r="B1685" s="13"/>
      <c r="C1685" s="13" t="s">
        <v>1505</v>
      </c>
      <c r="D1685" s="13" t="s">
        <v>111</v>
      </c>
      <c r="E1685" s="13" t="s">
        <v>339</v>
      </c>
      <c r="F1685" s="13" t="s">
        <v>445</v>
      </c>
      <c r="G1685" s="13" t="s">
        <v>339</v>
      </c>
      <c r="H1685" s="13" t="s">
        <v>1721</v>
      </c>
      <c r="I1685" s="13"/>
      <c r="J1685" s="13"/>
      <c r="K1685" s="13"/>
      <c r="L1685" s="13"/>
      <c r="M1685" s="13"/>
      <c r="N1685" s="13"/>
      <c r="O1685" s="13"/>
      <c r="P1685" s="13"/>
      <c r="Q1685" s="13"/>
      <c r="R1685" s="13"/>
      <c r="S1685" s="13"/>
      <c r="T1685" s="13"/>
      <c r="U1685" s="13"/>
      <c r="V1685" s="13"/>
      <c r="W1685" s="13"/>
      <c r="X1685" s="13"/>
      <c r="Y1685" s="13"/>
      <c r="Z1685" s="13"/>
      <c r="AA1685" s="13"/>
      <c r="AB1685" s="13"/>
      <c r="AC1685" s="13"/>
      <c r="AD1685" s="13"/>
      <c r="AE1685" s="13"/>
      <c r="AF1685" s="13"/>
      <c r="AG1685" s="13"/>
      <c r="AH1685" s="13"/>
      <c r="AI1685" s="13"/>
      <c r="AJ1685" s="13"/>
      <c r="AK1685" s="13"/>
      <c r="AL1685" s="13"/>
      <c r="AM1685" s="13"/>
      <c r="AN1685" s="13"/>
      <c r="AO1685" s="13"/>
      <c r="AP1685" s="13"/>
      <c r="AQ1685" s="13"/>
      <c r="AR1685" s="13"/>
      <c r="AS1685" s="13"/>
      <c r="AT1685" s="13"/>
      <c r="AU1685" s="13"/>
      <c r="AV1685" s="13"/>
      <c r="AW1685" s="13"/>
      <c r="AX1685" s="13"/>
      <c r="AY1685" s="13"/>
      <c r="AZ1685" s="13"/>
      <c r="BA1685" s="13"/>
      <c r="BB1685" s="13"/>
      <c r="BC1685" s="13"/>
      <c r="BD1685" s="13"/>
      <c r="BE1685" s="13"/>
      <c r="BF1685" s="13"/>
      <c r="BG1685" s="13"/>
      <c r="BH1685" s="13"/>
      <c r="BI1685" s="13"/>
      <c r="BJ1685" s="13"/>
      <c r="BK1685" s="13"/>
      <c r="BL1685" s="13"/>
      <c r="BM1685" s="13"/>
      <c r="BN1685" s="13"/>
      <c r="BO1685" s="13"/>
    </row>
    <row r="1686" spans="1:67" x14ac:dyDescent="0.25">
      <c r="A1686" s="8" t="s">
        <v>1158</v>
      </c>
      <c r="B1686" s="8" t="s">
        <v>326</v>
      </c>
      <c r="C1686" s="8" t="s">
        <v>1505</v>
      </c>
      <c r="D1686" s="8" t="s">
        <v>111</v>
      </c>
      <c r="E1686" s="8" t="s">
        <v>339</v>
      </c>
      <c r="F1686" s="8" t="s">
        <v>445</v>
      </c>
      <c r="G1686" s="8" t="s">
        <v>339</v>
      </c>
      <c r="H1686" s="8" t="s">
        <v>1721</v>
      </c>
      <c r="I1686" s="8"/>
      <c r="J1686" s="8"/>
      <c r="K1686" s="8"/>
      <c r="L1686" s="8"/>
      <c r="M1686" s="8"/>
      <c r="N1686" s="8"/>
      <c r="O1686" s="8"/>
      <c r="P1686" s="8"/>
      <c r="Q1686" s="8"/>
      <c r="R1686" s="8"/>
      <c r="S1686" s="8"/>
      <c r="T1686" s="8"/>
      <c r="U1686" s="8"/>
      <c r="V1686" s="8"/>
      <c r="W1686" s="8"/>
      <c r="X1686" s="8"/>
      <c r="Y1686" s="8"/>
      <c r="Z1686" s="8"/>
      <c r="AA1686" s="8"/>
      <c r="AB1686" s="8"/>
      <c r="AC1686" s="8"/>
      <c r="AD1686" s="8"/>
      <c r="AE1686" s="8"/>
      <c r="AF1686" s="8"/>
      <c r="AG1686" s="8"/>
      <c r="AH1686" s="8"/>
      <c r="AI1686" s="8"/>
      <c r="AJ1686" s="8"/>
      <c r="AK1686" s="8"/>
      <c r="AL1686" s="8"/>
      <c r="AM1686" s="8"/>
      <c r="AN1686" s="8"/>
      <c r="AO1686" s="8"/>
      <c r="AP1686" s="8"/>
      <c r="AQ1686" s="8"/>
      <c r="AR1686" s="8"/>
      <c r="AS1686" s="8">
        <v>6.91</v>
      </c>
      <c r="AT1686" s="8"/>
      <c r="AU1686" s="8"/>
      <c r="AV1686" s="8">
        <v>4.76</v>
      </c>
      <c r="AW1686" s="8"/>
      <c r="AX1686" s="8"/>
      <c r="AY1686" s="8"/>
      <c r="AZ1686" s="8"/>
      <c r="BA1686" s="8"/>
      <c r="BB1686" s="8"/>
      <c r="BC1686" s="8"/>
      <c r="BD1686" s="8"/>
      <c r="BE1686" s="8"/>
      <c r="BF1686" s="8"/>
      <c r="BG1686" s="8"/>
      <c r="BH1686" s="8"/>
      <c r="BI1686" s="8"/>
      <c r="BJ1686" s="8" t="s">
        <v>67</v>
      </c>
      <c r="BK1686" s="9">
        <v>44825</v>
      </c>
      <c r="BL1686" s="8" t="s">
        <v>2453</v>
      </c>
      <c r="BM1686" s="8">
        <v>79420</v>
      </c>
      <c r="BN1686" s="8"/>
      <c r="BO1686" s="8"/>
    </row>
    <row r="1687" spans="1:67" x14ac:dyDescent="0.25">
      <c r="A1687" s="13" t="s">
        <v>1723</v>
      </c>
      <c r="B1687" s="13"/>
      <c r="C1687" s="13" t="s">
        <v>1505</v>
      </c>
      <c r="D1687" s="13" t="s">
        <v>111</v>
      </c>
      <c r="E1687" s="13" t="s">
        <v>339</v>
      </c>
      <c r="F1687" s="13" t="s">
        <v>445</v>
      </c>
      <c r="G1687" s="13" t="s">
        <v>339</v>
      </c>
      <c r="H1687" s="13" t="s">
        <v>445</v>
      </c>
      <c r="I1687" s="13"/>
      <c r="J1687" s="13"/>
      <c r="K1687" s="13"/>
      <c r="L1687" s="13"/>
      <c r="M1687" s="13"/>
      <c r="N1687" s="13"/>
      <c r="O1687" s="13"/>
      <c r="P1687" s="13"/>
      <c r="Q1687" s="13"/>
      <c r="R1687" s="13"/>
      <c r="S1687" s="13"/>
      <c r="T1687" s="13"/>
      <c r="U1687" s="13"/>
      <c r="V1687" s="13"/>
      <c r="W1687" s="13"/>
      <c r="X1687" s="13"/>
      <c r="Y1687" s="13"/>
      <c r="Z1687" s="13"/>
      <c r="AA1687" s="13"/>
      <c r="AB1687" s="13"/>
      <c r="AC1687" s="13"/>
      <c r="AD1687" s="13"/>
      <c r="AE1687" s="13"/>
      <c r="AF1687" s="13"/>
      <c r="AG1687" s="13"/>
      <c r="AH1687" s="13"/>
      <c r="AI1687" s="13"/>
      <c r="AJ1687" s="13"/>
      <c r="AK1687" s="13"/>
      <c r="AL1687" s="13"/>
      <c r="AM1687" s="13"/>
      <c r="AN1687" s="13"/>
      <c r="AO1687" s="13"/>
      <c r="AP1687" s="13"/>
      <c r="AQ1687" s="13"/>
      <c r="AR1687" s="13"/>
      <c r="AS1687" s="13"/>
      <c r="AT1687" s="13"/>
      <c r="AU1687" s="13"/>
      <c r="AV1687" s="13"/>
      <c r="AW1687" s="13"/>
      <c r="AX1687" s="13"/>
      <c r="AY1687" s="13"/>
      <c r="AZ1687" s="13"/>
      <c r="BA1687" s="13"/>
      <c r="BB1687" s="13"/>
      <c r="BC1687" s="13"/>
      <c r="BD1687" s="13"/>
      <c r="BE1687" s="13"/>
      <c r="BF1687" s="13"/>
      <c r="BG1687" s="13"/>
      <c r="BH1687" s="13"/>
      <c r="BI1687" s="13"/>
      <c r="BJ1687" s="13"/>
      <c r="BK1687" s="13"/>
      <c r="BL1687" s="13"/>
      <c r="BM1687" s="13"/>
      <c r="BN1687" s="13"/>
      <c r="BO1687" s="13"/>
    </row>
    <row r="1688" spans="1:67" x14ac:dyDescent="0.25">
      <c r="A1688" t="s">
        <v>1156</v>
      </c>
      <c r="C1688" t="s">
        <v>1505</v>
      </c>
      <c r="D1688" t="s">
        <v>111</v>
      </c>
      <c r="E1688" t="s">
        <v>339</v>
      </c>
      <c r="F1688" t="s">
        <v>445</v>
      </c>
      <c r="G1688" t="s">
        <v>339</v>
      </c>
      <c r="H1688" t="s">
        <v>445</v>
      </c>
      <c r="BA1688">
        <v>7.5</v>
      </c>
      <c r="BD1688">
        <v>6.8</v>
      </c>
      <c r="BE1688">
        <v>7.65</v>
      </c>
      <c r="BH1688">
        <v>5.65</v>
      </c>
      <c r="BI1688" t="s">
        <v>1157</v>
      </c>
      <c r="BJ1688" t="s">
        <v>67</v>
      </c>
      <c r="BL1688" t="s">
        <v>107</v>
      </c>
      <c r="BM1688">
        <v>1358</v>
      </c>
    </row>
    <row r="1689" spans="1:67" x14ac:dyDescent="0.25">
      <c r="A1689" t="s">
        <v>1158</v>
      </c>
      <c r="C1689" t="s">
        <v>1505</v>
      </c>
      <c r="D1689" t="s">
        <v>111</v>
      </c>
      <c r="E1689" t="s">
        <v>339</v>
      </c>
      <c r="F1689" t="s">
        <v>445</v>
      </c>
      <c r="G1689" t="s">
        <v>339</v>
      </c>
      <c r="H1689" t="s">
        <v>445</v>
      </c>
      <c r="AS1689">
        <v>6.8</v>
      </c>
      <c r="AV1689">
        <v>4.7</v>
      </c>
      <c r="AW1689">
        <v>6.85</v>
      </c>
      <c r="AZ1689">
        <v>5.75</v>
      </c>
      <c r="BE1689">
        <v>7.4</v>
      </c>
      <c r="BH1689">
        <v>5.15</v>
      </c>
      <c r="BI1689" t="s">
        <v>1157</v>
      </c>
      <c r="BJ1689" t="s">
        <v>67</v>
      </c>
      <c r="BL1689" t="s">
        <v>107</v>
      </c>
      <c r="BM1689">
        <v>1358</v>
      </c>
    </row>
    <row r="1690" spans="1:67" x14ac:dyDescent="0.25">
      <c r="A1690" s="8" t="s">
        <v>2521</v>
      </c>
      <c r="B1690" s="8"/>
      <c r="C1690" s="8" t="s">
        <v>1505</v>
      </c>
      <c r="D1690" s="8" t="s">
        <v>111</v>
      </c>
      <c r="E1690" s="8" t="s">
        <v>339</v>
      </c>
      <c r="F1690" s="8" t="s">
        <v>445</v>
      </c>
      <c r="G1690" s="8" t="s">
        <v>339</v>
      </c>
      <c r="H1690" s="8" t="s">
        <v>445</v>
      </c>
      <c r="I1690" s="8"/>
      <c r="J1690" s="8"/>
      <c r="K1690" s="8"/>
      <c r="L1690" s="8"/>
      <c r="M1690" s="8"/>
      <c r="N1690" s="8"/>
      <c r="O1690" s="8"/>
      <c r="P1690" s="8"/>
      <c r="Q1690" s="8"/>
      <c r="R1690" s="8"/>
      <c r="S1690" s="8"/>
      <c r="T1690" s="8"/>
      <c r="U1690" s="8"/>
      <c r="V1690" s="8"/>
      <c r="W1690" s="8"/>
      <c r="X1690" s="8"/>
      <c r="Y1690" s="8"/>
      <c r="Z1690" s="8"/>
      <c r="AA1690" s="8"/>
      <c r="AB1690" s="8"/>
      <c r="AC1690" s="8"/>
      <c r="AD1690" s="8"/>
      <c r="AE1690" s="8"/>
      <c r="AF1690" s="8"/>
      <c r="AG1690" s="8"/>
      <c r="AH1690" s="8"/>
      <c r="AI1690" s="8"/>
      <c r="AJ1690" s="8"/>
      <c r="AK1690" s="8"/>
      <c r="AL1690" s="8"/>
      <c r="AM1690" s="8"/>
      <c r="AN1690" s="8"/>
      <c r="AO1690" s="8"/>
      <c r="AP1690" s="8"/>
      <c r="AQ1690" s="8"/>
      <c r="AR1690" s="8"/>
      <c r="AS1690" s="8">
        <v>8.02</v>
      </c>
      <c r="AT1690" s="8"/>
      <c r="AU1690" s="8"/>
      <c r="AV1690" s="8">
        <v>5.17</v>
      </c>
      <c r="AW1690" s="8"/>
      <c r="AX1690" s="8"/>
      <c r="AY1690" s="8"/>
      <c r="AZ1690" s="8"/>
      <c r="BA1690" s="8"/>
      <c r="BB1690" s="8"/>
      <c r="BC1690" s="8"/>
      <c r="BD1690" s="8"/>
      <c r="BE1690" s="8"/>
      <c r="BF1690" s="8"/>
      <c r="BG1690" s="8"/>
      <c r="BH1690" s="8"/>
      <c r="BI1690" s="8"/>
      <c r="BJ1690" s="8" t="s">
        <v>67</v>
      </c>
      <c r="BK1690" s="9">
        <v>44825</v>
      </c>
      <c r="BL1690" s="8" t="s">
        <v>2453</v>
      </c>
      <c r="BM1690" s="8">
        <v>79420</v>
      </c>
      <c r="BN1690" s="8"/>
      <c r="BO1690" s="8"/>
    </row>
    <row r="1691" spans="1:67" x14ac:dyDescent="0.25">
      <c r="A1691" s="8" t="s">
        <v>2650</v>
      </c>
      <c r="C1691" t="s">
        <v>1505</v>
      </c>
      <c r="D1691" t="s">
        <v>111</v>
      </c>
      <c r="E1691" t="s">
        <v>339</v>
      </c>
      <c r="F1691" t="s">
        <v>445</v>
      </c>
      <c r="G1691" s="8" t="s">
        <v>339</v>
      </c>
      <c r="H1691" s="8" t="s">
        <v>445</v>
      </c>
      <c r="I1691" s="8"/>
      <c r="L1691" t="s">
        <v>2652</v>
      </c>
      <c r="AS1691">
        <v>7.4</v>
      </c>
      <c r="AT1691">
        <v>4.5999999999999996</v>
      </c>
      <c r="AU1691">
        <v>4.95</v>
      </c>
      <c r="AV1691">
        <v>4.95</v>
      </c>
      <c r="AW1691">
        <v>7.25</v>
      </c>
      <c r="AX1691">
        <v>5.7</v>
      </c>
      <c r="AY1691">
        <v>6.2</v>
      </c>
      <c r="AZ1691">
        <v>6.2</v>
      </c>
      <c r="BA1691">
        <v>7.5</v>
      </c>
      <c r="BB1691">
        <v>6.7</v>
      </c>
      <c r="BC1691">
        <v>6.1</v>
      </c>
      <c r="BD1691">
        <v>6.7</v>
      </c>
      <c r="BE1691">
        <v>7.5</v>
      </c>
      <c r="BF1691" s="8">
        <v>5.35</v>
      </c>
      <c r="BG1691" s="8">
        <v>5.2</v>
      </c>
      <c r="BH1691" s="8">
        <v>5.35</v>
      </c>
      <c r="BJ1691" s="8" t="s">
        <v>67</v>
      </c>
      <c r="BK1691" s="9">
        <v>44827</v>
      </c>
      <c r="BL1691" s="8" t="s">
        <v>2646</v>
      </c>
      <c r="BM1691" s="5">
        <v>3601</v>
      </c>
    </row>
    <row r="1692" spans="1:67" x14ac:dyDescent="0.25">
      <c r="A1692" s="12" t="s">
        <v>2952</v>
      </c>
      <c r="B1692" s="12"/>
      <c r="C1692" s="12" t="s">
        <v>1505</v>
      </c>
      <c r="D1692" s="12" t="s">
        <v>111</v>
      </c>
      <c r="E1692" s="12" t="s">
        <v>339</v>
      </c>
      <c r="F1692" s="12" t="s">
        <v>445</v>
      </c>
      <c r="G1692" s="12" t="s">
        <v>339</v>
      </c>
      <c r="H1692" s="12" t="s">
        <v>445</v>
      </c>
      <c r="I1692" s="12"/>
      <c r="J1692" s="12"/>
      <c r="K1692" s="12"/>
      <c r="L1692" s="12" t="s">
        <v>2953</v>
      </c>
      <c r="M1692" s="12"/>
      <c r="N1692" s="12"/>
      <c r="O1692" s="12"/>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t="s">
        <v>67</v>
      </c>
      <c r="BK1692" s="14">
        <v>44832</v>
      </c>
      <c r="BL1692" s="12" t="s">
        <v>2947</v>
      </c>
      <c r="BM1692" s="12">
        <v>2528</v>
      </c>
      <c r="BN1692" s="12" t="s">
        <v>60</v>
      </c>
      <c r="BO1692" s="12" t="s">
        <v>2947</v>
      </c>
    </row>
    <row r="1693" spans="1:67" x14ac:dyDescent="0.25">
      <c r="A1693" s="12" t="s">
        <v>2950</v>
      </c>
      <c r="B1693" s="12"/>
      <c r="C1693" s="12" t="s">
        <v>1505</v>
      </c>
      <c r="D1693" s="12" t="s">
        <v>111</v>
      </c>
      <c r="E1693" s="12" t="s">
        <v>339</v>
      </c>
      <c r="F1693" s="12" t="s">
        <v>445</v>
      </c>
      <c r="G1693" s="12" t="s">
        <v>339</v>
      </c>
      <c r="H1693" s="12" t="s">
        <v>445</v>
      </c>
      <c r="I1693" s="12"/>
      <c r="J1693" s="12"/>
      <c r="K1693" s="12"/>
      <c r="L1693" s="12" t="s">
        <v>2951</v>
      </c>
      <c r="M1693" s="12"/>
      <c r="N1693" s="12"/>
      <c r="O1693" s="12"/>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t="s">
        <v>67</v>
      </c>
      <c r="BK1693" s="31">
        <v>44832</v>
      </c>
      <c r="BL1693" s="12" t="s">
        <v>2947</v>
      </c>
      <c r="BM1693" s="12">
        <v>2528</v>
      </c>
      <c r="BN1693" s="12" t="s">
        <v>60</v>
      </c>
      <c r="BO1693" s="12" t="s">
        <v>2947</v>
      </c>
    </row>
    <row r="1694" spans="1:67" x14ac:dyDescent="0.25">
      <c r="A1694" s="12" t="s">
        <v>2961</v>
      </c>
      <c r="B1694" s="12"/>
      <c r="C1694" s="12" t="s">
        <v>1505</v>
      </c>
      <c r="D1694" s="12" t="s">
        <v>111</v>
      </c>
      <c r="E1694" s="12" t="s">
        <v>339</v>
      </c>
      <c r="F1694" s="12" t="s">
        <v>271</v>
      </c>
      <c r="G1694" s="12" t="s">
        <v>2960</v>
      </c>
      <c r="H1694" s="12" t="s">
        <v>271</v>
      </c>
      <c r="I1694" s="12"/>
      <c r="J1694" s="12"/>
      <c r="K1694" s="12"/>
      <c r="L1694" s="12" t="s">
        <v>2962</v>
      </c>
      <c r="M1694" s="12"/>
      <c r="N1694" s="12"/>
      <c r="O1694" s="12"/>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t="s">
        <v>67</v>
      </c>
      <c r="BK1694" s="14">
        <v>44832</v>
      </c>
      <c r="BL1694" s="12" t="s">
        <v>2947</v>
      </c>
      <c r="BM1694" s="12">
        <v>2528</v>
      </c>
      <c r="BN1694" s="12" t="s">
        <v>60</v>
      </c>
      <c r="BO1694" s="12" t="s">
        <v>2947</v>
      </c>
    </row>
    <row r="1695" spans="1:67" ht="15.75" x14ac:dyDescent="0.25">
      <c r="A1695" t="s">
        <v>1175</v>
      </c>
      <c r="C1695" t="s">
        <v>1505</v>
      </c>
      <c r="D1695" t="s">
        <v>111</v>
      </c>
      <c r="E1695" t="s">
        <v>339</v>
      </c>
      <c r="F1695" t="s">
        <v>271</v>
      </c>
      <c r="G1695" t="s">
        <v>339</v>
      </c>
      <c r="H1695" t="s">
        <v>271</v>
      </c>
      <c r="K1695" t="s">
        <v>466</v>
      </c>
      <c r="L1695" t="s">
        <v>467</v>
      </c>
      <c r="BA1695">
        <v>8.9</v>
      </c>
      <c r="BD1695">
        <v>7.8</v>
      </c>
      <c r="BJ1695" t="s">
        <v>67</v>
      </c>
      <c r="BL1695" t="s">
        <v>468</v>
      </c>
      <c r="BM1695">
        <v>2672</v>
      </c>
    </row>
    <row r="1696" spans="1:67" x14ac:dyDescent="0.25">
      <c r="A1696" t="s">
        <v>1176</v>
      </c>
      <c r="C1696" t="s">
        <v>1505</v>
      </c>
      <c r="D1696" t="s">
        <v>111</v>
      </c>
      <c r="E1696" t="s">
        <v>339</v>
      </c>
      <c r="F1696" t="s">
        <v>271</v>
      </c>
      <c r="G1696" t="s">
        <v>339</v>
      </c>
      <c r="H1696" t="s">
        <v>271</v>
      </c>
      <c r="K1696" t="s">
        <v>466</v>
      </c>
      <c r="L1696" t="s">
        <v>467</v>
      </c>
      <c r="BA1696">
        <v>7</v>
      </c>
      <c r="BD1696">
        <v>6</v>
      </c>
      <c r="BJ1696" t="s">
        <v>67</v>
      </c>
      <c r="BL1696" t="s">
        <v>468</v>
      </c>
      <c r="BM1696">
        <v>2672</v>
      </c>
    </row>
    <row r="1697" spans="1:67" x14ac:dyDescent="0.25">
      <c r="A1697" t="s">
        <v>1177</v>
      </c>
      <c r="C1697" t="s">
        <v>1505</v>
      </c>
      <c r="D1697" t="s">
        <v>111</v>
      </c>
      <c r="E1697" t="s">
        <v>339</v>
      </c>
      <c r="F1697" t="s">
        <v>271</v>
      </c>
      <c r="G1697" t="s">
        <v>339</v>
      </c>
      <c r="H1697" t="s">
        <v>271</v>
      </c>
      <c r="K1697" t="s">
        <v>466</v>
      </c>
      <c r="L1697" t="s">
        <v>467</v>
      </c>
      <c r="BA1697">
        <v>9.4</v>
      </c>
      <c r="BD1697">
        <v>8</v>
      </c>
      <c r="BJ1697" t="s">
        <v>67</v>
      </c>
      <c r="BL1697" t="s">
        <v>468</v>
      </c>
      <c r="BM1697">
        <v>2672</v>
      </c>
    </row>
    <row r="1698" spans="1:67" x14ac:dyDescent="0.25">
      <c r="A1698" t="s">
        <v>1178</v>
      </c>
      <c r="C1698" t="s">
        <v>1505</v>
      </c>
      <c r="D1698" t="s">
        <v>111</v>
      </c>
      <c r="E1698" t="s">
        <v>339</v>
      </c>
      <c r="F1698" t="s">
        <v>271</v>
      </c>
      <c r="G1698" t="s">
        <v>339</v>
      </c>
      <c r="H1698" t="s">
        <v>271</v>
      </c>
      <c r="K1698" t="s">
        <v>466</v>
      </c>
      <c r="L1698" t="s">
        <v>467</v>
      </c>
      <c r="BA1698">
        <v>11.9</v>
      </c>
      <c r="BD1698">
        <v>10</v>
      </c>
      <c r="BJ1698" t="s">
        <v>67</v>
      </c>
      <c r="BL1698" t="s">
        <v>468</v>
      </c>
      <c r="BM1698">
        <v>2672</v>
      </c>
    </row>
    <row r="1699" spans="1:67" x14ac:dyDescent="0.25">
      <c r="A1699" t="s">
        <v>1179</v>
      </c>
      <c r="C1699" t="s">
        <v>1505</v>
      </c>
      <c r="D1699" t="s">
        <v>111</v>
      </c>
      <c r="E1699" t="s">
        <v>339</v>
      </c>
      <c r="F1699" t="s">
        <v>271</v>
      </c>
      <c r="G1699" t="s">
        <v>1145</v>
      </c>
      <c r="H1699" t="s">
        <v>271</v>
      </c>
      <c r="BE1699">
        <v>13.6</v>
      </c>
      <c r="BH1699">
        <v>9.1999999999999993</v>
      </c>
      <c r="BI1699" t="s">
        <v>1180</v>
      </c>
      <c r="BJ1699" t="s">
        <v>67</v>
      </c>
      <c r="BL1699" t="s">
        <v>217</v>
      </c>
      <c r="BM1699">
        <v>1609</v>
      </c>
      <c r="BN1699" t="s">
        <v>60</v>
      </c>
      <c r="BO1699" t="s">
        <v>217</v>
      </c>
    </row>
    <row r="1700" spans="1:67" s="8" customFormat="1" x14ac:dyDescent="0.25">
      <c r="A1700" s="13" t="s">
        <v>1723</v>
      </c>
      <c r="B1700" s="13"/>
      <c r="C1700" s="13" t="s">
        <v>1505</v>
      </c>
      <c r="D1700" s="13" t="s">
        <v>111</v>
      </c>
      <c r="E1700" s="13" t="s">
        <v>339</v>
      </c>
      <c r="F1700" s="13" t="s">
        <v>990</v>
      </c>
      <c r="G1700" s="13" t="s">
        <v>339</v>
      </c>
      <c r="H1700" s="13" t="s">
        <v>990</v>
      </c>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c r="AJ1700" s="13"/>
      <c r="AK1700" s="13"/>
      <c r="AL1700" s="13"/>
      <c r="AM1700" s="13"/>
      <c r="AN1700" s="13"/>
      <c r="AO1700" s="13"/>
      <c r="AP1700" s="13"/>
      <c r="AQ1700" s="13"/>
      <c r="AR1700" s="13"/>
      <c r="AS1700" s="13"/>
      <c r="AT1700" s="13"/>
      <c r="AU1700" s="13"/>
      <c r="AV1700" s="13"/>
      <c r="AW1700" s="13"/>
      <c r="AX1700" s="13"/>
      <c r="AY1700" s="13"/>
      <c r="AZ1700" s="13"/>
      <c r="BA1700" s="13"/>
      <c r="BB1700" s="13"/>
      <c r="BC1700" s="13"/>
      <c r="BD1700" s="13"/>
      <c r="BE1700" s="13"/>
      <c r="BF1700" s="13"/>
      <c r="BG1700" s="13"/>
      <c r="BH1700" s="13"/>
      <c r="BI1700" s="13"/>
      <c r="BJ1700" s="13"/>
      <c r="BK1700" s="13"/>
      <c r="BL1700" s="13"/>
      <c r="BM1700" s="13"/>
      <c r="BN1700" s="13"/>
      <c r="BO1700" s="13"/>
    </row>
    <row r="1701" spans="1:67" x14ac:dyDescent="0.25">
      <c r="A1701" t="s">
        <v>475</v>
      </c>
      <c r="C1701" t="s">
        <v>1505</v>
      </c>
      <c r="D1701" t="s">
        <v>111</v>
      </c>
      <c r="E1701" t="s">
        <v>339</v>
      </c>
      <c r="F1701" t="s">
        <v>990</v>
      </c>
      <c r="G1701" t="s">
        <v>339</v>
      </c>
      <c r="H1701" t="s">
        <v>990</v>
      </c>
      <c r="AC1701">
        <v>6</v>
      </c>
      <c r="AF1701">
        <v>8</v>
      </c>
      <c r="BI1701" t="s">
        <v>991</v>
      </c>
      <c r="BJ1701" t="s">
        <v>67</v>
      </c>
      <c r="BL1701" t="s">
        <v>3006</v>
      </c>
      <c r="BM1701" s="37">
        <v>53224</v>
      </c>
    </row>
    <row r="1702" spans="1:67" x14ac:dyDescent="0.25">
      <c r="A1702" s="13" t="s">
        <v>1723</v>
      </c>
      <c r="B1702" s="13"/>
      <c r="C1702" s="13" t="s">
        <v>1505</v>
      </c>
      <c r="D1702" s="13" t="s">
        <v>111</v>
      </c>
      <c r="E1702" s="13" t="s">
        <v>339</v>
      </c>
      <c r="F1702" s="13" t="s">
        <v>1186</v>
      </c>
      <c r="G1702" s="13" t="s">
        <v>339</v>
      </c>
      <c r="H1702" s="13" t="s">
        <v>1601</v>
      </c>
      <c r="I1702" s="13"/>
      <c r="J1702" s="13"/>
      <c r="K1702" s="13"/>
      <c r="L1702" s="13"/>
      <c r="M1702" s="13"/>
      <c r="N1702" s="13"/>
      <c r="O1702" s="13"/>
      <c r="P1702" s="13"/>
      <c r="Q1702" s="13"/>
      <c r="R1702" s="13"/>
      <c r="S1702" s="13"/>
      <c r="T1702" s="13"/>
      <c r="U1702" s="13"/>
      <c r="V1702" s="13"/>
      <c r="W1702" s="13"/>
      <c r="X1702" s="13"/>
      <c r="Y1702" s="13"/>
      <c r="Z1702" s="13"/>
      <c r="AA1702" s="13"/>
      <c r="AB1702" s="13"/>
      <c r="AC1702" s="13"/>
      <c r="AD1702" s="13"/>
      <c r="AE1702" s="13"/>
      <c r="AF1702" s="13"/>
      <c r="AG1702" s="13"/>
      <c r="AH1702" s="13"/>
      <c r="AI1702" s="13"/>
      <c r="AJ1702" s="13"/>
      <c r="AK1702" s="13"/>
      <c r="AL1702" s="13"/>
      <c r="AM1702" s="13"/>
      <c r="AN1702" s="13"/>
      <c r="AO1702" s="13"/>
      <c r="AP1702" s="13"/>
      <c r="AQ1702" s="13"/>
      <c r="AR1702" s="13"/>
      <c r="AS1702" s="13"/>
      <c r="AT1702" s="13"/>
      <c r="AU1702" s="13"/>
      <c r="AV1702" s="13"/>
      <c r="AW1702" s="13"/>
      <c r="AX1702" s="13"/>
      <c r="AY1702" s="13"/>
      <c r="AZ1702" s="13"/>
      <c r="BA1702" s="13"/>
      <c r="BB1702" s="13"/>
      <c r="BC1702" s="13"/>
      <c r="BD1702" s="13"/>
      <c r="BE1702" s="13"/>
      <c r="BF1702" s="13"/>
      <c r="BG1702" s="13"/>
      <c r="BH1702" s="13"/>
      <c r="BI1702" s="13"/>
      <c r="BJ1702" s="13"/>
      <c r="BK1702" s="13"/>
      <c r="BL1702" s="13"/>
      <c r="BM1702" s="13"/>
      <c r="BN1702" s="13"/>
      <c r="BO1702" s="13"/>
    </row>
    <row r="1703" spans="1:67" x14ac:dyDescent="0.25">
      <c r="A1703" s="13" t="s">
        <v>1723</v>
      </c>
      <c r="B1703" s="13"/>
      <c r="C1703" s="13" t="s">
        <v>1505</v>
      </c>
      <c r="D1703" s="13" t="s">
        <v>111</v>
      </c>
      <c r="E1703" s="13" t="s">
        <v>339</v>
      </c>
      <c r="F1703" s="13" t="s">
        <v>1186</v>
      </c>
      <c r="G1703" s="13" t="s">
        <v>339</v>
      </c>
      <c r="H1703" s="13" t="s">
        <v>1186</v>
      </c>
      <c r="I1703" s="13"/>
      <c r="J1703" s="13"/>
      <c r="K1703" s="13"/>
      <c r="L1703" s="13"/>
      <c r="M1703" s="13"/>
      <c r="N1703" s="13"/>
      <c r="O1703" s="13"/>
      <c r="P1703" s="13"/>
      <c r="Q1703" s="13"/>
      <c r="R1703" s="13"/>
      <c r="S1703" s="13"/>
      <c r="T1703" s="13"/>
      <c r="U1703" s="13"/>
      <c r="V1703" s="13"/>
      <c r="W1703" s="13"/>
      <c r="X1703" s="13"/>
      <c r="Y1703" s="13"/>
      <c r="Z1703" s="13"/>
      <c r="AA1703" s="13"/>
      <c r="AB1703" s="13"/>
      <c r="AC1703" s="13"/>
      <c r="AD1703" s="13"/>
      <c r="AE1703" s="13"/>
      <c r="AF1703" s="13"/>
      <c r="AG1703" s="13"/>
      <c r="AH1703" s="13"/>
      <c r="AI1703" s="13"/>
      <c r="AJ1703" s="13"/>
      <c r="AK1703" s="13"/>
      <c r="AL1703" s="13"/>
      <c r="AM1703" s="13"/>
      <c r="AN1703" s="13"/>
      <c r="AO1703" s="13"/>
      <c r="AP1703" s="13"/>
      <c r="AQ1703" s="13"/>
      <c r="AR1703" s="13"/>
      <c r="AS1703" s="13"/>
      <c r="AT1703" s="13"/>
      <c r="AU1703" s="13"/>
      <c r="AV1703" s="13"/>
      <c r="AW1703" s="13"/>
      <c r="AX1703" s="13"/>
      <c r="AY1703" s="13"/>
      <c r="AZ1703" s="13"/>
      <c r="BA1703" s="13"/>
      <c r="BB1703" s="13"/>
      <c r="BC1703" s="13"/>
      <c r="BD1703" s="13"/>
      <c r="BE1703" s="13"/>
      <c r="BF1703" s="13"/>
      <c r="BG1703" s="13"/>
      <c r="BH1703" s="13"/>
      <c r="BI1703" s="13"/>
      <c r="BJ1703" s="13"/>
      <c r="BK1703" s="13"/>
      <c r="BL1703" s="13"/>
      <c r="BM1703" s="13"/>
      <c r="BN1703" s="13"/>
      <c r="BO1703" s="13"/>
    </row>
    <row r="1704" spans="1:67" x14ac:dyDescent="0.25">
      <c r="A1704" s="8" t="s">
        <v>2650</v>
      </c>
      <c r="C1704" t="s">
        <v>1505</v>
      </c>
      <c r="D1704" t="s">
        <v>111</v>
      </c>
      <c r="E1704" t="s">
        <v>339</v>
      </c>
      <c r="F1704" t="s">
        <v>1186</v>
      </c>
      <c r="G1704" t="s">
        <v>339</v>
      </c>
      <c r="H1704" t="s">
        <v>1186</v>
      </c>
      <c r="L1704" t="s">
        <v>557</v>
      </c>
      <c r="Q1704">
        <v>11.02</v>
      </c>
      <c r="T1704">
        <v>9.69</v>
      </c>
      <c r="U1704">
        <v>11.26</v>
      </c>
      <c r="X1704">
        <v>11.85</v>
      </c>
      <c r="Y1704">
        <v>13.51</v>
      </c>
      <c r="AB1704">
        <v>14.6</v>
      </c>
      <c r="AC1704">
        <v>14.01</v>
      </c>
      <c r="AF1704">
        <v>15.17</v>
      </c>
      <c r="AG1704">
        <v>12.87</v>
      </c>
      <c r="AJ1704">
        <v>12.02</v>
      </c>
      <c r="AO1704">
        <v>11.61</v>
      </c>
      <c r="AR1704">
        <v>6.97</v>
      </c>
      <c r="AS1704">
        <v>12.47</v>
      </c>
      <c r="AV1704">
        <v>8.82</v>
      </c>
      <c r="AW1704">
        <v>12.57</v>
      </c>
      <c r="AZ1704">
        <v>10.68</v>
      </c>
      <c r="BA1704">
        <v>13.03</v>
      </c>
      <c r="BD1704">
        <v>11.83</v>
      </c>
      <c r="BE1704">
        <v>13.55</v>
      </c>
      <c r="BH1704">
        <v>10.27</v>
      </c>
      <c r="BI1704" t="s">
        <v>460</v>
      </c>
      <c r="BJ1704" t="s">
        <v>67</v>
      </c>
      <c r="BL1704" t="s">
        <v>461</v>
      </c>
      <c r="BM1704">
        <v>3401</v>
      </c>
    </row>
    <row r="1705" spans="1:67" x14ac:dyDescent="0.25">
      <c r="C1705" t="s">
        <v>1505</v>
      </c>
      <c r="D1705" t="s">
        <v>111</v>
      </c>
      <c r="E1705" t="s">
        <v>339</v>
      </c>
      <c r="F1705" t="s">
        <v>1186</v>
      </c>
      <c r="G1705" s="8" t="s">
        <v>339</v>
      </c>
      <c r="H1705" s="8" t="s">
        <v>1186</v>
      </c>
      <c r="AW1705">
        <v>10.7</v>
      </c>
      <c r="AZ1705">
        <v>9.6999999999999993</v>
      </c>
      <c r="BE1705">
        <v>13</v>
      </c>
      <c r="BH1705">
        <v>10</v>
      </c>
      <c r="BI1705" t="s">
        <v>3357</v>
      </c>
      <c r="BJ1705" s="8" t="s">
        <v>67</v>
      </c>
      <c r="BK1705" s="9">
        <v>44886</v>
      </c>
      <c r="BL1705" s="8" t="s">
        <v>3353</v>
      </c>
      <c r="BM1705" s="8">
        <v>53314</v>
      </c>
    </row>
    <row r="1706" spans="1:67" x14ac:dyDescent="0.25">
      <c r="A1706" s="13" t="s">
        <v>1723</v>
      </c>
      <c r="B1706" s="13"/>
      <c r="C1706" s="13" t="s">
        <v>1505</v>
      </c>
      <c r="D1706" s="13" t="s">
        <v>111</v>
      </c>
      <c r="E1706" s="13" t="s">
        <v>339</v>
      </c>
      <c r="F1706" s="13" t="s">
        <v>1188</v>
      </c>
      <c r="G1706" s="13" t="s">
        <v>339</v>
      </c>
      <c r="H1706" s="13" t="s">
        <v>1198</v>
      </c>
      <c r="I1706" s="13"/>
      <c r="J1706" s="13"/>
      <c r="K1706" s="13"/>
      <c r="L1706" s="13"/>
      <c r="M1706" s="13"/>
      <c r="N1706" s="13"/>
      <c r="O1706" s="13"/>
      <c r="P1706" s="13"/>
      <c r="Q1706" s="13"/>
      <c r="R1706" s="13"/>
      <c r="S1706" s="13"/>
      <c r="T1706" s="13"/>
      <c r="U1706" s="13"/>
      <c r="V1706" s="13"/>
      <c r="W1706" s="13"/>
      <c r="X1706" s="13"/>
      <c r="Y1706" s="13"/>
      <c r="Z1706" s="13"/>
      <c r="AA1706" s="13"/>
      <c r="AB1706" s="13"/>
      <c r="AC1706" s="13"/>
      <c r="AD1706" s="13"/>
      <c r="AE1706" s="13"/>
      <c r="AF1706" s="13"/>
      <c r="AG1706" s="13"/>
      <c r="AH1706" s="13"/>
      <c r="AI1706" s="13"/>
      <c r="AJ1706" s="13"/>
      <c r="AK1706" s="13"/>
      <c r="AL1706" s="13"/>
      <c r="AM1706" s="13"/>
      <c r="AN1706" s="13"/>
      <c r="AO1706" s="13"/>
      <c r="AP1706" s="13"/>
      <c r="AQ1706" s="13"/>
      <c r="AR1706" s="13"/>
      <c r="AS1706" s="13"/>
      <c r="AT1706" s="13"/>
      <c r="AU1706" s="13"/>
      <c r="AV1706" s="13"/>
      <c r="AW1706" s="13"/>
      <c r="AX1706" s="13"/>
      <c r="AY1706" s="13"/>
      <c r="AZ1706" s="13"/>
      <c r="BA1706" s="13"/>
      <c r="BB1706" s="13"/>
      <c r="BC1706" s="13"/>
      <c r="BD1706" s="13"/>
      <c r="BE1706" s="13"/>
      <c r="BF1706" s="13"/>
      <c r="BG1706" s="13"/>
      <c r="BH1706" s="13"/>
      <c r="BI1706" s="13"/>
      <c r="BJ1706" s="13"/>
      <c r="BK1706" s="13"/>
      <c r="BL1706" s="13"/>
      <c r="BM1706" s="13"/>
      <c r="BN1706" s="13"/>
      <c r="BO1706" s="13"/>
    </row>
    <row r="1707" spans="1:67" x14ac:dyDescent="0.25">
      <c r="A1707" t="s">
        <v>1197</v>
      </c>
      <c r="C1707" t="s">
        <v>1505</v>
      </c>
      <c r="D1707" t="s">
        <v>111</v>
      </c>
      <c r="E1707" t="s">
        <v>339</v>
      </c>
      <c r="F1707" t="s">
        <v>1188</v>
      </c>
      <c r="G1707" t="s">
        <v>339</v>
      </c>
      <c r="H1707" t="s">
        <v>1198</v>
      </c>
      <c r="Q1707">
        <v>8.1999999999999993</v>
      </c>
      <c r="T1707">
        <v>7.3</v>
      </c>
      <c r="U1707">
        <v>8.5</v>
      </c>
      <c r="X1707">
        <v>8.5</v>
      </c>
      <c r="Y1707">
        <v>9</v>
      </c>
      <c r="AB1707">
        <v>10</v>
      </c>
      <c r="AC1707">
        <v>9.1999999999999993</v>
      </c>
      <c r="AF1707">
        <v>11</v>
      </c>
      <c r="AG1707">
        <v>7.8</v>
      </c>
      <c r="AJ1707">
        <v>10.6</v>
      </c>
      <c r="BJ1707" t="s">
        <v>67</v>
      </c>
      <c r="BL1707" t="s">
        <v>1199</v>
      </c>
      <c r="BM1707">
        <v>4268</v>
      </c>
    </row>
    <row r="1708" spans="1:67" x14ac:dyDescent="0.25">
      <c r="A1708" t="s">
        <v>1200</v>
      </c>
      <c r="C1708" t="s">
        <v>1505</v>
      </c>
      <c r="D1708" t="s">
        <v>111</v>
      </c>
      <c r="E1708" t="s">
        <v>339</v>
      </c>
      <c r="F1708" t="s">
        <v>1188</v>
      </c>
      <c r="G1708" t="s">
        <v>339</v>
      </c>
      <c r="H1708" t="s">
        <v>1198</v>
      </c>
      <c r="Q1708">
        <v>8.1999999999999993</v>
      </c>
      <c r="T1708">
        <v>7.4</v>
      </c>
      <c r="U1708">
        <v>8.5</v>
      </c>
      <c r="X1708">
        <v>8.5</v>
      </c>
      <c r="Y1708">
        <v>9</v>
      </c>
      <c r="AB1708">
        <v>10</v>
      </c>
      <c r="AC1708">
        <v>9.1999999999999993</v>
      </c>
      <c r="AF1708">
        <v>11.3</v>
      </c>
      <c r="AG1708">
        <v>7.7</v>
      </c>
      <c r="AJ1708">
        <v>10.8</v>
      </c>
      <c r="BJ1708" t="s">
        <v>67</v>
      </c>
      <c r="BL1708" t="s">
        <v>217</v>
      </c>
      <c r="BM1708">
        <v>4269</v>
      </c>
    </row>
    <row r="1709" spans="1:67" x14ac:dyDescent="0.25">
      <c r="A1709" t="s">
        <v>1201</v>
      </c>
      <c r="C1709" t="s">
        <v>1505</v>
      </c>
      <c r="D1709" t="s">
        <v>111</v>
      </c>
      <c r="E1709" t="s">
        <v>339</v>
      </c>
      <c r="F1709" t="s">
        <v>1188</v>
      </c>
      <c r="G1709" t="s">
        <v>339</v>
      </c>
      <c r="H1709" t="s">
        <v>1198</v>
      </c>
      <c r="AS1709">
        <v>9.6</v>
      </c>
      <c r="AV1709">
        <v>6.2</v>
      </c>
      <c r="AW1709">
        <v>9.1</v>
      </c>
      <c r="AZ1709">
        <v>7.4</v>
      </c>
      <c r="BJ1709" t="s">
        <v>67</v>
      </c>
      <c r="BL1709" t="s">
        <v>217</v>
      </c>
      <c r="BM1709">
        <v>4269</v>
      </c>
    </row>
    <row r="1710" spans="1:67" x14ac:dyDescent="0.25">
      <c r="A1710" t="s">
        <v>1202</v>
      </c>
      <c r="C1710" t="s">
        <v>1505</v>
      </c>
      <c r="D1710" t="s">
        <v>111</v>
      </c>
      <c r="E1710" t="s">
        <v>339</v>
      </c>
      <c r="F1710" t="s">
        <v>1188</v>
      </c>
      <c r="G1710" t="s">
        <v>339</v>
      </c>
      <c r="H1710" t="s">
        <v>1198</v>
      </c>
      <c r="Q1710">
        <v>7.7</v>
      </c>
      <c r="T1710">
        <v>8.6</v>
      </c>
      <c r="U1710">
        <v>7.9</v>
      </c>
      <c r="X1710">
        <v>9.1999999999999993</v>
      </c>
      <c r="Y1710">
        <v>9</v>
      </c>
      <c r="AB1710">
        <v>11</v>
      </c>
      <c r="AC1710">
        <v>8.8000000000000007</v>
      </c>
      <c r="AF1710">
        <v>12.5</v>
      </c>
      <c r="AG1710">
        <v>8.6999999999999993</v>
      </c>
      <c r="AJ1710">
        <v>10.5</v>
      </c>
      <c r="BI1710" t="s">
        <v>1203</v>
      </c>
      <c r="BJ1710" t="s">
        <v>67</v>
      </c>
      <c r="BL1710" t="s">
        <v>217</v>
      </c>
      <c r="BM1710">
        <v>4269</v>
      </c>
    </row>
    <row r="1711" spans="1:67" x14ac:dyDescent="0.25">
      <c r="A1711" s="13" t="s">
        <v>1723</v>
      </c>
      <c r="B1711" s="13"/>
      <c r="C1711" s="13" t="s">
        <v>1505</v>
      </c>
      <c r="D1711" s="13" t="s">
        <v>111</v>
      </c>
      <c r="E1711" s="13" t="s">
        <v>339</v>
      </c>
      <c r="F1711" s="13" t="s">
        <v>1188</v>
      </c>
      <c r="G1711" s="13" t="s">
        <v>339</v>
      </c>
      <c r="H1711" s="13" t="s">
        <v>1469</v>
      </c>
      <c r="I1711" s="13"/>
      <c r="J1711" s="13"/>
      <c r="K1711" s="13"/>
      <c r="L1711" s="13"/>
      <c r="M1711" s="13"/>
      <c r="N1711" s="13"/>
      <c r="O1711" s="13"/>
      <c r="P1711" s="13"/>
      <c r="Q1711" s="13"/>
      <c r="R1711" s="13"/>
      <c r="S1711" s="13"/>
      <c r="T1711" s="13"/>
      <c r="U1711" s="13"/>
      <c r="V1711" s="13"/>
      <c r="W1711" s="13"/>
      <c r="X1711" s="13"/>
      <c r="Y1711" s="13"/>
      <c r="Z1711" s="13"/>
      <c r="AA1711" s="13"/>
      <c r="AB1711" s="13"/>
      <c r="AC1711" s="13"/>
      <c r="AD1711" s="13"/>
      <c r="AE1711" s="13"/>
      <c r="AF1711" s="13"/>
      <c r="AG1711" s="13"/>
      <c r="AH1711" s="13"/>
      <c r="AI1711" s="13"/>
      <c r="AJ1711" s="13"/>
      <c r="AK1711" s="13"/>
      <c r="AL1711" s="13"/>
      <c r="AM1711" s="13"/>
      <c r="AN1711" s="13"/>
      <c r="AO1711" s="13"/>
      <c r="AP1711" s="13"/>
      <c r="AQ1711" s="13"/>
      <c r="AR1711" s="13"/>
      <c r="AS1711" s="13"/>
      <c r="AT1711" s="13"/>
      <c r="AU1711" s="13"/>
      <c r="AV1711" s="13"/>
      <c r="AW1711" s="13"/>
      <c r="AX1711" s="13"/>
      <c r="AY1711" s="13"/>
      <c r="AZ1711" s="13"/>
      <c r="BA1711" s="13"/>
      <c r="BB1711" s="13"/>
      <c r="BC1711" s="13"/>
      <c r="BD1711" s="13"/>
      <c r="BE1711" s="13"/>
      <c r="BF1711" s="13"/>
      <c r="BG1711" s="13"/>
      <c r="BH1711" s="13"/>
      <c r="BI1711" s="13"/>
      <c r="BJ1711" s="13"/>
      <c r="BK1711" s="13"/>
      <c r="BL1711" s="13"/>
      <c r="BM1711" s="13"/>
      <c r="BN1711" s="13"/>
      <c r="BO1711" s="13"/>
    </row>
    <row r="1712" spans="1:67" x14ac:dyDescent="0.25">
      <c r="A1712" s="8"/>
      <c r="B1712" s="8"/>
      <c r="C1712" s="8" t="s">
        <v>1505</v>
      </c>
      <c r="D1712" s="8" t="s">
        <v>111</v>
      </c>
      <c r="E1712" s="8" t="s">
        <v>339</v>
      </c>
      <c r="F1712" s="8" t="s">
        <v>1188</v>
      </c>
      <c r="G1712" s="8" t="s">
        <v>339</v>
      </c>
      <c r="H1712" s="8" t="s">
        <v>1469</v>
      </c>
      <c r="I1712" s="8"/>
      <c r="J1712" s="8"/>
      <c r="K1712" s="8"/>
      <c r="L1712" s="8"/>
      <c r="M1712" s="8"/>
      <c r="N1712" s="8"/>
      <c r="O1712" s="8"/>
      <c r="P1712" s="8"/>
      <c r="Q1712" s="8"/>
      <c r="R1712" s="8"/>
      <c r="S1712" s="8"/>
      <c r="T1712" s="8"/>
      <c r="U1712" s="8"/>
      <c r="V1712" s="8"/>
      <c r="W1712" s="8"/>
      <c r="X1712" s="8"/>
      <c r="Y1712" s="8"/>
      <c r="Z1712" s="8"/>
      <c r="AA1712" s="8"/>
      <c r="AB1712" s="8"/>
      <c r="AC1712" s="8"/>
      <c r="AD1712" s="8"/>
      <c r="AE1712" s="8"/>
      <c r="AF1712" s="8"/>
      <c r="AG1712" s="8"/>
      <c r="AH1712" s="8"/>
      <c r="AI1712" s="8"/>
      <c r="AJ1712" s="8"/>
      <c r="AK1712" s="8"/>
      <c r="AL1712" s="8"/>
      <c r="AM1712" s="8"/>
      <c r="AN1712" s="8"/>
      <c r="AO1712" s="8"/>
      <c r="AP1712" s="8"/>
      <c r="AQ1712" s="8"/>
      <c r="AR1712" s="8"/>
      <c r="AS1712" s="8"/>
      <c r="AT1712" s="8"/>
      <c r="AU1712" s="8"/>
      <c r="AV1712" s="8"/>
      <c r="AW1712" s="8"/>
      <c r="AX1712" s="8"/>
      <c r="AY1712" s="8"/>
      <c r="AZ1712" s="8"/>
      <c r="BA1712" s="8"/>
      <c r="BB1712" s="8"/>
      <c r="BC1712" s="8"/>
      <c r="BD1712" s="8"/>
      <c r="BE1712" s="8"/>
      <c r="BF1712" s="8"/>
      <c r="BG1712" s="8"/>
      <c r="BH1712" s="8"/>
      <c r="BI1712" s="8" t="s">
        <v>1470</v>
      </c>
      <c r="BJ1712" s="8" t="s">
        <v>67</v>
      </c>
      <c r="BK1712" s="9">
        <v>44806</v>
      </c>
      <c r="BL1712" s="8" t="s">
        <v>1464</v>
      </c>
      <c r="BM1712" s="8">
        <v>35427</v>
      </c>
      <c r="BN1712" s="8"/>
      <c r="BO1712" s="8"/>
    </row>
    <row r="1713" spans="1:67" x14ac:dyDescent="0.25">
      <c r="A1713" s="8" t="s">
        <v>3261</v>
      </c>
      <c r="C1713" t="s">
        <v>1505</v>
      </c>
      <c r="D1713" t="s">
        <v>111</v>
      </c>
      <c r="E1713" t="s">
        <v>339</v>
      </c>
      <c r="F1713" t="s">
        <v>1188</v>
      </c>
      <c r="G1713" s="8" t="s">
        <v>339</v>
      </c>
      <c r="H1713" s="8" t="s">
        <v>3267</v>
      </c>
      <c r="BA1713">
        <v>8.8000000000000007</v>
      </c>
      <c r="BD1713">
        <v>7.95</v>
      </c>
      <c r="BJ1713" s="8" t="s">
        <v>67</v>
      </c>
      <c r="BK1713" s="9">
        <v>44883</v>
      </c>
      <c r="BL1713" s="8" t="s">
        <v>3251</v>
      </c>
      <c r="BM1713" s="8">
        <v>19812</v>
      </c>
    </row>
    <row r="1714" spans="1:67" x14ac:dyDescent="0.25">
      <c r="A1714" t="s">
        <v>3359</v>
      </c>
      <c r="C1714" t="s">
        <v>1505</v>
      </c>
      <c r="D1714" t="s">
        <v>111</v>
      </c>
      <c r="E1714" t="s">
        <v>339</v>
      </c>
      <c r="F1714" t="s">
        <v>1188</v>
      </c>
      <c r="G1714" s="8" t="s">
        <v>339</v>
      </c>
      <c r="H1714" s="8" t="s">
        <v>1194</v>
      </c>
      <c r="AS1714">
        <v>10.1</v>
      </c>
      <c r="AT1714">
        <v>7.5</v>
      </c>
      <c r="AU1714">
        <v>6.8</v>
      </c>
      <c r="AV1714">
        <v>7.5</v>
      </c>
      <c r="BI1714" t="s">
        <v>3360</v>
      </c>
      <c r="BJ1714" s="8" t="s">
        <v>67</v>
      </c>
      <c r="BK1714" s="9">
        <v>44886</v>
      </c>
      <c r="BL1714" s="8" t="s">
        <v>3349</v>
      </c>
      <c r="BM1714" s="8">
        <v>2921</v>
      </c>
    </row>
    <row r="1715" spans="1:67" x14ac:dyDescent="0.25">
      <c r="A1715" t="s">
        <v>1193</v>
      </c>
      <c r="C1715" t="s">
        <v>1505</v>
      </c>
      <c r="D1715" t="s">
        <v>111</v>
      </c>
      <c r="E1715" t="s">
        <v>339</v>
      </c>
      <c r="F1715" t="s">
        <v>1188</v>
      </c>
      <c r="G1715" t="s">
        <v>339</v>
      </c>
      <c r="H1715" t="s">
        <v>1194</v>
      </c>
      <c r="K1715" t="s">
        <v>466</v>
      </c>
      <c r="L1715" t="s">
        <v>467</v>
      </c>
      <c r="BE1715">
        <v>9.4</v>
      </c>
      <c r="BH1715">
        <v>6.1</v>
      </c>
      <c r="BJ1715" t="s">
        <v>67</v>
      </c>
      <c r="BL1715" t="s">
        <v>468</v>
      </c>
      <c r="BM1715">
        <v>2672</v>
      </c>
      <c r="BN1715" t="s">
        <v>60</v>
      </c>
      <c r="BO1715" t="s">
        <v>468</v>
      </c>
    </row>
    <row r="1716" spans="1:67" x14ac:dyDescent="0.25">
      <c r="A1716" s="8" t="s">
        <v>2524</v>
      </c>
      <c r="C1716" t="s">
        <v>1505</v>
      </c>
      <c r="D1716" t="s">
        <v>111</v>
      </c>
      <c r="E1716" t="s">
        <v>339</v>
      </c>
      <c r="F1716" t="s">
        <v>1188</v>
      </c>
      <c r="G1716" s="8" t="s">
        <v>339</v>
      </c>
      <c r="H1716" s="8" t="s">
        <v>1194</v>
      </c>
      <c r="I1716" s="8"/>
      <c r="AS1716">
        <v>10.199999999999999</v>
      </c>
      <c r="AT1716">
        <v>6.5</v>
      </c>
      <c r="AU1716">
        <v>6.4</v>
      </c>
      <c r="AV1716">
        <v>6.5</v>
      </c>
      <c r="BJ1716" s="8" t="s">
        <v>67</v>
      </c>
      <c r="BK1716" s="9">
        <v>44825</v>
      </c>
      <c r="BL1716" s="8" t="s">
        <v>2453</v>
      </c>
      <c r="BM1716" s="8">
        <v>79420</v>
      </c>
      <c r="BN1716" t="s">
        <v>60</v>
      </c>
      <c r="BO1716" t="s">
        <v>2453</v>
      </c>
    </row>
    <row r="1717" spans="1:67" x14ac:dyDescent="0.25">
      <c r="A1717" s="13" t="s">
        <v>1723</v>
      </c>
      <c r="B1717" s="13"/>
      <c r="C1717" s="13" t="s">
        <v>1505</v>
      </c>
      <c r="D1717" s="13" t="s">
        <v>111</v>
      </c>
      <c r="E1717" s="13" t="s">
        <v>339</v>
      </c>
      <c r="F1717" s="13" t="s">
        <v>1188</v>
      </c>
      <c r="G1717" s="13" t="s">
        <v>339</v>
      </c>
      <c r="H1717" s="13" t="s">
        <v>1718</v>
      </c>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c r="AH1717" s="13"/>
      <c r="AI1717" s="13"/>
      <c r="AJ1717" s="13"/>
      <c r="AK1717" s="13"/>
      <c r="AL1717" s="13"/>
      <c r="AM1717" s="13"/>
      <c r="AN1717" s="13"/>
      <c r="AO1717" s="13"/>
      <c r="AP1717" s="13"/>
      <c r="AQ1717" s="13"/>
      <c r="AR1717" s="13"/>
      <c r="AS1717" s="13"/>
      <c r="AT1717" s="13"/>
      <c r="AU1717" s="13"/>
      <c r="AV1717" s="13"/>
      <c r="AW1717" s="13"/>
      <c r="AX1717" s="13"/>
      <c r="AY1717" s="13"/>
      <c r="AZ1717" s="13"/>
      <c r="BA1717" s="13"/>
      <c r="BB1717" s="13"/>
      <c r="BC1717" s="13"/>
      <c r="BD1717" s="13"/>
      <c r="BE1717" s="13"/>
      <c r="BF1717" s="13"/>
      <c r="BG1717" s="13"/>
      <c r="BH1717" s="13"/>
      <c r="BI1717" s="13"/>
      <c r="BJ1717" s="13"/>
      <c r="BK1717" s="13"/>
      <c r="BL1717" s="13"/>
      <c r="BM1717" s="13"/>
      <c r="BN1717" s="13"/>
      <c r="BO1717" s="13"/>
    </row>
    <row r="1718" spans="1:67" x14ac:dyDescent="0.25">
      <c r="A1718" s="8" t="s">
        <v>3259</v>
      </c>
      <c r="C1718" t="s">
        <v>1505</v>
      </c>
      <c r="D1718" t="s">
        <v>111</v>
      </c>
      <c r="E1718" t="s">
        <v>339</v>
      </c>
      <c r="F1718" t="s">
        <v>1188</v>
      </c>
      <c r="G1718" s="8" t="s">
        <v>339</v>
      </c>
      <c r="H1718" s="8" t="s">
        <v>1718</v>
      </c>
      <c r="AS1718">
        <v>9.1999999999999993</v>
      </c>
      <c r="AV1718">
        <v>7</v>
      </c>
      <c r="AW1718">
        <v>8.8000000000000007</v>
      </c>
      <c r="AZ1718">
        <v>6</v>
      </c>
      <c r="BJ1718" s="8" t="s">
        <v>67</v>
      </c>
      <c r="BK1718" s="9">
        <v>44883</v>
      </c>
      <c r="BL1718" s="8" t="s">
        <v>3251</v>
      </c>
      <c r="BM1718" s="8">
        <v>19812</v>
      </c>
    </row>
    <row r="1719" spans="1:67" x14ac:dyDescent="0.25">
      <c r="A1719" s="8" t="s">
        <v>3260</v>
      </c>
      <c r="C1719" t="s">
        <v>1505</v>
      </c>
      <c r="D1719" t="s">
        <v>111</v>
      </c>
      <c r="E1719" t="s">
        <v>339</v>
      </c>
      <c r="F1719" t="s">
        <v>1188</v>
      </c>
      <c r="G1719" s="8" t="s">
        <v>339</v>
      </c>
      <c r="H1719" s="8" t="s">
        <v>1718</v>
      </c>
      <c r="BE1719">
        <v>9.15</v>
      </c>
      <c r="BH1719">
        <v>6.85</v>
      </c>
      <c r="BJ1719" s="8" t="s">
        <v>67</v>
      </c>
      <c r="BK1719" s="9">
        <v>44883</v>
      </c>
      <c r="BL1719" s="8" t="s">
        <v>3251</v>
      </c>
      <c r="BM1719" s="8">
        <v>19812</v>
      </c>
    </row>
    <row r="1720" spans="1:67" x14ac:dyDescent="0.25">
      <c r="A1720" s="8" t="s">
        <v>3258</v>
      </c>
      <c r="C1720" t="s">
        <v>1505</v>
      </c>
      <c r="D1720" t="s">
        <v>111</v>
      </c>
      <c r="E1720" t="s">
        <v>339</v>
      </c>
      <c r="F1720" t="s">
        <v>1188</v>
      </c>
      <c r="G1720" s="8" t="s">
        <v>339</v>
      </c>
      <c r="H1720" s="8" t="s">
        <v>1718</v>
      </c>
      <c r="AW1720">
        <v>8.85</v>
      </c>
      <c r="AZ1720">
        <v>7.6</v>
      </c>
      <c r="BA1720">
        <v>9.15</v>
      </c>
      <c r="BD1720">
        <v>7.6</v>
      </c>
      <c r="BE1720">
        <v>9.5</v>
      </c>
      <c r="BH1720">
        <v>6.6</v>
      </c>
      <c r="BJ1720" s="8" t="s">
        <v>67</v>
      </c>
      <c r="BK1720" s="9">
        <v>44883</v>
      </c>
      <c r="BL1720" s="8" t="s">
        <v>3251</v>
      </c>
      <c r="BM1720" s="8">
        <v>19812</v>
      </c>
      <c r="BN1720" t="s">
        <v>60</v>
      </c>
      <c r="BO1720" s="11" t="s">
        <v>3251</v>
      </c>
    </row>
    <row r="1721" spans="1:67" x14ac:dyDescent="0.25">
      <c r="A1721" s="8" t="s">
        <v>3257</v>
      </c>
      <c r="C1721" t="s">
        <v>1505</v>
      </c>
      <c r="D1721" t="s">
        <v>111</v>
      </c>
      <c r="E1721" t="s">
        <v>339</v>
      </c>
      <c r="F1721" t="s">
        <v>1188</v>
      </c>
      <c r="G1721" s="8" t="s">
        <v>339</v>
      </c>
      <c r="H1721" s="8" t="s">
        <v>1718</v>
      </c>
      <c r="AS1721">
        <v>8.8000000000000007</v>
      </c>
      <c r="AV1721">
        <v>8.8000000000000007</v>
      </c>
      <c r="AW1721">
        <v>8.75</v>
      </c>
      <c r="AZ1721">
        <v>6.9</v>
      </c>
      <c r="BA1721">
        <v>9.5</v>
      </c>
      <c r="BD1721">
        <v>7.5</v>
      </c>
      <c r="BE1721">
        <v>9.6999999999999993</v>
      </c>
      <c r="BH1721">
        <v>6.7</v>
      </c>
      <c r="BJ1721" s="8" t="s">
        <v>67</v>
      </c>
      <c r="BK1721" s="9">
        <v>44883</v>
      </c>
      <c r="BL1721" s="8" t="s">
        <v>3251</v>
      </c>
      <c r="BM1721" s="8">
        <v>19812</v>
      </c>
    </row>
    <row r="1722" spans="1:67" x14ac:dyDescent="0.25">
      <c r="A1722" s="13" t="s">
        <v>1723</v>
      </c>
      <c r="B1722" s="13"/>
      <c r="C1722" s="13" t="s">
        <v>1505</v>
      </c>
      <c r="D1722" s="13" t="s">
        <v>111</v>
      </c>
      <c r="E1722" s="13" t="s">
        <v>339</v>
      </c>
      <c r="F1722" s="13" t="s">
        <v>1188</v>
      </c>
      <c r="G1722" s="13" t="s">
        <v>339</v>
      </c>
      <c r="H1722" s="13" t="s">
        <v>1188</v>
      </c>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c r="AH1722" s="13"/>
      <c r="AI1722" s="13"/>
      <c r="AJ1722" s="13"/>
      <c r="AK1722" s="13"/>
      <c r="AL1722" s="13"/>
      <c r="AM1722" s="13"/>
      <c r="AN1722" s="13"/>
      <c r="AO1722" s="13"/>
      <c r="AP1722" s="13"/>
      <c r="AQ1722" s="13"/>
      <c r="AR1722" s="13"/>
      <c r="AS1722" s="13"/>
      <c r="AT1722" s="13"/>
      <c r="AU1722" s="13"/>
      <c r="AV1722" s="13"/>
      <c r="AW1722" s="13"/>
      <c r="AX1722" s="13"/>
      <c r="AY1722" s="13"/>
      <c r="AZ1722" s="13"/>
      <c r="BA1722" s="13"/>
      <c r="BB1722" s="13"/>
      <c r="BC1722" s="13"/>
      <c r="BD1722" s="13"/>
      <c r="BE1722" s="13"/>
      <c r="BF1722" s="13"/>
      <c r="BG1722" s="13"/>
      <c r="BH1722" s="13"/>
      <c r="BI1722" s="13"/>
      <c r="BJ1722" s="13"/>
      <c r="BK1722" s="13"/>
      <c r="BL1722" s="13"/>
      <c r="BM1722" s="13"/>
      <c r="BN1722" s="13"/>
      <c r="BO1722" s="13"/>
    </row>
    <row r="1723" spans="1:67" x14ac:dyDescent="0.25">
      <c r="A1723" s="8" t="s">
        <v>3262</v>
      </c>
      <c r="C1723" t="s">
        <v>1505</v>
      </c>
      <c r="D1723" t="s">
        <v>111</v>
      </c>
      <c r="E1723" t="s">
        <v>339</v>
      </c>
      <c r="F1723" t="s">
        <v>1188</v>
      </c>
      <c r="G1723" s="8" t="s">
        <v>339</v>
      </c>
      <c r="H1723" s="8" t="s">
        <v>1188</v>
      </c>
      <c r="BA1723">
        <v>8.5</v>
      </c>
      <c r="BD1723">
        <v>7.5</v>
      </c>
      <c r="BJ1723" s="8" t="s">
        <v>67</v>
      </c>
      <c r="BK1723" s="9">
        <v>44883</v>
      </c>
      <c r="BL1723" s="8" t="s">
        <v>3251</v>
      </c>
      <c r="BM1723" s="8">
        <v>19812</v>
      </c>
    </row>
    <row r="1724" spans="1:67" x14ac:dyDescent="0.25">
      <c r="A1724" s="8" t="s">
        <v>3263</v>
      </c>
      <c r="C1724" t="s">
        <v>1505</v>
      </c>
      <c r="D1724" t="s">
        <v>111</v>
      </c>
      <c r="E1724" t="s">
        <v>339</v>
      </c>
      <c r="F1724" t="s">
        <v>1188</v>
      </c>
      <c r="G1724" s="8" t="s">
        <v>339</v>
      </c>
      <c r="H1724" s="8" t="s">
        <v>1188</v>
      </c>
      <c r="BA1724">
        <v>8.4</v>
      </c>
      <c r="BD1724">
        <v>7.5</v>
      </c>
      <c r="BE1724">
        <v>8.4499999999999993</v>
      </c>
      <c r="BH1724">
        <v>6</v>
      </c>
      <c r="BJ1724" s="8" t="s">
        <v>67</v>
      </c>
      <c r="BK1724" s="9">
        <v>44883</v>
      </c>
      <c r="BL1724" s="8" t="s">
        <v>3251</v>
      </c>
      <c r="BM1724" s="8">
        <v>19812</v>
      </c>
      <c r="BN1724" t="s">
        <v>60</v>
      </c>
      <c r="BO1724" s="8" t="s">
        <v>3251</v>
      </c>
    </row>
    <row r="1725" spans="1:67" x14ac:dyDescent="0.25">
      <c r="A1725" t="s">
        <v>1187</v>
      </c>
      <c r="C1725" t="s">
        <v>1505</v>
      </c>
      <c r="D1725" t="s">
        <v>111</v>
      </c>
      <c r="E1725" t="s">
        <v>339</v>
      </c>
      <c r="F1725" t="s">
        <v>1188</v>
      </c>
      <c r="G1725" t="s">
        <v>339</v>
      </c>
      <c r="H1725" t="s">
        <v>1188</v>
      </c>
      <c r="U1725">
        <v>7.25</v>
      </c>
      <c r="X1725">
        <v>7.7</v>
      </c>
      <c r="Y1725">
        <v>8.4250000000000007</v>
      </c>
      <c r="AB1725">
        <v>9.1750000000000007</v>
      </c>
      <c r="AC1725">
        <v>8</v>
      </c>
      <c r="AF1725">
        <v>9.6999999999999993</v>
      </c>
      <c r="AG1725">
        <v>6.2</v>
      </c>
      <c r="AJ1725">
        <v>7.85</v>
      </c>
      <c r="AK1725">
        <v>8.125</v>
      </c>
      <c r="AN1725">
        <v>4.05</v>
      </c>
      <c r="AO1725">
        <v>8.2750000000000004</v>
      </c>
      <c r="AR1725">
        <v>4.8250000000000002</v>
      </c>
      <c r="AS1725">
        <v>8.4</v>
      </c>
      <c r="AV1725">
        <v>6.2</v>
      </c>
      <c r="AW1725">
        <v>8.875</v>
      </c>
      <c r="AZ1725">
        <v>7.1</v>
      </c>
      <c r="BA1725">
        <v>8.7750000000000004</v>
      </c>
      <c r="BD1725">
        <v>7.1050000000000004</v>
      </c>
      <c r="BE1725">
        <v>8.7249999999999996</v>
      </c>
      <c r="BH1725">
        <v>6.15</v>
      </c>
      <c r="BI1725" t="s">
        <v>1189</v>
      </c>
      <c r="BJ1725" t="s">
        <v>67</v>
      </c>
      <c r="BL1725" t="s">
        <v>107</v>
      </c>
      <c r="BM1725">
        <v>1358</v>
      </c>
    </row>
    <row r="1726" spans="1:67" x14ac:dyDescent="0.25">
      <c r="A1726" s="8" t="s">
        <v>3264</v>
      </c>
      <c r="C1726" t="s">
        <v>1505</v>
      </c>
      <c r="D1726" t="s">
        <v>111</v>
      </c>
      <c r="E1726" t="s">
        <v>339</v>
      </c>
      <c r="F1726" t="s">
        <v>1188</v>
      </c>
      <c r="G1726" s="8" t="s">
        <v>339</v>
      </c>
      <c r="H1726" s="8" t="s">
        <v>1188</v>
      </c>
      <c r="AS1726">
        <v>8</v>
      </c>
      <c r="AV1726">
        <v>5.5</v>
      </c>
      <c r="BA1726">
        <v>8</v>
      </c>
      <c r="BD1726">
        <v>7</v>
      </c>
      <c r="BE1726">
        <v>9</v>
      </c>
      <c r="BH1726">
        <v>6.5</v>
      </c>
      <c r="BJ1726" s="8" t="s">
        <v>67</v>
      </c>
      <c r="BK1726" s="9">
        <v>44883</v>
      </c>
      <c r="BL1726" s="8" t="s">
        <v>3251</v>
      </c>
      <c r="BM1726" s="8">
        <v>19812</v>
      </c>
    </row>
    <row r="1727" spans="1:67" x14ac:dyDescent="0.25">
      <c r="A1727" t="s">
        <v>3358</v>
      </c>
      <c r="B1727" t="s">
        <v>326</v>
      </c>
      <c r="C1727" t="s">
        <v>1505</v>
      </c>
      <c r="D1727" t="s">
        <v>111</v>
      </c>
      <c r="E1727" t="s">
        <v>339</v>
      </c>
      <c r="F1727" t="s">
        <v>1188</v>
      </c>
      <c r="G1727" s="8" t="s">
        <v>339</v>
      </c>
      <c r="H1727" s="8" t="s">
        <v>1188</v>
      </c>
      <c r="I1727" t="b">
        <v>0</v>
      </c>
      <c r="AS1727">
        <v>8.1</v>
      </c>
      <c r="AV1727">
        <v>5.5</v>
      </c>
      <c r="BI1727" t="s">
        <v>3363</v>
      </c>
      <c r="BJ1727" s="8" t="s">
        <v>67</v>
      </c>
      <c r="BK1727" s="9">
        <v>44886</v>
      </c>
      <c r="BL1727" s="8" t="s">
        <v>3349</v>
      </c>
      <c r="BM1727" s="8">
        <v>2921</v>
      </c>
    </row>
    <row r="1728" spans="1:67" x14ac:dyDescent="0.25">
      <c r="A1728" s="12" t="s">
        <v>3397</v>
      </c>
      <c r="B1728" s="12"/>
      <c r="C1728" s="12" t="s">
        <v>1505</v>
      </c>
      <c r="D1728" s="12" t="s">
        <v>111</v>
      </c>
      <c r="E1728" s="12" t="s">
        <v>339</v>
      </c>
      <c r="F1728" s="12" t="s">
        <v>1188</v>
      </c>
      <c r="G1728" s="12" t="s">
        <v>339</v>
      </c>
      <c r="H1728" s="12" t="s">
        <v>1188</v>
      </c>
      <c r="I1728" s="12"/>
      <c r="J1728" s="12"/>
      <c r="K1728" s="12"/>
      <c r="L1728" s="12"/>
      <c r="M1728" s="12"/>
      <c r="N1728" s="12"/>
      <c r="O1728" s="12"/>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t="s">
        <v>67</v>
      </c>
      <c r="BK1728" s="14">
        <v>44886</v>
      </c>
      <c r="BL1728" s="12" t="s">
        <v>3349</v>
      </c>
      <c r="BM1728" s="12">
        <v>2921</v>
      </c>
      <c r="BN1728" s="12" t="s">
        <v>60</v>
      </c>
      <c r="BO1728" s="12" t="s">
        <v>3349</v>
      </c>
    </row>
    <row r="1729" spans="1:67" x14ac:dyDescent="0.25">
      <c r="A1729" t="s">
        <v>1190</v>
      </c>
      <c r="C1729" t="s">
        <v>1505</v>
      </c>
      <c r="D1729" t="s">
        <v>111</v>
      </c>
      <c r="E1729" t="s">
        <v>339</v>
      </c>
      <c r="F1729" t="s">
        <v>1188</v>
      </c>
      <c r="G1729" t="s">
        <v>339</v>
      </c>
      <c r="H1729" t="s">
        <v>1188</v>
      </c>
      <c r="AS1729">
        <v>8.6999999999999993</v>
      </c>
      <c r="AV1729">
        <v>5.95</v>
      </c>
      <c r="BI1729" t="s">
        <v>1191</v>
      </c>
      <c r="BJ1729" t="s">
        <v>67</v>
      </c>
      <c r="BL1729" t="s">
        <v>107</v>
      </c>
      <c r="BM1729">
        <v>1358</v>
      </c>
    </row>
    <row r="1730" spans="1:67" x14ac:dyDescent="0.25">
      <c r="A1730" t="s">
        <v>1192</v>
      </c>
      <c r="C1730" t="s">
        <v>1505</v>
      </c>
      <c r="D1730" t="s">
        <v>111</v>
      </c>
      <c r="E1730" t="s">
        <v>339</v>
      </c>
      <c r="F1730" t="s">
        <v>1188</v>
      </c>
      <c r="G1730" t="s">
        <v>339</v>
      </c>
      <c r="H1730" t="s">
        <v>1188</v>
      </c>
      <c r="AG1730">
        <v>6.5</v>
      </c>
      <c r="AJ1730">
        <v>8.1999999999999993</v>
      </c>
      <c r="AK1730">
        <v>6.4</v>
      </c>
      <c r="AN1730">
        <v>3.1</v>
      </c>
      <c r="AO1730">
        <v>7.65</v>
      </c>
      <c r="AR1730">
        <v>4.3250000000000002</v>
      </c>
      <c r="AS1730">
        <v>8.85</v>
      </c>
      <c r="AV1730">
        <v>5.3</v>
      </c>
      <c r="AW1730">
        <v>8.5</v>
      </c>
      <c r="AZ1730">
        <v>7.15</v>
      </c>
      <c r="BA1730">
        <v>8.4</v>
      </c>
      <c r="BD1730">
        <v>6.95</v>
      </c>
      <c r="BI1730" t="s">
        <v>1157</v>
      </c>
      <c r="BJ1730" t="s">
        <v>67</v>
      </c>
      <c r="BL1730" t="s">
        <v>107</v>
      </c>
      <c r="BM1730">
        <v>1358</v>
      </c>
      <c r="BN1730" t="s">
        <v>60</v>
      </c>
      <c r="BO1730" t="s">
        <v>107</v>
      </c>
    </row>
    <row r="1731" spans="1:67" x14ac:dyDescent="0.25">
      <c r="A1731" s="8" t="s">
        <v>2650</v>
      </c>
      <c r="C1731" t="s">
        <v>1505</v>
      </c>
      <c r="D1731" t="s">
        <v>111</v>
      </c>
      <c r="E1731" t="s">
        <v>339</v>
      </c>
      <c r="F1731" t="s">
        <v>1188</v>
      </c>
      <c r="G1731" t="s">
        <v>339</v>
      </c>
      <c r="H1731" t="s">
        <v>1188</v>
      </c>
      <c r="L1731" t="s">
        <v>1195</v>
      </c>
      <c r="X1731">
        <v>9.6</v>
      </c>
      <c r="Y1731">
        <v>9.4</v>
      </c>
      <c r="AB1731">
        <v>11.15</v>
      </c>
      <c r="AC1731">
        <v>9.75</v>
      </c>
      <c r="AF1731">
        <v>10.5</v>
      </c>
      <c r="AG1731">
        <v>9.48</v>
      </c>
      <c r="AJ1731">
        <v>8.8800000000000008</v>
      </c>
      <c r="AO1731">
        <v>8.4700000000000006</v>
      </c>
      <c r="AR1731">
        <v>5.6</v>
      </c>
      <c r="AS1731">
        <v>9.48</v>
      </c>
      <c r="AV1731">
        <v>6.48</v>
      </c>
      <c r="AW1731">
        <v>9.6300000000000008</v>
      </c>
      <c r="AZ1731">
        <v>7.67</v>
      </c>
      <c r="BA1731">
        <v>9.66</v>
      </c>
      <c r="BD1731">
        <v>8.1</v>
      </c>
      <c r="BE1731">
        <v>9.84</v>
      </c>
      <c r="BH1731">
        <v>6.91</v>
      </c>
      <c r="BI1731" t="s">
        <v>460</v>
      </c>
      <c r="BJ1731" t="s">
        <v>67</v>
      </c>
      <c r="BL1731" t="s">
        <v>461</v>
      </c>
      <c r="BM1731">
        <v>3401</v>
      </c>
    </row>
    <row r="1732" spans="1:67" x14ac:dyDescent="0.25">
      <c r="A1732" s="8" t="s">
        <v>2650</v>
      </c>
      <c r="C1732" t="s">
        <v>1505</v>
      </c>
      <c r="D1732" t="s">
        <v>111</v>
      </c>
      <c r="E1732" t="s">
        <v>339</v>
      </c>
      <c r="F1732" t="s">
        <v>1188</v>
      </c>
      <c r="G1732" t="s">
        <v>339</v>
      </c>
      <c r="H1732" t="s">
        <v>1188</v>
      </c>
      <c r="L1732" t="s">
        <v>1196</v>
      </c>
      <c r="Q1732">
        <v>8.65</v>
      </c>
      <c r="T1732">
        <v>7.05</v>
      </c>
      <c r="U1732">
        <v>8.5</v>
      </c>
      <c r="X1732">
        <v>9.3000000000000007</v>
      </c>
      <c r="Y1732">
        <v>9.35</v>
      </c>
      <c r="AB1732">
        <v>10.57</v>
      </c>
      <c r="AC1732">
        <v>10.08</v>
      </c>
      <c r="AF1732">
        <v>10.56</v>
      </c>
      <c r="AG1732">
        <v>8.5500000000000007</v>
      </c>
      <c r="AJ1732">
        <v>8.33</v>
      </c>
      <c r="AO1732">
        <v>8.9499999999999993</v>
      </c>
      <c r="AR1732">
        <v>5.2</v>
      </c>
      <c r="AS1732">
        <v>9.7100000000000009</v>
      </c>
      <c r="AV1732">
        <v>6.1</v>
      </c>
      <c r="AW1732">
        <v>9.32</v>
      </c>
      <c r="AZ1732">
        <v>7.66</v>
      </c>
      <c r="BA1732">
        <v>9.09</v>
      </c>
      <c r="BD1732">
        <v>7.79</v>
      </c>
      <c r="BE1732">
        <v>9.5299999999999994</v>
      </c>
      <c r="BH1732">
        <v>6.78</v>
      </c>
      <c r="BI1732" t="s">
        <v>460</v>
      </c>
      <c r="BJ1732" t="s">
        <v>67</v>
      </c>
      <c r="BL1732" t="s">
        <v>461</v>
      </c>
      <c r="BM1732">
        <v>3401</v>
      </c>
    </row>
    <row r="1733" spans="1:67" x14ac:dyDescent="0.25">
      <c r="A1733" s="8" t="s">
        <v>2650</v>
      </c>
      <c r="C1733" t="s">
        <v>1505</v>
      </c>
      <c r="D1733" t="s">
        <v>111</v>
      </c>
      <c r="E1733" t="s">
        <v>339</v>
      </c>
      <c r="F1733" t="s">
        <v>1188</v>
      </c>
      <c r="G1733" t="s">
        <v>339</v>
      </c>
      <c r="H1733" t="s">
        <v>1188</v>
      </c>
      <c r="L1733" t="s">
        <v>459</v>
      </c>
      <c r="Q1733">
        <v>8.1999999999999993</v>
      </c>
      <c r="T1733">
        <v>7.55</v>
      </c>
      <c r="U1733">
        <v>7.63</v>
      </c>
      <c r="X1733">
        <v>8.43</v>
      </c>
      <c r="Y1733">
        <v>8.74</v>
      </c>
      <c r="AB1733">
        <v>10.02</v>
      </c>
      <c r="AC1733">
        <v>8.99</v>
      </c>
      <c r="AF1733">
        <v>9.8000000000000007</v>
      </c>
      <c r="AG1733">
        <v>8.0500000000000007</v>
      </c>
      <c r="AJ1733">
        <v>7.48</v>
      </c>
      <c r="AO1733">
        <v>7.97</v>
      </c>
      <c r="AR1733">
        <v>4.7</v>
      </c>
      <c r="AS1733">
        <v>8.8800000000000008</v>
      </c>
      <c r="AV1733">
        <v>5.95</v>
      </c>
      <c r="AW1733">
        <v>8.51</v>
      </c>
      <c r="AZ1733">
        <v>7.04</v>
      </c>
      <c r="BA1733">
        <v>8.5299999999999994</v>
      </c>
      <c r="BD1733">
        <v>7.33</v>
      </c>
      <c r="BE1733">
        <v>8.44</v>
      </c>
      <c r="BH1733">
        <v>6.16</v>
      </c>
      <c r="BI1733" t="s">
        <v>460</v>
      </c>
      <c r="BJ1733" t="s">
        <v>67</v>
      </c>
      <c r="BL1733" t="s">
        <v>461</v>
      </c>
      <c r="BM1733">
        <v>3401</v>
      </c>
    </row>
    <row r="1734" spans="1:67" x14ac:dyDescent="0.25">
      <c r="A1734" s="8" t="s">
        <v>2650</v>
      </c>
      <c r="C1734" t="s">
        <v>1505</v>
      </c>
      <c r="D1734" t="s">
        <v>111</v>
      </c>
      <c r="E1734" t="s">
        <v>339</v>
      </c>
      <c r="F1734" t="s">
        <v>1188</v>
      </c>
      <c r="G1734" t="s">
        <v>339</v>
      </c>
      <c r="H1734" t="s">
        <v>1188</v>
      </c>
      <c r="L1734" t="s">
        <v>462</v>
      </c>
      <c r="Q1734">
        <v>7.22</v>
      </c>
      <c r="T1734">
        <v>7.1</v>
      </c>
      <c r="U1734">
        <v>7.88</v>
      </c>
      <c r="X1734">
        <v>8.86</v>
      </c>
      <c r="Y1734">
        <v>8.51</v>
      </c>
      <c r="AB1734">
        <v>10.3</v>
      </c>
      <c r="AC1734">
        <v>8.7200000000000006</v>
      </c>
      <c r="AF1734">
        <v>9.8800000000000008</v>
      </c>
      <c r="AG1734">
        <v>7.64</v>
      </c>
      <c r="AJ1734">
        <v>7.57</v>
      </c>
      <c r="AO1734">
        <v>7.92</v>
      </c>
      <c r="AR1734">
        <v>4.67</v>
      </c>
      <c r="AS1734">
        <v>8.75</v>
      </c>
      <c r="AV1734">
        <v>5.97</v>
      </c>
      <c r="AW1734">
        <v>8.2799999999999994</v>
      </c>
      <c r="AZ1734">
        <v>7</v>
      </c>
      <c r="BA1734">
        <v>8.4</v>
      </c>
      <c r="BD1734">
        <v>7.18</v>
      </c>
      <c r="BE1734">
        <v>8.82</v>
      </c>
      <c r="BH1734">
        <v>6.25</v>
      </c>
      <c r="BI1734" t="s">
        <v>460</v>
      </c>
      <c r="BJ1734" t="s">
        <v>67</v>
      </c>
      <c r="BL1734" t="s">
        <v>461</v>
      </c>
      <c r="BM1734">
        <v>3401</v>
      </c>
    </row>
    <row r="1735" spans="1:67" x14ac:dyDescent="0.25">
      <c r="A1735" s="8" t="s">
        <v>2650</v>
      </c>
      <c r="C1735" t="s">
        <v>1505</v>
      </c>
      <c r="D1735" t="s">
        <v>111</v>
      </c>
      <c r="E1735" t="s">
        <v>339</v>
      </c>
      <c r="F1735" t="s">
        <v>1188</v>
      </c>
      <c r="G1735" t="s">
        <v>339</v>
      </c>
      <c r="H1735" t="s">
        <v>1188</v>
      </c>
      <c r="L1735" t="s">
        <v>463</v>
      </c>
      <c r="Q1735">
        <v>7.23</v>
      </c>
      <c r="T1735">
        <v>6.76</v>
      </c>
      <c r="U1735">
        <v>7.84</v>
      </c>
      <c r="X1735">
        <v>8.74</v>
      </c>
      <c r="Y1735">
        <v>8.81</v>
      </c>
      <c r="AB1735">
        <v>10.24</v>
      </c>
      <c r="AC1735">
        <v>8.83</v>
      </c>
      <c r="AF1735">
        <v>10.1</v>
      </c>
      <c r="AG1735">
        <v>7.71</v>
      </c>
      <c r="AJ1735">
        <v>7.53</v>
      </c>
      <c r="AO1735">
        <v>7.69</v>
      </c>
      <c r="AR1735">
        <v>4.53</v>
      </c>
      <c r="AS1735">
        <v>8.76</v>
      </c>
      <c r="AV1735">
        <v>5.86</v>
      </c>
      <c r="AW1735">
        <v>8.41</v>
      </c>
      <c r="AZ1735">
        <v>7.04</v>
      </c>
      <c r="BA1735">
        <v>8.3800000000000008</v>
      </c>
      <c r="BD1735">
        <v>7.37</v>
      </c>
      <c r="BE1735">
        <v>8.73</v>
      </c>
      <c r="BH1735">
        <v>6.23</v>
      </c>
      <c r="BI1735" t="s">
        <v>460</v>
      </c>
      <c r="BJ1735" t="s">
        <v>67</v>
      </c>
      <c r="BL1735" t="s">
        <v>461</v>
      </c>
      <c r="BM1735">
        <v>3401</v>
      </c>
    </row>
    <row r="1736" spans="1:67" x14ac:dyDescent="0.25">
      <c r="A1736" s="8" t="s">
        <v>2650</v>
      </c>
      <c r="C1736" t="s">
        <v>1505</v>
      </c>
      <c r="D1736" t="s">
        <v>111</v>
      </c>
      <c r="E1736" t="s">
        <v>339</v>
      </c>
      <c r="F1736" t="s">
        <v>1188</v>
      </c>
      <c r="G1736" s="8" t="s">
        <v>339</v>
      </c>
      <c r="H1736" s="8" t="s">
        <v>1188</v>
      </c>
      <c r="I1736" s="8"/>
      <c r="L1736" t="s">
        <v>2656</v>
      </c>
      <c r="U1736">
        <v>8.8800000000000008</v>
      </c>
      <c r="X1736">
        <v>9.73</v>
      </c>
      <c r="Y1736">
        <v>9.25</v>
      </c>
      <c r="Z1736">
        <v>10.9</v>
      </c>
      <c r="AA1736">
        <v>10.45</v>
      </c>
      <c r="AB1736">
        <v>10.9</v>
      </c>
      <c r="AC1736">
        <v>8.9700000000000006</v>
      </c>
      <c r="AD1736">
        <v>11.51</v>
      </c>
      <c r="AE1736">
        <v>10.56</v>
      </c>
      <c r="AF1736">
        <v>11.51</v>
      </c>
      <c r="AG1736">
        <v>7.23</v>
      </c>
      <c r="AJ1736">
        <v>10.050000000000001</v>
      </c>
      <c r="AS1736">
        <v>9.75</v>
      </c>
      <c r="AT1736">
        <v>6.08</v>
      </c>
      <c r="AU1736">
        <v>6.48</v>
      </c>
      <c r="AV1736">
        <v>6.48</v>
      </c>
      <c r="AW1736">
        <v>9.4600000000000009</v>
      </c>
      <c r="AX1736">
        <v>7.36</v>
      </c>
      <c r="AY1736">
        <v>7.57</v>
      </c>
      <c r="AZ1736">
        <v>7.57</v>
      </c>
      <c r="BA1736">
        <v>10</v>
      </c>
      <c r="BB1736">
        <v>8.6999999999999993</v>
      </c>
      <c r="BC1736">
        <v>8.1199999999999992</v>
      </c>
      <c r="BD1736">
        <v>8.6999999999999993</v>
      </c>
      <c r="BE1736">
        <v>10.210000000000001</v>
      </c>
      <c r="BF1736" s="8">
        <v>7.24</v>
      </c>
      <c r="BG1736" s="8">
        <v>6.46</v>
      </c>
      <c r="BH1736" s="8">
        <v>7.24</v>
      </c>
      <c r="BJ1736" s="8" t="s">
        <v>67</v>
      </c>
      <c r="BK1736" s="9">
        <v>44827</v>
      </c>
      <c r="BL1736" s="8" t="s">
        <v>2646</v>
      </c>
      <c r="BM1736" s="5">
        <v>3601</v>
      </c>
    </row>
    <row r="1737" spans="1:67" s="4" customFormat="1" x14ac:dyDescent="0.25">
      <c r="A1737" s="18" t="s">
        <v>2650</v>
      </c>
      <c r="B1737"/>
      <c r="C1737" t="s">
        <v>1505</v>
      </c>
      <c r="D1737" t="s">
        <v>111</v>
      </c>
      <c r="E1737" t="s">
        <v>339</v>
      </c>
      <c r="F1737" t="s">
        <v>1188</v>
      </c>
      <c r="G1737" s="8" t="s">
        <v>339</v>
      </c>
      <c r="H1737" s="8" t="s">
        <v>1188</v>
      </c>
      <c r="I1737" s="8"/>
      <c r="J1737"/>
      <c r="K1737"/>
      <c r="L1737" t="s">
        <v>2657</v>
      </c>
      <c r="M1737"/>
      <c r="N1737"/>
      <c r="O1737"/>
      <c r="P1737"/>
      <c r="Q1737"/>
      <c r="R1737"/>
      <c r="S1737"/>
      <c r="T1737"/>
      <c r="U1737">
        <v>8.2200000000000006</v>
      </c>
      <c r="V1737"/>
      <c r="W1737"/>
      <c r="X1737">
        <v>8.86</v>
      </c>
      <c r="Y1737">
        <v>8.9700000000000006</v>
      </c>
      <c r="Z1737">
        <v>10.55</v>
      </c>
      <c r="AA1737">
        <v>10.38</v>
      </c>
      <c r="AB1737">
        <v>10.55</v>
      </c>
      <c r="AC1737">
        <v>9.02</v>
      </c>
      <c r="AD1737">
        <v>11.58</v>
      </c>
      <c r="AE1737">
        <v>10.75</v>
      </c>
      <c r="AF1737">
        <v>11.58</v>
      </c>
      <c r="AG1737">
        <v>7.48</v>
      </c>
      <c r="AH1737"/>
      <c r="AI1737"/>
      <c r="AJ1737">
        <v>10</v>
      </c>
      <c r="AK1737"/>
      <c r="AL1737"/>
      <c r="AM1737"/>
      <c r="AN1737"/>
      <c r="AO1737"/>
      <c r="AP1737"/>
      <c r="AQ1737"/>
      <c r="AR1737"/>
      <c r="AS1737">
        <v>9.52</v>
      </c>
      <c r="AT1737">
        <v>6.12</v>
      </c>
      <c r="AU1737">
        <v>6.12</v>
      </c>
      <c r="AV1737">
        <v>6.12</v>
      </c>
      <c r="AW1737">
        <v>9.3000000000000007</v>
      </c>
      <c r="AX1737">
        <v>7.4</v>
      </c>
      <c r="AY1737">
        <v>7.44</v>
      </c>
      <c r="AZ1737">
        <v>7.44</v>
      </c>
      <c r="BA1737">
        <v>9.8000000000000007</v>
      </c>
      <c r="BB1737">
        <v>8</v>
      </c>
      <c r="BC1737">
        <v>7.8</v>
      </c>
      <c r="BD1737">
        <v>8</v>
      </c>
      <c r="BE1737">
        <v>10.1</v>
      </c>
      <c r="BF1737" s="8">
        <v>6.85</v>
      </c>
      <c r="BG1737" s="8">
        <v>5.98</v>
      </c>
      <c r="BH1737" s="8">
        <v>6.85</v>
      </c>
      <c r="BI1737"/>
      <c r="BJ1737" s="8" t="s">
        <v>67</v>
      </c>
      <c r="BK1737" s="9">
        <v>44827</v>
      </c>
      <c r="BL1737" s="8" t="s">
        <v>2646</v>
      </c>
      <c r="BM1737" s="5">
        <v>3601</v>
      </c>
      <c r="BN1737"/>
      <c r="BO1737"/>
    </row>
    <row r="1738" spans="1:67" ht="15" customHeight="1" x14ac:dyDescent="0.25">
      <c r="A1738" s="8" t="s">
        <v>2650</v>
      </c>
      <c r="C1738" t="s">
        <v>1505</v>
      </c>
      <c r="D1738" t="s">
        <v>111</v>
      </c>
      <c r="E1738" t="s">
        <v>339</v>
      </c>
      <c r="F1738" t="s">
        <v>1188</v>
      </c>
      <c r="G1738" s="8" t="s">
        <v>339</v>
      </c>
      <c r="H1738" s="8" t="s">
        <v>1188</v>
      </c>
      <c r="I1738" s="8"/>
      <c r="L1738" t="s">
        <v>2658</v>
      </c>
      <c r="U1738">
        <v>7.67</v>
      </c>
      <c r="X1738">
        <v>8.5</v>
      </c>
      <c r="Y1738">
        <v>8.16</v>
      </c>
      <c r="Z1738">
        <v>10.02</v>
      </c>
      <c r="AA1738">
        <v>9.2899999999999991</v>
      </c>
      <c r="AB1738">
        <v>10.02</v>
      </c>
      <c r="AC1738">
        <v>7.76</v>
      </c>
      <c r="AD1738">
        <v>10.39</v>
      </c>
      <c r="AE1738">
        <v>9.1199999999999992</v>
      </c>
      <c r="AF1738">
        <v>10.39</v>
      </c>
      <c r="AG1738">
        <v>6.48</v>
      </c>
      <c r="AJ1738">
        <v>8.4700000000000006</v>
      </c>
      <c r="AS1738">
        <v>8.6300000000000008</v>
      </c>
      <c r="AT1738">
        <v>5.38</v>
      </c>
      <c r="AU1738">
        <v>5.76</v>
      </c>
      <c r="AV1738">
        <v>5.76</v>
      </c>
      <c r="AW1738">
        <v>8.5</v>
      </c>
      <c r="AX1738">
        <v>6.78</v>
      </c>
      <c r="AY1738">
        <v>6.84</v>
      </c>
      <c r="AZ1738">
        <v>6.84</v>
      </c>
      <c r="BA1738">
        <v>8.6</v>
      </c>
      <c r="BB1738">
        <v>7.22</v>
      </c>
      <c r="BC1738">
        <v>6.9</v>
      </c>
      <c r="BD1738">
        <v>7.22</v>
      </c>
      <c r="BE1738">
        <v>8.91</v>
      </c>
      <c r="BF1738" s="8">
        <v>6.2</v>
      </c>
      <c r="BG1738" s="8">
        <v>5.57</v>
      </c>
      <c r="BH1738" s="8">
        <v>6.2</v>
      </c>
      <c r="BJ1738" s="8" t="s">
        <v>67</v>
      </c>
      <c r="BK1738" s="9">
        <v>44827</v>
      </c>
      <c r="BL1738" s="8" t="s">
        <v>2646</v>
      </c>
      <c r="BM1738" s="5">
        <v>3601</v>
      </c>
    </row>
    <row r="1739" spans="1:67" x14ac:dyDescent="0.25">
      <c r="A1739" s="8" t="s">
        <v>2650</v>
      </c>
      <c r="C1739" t="s">
        <v>1505</v>
      </c>
      <c r="D1739" t="s">
        <v>111</v>
      </c>
      <c r="E1739" t="s">
        <v>339</v>
      </c>
      <c r="F1739" t="s">
        <v>1188</v>
      </c>
      <c r="G1739" s="8" t="s">
        <v>339</v>
      </c>
      <c r="H1739" s="8" t="s">
        <v>1188</v>
      </c>
      <c r="I1739" s="8"/>
      <c r="L1739" t="s">
        <v>2659</v>
      </c>
      <c r="U1739">
        <v>7.51</v>
      </c>
      <c r="X1739">
        <v>8.7899999999999991</v>
      </c>
      <c r="Y1739">
        <v>8.1</v>
      </c>
      <c r="Z1739">
        <v>10.52</v>
      </c>
      <c r="AA1739">
        <v>9.57</v>
      </c>
      <c r="AB1739">
        <v>10.52</v>
      </c>
      <c r="AC1739">
        <v>8</v>
      </c>
      <c r="AD1739">
        <v>10.98</v>
      </c>
      <c r="AE1739">
        <v>9.5299999999999994</v>
      </c>
      <c r="AF1739">
        <v>10.98</v>
      </c>
      <c r="AG1739">
        <v>6.3</v>
      </c>
      <c r="AJ1739">
        <v>8.39</v>
      </c>
      <c r="AS1739">
        <v>8.85</v>
      </c>
      <c r="AT1739">
        <v>5.58</v>
      </c>
      <c r="AU1739">
        <v>5.86</v>
      </c>
      <c r="AV1739">
        <v>5.86</v>
      </c>
      <c r="AW1739">
        <v>8.6</v>
      </c>
      <c r="AX1739">
        <v>7.08</v>
      </c>
      <c r="AY1739">
        <v>7.15</v>
      </c>
      <c r="AZ1739">
        <v>7.15</v>
      </c>
      <c r="BA1739">
        <v>8.64</v>
      </c>
      <c r="BB1739">
        <v>7.38</v>
      </c>
      <c r="BC1739">
        <v>7.06</v>
      </c>
      <c r="BD1739">
        <v>7.38</v>
      </c>
      <c r="BE1739">
        <v>9.0500000000000007</v>
      </c>
      <c r="BF1739" s="8">
        <v>6.39</v>
      </c>
      <c r="BG1739" s="8">
        <v>5.64</v>
      </c>
      <c r="BH1739" s="8">
        <v>6.39</v>
      </c>
      <c r="BJ1739" s="8" t="s">
        <v>67</v>
      </c>
      <c r="BK1739" s="9">
        <v>44827</v>
      </c>
      <c r="BL1739" s="8" t="s">
        <v>2646</v>
      </c>
      <c r="BM1739" s="5">
        <v>3601</v>
      </c>
    </row>
    <row r="1740" spans="1:67" x14ac:dyDescent="0.25">
      <c r="A1740" s="8" t="s">
        <v>2650</v>
      </c>
      <c r="C1740" t="s">
        <v>1505</v>
      </c>
      <c r="D1740" t="s">
        <v>111</v>
      </c>
      <c r="E1740" t="s">
        <v>339</v>
      </c>
      <c r="F1740" t="s">
        <v>1188</v>
      </c>
      <c r="G1740" s="8" t="s">
        <v>339</v>
      </c>
      <c r="H1740" s="8" t="s">
        <v>1188</v>
      </c>
      <c r="I1740" s="8"/>
      <c r="L1740" t="s">
        <v>2660</v>
      </c>
      <c r="U1740">
        <v>7.8</v>
      </c>
      <c r="X1740">
        <v>8.68</v>
      </c>
      <c r="Y1740">
        <v>8.48</v>
      </c>
      <c r="Z1740">
        <v>10.73</v>
      </c>
      <c r="AA1740">
        <v>10</v>
      </c>
      <c r="AB1740">
        <v>10.73</v>
      </c>
      <c r="AC1740">
        <v>8.15</v>
      </c>
      <c r="AD1740">
        <v>11.03</v>
      </c>
      <c r="AE1740">
        <v>9.41</v>
      </c>
      <c r="AF1740">
        <v>11.03</v>
      </c>
      <c r="AG1740">
        <v>6.96</v>
      </c>
      <c r="AJ1740">
        <v>9.26</v>
      </c>
      <c r="AS1740">
        <v>8.8000000000000007</v>
      </c>
      <c r="AT1740">
        <v>5.5</v>
      </c>
      <c r="AU1740">
        <v>5.84</v>
      </c>
      <c r="AV1740">
        <v>5.84</v>
      </c>
      <c r="AW1740">
        <v>8.6</v>
      </c>
      <c r="AX1740">
        <v>6.96</v>
      </c>
      <c r="AY1740">
        <v>7.06</v>
      </c>
      <c r="AZ1740">
        <v>7.06</v>
      </c>
      <c r="BA1740">
        <v>8.52</v>
      </c>
      <c r="BB1740">
        <v>7.43</v>
      </c>
      <c r="BC1740">
        <v>7.1</v>
      </c>
      <c r="BD1740">
        <v>7.43</v>
      </c>
      <c r="BE1740">
        <v>8.74</v>
      </c>
      <c r="BF1740" s="8">
        <v>6.32</v>
      </c>
      <c r="BG1740" s="8">
        <v>5.63</v>
      </c>
      <c r="BH1740" s="8">
        <v>6.32</v>
      </c>
      <c r="BJ1740" s="8" t="s">
        <v>67</v>
      </c>
      <c r="BK1740" s="9">
        <v>44827</v>
      </c>
      <c r="BL1740" s="8" t="s">
        <v>2646</v>
      </c>
      <c r="BM1740" s="5">
        <v>3601</v>
      </c>
    </row>
    <row r="1741" spans="1:67" s="23" customFormat="1" x14ac:dyDescent="0.25">
      <c r="A1741" s="8" t="s">
        <v>2650</v>
      </c>
      <c r="B1741"/>
      <c r="C1741" t="s">
        <v>1505</v>
      </c>
      <c r="D1741" t="s">
        <v>111</v>
      </c>
      <c r="E1741" t="s">
        <v>339</v>
      </c>
      <c r="F1741" t="s">
        <v>1188</v>
      </c>
      <c r="G1741" s="8" t="s">
        <v>339</v>
      </c>
      <c r="H1741" s="8" t="s">
        <v>1188</v>
      </c>
      <c r="I1741" s="8"/>
      <c r="J1741"/>
      <c r="K1741"/>
      <c r="L1741" t="s">
        <v>2661</v>
      </c>
      <c r="M1741"/>
      <c r="N1741"/>
      <c r="O1741"/>
      <c r="P1741"/>
      <c r="Q1741"/>
      <c r="R1741"/>
      <c r="S1741"/>
      <c r="T1741"/>
      <c r="U1741">
        <v>7.8</v>
      </c>
      <c r="V1741"/>
      <c r="W1741"/>
      <c r="X1741">
        <v>8.6999999999999993</v>
      </c>
      <c r="Y1741">
        <v>8.14</v>
      </c>
      <c r="Z1741">
        <v>10.52</v>
      </c>
      <c r="AA1741">
        <v>10.1</v>
      </c>
      <c r="AB1741">
        <v>10.52</v>
      </c>
      <c r="AC1741">
        <v>7.6</v>
      </c>
      <c r="AD1741">
        <v>10.85</v>
      </c>
      <c r="AE1741">
        <v>9.65</v>
      </c>
      <c r="AF1741">
        <v>10.85</v>
      </c>
      <c r="AG1741">
        <v>6.4</v>
      </c>
      <c r="AH1741"/>
      <c r="AI1741"/>
      <c r="AJ1741">
        <v>8.3000000000000007</v>
      </c>
      <c r="AK1741"/>
      <c r="AL1741"/>
      <c r="AM1741"/>
      <c r="AN1741"/>
      <c r="AO1741"/>
      <c r="AP1741"/>
      <c r="AQ1741"/>
      <c r="AR1741"/>
      <c r="AS1741">
        <v>8.23</v>
      </c>
      <c r="AT1741">
        <v>5.0199999999999996</v>
      </c>
      <c r="AU1741">
        <v>5.56</v>
      </c>
      <c r="AV1741">
        <v>5.56</v>
      </c>
      <c r="AW1741">
        <v>8</v>
      </c>
      <c r="AX1741">
        <v>6.66</v>
      </c>
      <c r="AY1741">
        <v>6.67</v>
      </c>
      <c r="AZ1741">
        <v>6.67</v>
      </c>
      <c r="BA1741">
        <v>8.1199999999999992</v>
      </c>
      <c r="BB1741">
        <v>6.93</v>
      </c>
      <c r="BC1741">
        <v>6.6</v>
      </c>
      <c r="BD1741">
        <v>6.93</v>
      </c>
      <c r="BE1741">
        <v>8.51</v>
      </c>
      <c r="BF1741" s="8">
        <v>6.02</v>
      </c>
      <c r="BG1741" s="8">
        <v>5.34</v>
      </c>
      <c r="BH1741" s="8">
        <v>6.02</v>
      </c>
      <c r="BI1741"/>
      <c r="BJ1741" s="8" t="s">
        <v>67</v>
      </c>
      <c r="BK1741" s="9">
        <v>44827</v>
      </c>
      <c r="BL1741" s="8" t="s">
        <v>2646</v>
      </c>
      <c r="BM1741" s="5">
        <v>3601</v>
      </c>
      <c r="BN1741"/>
      <c r="BO1741"/>
    </row>
    <row r="1742" spans="1:67" s="23" customFormat="1" x14ac:dyDescent="0.25">
      <c r="A1742" t="s">
        <v>3361</v>
      </c>
      <c r="B1742"/>
      <c r="C1742" t="s">
        <v>1505</v>
      </c>
      <c r="D1742" t="s">
        <v>111</v>
      </c>
      <c r="E1742" t="s">
        <v>339</v>
      </c>
      <c r="F1742" t="s">
        <v>1188</v>
      </c>
      <c r="G1742" s="8" t="s">
        <v>339</v>
      </c>
      <c r="H1742" s="8" t="s">
        <v>1188</v>
      </c>
      <c r="I1742"/>
      <c r="J1742"/>
      <c r="K1742"/>
      <c r="L1742"/>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v>8.3000000000000007</v>
      </c>
      <c r="AT1742">
        <v>5.78</v>
      </c>
      <c r="AU1742">
        <v>5</v>
      </c>
      <c r="AV1742">
        <v>5.78</v>
      </c>
      <c r="AW1742"/>
      <c r="AX1742"/>
      <c r="AY1742"/>
      <c r="AZ1742"/>
      <c r="BA1742"/>
      <c r="BB1742"/>
      <c r="BC1742"/>
      <c r="BD1742"/>
      <c r="BE1742"/>
      <c r="BF1742"/>
      <c r="BG1742"/>
      <c r="BH1742"/>
      <c r="BI1742" t="s">
        <v>3362</v>
      </c>
      <c r="BJ1742" s="8" t="s">
        <v>67</v>
      </c>
      <c r="BK1742" s="1">
        <v>44886</v>
      </c>
      <c r="BL1742" s="8" t="s">
        <v>3349</v>
      </c>
      <c r="BM1742" s="8">
        <v>2921</v>
      </c>
      <c r="BN1742"/>
      <c r="BO1742"/>
    </row>
    <row r="1743" spans="1:67" s="23" customFormat="1" x14ac:dyDescent="0.25">
      <c r="A1743" t="s">
        <v>3361</v>
      </c>
      <c r="B1743"/>
      <c r="C1743" t="s">
        <v>1505</v>
      </c>
      <c r="D1743" t="s">
        <v>111</v>
      </c>
      <c r="E1743" t="s">
        <v>339</v>
      </c>
      <c r="F1743" t="s">
        <v>1188</v>
      </c>
      <c r="G1743" s="8" t="s">
        <v>339</v>
      </c>
      <c r="H1743" s="8" t="s">
        <v>1188</v>
      </c>
      <c r="I1743"/>
      <c r="J1743"/>
      <c r="K1743"/>
      <c r="L1743" t="s">
        <v>3364</v>
      </c>
      <c r="M1743"/>
      <c r="N1743"/>
      <c r="O1743"/>
      <c r="P1743"/>
      <c r="Q1743"/>
      <c r="R1743"/>
      <c r="S1743"/>
      <c r="T1743"/>
      <c r="U1743"/>
      <c r="V1743"/>
      <c r="W1743"/>
      <c r="X1743"/>
      <c r="Y1743"/>
      <c r="Z1743"/>
      <c r="AA1743"/>
      <c r="AB1743"/>
      <c r="AC1743"/>
      <c r="AD1743"/>
      <c r="AE1743"/>
      <c r="AF1743"/>
      <c r="AG1743"/>
      <c r="AH1743"/>
      <c r="AI1743"/>
      <c r="AJ1743"/>
      <c r="AK1743"/>
      <c r="AL1743"/>
      <c r="AM1743"/>
      <c r="AN1743"/>
      <c r="AO1743">
        <v>6.9</v>
      </c>
      <c r="AP1743"/>
      <c r="AQ1743"/>
      <c r="AR1743">
        <v>4.0999999999999996</v>
      </c>
      <c r="AS1743">
        <v>8</v>
      </c>
      <c r="AT1743"/>
      <c r="AU1743"/>
      <c r="AV1743">
        <v>5.37</v>
      </c>
      <c r="AW1743">
        <v>7.53</v>
      </c>
      <c r="AX1743">
        <v>6.35</v>
      </c>
      <c r="AY1743">
        <v>6.4</v>
      </c>
      <c r="AZ1743">
        <v>6.4</v>
      </c>
      <c r="BA1743">
        <v>7.5</v>
      </c>
      <c r="BB1743">
        <v>6.62</v>
      </c>
      <c r="BC1743">
        <v>6.32</v>
      </c>
      <c r="BD1743">
        <v>6.32</v>
      </c>
      <c r="BE1743">
        <v>8.3000000000000007</v>
      </c>
      <c r="BF1743">
        <v>5.78</v>
      </c>
      <c r="BG1743">
        <v>5</v>
      </c>
      <c r="BH1743">
        <v>5.78</v>
      </c>
      <c r="BI1743"/>
      <c r="BJ1743" s="8" t="s">
        <v>67</v>
      </c>
      <c r="BK1743" s="1">
        <v>44886</v>
      </c>
      <c r="BL1743" s="8" t="s">
        <v>3349</v>
      </c>
      <c r="BM1743" s="8">
        <v>2921</v>
      </c>
      <c r="BN1743"/>
      <c r="BO1743"/>
    </row>
    <row r="1744" spans="1:67" s="23" customFormat="1" x14ac:dyDescent="0.25">
      <c r="A1744" t="s">
        <v>3361</v>
      </c>
      <c r="B1744"/>
      <c r="C1744" t="s">
        <v>1505</v>
      </c>
      <c r="D1744" t="s">
        <v>111</v>
      </c>
      <c r="E1744" t="s">
        <v>339</v>
      </c>
      <c r="F1744" t="s">
        <v>1188</v>
      </c>
      <c r="G1744" s="8" t="s">
        <v>339</v>
      </c>
      <c r="H1744" s="8" t="s">
        <v>1188</v>
      </c>
      <c r="I1744"/>
      <c r="J1744"/>
      <c r="K1744"/>
      <c r="L1744" t="s">
        <v>3365</v>
      </c>
      <c r="M1744"/>
      <c r="N1744"/>
      <c r="O1744"/>
      <c r="P1744"/>
      <c r="Q1744"/>
      <c r="R1744"/>
      <c r="S1744"/>
      <c r="T1744"/>
      <c r="U1744"/>
      <c r="V1744"/>
      <c r="W1744"/>
      <c r="X1744"/>
      <c r="Y1744"/>
      <c r="Z1744"/>
      <c r="AA1744"/>
      <c r="AB1744"/>
      <c r="AC1744"/>
      <c r="AD1744"/>
      <c r="AE1744"/>
      <c r="AF1744"/>
      <c r="AG1744"/>
      <c r="AH1744"/>
      <c r="AI1744"/>
      <c r="AJ1744"/>
      <c r="AK1744"/>
      <c r="AL1744"/>
      <c r="AM1744"/>
      <c r="AN1744"/>
      <c r="AO1744">
        <v>7.5</v>
      </c>
      <c r="AP1744"/>
      <c r="AQ1744"/>
      <c r="AR1744">
        <v>4.5</v>
      </c>
      <c r="AS1744">
        <v>8.1300000000000008</v>
      </c>
      <c r="AT1744"/>
      <c r="AU1744"/>
      <c r="AV1744">
        <v>5.5</v>
      </c>
      <c r="AW1744">
        <v>7.6</v>
      </c>
      <c r="AX1744">
        <v>6.9</v>
      </c>
      <c r="AY1744">
        <v>6.9</v>
      </c>
      <c r="AZ1744">
        <v>6.9</v>
      </c>
      <c r="BA1744">
        <v>7.9</v>
      </c>
      <c r="BB1744">
        <v>7.2</v>
      </c>
      <c r="BC1744">
        <v>7.05</v>
      </c>
      <c r="BD1744">
        <v>7.2</v>
      </c>
      <c r="BE1744">
        <v>8.5</v>
      </c>
      <c r="BF1744">
        <v>6.15</v>
      </c>
      <c r="BG1744">
        <v>5.35</v>
      </c>
      <c r="BH1744">
        <v>6.15</v>
      </c>
      <c r="BI1744" t="s">
        <v>3366</v>
      </c>
      <c r="BJ1744" s="8" t="s">
        <v>67</v>
      </c>
      <c r="BK1744" s="1">
        <v>44886</v>
      </c>
      <c r="BL1744" s="8" t="s">
        <v>3349</v>
      </c>
      <c r="BM1744" s="8">
        <v>2921</v>
      </c>
      <c r="BN1744"/>
      <c r="BO1744"/>
    </row>
    <row r="1745" spans="1:67" x14ac:dyDescent="0.25">
      <c r="A1745" s="8" t="s">
        <v>3361</v>
      </c>
      <c r="C1745" t="s">
        <v>1505</v>
      </c>
      <c r="D1745" t="s">
        <v>111</v>
      </c>
      <c r="E1745" t="s">
        <v>339</v>
      </c>
      <c r="F1745" t="s">
        <v>1188</v>
      </c>
      <c r="G1745" s="8" t="s">
        <v>339</v>
      </c>
      <c r="H1745" s="8" t="s">
        <v>1188</v>
      </c>
      <c r="AC1745">
        <v>8.1</v>
      </c>
      <c r="AF1745">
        <v>11.2</v>
      </c>
      <c r="AG1745">
        <v>7</v>
      </c>
      <c r="AJ1745">
        <v>9.3000000000000007</v>
      </c>
      <c r="AW1745">
        <v>7.3</v>
      </c>
      <c r="AX1745">
        <v>5.7</v>
      </c>
      <c r="AY1745">
        <v>6.3</v>
      </c>
      <c r="AZ1745">
        <v>6.3</v>
      </c>
      <c r="BA1745">
        <v>7.6</v>
      </c>
      <c r="BB1745">
        <v>6.9</v>
      </c>
      <c r="BC1745">
        <v>7</v>
      </c>
      <c r="BD1745">
        <v>7</v>
      </c>
      <c r="BE1745">
        <v>8.3000000000000007</v>
      </c>
      <c r="BF1745">
        <v>6.4</v>
      </c>
      <c r="BG1745">
        <v>5.5</v>
      </c>
      <c r="BH1745">
        <v>6.4</v>
      </c>
      <c r="BI1745" s="8" t="s">
        <v>3390</v>
      </c>
      <c r="BJ1745" s="8" t="s">
        <v>67</v>
      </c>
      <c r="BK1745" s="9">
        <v>44886</v>
      </c>
      <c r="BL1745" s="8" t="s">
        <v>3352</v>
      </c>
      <c r="BM1745" s="8">
        <v>3596</v>
      </c>
    </row>
    <row r="1746" spans="1:67" x14ac:dyDescent="0.25">
      <c r="A1746" s="47" t="s">
        <v>3355</v>
      </c>
      <c r="B1746" s="47"/>
      <c r="C1746" s="47" t="s">
        <v>1505</v>
      </c>
      <c r="D1746" s="47" t="s">
        <v>111</v>
      </c>
      <c r="E1746" s="47" t="s">
        <v>339</v>
      </c>
      <c r="F1746" s="47" t="s">
        <v>1188</v>
      </c>
      <c r="G1746" s="47" t="s">
        <v>339</v>
      </c>
      <c r="H1746" s="47" t="s">
        <v>1188</v>
      </c>
      <c r="I1746" s="47"/>
      <c r="J1746" s="47"/>
      <c r="K1746" s="47"/>
      <c r="L1746" s="47"/>
      <c r="M1746" s="47"/>
      <c r="N1746" s="47"/>
      <c r="O1746" s="47"/>
      <c r="P1746" s="47"/>
      <c r="Q1746" s="47"/>
      <c r="R1746" s="47"/>
      <c r="S1746" s="47"/>
      <c r="T1746" s="47"/>
      <c r="U1746" s="47"/>
      <c r="V1746" s="47"/>
      <c r="W1746" s="47"/>
      <c r="X1746" s="47"/>
      <c r="Y1746" s="47"/>
      <c r="Z1746" s="47"/>
      <c r="AA1746" s="47"/>
      <c r="AB1746" s="47"/>
      <c r="AC1746" s="47"/>
      <c r="AD1746" s="47"/>
      <c r="AE1746" s="47"/>
      <c r="AF1746" s="47"/>
      <c r="AG1746" s="47"/>
      <c r="AH1746" s="47"/>
      <c r="AI1746" s="47"/>
      <c r="AJ1746" s="47"/>
      <c r="AK1746" s="47"/>
      <c r="AL1746" s="47"/>
      <c r="AM1746" s="47"/>
      <c r="AN1746" s="47"/>
      <c r="AO1746" s="47"/>
      <c r="AP1746" s="47"/>
      <c r="AQ1746" s="47"/>
      <c r="AR1746" s="47"/>
      <c r="AS1746" s="47"/>
      <c r="AT1746" s="47"/>
      <c r="AU1746" s="47"/>
      <c r="AV1746" s="47"/>
      <c r="AW1746" s="47"/>
      <c r="AX1746" s="47"/>
      <c r="AY1746" s="47"/>
      <c r="AZ1746" s="47"/>
      <c r="BA1746" s="47"/>
      <c r="BB1746" s="47"/>
      <c r="BC1746" s="47"/>
      <c r="BD1746" s="47"/>
      <c r="BE1746" s="47"/>
      <c r="BF1746" s="47"/>
      <c r="BG1746" s="47"/>
      <c r="BH1746" s="47"/>
      <c r="BI1746" s="47" t="s">
        <v>3354</v>
      </c>
      <c r="BJ1746" s="47" t="s">
        <v>67</v>
      </c>
      <c r="BK1746" s="48">
        <v>44886</v>
      </c>
      <c r="BL1746" s="47" t="s">
        <v>3353</v>
      </c>
      <c r="BM1746" s="47">
        <v>53314</v>
      </c>
      <c r="BN1746" s="47"/>
      <c r="BO1746" s="47"/>
    </row>
    <row r="1747" spans="1:67" x14ac:dyDescent="0.25">
      <c r="A1747" s="8" t="s">
        <v>3356</v>
      </c>
      <c r="C1747" t="s">
        <v>1505</v>
      </c>
      <c r="D1747" t="s">
        <v>111</v>
      </c>
      <c r="E1747" t="s">
        <v>339</v>
      </c>
      <c r="F1747" t="s">
        <v>1188</v>
      </c>
      <c r="G1747" s="8" t="s">
        <v>339</v>
      </c>
      <c r="H1747" s="8" t="s">
        <v>1188</v>
      </c>
      <c r="BA1747">
        <v>8</v>
      </c>
      <c r="BD1747">
        <v>7</v>
      </c>
      <c r="BE1747">
        <v>8</v>
      </c>
      <c r="BH1747">
        <v>5.5</v>
      </c>
      <c r="BJ1747" s="8" t="s">
        <v>67</v>
      </c>
      <c r="BK1747" s="9">
        <v>44886</v>
      </c>
      <c r="BL1747" s="8" t="s">
        <v>3353</v>
      </c>
      <c r="BM1747" s="8">
        <v>53314</v>
      </c>
    </row>
    <row r="1748" spans="1:67" x14ac:dyDescent="0.25">
      <c r="A1748" s="12" t="s">
        <v>3393</v>
      </c>
      <c r="B1748" s="12"/>
      <c r="C1748" s="12" t="s">
        <v>1505</v>
      </c>
      <c r="D1748" s="12" t="s">
        <v>111</v>
      </c>
      <c r="E1748" s="12" t="s">
        <v>339</v>
      </c>
      <c r="F1748" s="12" t="s">
        <v>1188</v>
      </c>
      <c r="G1748" s="12" t="s">
        <v>339</v>
      </c>
      <c r="H1748" s="12" t="s">
        <v>1188</v>
      </c>
      <c r="I1748" s="12"/>
      <c r="J1748" s="12"/>
      <c r="K1748" s="12"/>
      <c r="L1748" s="12"/>
      <c r="M1748" s="12"/>
      <c r="N1748" s="12"/>
      <c r="O1748" s="12"/>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t="s">
        <v>67</v>
      </c>
      <c r="BK1748" s="14">
        <v>44886</v>
      </c>
      <c r="BL1748" s="12" t="s">
        <v>3352</v>
      </c>
      <c r="BM1748" s="12">
        <v>3596</v>
      </c>
      <c r="BN1748" s="12" t="s">
        <v>60</v>
      </c>
      <c r="BO1748" s="12" t="s">
        <v>3352</v>
      </c>
    </row>
    <row r="1749" spans="1:67" x14ac:dyDescent="0.25">
      <c r="A1749" s="8" t="s">
        <v>96</v>
      </c>
      <c r="C1749" t="s">
        <v>1505</v>
      </c>
      <c r="D1749" t="s">
        <v>111</v>
      </c>
      <c r="E1749" t="s">
        <v>339</v>
      </c>
      <c r="F1749" t="s">
        <v>1188</v>
      </c>
      <c r="G1749" s="8" t="s">
        <v>339</v>
      </c>
      <c r="H1749" s="8" t="s">
        <v>1188</v>
      </c>
      <c r="I1749" s="8" t="b">
        <v>0</v>
      </c>
      <c r="AS1749">
        <f>AVERAGE(9.1,9.8)</f>
        <v>9.4499999999999993</v>
      </c>
      <c r="AV1749">
        <f>AVERAGE(5.7,7.1)</f>
        <v>6.4</v>
      </c>
      <c r="BI1749" t="s">
        <v>2525</v>
      </c>
      <c r="BJ1749" s="8" t="s">
        <v>67</v>
      </c>
      <c r="BK1749" s="9">
        <v>44825</v>
      </c>
      <c r="BL1749" s="8" t="s">
        <v>2453</v>
      </c>
      <c r="BM1749" s="8">
        <v>79420</v>
      </c>
    </row>
    <row r="1750" spans="1:67" x14ac:dyDescent="0.25">
      <c r="A1750" s="8"/>
      <c r="B1750" s="8"/>
      <c r="C1750" s="8" t="s">
        <v>1505</v>
      </c>
      <c r="D1750" s="8" t="s">
        <v>111</v>
      </c>
      <c r="E1750" s="8" t="s">
        <v>339</v>
      </c>
      <c r="F1750" s="8" t="s">
        <v>1188</v>
      </c>
      <c r="G1750" s="8" t="s">
        <v>339</v>
      </c>
      <c r="H1750" s="8" t="s">
        <v>1188</v>
      </c>
      <c r="I1750" s="8"/>
      <c r="J1750" s="8"/>
      <c r="K1750" s="8"/>
      <c r="L1750" s="8"/>
      <c r="M1750" s="8"/>
      <c r="N1750" s="8"/>
      <c r="O1750" s="8"/>
      <c r="P1750" s="8"/>
      <c r="Q1750" s="8"/>
      <c r="R1750" s="8"/>
      <c r="S1750" s="8"/>
      <c r="T1750" s="8"/>
      <c r="U1750" s="8"/>
      <c r="V1750" s="8"/>
      <c r="W1750" s="8"/>
      <c r="X1750" s="8"/>
      <c r="Y1750" s="8"/>
      <c r="Z1750" s="8"/>
      <c r="AA1750" s="8"/>
      <c r="AB1750" s="8"/>
      <c r="AC1750" s="8"/>
      <c r="AD1750" s="8"/>
      <c r="AE1750" s="8"/>
      <c r="AF1750" s="8"/>
      <c r="AG1750" s="8"/>
      <c r="AH1750" s="8"/>
      <c r="AI1750" s="8"/>
      <c r="AJ1750" s="8"/>
      <c r="AK1750" s="8"/>
      <c r="AL1750" s="8"/>
      <c r="AM1750" s="8"/>
      <c r="AN1750" s="8"/>
      <c r="AO1750" s="8"/>
      <c r="AP1750" s="8"/>
      <c r="AQ1750" s="8"/>
      <c r="AR1750" s="8"/>
      <c r="AS1750" s="8"/>
      <c r="AT1750" s="8"/>
      <c r="AU1750" s="8"/>
      <c r="AV1750" s="8"/>
      <c r="AW1750" s="8"/>
      <c r="AX1750" s="8"/>
      <c r="AY1750" s="8"/>
      <c r="AZ1750" s="8"/>
      <c r="BA1750" s="8"/>
      <c r="BB1750" s="8"/>
      <c r="BC1750" s="8"/>
      <c r="BD1750" s="8"/>
      <c r="BE1750" s="8"/>
      <c r="BF1750" s="8"/>
      <c r="BG1750" s="8"/>
      <c r="BH1750" s="8"/>
      <c r="BI1750" s="8" t="s">
        <v>1471</v>
      </c>
      <c r="BJ1750" s="8" t="s">
        <v>67</v>
      </c>
      <c r="BK1750" s="9">
        <v>44806</v>
      </c>
      <c r="BL1750" s="8" t="s">
        <v>1464</v>
      </c>
      <c r="BM1750" s="8">
        <v>35427</v>
      </c>
      <c r="BN1750" s="8"/>
      <c r="BO1750" s="8"/>
    </row>
    <row r="1751" spans="1:67" x14ac:dyDescent="0.25">
      <c r="C1751" t="s">
        <v>1505</v>
      </c>
      <c r="D1751" t="s">
        <v>111</v>
      </c>
      <c r="E1751" t="s">
        <v>339</v>
      </c>
      <c r="F1751" t="s">
        <v>1188</v>
      </c>
      <c r="G1751" t="s">
        <v>339</v>
      </c>
      <c r="H1751" t="s">
        <v>1188</v>
      </c>
      <c r="Q1751">
        <v>7</v>
      </c>
      <c r="T1751">
        <v>6</v>
      </c>
      <c r="U1751">
        <v>7.5</v>
      </c>
      <c r="X1751">
        <v>8</v>
      </c>
      <c r="AC1751">
        <v>8</v>
      </c>
      <c r="AF1751">
        <v>10</v>
      </c>
      <c r="AG1751">
        <v>6</v>
      </c>
      <c r="AJ1751">
        <v>9</v>
      </c>
      <c r="AK1751">
        <v>6.5</v>
      </c>
      <c r="AO1751">
        <v>8</v>
      </c>
      <c r="AR1751">
        <v>4</v>
      </c>
      <c r="AS1751">
        <v>9</v>
      </c>
      <c r="AV1751">
        <v>5.5</v>
      </c>
      <c r="AW1751">
        <v>9</v>
      </c>
      <c r="AZ1751">
        <v>6.6</v>
      </c>
      <c r="BE1751">
        <v>10</v>
      </c>
      <c r="BH1751">
        <v>6</v>
      </c>
      <c r="BJ1751" t="s">
        <v>67</v>
      </c>
      <c r="BK1751" s="1">
        <v>44797</v>
      </c>
      <c r="BL1751" t="s">
        <v>75</v>
      </c>
      <c r="BM1751">
        <v>36083</v>
      </c>
      <c r="BN1751" t="s">
        <v>60</v>
      </c>
      <c r="BO1751" t="s">
        <v>75</v>
      </c>
    </row>
    <row r="1752" spans="1:67" x14ac:dyDescent="0.25">
      <c r="A1752" s="13" t="s">
        <v>1723</v>
      </c>
      <c r="B1752" s="13"/>
      <c r="C1752" s="13" t="s">
        <v>1505</v>
      </c>
      <c r="D1752" s="13" t="s">
        <v>111</v>
      </c>
      <c r="E1752" s="13" t="s">
        <v>339</v>
      </c>
      <c r="F1752" s="13" t="s">
        <v>1204</v>
      </c>
      <c r="G1752" s="13" t="s">
        <v>339</v>
      </c>
      <c r="H1752" s="13" t="s">
        <v>1204</v>
      </c>
      <c r="I1752" s="13"/>
      <c r="J1752" s="13"/>
      <c r="K1752" s="13"/>
      <c r="L1752" s="13"/>
      <c r="M1752" s="13"/>
      <c r="N1752" s="13"/>
      <c r="O1752" s="13"/>
      <c r="P1752" s="13"/>
      <c r="Q1752" s="13"/>
      <c r="R1752" s="13"/>
      <c r="S1752" s="13"/>
      <c r="T1752" s="13"/>
      <c r="U1752" s="13"/>
      <c r="V1752" s="13"/>
      <c r="W1752" s="13"/>
      <c r="X1752" s="13"/>
      <c r="Y1752" s="13"/>
      <c r="Z1752" s="13"/>
      <c r="AA1752" s="13"/>
      <c r="AB1752" s="13"/>
      <c r="AC1752" s="13"/>
      <c r="AD1752" s="13"/>
      <c r="AE1752" s="13"/>
      <c r="AF1752" s="13"/>
      <c r="AG1752" s="13"/>
      <c r="AH1752" s="13"/>
      <c r="AI1752" s="13"/>
      <c r="AJ1752" s="13"/>
      <c r="AK1752" s="13"/>
      <c r="AL1752" s="13"/>
      <c r="AM1752" s="13"/>
      <c r="AN1752" s="13"/>
      <c r="AO1752" s="13"/>
      <c r="AP1752" s="13"/>
      <c r="AQ1752" s="13"/>
      <c r="AR1752" s="13"/>
      <c r="AS1752" s="13"/>
      <c r="AT1752" s="13"/>
      <c r="AU1752" s="13"/>
      <c r="AV1752" s="13"/>
      <c r="AW1752" s="13"/>
      <c r="AX1752" s="13"/>
      <c r="AY1752" s="13"/>
      <c r="AZ1752" s="13"/>
      <c r="BA1752" s="13"/>
      <c r="BB1752" s="13"/>
      <c r="BC1752" s="13"/>
      <c r="BD1752" s="13"/>
      <c r="BE1752" s="13"/>
      <c r="BF1752" s="13"/>
      <c r="BG1752" s="13"/>
      <c r="BH1752" s="13"/>
      <c r="BI1752" s="13"/>
      <c r="BJ1752" s="13"/>
      <c r="BK1752" s="13"/>
      <c r="BL1752" s="13"/>
      <c r="BM1752" s="13"/>
      <c r="BN1752" s="13"/>
      <c r="BO1752" s="13"/>
    </row>
    <row r="1753" spans="1:67" x14ac:dyDescent="0.25">
      <c r="A1753" s="8"/>
      <c r="B1753" s="8"/>
      <c r="C1753" s="8" t="s">
        <v>1505</v>
      </c>
      <c r="D1753" s="8" t="s">
        <v>111</v>
      </c>
      <c r="E1753" s="8" t="s">
        <v>339</v>
      </c>
      <c r="F1753" s="8" t="s">
        <v>1204</v>
      </c>
      <c r="G1753" s="8" t="s">
        <v>339</v>
      </c>
      <c r="H1753" s="8" t="s">
        <v>1204</v>
      </c>
      <c r="I1753" s="8"/>
      <c r="J1753" s="8"/>
      <c r="K1753" s="8"/>
      <c r="L1753" s="8"/>
      <c r="M1753" s="8"/>
      <c r="N1753" s="8"/>
      <c r="O1753" s="8"/>
      <c r="P1753" s="8"/>
      <c r="Q1753" s="8"/>
      <c r="R1753" s="8"/>
      <c r="S1753" s="8"/>
      <c r="T1753" s="8"/>
      <c r="U1753" s="8"/>
      <c r="V1753" s="8"/>
      <c r="W1753" s="8"/>
      <c r="X1753" s="8"/>
      <c r="Y1753" s="8"/>
      <c r="Z1753" s="8"/>
      <c r="AA1753" s="8"/>
      <c r="AB1753" s="8"/>
      <c r="AC1753" s="8"/>
      <c r="AD1753" s="8"/>
      <c r="AE1753" s="8"/>
      <c r="AF1753" s="8"/>
      <c r="AG1753" s="8"/>
      <c r="AH1753" s="8"/>
      <c r="AI1753" s="8"/>
      <c r="AJ1753" s="8"/>
      <c r="AK1753" s="8"/>
      <c r="AL1753" s="8"/>
      <c r="AM1753" s="8"/>
      <c r="AN1753" s="8"/>
      <c r="AO1753" s="8"/>
      <c r="AP1753" s="8"/>
      <c r="AQ1753" s="8"/>
      <c r="AR1753" s="8"/>
      <c r="AS1753" s="8"/>
      <c r="AT1753" s="8"/>
      <c r="AU1753" s="8"/>
      <c r="AV1753" s="8"/>
      <c r="AW1753" s="8"/>
      <c r="AX1753" s="8"/>
      <c r="AY1753" s="8"/>
      <c r="AZ1753" s="8"/>
      <c r="BA1753" s="8"/>
      <c r="BB1753" s="8"/>
      <c r="BC1753" s="8"/>
      <c r="BD1753" s="8"/>
      <c r="BE1753" s="8"/>
      <c r="BF1753" s="8"/>
      <c r="BG1753" s="8"/>
      <c r="BH1753" s="8"/>
      <c r="BI1753" s="8" t="s">
        <v>1475</v>
      </c>
      <c r="BJ1753" s="8" t="s">
        <v>67</v>
      </c>
      <c r="BK1753" s="9">
        <v>44806</v>
      </c>
      <c r="BL1753" s="8" t="s">
        <v>1464</v>
      </c>
      <c r="BM1753" s="8">
        <v>35427</v>
      </c>
      <c r="BN1753" s="8"/>
      <c r="BO1753" s="8"/>
    </row>
    <row r="1754" spans="1:67" x14ac:dyDescent="0.25">
      <c r="C1754" t="s">
        <v>1505</v>
      </c>
      <c r="D1754" t="s">
        <v>111</v>
      </c>
      <c r="E1754" t="s">
        <v>339</v>
      </c>
      <c r="F1754" t="s">
        <v>1204</v>
      </c>
      <c r="G1754" t="s">
        <v>339</v>
      </c>
      <c r="H1754" t="s">
        <v>1204</v>
      </c>
      <c r="AW1754">
        <v>6</v>
      </c>
      <c r="AZ1754">
        <v>4</v>
      </c>
      <c r="BE1754">
        <v>6</v>
      </c>
      <c r="BJ1754" t="s">
        <v>67</v>
      </c>
      <c r="BK1754" s="1">
        <v>44797</v>
      </c>
      <c r="BL1754" t="s">
        <v>75</v>
      </c>
      <c r="BM1754">
        <v>36083</v>
      </c>
      <c r="BN1754" t="s">
        <v>60</v>
      </c>
      <c r="BO1754" t="s">
        <v>75</v>
      </c>
    </row>
    <row r="1755" spans="1:67" x14ac:dyDescent="0.25">
      <c r="A1755" s="13" t="s">
        <v>1723</v>
      </c>
      <c r="B1755" s="13"/>
      <c r="C1755" s="13" t="s">
        <v>1505</v>
      </c>
      <c r="D1755" s="13" t="s">
        <v>111</v>
      </c>
      <c r="E1755" s="13" t="s">
        <v>339</v>
      </c>
      <c r="F1755" s="13"/>
      <c r="G1755" s="13" t="s">
        <v>1684</v>
      </c>
      <c r="H1755" s="13" t="s">
        <v>1647</v>
      </c>
      <c r="I1755" s="13"/>
      <c r="J1755" s="13"/>
      <c r="K1755" s="13"/>
      <c r="L1755" s="13"/>
      <c r="M1755" s="13"/>
      <c r="N1755" s="13"/>
      <c r="O1755" s="13"/>
      <c r="P1755" s="13"/>
      <c r="Q1755" s="13"/>
      <c r="R1755" s="13"/>
      <c r="S1755" s="13"/>
      <c r="T1755" s="13"/>
      <c r="U1755" s="13"/>
      <c r="V1755" s="13"/>
      <c r="W1755" s="13"/>
      <c r="X1755" s="13"/>
      <c r="Y1755" s="13"/>
      <c r="Z1755" s="13"/>
      <c r="AA1755" s="13"/>
      <c r="AB1755" s="13"/>
      <c r="AC1755" s="13"/>
      <c r="AD1755" s="13"/>
      <c r="AE1755" s="13"/>
      <c r="AF1755" s="13"/>
      <c r="AG1755" s="13"/>
      <c r="AH1755" s="13"/>
      <c r="AI1755" s="13"/>
      <c r="AJ1755" s="13"/>
      <c r="AK1755" s="13"/>
      <c r="AL1755" s="13"/>
      <c r="AM1755" s="13"/>
      <c r="AN1755" s="13"/>
      <c r="AO1755" s="13"/>
      <c r="AP1755" s="13"/>
      <c r="AQ1755" s="13"/>
      <c r="AR1755" s="13"/>
      <c r="AS1755" s="13"/>
      <c r="AT1755" s="13"/>
      <c r="AU1755" s="13"/>
      <c r="AV1755" s="13"/>
      <c r="AW1755" s="13"/>
      <c r="AX1755" s="13"/>
      <c r="AY1755" s="13"/>
      <c r="AZ1755" s="13"/>
      <c r="BA1755" s="13"/>
      <c r="BB1755" s="13"/>
      <c r="BC1755" s="13"/>
      <c r="BD1755" s="13"/>
      <c r="BE1755" s="13"/>
      <c r="BF1755" s="13"/>
      <c r="BG1755" s="13"/>
      <c r="BH1755" s="13"/>
      <c r="BI1755" s="13"/>
      <c r="BJ1755" s="13"/>
      <c r="BK1755" s="13"/>
      <c r="BL1755" s="13"/>
      <c r="BM1755" s="13"/>
      <c r="BN1755" s="13"/>
      <c r="BO1755" s="13"/>
    </row>
    <row r="1756" spans="1:67" x14ac:dyDescent="0.25">
      <c r="A1756" s="13" t="s">
        <v>1723</v>
      </c>
      <c r="B1756" s="13"/>
      <c r="C1756" s="13" t="s">
        <v>1505</v>
      </c>
      <c r="D1756" s="13" t="s">
        <v>111</v>
      </c>
      <c r="E1756" s="13" t="s">
        <v>339</v>
      </c>
      <c r="F1756" s="13"/>
      <c r="G1756" s="13" t="s">
        <v>1684</v>
      </c>
      <c r="H1756" s="13"/>
      <c r="I1756" s="13"/>
      <c r="J1756" s="13"/>
      <c r="K1756" s="13"/>
      <c r="L1756" s="13"/>
      <c r="M1756" s="13"/>
      <c r="N1756" s="13"/>
      <c r="O1756" s="13"/>
      <c r="P1756" s="13"/>
      <c r="Q1756" s="13"/>
      <c r="R1756" s="13"/>
      <c r="S1756" s="13"/>
      <c r="T1756" s="13"/>
      <c r="U1756" s="13"/>
      <c r="V1756" s="13"/>
      <c r="W1756" s="13"/>
      <c r="X1756" s="13"/>
      <c r="Y1756" s="13"/>
      <c r="Z1756" s="13"/>
      <c r="AA1756" s="13"/>
      <c r="AB1756" s="13"/>
      <c r="AC1756" s="13"/>
      <c r="AD1756" s="13"/>
      <c r="AE1756" s="13"/>
      <c r="AF1756" s="13"/>
      <c r="AG1756" s="13"/>
      <c r="AH1756" s="13"/>
      <c r="AI1756" s="13"/>
      <c r="AJ1756" s="13"/>
      <c r="AK1756" s="13"/>
      <c r="AL1756" s="13"/>
      <c r="AM1756" s="13"/>
      <c r="AN1756" s="13"/>
      <c r="AO1756" s="13"/>
      <c r="AP1756" s="13"/>
      <c r="AQ1756" s="13"/>
      <c r="AR1756" s="13"/>
      <c r="AS1756" s="13"/>
      <c r="AT1756" s="13"/>
      <c r="AU1756" s="13"/>
      <c r="AV1756" s="13"/>
      <c r="AW1756" s="13"/>
      <c r="AX1756" s="13"/>
      <c r="AY1756" s="13"/>
      <c r="AZ1756" s="13"/>
      <c r="BA1756" s="13"/>
      <c r="BB1756" s="13"/>
      <c r="BC1756" s="13"/>
      <c r="BD1756" s="13"/>
      <c r="BE1756" s="13"/>
      <c r="BF1756" s="13"/>
      <c r="BG1756" s="13"/>
      <c r="BH1756" s="13"/>
      <c r="BI1756" s="13"/>
      <c r="BJ1756" s="13"/>
      <c r="BK1756" s="13"/>
      <c r="BL1756" s="13"/>
      <c r="BM1756" s="13"/>
      <c r="BN1756" s="13"/>
      <c r="BO1756" s="13"/>
    </row>
    <row r="1757" spans="1:67" ht="15.75" x14ac:dyDescent="0.25">
      <c r="A1757" s="13" t="s">
        <v>1723</v>
      </c>
      <c r="B1757" s="13"/>
      <c r="C1757" s="13" t="s">
        <v>1505</v>
      </c>
      <c r="D1757" s="13" t="s">
        <v>111</v>
      </c>
      <c r="E1757" s="13" t="s">
        <v>339</v>
      </c>
      <c r="F1757" s="13"/>
      <c r="G1757" s="13" t="s">
        <v>992</v>
      </c>
      <c r="H1757" s="13"/>
      <c r="I1757" s="13"/>
      <c r="J1757" s="13"/>
      <c r="K1757" s="13"/>
      <c r="L1757" s="13"/>
      <c r="M1757" s="13"/>
      <c r="N1757" s="13"/>
      <c r="O1757" s="13"/>
      <c r="P1757" s="13"/>
      <c r="Q1757" s="13"/>
      <c r="R1757" s="13"/>
      <c r="S1757" s="13"/>
      <c r="T1757" s="13"/>
      <c r="U1757" s="13"/>
      <c r="V1757" s="13"/>
      <c r="W1757" s="13"/>
      <c r="X1757" s="13"/>
      <c r="Y1757" s="13"/>
      <c r="Z1757" s="13"/>
      <c r="AA1757" s="13"/>
      <c r="AB1757" s="13"/>
      <c r="AC1757" s="13"/>
      <c r="AD1757" s="13"/>
      <c r="AE1757" s="13"/>
      <c r="AF1757" s="13"/>
      <c r="AG1757" s="13"/>
      <c r="AH1757" s="13"/>
      <c r="AI1757" s="13"/>
      <c r="AJ1757" s="13"/>
      <c r="AK1757" s="13"/>
      <c r="AL1757" s="13"/>
      <c r="AM1757" s="13"/>
      <c r="AN1757" s="13"/>
      <c r="AO1757" s="13"/>
      <c r="AP1757" s="13"/>
      <c r="AQ1757" s="13"/>
      <c r="AR1757" s="13"/>
      <c r="AS1757" s="13"/>
      <c r="AT1757" s="13"/>
      <c r="AU1757" s="13"/>
      <c r="AV1757" s="13"/>
      <c r="AW1757" s="13"/>
      <c r="AX1757" s="13"/>
      <c r="AY1757" s="13"/>
      <c r="AZ1757" s="13"/>
      <c r="BA1757" s="13"/>
      <c r="BB1757" s="13"/>
      <c r="BC1757" s="13"/>
      <c r="BD1757" s="13"/>
      <c r="BE1757" s="13"/>
      <c r="BF1757" s="13"/>
      <c r="BG1757" s="13"/>
      <c r="BH1757" s="13"/>
      <c r="BI1757" s="13"/>
      <c r="BJ1757" s="13"/>
      <c r="BK1757" s="13"/>
      <c r="BL1757" s="13"/>
      <c r="BM1757" s="13"/>
      <c r="BN1757" s="13"/>
      <c r="BO1757" s="13"/>
    </row>
    <row r="1758" spans="1:67" x14ac:dyDescent="0.25">
      <c r="A1758" s="13" t="s">
        <v>1723</v>
      </c>
      <c r="B1758" s="13"/>
      <c r="C1758" s="13" t="s">
        <v>1505</v>
      </c>
      <c r="D1758" s="13" t="s">
        <v>111</v>
      </c>
      <c r="E1758" s="13" t="s">
        <v>339</v>
      </c>
      <c r="F1758" s="13"/>
      <c r="G1758" s="13" t="s">
        <v>339</v>
      </c>
      <c r="H1758" s="13" t="s">
        <v>1151</v>
      </c>
      <c r="I1758" s="13"/>
      <c r="J1758" s="13"/>
      <c r="K1758" s="13"/>
      <c r="L1758" s="13"/>
      <c r="M1758" s="13"/>
      <c r="N1758" s="13"/>
      <c r="O1758" s="13"/>
      <c r="P1758" s="13"/>
      <c r="Q1758" s="13"/>
      <c r="R1758" s="13"/>
      <c r="S1758" s="13"/>
      <c r="T1758" s="13"/>
      <c r="U1758" s="13"/>
      <c r="V1758" s="13"/>
      <c r="W1758" s="13"/>
      <c r="X1758" s="13"/>
      <c r="Y1758" s="13"/>
      <c r="Z1758" s="13"/>
      <c r="AA1758" s="13"/>
      <c r="AB1758" s="13"/>
      <c r="AC1758" s="13"/>
      <c r="AD1758" s="13"/>
      <c r="AE1758" s="13"/>
      <c r="AF1758" s="13"/>
      <c r="AG1758" s="13"/>
      <c r="AH1758" s="13"/>
      <c r="AI1758" s="13"/>
      <c r="AJ1758" s="13"/>
      <c r="AK1758" s="13"/>
      <c r="AL1758" s="13"/>
      <c r="AM1758" s="13"/>
      <c r="AN1758" s="13"/>
      <c r="AO1758" s="13"/>
      <c r="AP1758" s="13"/>
      <c r="AQ1758" s="13"/>
      <c r="AR1758" s="13"/>
      <c r="AS1758" s="13"/>
      <c r="AT1758" s="13"/>
      <c r="AU1758" s="13"/>
      <c r="AV1758" s="13"/>
      <c r="AW1758" s="13"/>
      <c r="AX1758" s="13"/>
      <c r="AY1758" s="13"/>
      <c r="AZ1758" s="13"/>
      <c r="BA1758" s="13"/>
      <c r="BB1758" s="13"/>
      <c r="BC1758" s="13"/>
      <c r="BD1758" s="13"/>
      <c r="BE1758" s="13"/>
      <c r="BF1758" s="13"/>
      <c r="BG1758" s="13"/>
      <c r="BH1758" s="13"/>
      <c r="BI1758" s="13"/>
      <c r="BJ1758" s="13"/>
      <c r="BK1758" s="13"/>
      <c r="BL1758" s="13"/>
      <c r="BM1758" s="13"/>
      <c r="BN1758" s="13"/>
      <c r="BO1758" s="13"/>
    </row>
    <row r="1759" spans="1:67" x14ac:dyDescent="0.25">
      <c r="A1759" s="8"/>
      <c r="B1759" s="8"/>
      <c r="C1759" s="8" t="s">
        <v>1505</v>
      </c>
      <c r="D1759" s="8" t="s">
        <v>111</v>
      </c>
      <c r="E1759" s="8" t="s">
        <v>339</v>
      </c>
      <c r="F1759" s="8"/>
      <c r="G1759" s="8" t="s">
        <v>339</v>
      </c>
      <c r="H1759" s="8" t="s">
        <v>1151</v>
      </c>
      <c r="I1759" s="8"/>
      <c r="J1759" s="8"/>
      <c r="K1759" s="8"/>
      <c r="L1759" s="8"/>
      <c r="M1759" s="8"/>
      <c r="N1759" s="8"/>
      <c r="O1759" s="8"/>
      <c r="P1759" s="8"/>
      <c r="Q1759" s="8"/>
      <c r="R1759" s="8"/>
      <c r="S1759" s="8"/>
      <c r="T1759" s="8"/>
      <c r="U1759" s="8"/>
      <c r="V1759" s="8"/>
      <c r="W1759" s="8"/>
      <c r="X1759" s="8"/>
      <c r="Y1759" s="8"/>
      <c r="Z1759" s="8"/>
      <c r="AA1759" s="8"/>
      <c r="AB1759" s="8"/>
      <c r="AC1759" s="8">
        <v>9</v>
      </c>
      <c r="AD1759" s="8"/>
      <c r="AE1759" s="8"/>
      <c r="AF1759" s="8">
        <v>12</v>
      </c>
      <c r="AG1759" s="8">
        <v>10</v>
      </c>
      <c r="AH1759" s="8"/>
      <c r="AI1759" s="8"/>
      <c r="AJ1759" s="8">
        <v>13</v>
      </c>
      <c r="AK1759" s="8"/>
      <c r="AL1759" s="8"/>
      <c r="AM1759" s="8"/>
      <c r="AN1759" s="8"/>
      <c r="AO1759" s="8"/>
      <c r="AP1759" s="8"/>
      <c r="AQ1759" s="8"/>
      <c r="AR1759" s="8"/>
      <c r="AS1759" s="8"/>
      <c r="AT1759" s="8"/>
      <c r="AU1759" s="8"/>
      <c r="AV1759" s="8"/>
      <c r="AW1759" s="8"/>
      <c r="AX1759" s="8"/>
      <c r="AY1759" s="8"/>
      <c r="AZ1759" s="8"/>
      <c r="BA1759" s="8"/>
      <c r="BB1759" s="8"/>
      <c r="BC1759" s="8"/>
      <c r="BD1759" s="8"/>
      <c r="BE1759" s="8"/>
      <c r="BF1759" s="8"/>
      <c r="BG1759" s="8"/>
      <c r="BH1759" s="8"/>
      <c r="BI1759" s="8"/>
      <c r="BJ1759" s="8" t="s">
        <v>67</v>
      </c>
      <c r="BK1759" s="9">
        <v>44806</v>
      </c>
      <c r="BL1759" s="8" t="s">
        <v>1464</v>
      </c>
      <c r="BM1759" s="8">
        <v>35427</v>
      </c>
      <c r="BN1759" s="8"/>
      <c r="BO1759" s="8"/>
    </row>
    <row r="1760" spans="1:67" x14ac:dyDescent="0.25">
      <c r="C1760" t="s">
        <v>1505</v>
      </c>
      <c r="D1760" t="s">
        <v>111</v>
      </c>
      <c r="E1760" t="s">
        <v>339</v>
      </c>
      <c r="G1760" t="s">
        <v>339</v>
      </c>
      <c r="H1760" t="s">
        <v>1151</v>
      </c>
      <c r="AC1760">
        <v>9</v>
      </c>
      <c r="AF1760">
        <v>12</v>
      </c>
      <c r="AG1760">
        <v>10</v>
      </c>
      <c r="AJ1760">
        <v>13</v>
      </c>
      <c r="BJ1760" t="s">
        <v>67</v>
      </c>
      <c r="BK1760" s="1">
        <v>44797</v>
      </c>
      <c r="BL1760" t="s">
        <v>75</v>
      </c>
      <c r="BM1760">
        <v>36083</v>
      </c>
      <c r="BN1760" t="s">
        <v>60</v>
      </c>
      <c r="BO1760" t="s">
        <v>75</v>
      </c>
    </row>
    <row r="1761" spans="1:67" x14ac:dyDescent="0.25">
      <c r="A1761" s="13" t="s">
        <v>1723</v>
      </c>
      <c r="B1761" s="13"/>
      <c r="C1761" s="13" t="s">
        <v>1505</v>
      </c>
      <c r="D1761" s="13" t="s">
        <v>111</v>
      </c>
      <c r="E1761" s="13" t="s">
        <v>339</v>
      </c>
      <c r="F1761" s="13"/>
      <c r="G1761" s="13" t="s">
        <v>339</v>
      </c>
      <c r="H1761" s="13" t="s">
        <v>1720</v>
      </c>
      <c r="I1761" s="13"/>
      <c r="J1761" s="13"/>
      <c r="K1761" s="13"/>
      <c r="L1761" s="13"/>
      <c r="M1761" s="13"/>
      <c r="N1761" s="13"/>
      <c r="O1761" s="13"/>
      <c r="P1761" s="13"/>
      <c r="Q1761" s="13"/>
      <c r="R1761" s="13"/>
      <c r="S1761" s="13"/>
      <c r="T1761" s="13"/>
      <c r="U1761" s="13"/>
      <c r="V1761" s="13"/>
      <c r="W1761" s="13"/>
      <c r="X1761" s="13"/>
      <c r="Y1761" s="13"/>
      <c r="Z1761" s="13"/>
      <c r="AA1761" s="13"/>
      <c r="AB1761" s="13"/>
      <c r="AC1761" s="13"/>
      <c r="AD1761" s="13"/>
      <c r="AE1761" s="13"/>
      <c r="AF1761" s="13"/>
      <c r="AG1761" s="13"/>
      <c r="AH1761" s="13"/>
      <c r="AI1761" s="13"/>
      <c r="AJ1761" s="13"/>
      <c r="AK1761" s="13"/>
      <c r="AL1761" s="13"/>
      <c r="AM1761" s="13"/>
      <c r="AN1761" s="13"/>
      <c r="AO1761" s="13"/>
      <c r="AP1761" s="13"/>
      <c r="AQ1761" s="13"/>
      <c r="AR1761" s="13"/>
      <c r="AS1761" s="13"/>
      <c r="AT1761" s="13"/>
      <c r="AU1761" s="13"/>
      <c r="AV1761" s="13"/>
      <c r="AW1761" s="13"/>
      <c r="AX1761" s="13"/>
      <c r="AY1761" s="13"/>
      <c r="AZ1761" s="13"/>
      <c r="BA1761" s="13"/>
      <c r="BB1761" s="13"/>
      <c r="BC1761" s="13"/>
      <c r="BD1761" s="13"/>
      <c r="BE1761" s="13"/>
      <c r="BF1761" s="13"/>
      <c r="BG1761" s="13"/>
      <c r="BH1761" s="13"/>
      <c r="BI1761" s="13"/>
      <c r="BJ1761" s="13"/>
      <c r="BK1761" s="13"/>
      <c r="BL1761" s="13"/>
      <c r="BM1761" s="13"/>
      <c r="BN1761" s="13"/>
      <c r="BO1761" s="13"/>
    </row>
    <row r="1762" spans="1:67" x14ac:dyDescent="0.25">
      <c r="A1762" s="13" t="s">
        <v>1723</v>
      </c>
      <c r="B1762" s="13"/>
      <c r="C1762" s="13" t="s">
        <v>1505</v>
      </c>
      <c r="D1762" s="13" t="s">
        <v>111</v>
      </c>
      <c r="E1762" s="13" t="s">
        <v>339</v>
      </c>
      <c r="F1762" s="13"/>
      <c r="G1762" s="13" t="s">
        <v>339</v>
      </c>
      <c r="H1762" s="13" t="s">
        <v>986</v>
      </c>
      <c r="I1762" s="13"/>
      <c r="J1762" s="13"/>
      <c r="K1762" s="13"/>
      <c r="L1762" s="13"/>
      <c r="M1762" s="13"/>
      <c r="N1762" s="13"/>
      <c r="O1762" s="13"/>
      <c r="P1762" s="13"/>
      <c r="Q1762" s="13"/>
      <c r="R1762" s="13"/>
      <c r="S1762" s="13"/>
      <c r="T1762" s="13"/>
      <c r="U1762" s="13"/>
      <c r="V1762" s="13"/>
      <c r="W1762" s="13"/>
      <c r="X1762" s="13"/>
      <c r="Y1762" s="13"/>
      <c r="Z1762" s="13"/>
      <c r="AA1762" s="13"/>
      <c r="AB1762" s="13"/>
      <c r="AC1762" s="13"/>
      <c r="AD1762" s="13"/>
      <c r="AE1762" s="13"/>
      <c r="AF1762" s="13"/>
      <c r="AG1762" s="13"/>
      <c r="AH1762" s="13"/>
      <c r="AI1762" s="13"/>
      <c r="AJ1762" s="13"/>
      <c r="AK1762" s="13"/>
      <c r="AL1762" s="13"/>
      <c r="AM1762" s="13"/>
      <c r="AN1762" s="13"/>
      <c r="AO1762" s="13"/>
      <c r="AP1762" s="13"/>
      <c r="AQ1762" s="13"/>
      <c r="AR1762" s="13"/>
      <c r="AS1762" s="13"/>
      <c r="AT1762" s="13"/>
      <c r="AU1762" s="13"/>
      <c r="AV1762" s="13"/>
      <c r="AW1762" s="13"/>
      <c r="AX1762" s="13"/>
      <c r="AY1762" s="13"/>
      <c r="AZ1762" s="13"/>
      <c r="BA1762" s="13"/>
      <c r="BB1762" s="13"/>
      <c r="BC1762" s="13"/>
      <c r="BD1762" s="13"/>
      <c r="BE1762" s="13"/>
      <c r="BF1762" s="13"/>
      <c r="BG1762" s="13"/>
      <c r="BH1762" s="13"/>
      <c r="BI1762" s="13"/>
      <c r="BJ1762" s="13"/>
      <c r="BK1762" s="13"/>
      <c r="BL1762" s="13"/>
      <c r="BM1762" s="13"/>
      <c r="BN1762" s="13"/>
      <c r="BO1762" s="13"/>
    </row>
    <row r="1763" spans="1:67" x14ac:dyDescent="0.25">
      <c r="A1763" t="s">
        <v>475</v>
      </c>
      <c r="C1763" t="s">
        <v>1505</v>
      </c>
      <c r="D1763" t="s">
        <v>111</v>
      </c>
      <c r="E1763" t="s">
        <v>339</v>
      </c>
      <c r="G1763" t="s">
        <v>339</v>
      </c>
      <c r="H1763" t="s">
        <v>986</v>
      </c>
      <c r="AC1763">
        <v>10</v>
      </c>
      <c r="AF1763">
        <v>14</v>
      </c>
      <c r="BI1763" t="s">
        <v>987</v>
      </c>
      <c r="BJ1763" t="s">
        <v>67</v>
      </c>
      <c r="BL1763" t="s">
        <v>3006</v>
      </c>
      <c r="BM1763" s="37">
        <v>53224</v>
      </c>
    </row>
    <row r="1764" spans="1:67" x14ac:dyDescent="0.25">
      <c r="C1764" t="s">
        <v>1505</v>
      </c>
      <c r="D1764" t="s">
        <v>111</v>
      </c>
      <c r="E1764" t="s">
        <v>339</v>
      </c>
      <c r="G1764" t="s">
        <v>339</v>
      </c>
      <c r="H1764" t="s">
        <v>1183</v>
      </c>
      <c r="AC1764">
        <v>9.3000000000000007</v>
      </c>
      <c r="AF1764">
        <v>14</v>
      </c>
      <c r="BI1764" t="s">
        <v>1184</v>
      </c>
      <c r="BJ1764" t="s">
        <v>67</v>
      </c>
      <c r="BL1764" t="s">
        <v>1185</v>
      </c>
      <c r="BM1764">
        <v>53196</v>
      </c>
    </row>
    <row r="1765" spans="1:67" x14ac:dyDescent="0.25">
      <c r="A1765" s="13" t="s">
        <v>1723</v>
      </c>
      <c r="B1765" s="13"/>
      <c r="C1765" s="13" t="s">
        <v>1505</v>
      </c>
      <c r="D1765" s="13" t="s">
        <v>111</v>
      </c>
      <c r="E1765" s="13" t="s">
        <v>339</v>
      </c>
      <c r="F1765" s="13"/>
      <c r="G1765" s="13" t="s">
        <v>339</v>
      </c>
      <c r="H1765" s="13" t="s">
        <v>988</v>
      </c>
      <c r="I1765" s="13"/>
      <c r="J1765" s="13"/>
      <c r="K1765" s="13"/>
      <c r="L1765" s="13"/>
      <c r="M1765" s="13"/>
      <c r="N1765" s="13"/>
      <c r="O1765" s="13"/>
      <c r="P1765" s="13"/>
      <c r="Q1765" s="13"/>
      <c r="R1765" s="13"/>
      <c r="S1765" s="13"/>
      <c r="T1765" s="13"/>
      <c r="U1765" s="13"/>
      <c r="V1765" s="13"/>
      <c r="W1765" s="13"/>
      <c r="X1765" s="13"/>
      <c r="Y1765" s="13"/>
      <c r="Z1765" s="13"/>
      <c r="AA1765" s="13"/>
      <c r="AB1765" s="13"/>
      <c r="AC1765" s="13"/>
      <c r="AD1765" s="13"/>
      <c r="AE1765" s="13"/>
      <c r="AF1765" s="13"/>
      <c r="AG1765" s="13"/>
      <c r="AH1765" s="13"/>
      <c r="AI1765" s="13"/>
      <c r="AJ1765" s="13"/>
      <c r="AK1765" s="13"/>
      <c r="AL1765" s="13"/>
      <c r="AM1765" s="13"/>
      <c r="AN1765" s="13"/>
      <c r="AO1765" s="13"/>
      <c r="AP1765" s="13"/>
      <c r="AQ1765" s="13"/>
      <c r="AR1765" s="13"/>
      <c r="AS1765" s="13"/>
      <c r="AT1765" s="13"/>
      <c r="AU1765" s="13"/>
      <c r="AV1765" s="13"/>
      <c r="AW1765" s="13"/>
      <c r="AX1765" s="13"/>
      <c r="AY1765" s="13"/>
      <c r="AZ1765" s="13"/>
      <c r="BA1765" s="13"/>
      <c r="BB1765" s="13"/>
      <c r="BC1765" s="13"/>
      <c r="BD1765" s="13"/>
      <c r="BE1765" s="13"/>
      <c r="BF1765" s="13"/>
      <c r="BG1765" s="13"/>
      <c r="BH1765" s="13"/>
      <c r="BI1765" s="13"/>
      <c r="BJ1765" s="13"/>
      <c r="BK1765" s="13"/>
      <c r="BL1765" s="13"/>
      <c r="BM1765" s="13"/>
      <c r="BN1765" s="13"/>
      <c r="BO1765" s="13"/>
    </row>
    <row r="1766" spans="1:67" x14ac:dyDescent="0.25">
      <c r="A1766" s="8" t="s">
        <v>3256</v>
      </c>
      <c r="C1766" t="s">
        <v>1505</v>
      </c>
      <c r="D1766" t="s">
        <v>111</v>
      </c>
      <c r="E1766" t="s">
        <v>339</v>
      </c>
      <c r="G1766" s="8" t="s">
        <v>339</v>
      </c>
      <c r="H1766" s="8" t="s">
        <v>988</v>
      </c>
      <c r="AS1766">
        <v>13.5</v>
      </c>
      <c r="AV1766">
        <v>9.5</v>
      </c>
      <c r="BJ1766" s="8" t="s">
        <v>67</v>
      </c>
      <c r="BK1766" s="9">
        <v>44883</v>
      </c>
      <c r="BL1766" s="8" t="s">
        <v>3251</v>
      </c>
      <c r="BM1766" s="8">
        <v>19812</v>
      </c>
      <c r="BN1766" t="s">
        <v>60</v>
      </c>
      <c r="BO1766" s="8" t="s">
        <v>3251</v>
      </c>
    </row>
    <row r="1767" spans="1:67" x14ac:dyDescent="0.25">
      <c r="A1767" s="8" t="s">
        <v>3255</v>
      </c>
      <c r="C1767" t="s">
        <v>1505</v>
      </c>
      <c r="D1767" t="s">
        <v>111</v>
      </c>
      <c r="E1767" t="s">
        <v>339</v>
      </c>
      <c r="G1767" s="8" t="s">
        <v>339</v>
      </c>
      <c r="H1767" s="8" t="s">
        <v>988</v>
      </c>
      <c r="AS1767">
        <v>13.7</v>
      </c>
      <c r="AV1767">
        <v>9</v>
      </c>
      <c r="AW1767">
        <v>13.3</v>
      </c>
      <c r="AZ1767">
        <v>10.65</v>
      </c>
      <c r="BA1767">
        <v>13.7</v>
      </c>
      <c r="BD1767">
        <v>12</v>
      </c>
      <c r="BE1767">
        <v>13.7</v>
      </c>
      <c r="BH1767">
        <v>10.7</v>
      </c>
      <c r="BJ1767" s="8" t="s">
        <v>67</v>
      </c>
      <c r="BK1767" s="9">
        <v>44883</v>
      </c>
      <c r="BL1767" s="8" t="s">
        <v>3251</v>
      </c>
      <c r="BM1767" s="8">
        <v>19812</v>
      </c>
    </row>
    <row r="1768" spans="1:67" s="23" customFormat="1" x14ac:dyDescent="0.25">
      <c r="A1768" t="s">
        <v>1165</v>
      </c>
      <c r="B1768"/>
      <c r="C1768" t="s">
        <v>1505</v>
      </c>
      <c r="D1768" t="s">
        <v>111</v>
      </c>
      <c r="E1768" t="s">
        <v>339</v>
      </c>
      <c r="F1768"/>
      <c r="G1768" t="s">
        <v>339</v>
      </c>
      <c r="H1768" t="s">
        <v>988</v>
      </c>
      <c r="I1768"/>
      <c r="J1768"/>
      <c r="K1768"/>
      <c r="L1768"/>
      <c r="M1768"/>
      <c r="N1768"/>
      <c r="O1768"/>
      <c r="P1768"/>
      <c r="Q1768"/>
      <c r="R1768"/>
      <c r="S1768"/>
      <c r="T1768"/>
      <c r="U1768"/>
      <c r="V1768"/>
      <c r="W1768"/>
      <c r="X1768"/>
      <c r="Y1768"/>
      <c r="Z1768"/>
      <c r="AA1768"/>
      <c r="AB1768"/>
      <c r="AC1768">
        <v>11</v>
      </c>
      <c r="AD1768"/>
      <c r="AE1768"/>
      <c r="AF1768">
        <v>13.85</v>
      </c>
      <c r="AG1768"/>
      <c r="AH1768"/>
      <c r="AI1768"/>
      <c r="AJ1768"/>
      <c r="AK1768"/>
      <c r="AL1768"/>
      <c r="AM1768"/>
      <c r="AN1768"/>
      <c r="AO1768"/>
      <c r="AP1768"/>
      <c r="AQ1768"/>
      <c r="AR1768"/>
      <c r="AS1768"/>
      <c r="AT1768"/>
      <c r="AU1768"/>
      <c r="AV1768"/>
      <c r="AW1768">
        <v>12.43</v>
      </c>
      <c r="AX1768"/>
      <c r="AY1768"/>
      <c r="AZ1768">
        <v>11.23</v>
      </c>
      <c r="BA1768">
        <v>13.65</v>
      </c>
      <c r="BB1768"/>
      <c r="BC1768"/>
      <c r="BD1768">
        <v>10.96</v>
      </c>
      <c r="BE1768">
        <v>12.87</v>
      </c>
      <c r="BF1768"/>
      <c r="BG1768"/>
      <c r="BH1768">
        <v>9.34</v>
      </c>
      <c r="BI1768" t="s">
        <v>1166</v>
      </c>
      <c r="BJ1768" t="s">
        <v>67</v>
      </c>
      <c r="BK1768"/>
      <c r="BL1768" t="s">
        <v>1167</v>
      </c>
      <c r="BM1768">
        <v>3608</v>
      </c>
      <c r="BN1768" t="s">
        <v>69</v>
      </c>
      <c r="BO1768" t="s">
        <v>1167</v>
      </c>
    </row>
    <row r="1769" spans="1:67" s="23" customFormat="1" x14ac:dyDescent="0.25">
      <c r="A1769" t="s">
        <v>1168</v>
      </c>
      <c r="B1769"/>
      <c r="C1769" t="s">
        <v>1505</v>
      </c>
      <c r="D1769" t="s">
        <v>111</v>
      </c>
      <c r="E1769" t="s">
        <v>339</v>
      </c>
      <c r="F1769"/>
      <c r="G1769" t="s">
        <v>339</v>
      </c>
      <c r="H1769" t="s">
        <v>988</v>
      </c>
      <c r="I1769"/>
      <c r="J1769"/>
      <c r="K1769"/>
      <c r="L1769"/>
      <c r="M1769"/>
      <c r="N1769"/>
      <c r="O1769"/>
      <c r="P1769"/>
      <c r="Q1769"/>
      <c r="R1769"/>
      <c r="S1769"/>
      <c r="T1769"/>
      <c r="U1769"/>
      <c r="V1769"/>
      <c r="W1769"/>
      <c r="X1769"/>
      <c r="Y1769"/>
      <c r="Z1769"/>
      <c r="AA1769"/>
      <c r="AB1769"/>
      <c r="AC1769"/>
      <c r="AD1769"/>
      <c r="AE1769"/>
      <c r="AF1769"/>
      <c r="AG1769">
        <v>8.6999999999999993</v>
      </c>
      <c r="AH1769"/>
      <c r="AI1769"/>
      <c r="AJ1769">
        <v>12.05</v>
      </c>
      <c r="AK1769"/>
      <c r="AL1769"/>
      <c r="AM1769"/>
      <c r="AN1769"/>
      <c r="AO1769"/>
      <c r="AP1769"/>
      <c r="AQ1769"/>
      <c r="AR1769"/>
      <c r="AS1769"/>
      <c r="AT1769"/>
      <c r="AU1769"/>
      <c r="AV1769"/>
      <c r="AW1769"/>
      <c r="AX1769"/>
      <c r="AY1769"/>
      <c r="AZ1769"/>
      <c r="BA1769"/>
      <c r="BB1769"/>
      <c r="BC1769"/>
      <c r="BD1769"/>
      <c r="BE1769"/>
      <c r="BF1769"/>
      <c r="BG1769"/>
      <c r="BH1769"/>
      <c r="BI1769"/>
      <c r="BJ1769" t="s">
        <v>67</v>
      </c>
      <c r="BK1769"/>
      <c r="BL1769" t="s">
        <v>107</v>
      </c>
      <c r="BM1769">
        <v>1358</v>
      </c>
      <c r="BN1769"/>
      <c r="BO1769"/>
    </row>
    <row r="1770" spans="1:67" x14ac:dyDescent="0.25">
      <c r="A1770" t="s">
        <v>1169</v>
      </c>
      <c r="C1770" t="s">
        <v>1505</v>
      </c>
      <c r="D1770" t="s">
        <v>111</v>
      </c>
      <c r="E1770" t="s">
        <v>339</v>
      </c>
      <c r="G1770" t="s">
        <v>339</v>
      </c>
      <c r="H1770" t="s">
        <v>988</v>
      </c>
      <c r="AG1770">
        <v>8.9</v>
      </c>
      <c r="AJ1770">
        <v>12.4</v>
      </c>
      <c r="BJ1770" t="s">
        <v>67</v>
      </c>
      <c r="BL1770" t="s">
        <v>107</v>
      </c>
      <c r="BM1770">
        <v>1358</v>
      </c>
    </row>
    <row r="1771" spans="1:67" x14ac:dyDescent="0.25">
      <c r="A1771" t="s">
        <v>1170</v>
      </c>
      <c r="C1771" t="s">
        <v>1505</v>
      </c>
      <c r="D1771" t="s">
        <v>111</v>
      </c>
      <c r="E1771" t="s">
        <v>339</v>
      </c>
      <c r="G1771" t="s">
        <v>339</v>
      </c>
      <c r="H1771" t="s">
        <v>988</v>
      </c>
      <c r="U1771">
        <v>10.65</v>
      </c>
      <c r="X1771">
        <v>11.15</v>
      </c>
      <c r="BJ1771" t="s">
        <v>67</v>
      </c>
      <c r="BL1771" t="s">
        <v>107</v>
      </c>
      <c r="BM1771">
        <v>1358</v>
      </c>
    </row>
    <row r="1772" spans="1:67" ht="15.75" x14ac:dyDescent="0.25">
      <c r="A1772" t="s">
        <v>1171</v>
      </c>
      <c r="C1772" t="s">
        <v>1505</v>
      </c>
      <c r="D1772" t="s">
        <v>111</v>
      </c>
      <c r="E1772" t="s">
        <v>339</v>
      </c>
      <c r="G1772" t="s">
        <v>339</v>
      </c>
      <c r="H1772" t="s">
        <v>988</v>
      </c>
      <c r="U1772">
        <v>10.4</v>
      </c>
      <c r="X1772">
        <v>11.1</v>
      </c>
      <c r="BJ1772" t="s">
        <v>67</v>
      </c>
      <c r="BL1772" t="s">
        <v>107</v>
      </c>
      <c r="BM1772">
        <v>1358</v>
      </c>
    </row>
    <row r="1773" spans="1:67" x14ac:dyDescent="0.25">
      <c r="A1773" s="2" t="s">
        <v>1172</v>
      </c>
      <c r="B1773" s="2"/>
      <c r="C1773" s="2" t="s">
        <v>1505</v>
      </c>
      <c r="D1773" s="2" t="s">
        <v>111</v>
      </c>
      <c r="E1773" s="2" t="s">
        <v>339</v>
      </c>
      <c r="F1773" s="2"/>
      <c r="G1773" s="2" t="s">
        <v>339</v>
      </c>
      <c r="H1773" s="2" t="s">
        <v>988</v>
      </c>
      <c r="I1773" s="2"/>
      <c r="J1773" s="2"/>
      <c r="K1773" s="2"/>
      <c r="L1773" s="2"/>
      <c r="M1773" s="2"/>
      <c r="N1773" s="2"/>
      <c r="O1773" s="2"/>
      <c r="P1773" s="2"/>
      <c r="Q1773" s="2"/>
      <c r="R1773" s="2"/>
      <c r="S1773" s="2"/>
      <c r="T1773" s="2"/>
      <c r="U1773" s="2"/>
      <c r="V1773" s="2"/>
      <c r="W1773" s="2"/>
      <c r="X1773" s="2"/>
      <c r="Y1773" s="2"/>
      <c r="Z1773" s="2"/>
      <c r="AA1773" s="2"/>
      <c r="AB1773" s="2"/>
      <c r="AC1773" s="2"/>
      <c r="AD1773" s="2"/>
      <c r="AE1773" s="2"/>
      <c r="AF1773" s="2"/>
      <c r="AG1773" s="2"/>
      <c r="AH1773" s="2"/>
      <c r="AI1773" s="2"/>
      <c r="AJ1773" s="2"/>
      <c r="AK1773" s="2"/>
      <c r="AL1773" s="2"/>
      <c r="AM1773" s="2"/>
      <c r="AN1773" s="2"/>
      <c r="AO1773" s="2"/>
      <c r="AP1773" s="2"/>
      <c r="AQ1773" s="2"/>
      <c r="AR1773" s="2"/>
      <c r="AS1773" s="2"/>
      <c r="AT1773" s="2"/>
      <c r="AU1773" s="2"/>
      <c r="AV1773" s="2"/>
      <c r="AW1773" s="2"/>
      <c r="AX1773" s="2"/>
      <c r="AY1773" s="2"/>
      <c r="AZ1773" s="2"/>
      <c r="BA1773" s="2"/>
      <c r="BB1773" s="2"/>
      <c r="BC1773" s="2"/>
      <c r="BD1773" s="2"/>
      <c r="BE1773" s="2"/>
      <c r="BF1773" s="2"/>
      <c r="BG1773" s="2"/>
      <c r="BH1773" s="2"/>
      <c r="BI1773" s="2"/>
      <c r="BJ1773" s="2"/>
      <c r="BK1773" s="2"/>
      <c r="BL1773" s="2" t="s">
        <v>1167</v>
      </c>
      <c r="BM1773" s="2">
        <v>3608</v>
      </c>
      <c r="BN1773" s="2" t="s">
        <v>69</v>
      </c>
      <c r="BO1773" s="2" t="s">
        <v>1167</v>
      </c>
    </row>
    <row r="1774" spans="1:67" x14ac:dyDescent="0.25">
      <c r="A1774" t="s">
        <v>2650</v>
      </c>
      <c r="C1774" t="s">
        <v>1505</v>
      </c>
      <c r="D1774" t="s">
        <v>111</v>
      </c>
      <c r="E1774" t="s">
        <v>339</v>
      </c>
      <c r="G1774" t="s">
        <v>339</v>
      </c>
      <c r="H1774" t="s">
        <v>988</v>
      </c>
      <c r="I1774" t="b">
        <v>0</v>
      </c>
      <c r="L1774" t="s">
        <v>2943</v>
      </c>
      <c r="AG1774">
        <v>10.199999999999999</v>
      </c>
      <c r="AJ1774">
        <v>8.6999999999999993</v>
      </c>
      <c r="BA1774">
        <v>12.2</v>
      </c>
      <c r="BD1774">
        <v>10.9</v>
      </c>
      <c r="BE1774">
        <v>11</v>
      </c>
      <c r="BH1774">
        <v>9.5</v>
      </c>
      <c r="BJ1774" t="s">
        <v>67</v>
      </c>
      <c r="BK1774" s="1">
        <v>44832</v>
      </c>
      <c r="BL1774" t="s">
        <v>2934</v>
      </c>
      <c r="BM1774" s="8" t="s">
        <v>3415</v>
      </c>
    </row>
    <row r="1775" spans="1:67" x14ac:dyDescent="0.25">
      <c r="A1775" s="8" t="s">
        <v>2650</v>
      </c>
      <c r="C1775" t="s">
        <v>1505</v>
      </c>
      <c r="D1775" t="s">
        <v>111</v>
      </c>
      <c r="E1775" t="s">
        <v>339</v>
      </c>
      <c r="G1775" s="8" t="s">
        <v>339</v>
      </c>
      <c r="H1775" s="8" t="s">
        <v>988</v>
      </c>
      <c r="I1775" s="8"/>
      <c r="L1775" t="s">
        <v>2662</v>
      </c>
      <c r="U1775">
        <v>9.9600000000000009</v>
      </c>
      <c r="X1775">
        <v>11.3</v>
      </c>
      <c r="Y1775">
        <v>11.3</v>
      </c>
      <c r="Z1775">
        <v>13.51</v>
      </c>
      <c r="AA1775">
        <v>13.08</v>
      </c>
      <c r="AB1775">
        <v>13.51</v>
      </c>
      <c r="AC1775">
        <v>11.15</v>
      </c>
      <c r="AD1775">
        <v>14.7</v>
      </c>
      <c r="AE1775">
        <v>13.66</v>
      </c>
      <c r="AF1775">
        <v>14.7</v>
      </c>
      <c r="AG1775">
        <v>9.2100000000000009</v>
      </c>
      <c r="AJ1775">
        <v>12.36</v>
      </c>
      <c r="AS1775">
        <v>11.37</v>
      </c>
      <c r="AT1775">
        <v>7.97</v>
      </c>
      <c r="AU1775">
        <v>8.0500000000000007</v>
      </c>
      <c r="AV1775">
        <v>8.0500000000000007</v>
      </c>
      <c r="AW1775">
        <v>12.07</v>
      </c>
      <c r="AX1775">
        <v>9.7200000000000006</v>
      </c>
      <c r="AY1775">
        <v>9.74</v>
      </c>
      <c r="AZ1775">
        <v>9.74</v>
      </c>
      <c r="BA1775">
        <v>12.22</v>
      </c>
      <c r="BB1775">
        <v>10.58</v>
      </c>
      <c r="BC1775">
        <v>11.11</v>
      </c>
      <c r="BD1775">
        <v>11.11</v>
      </c>
      <c r="BE1775">
        <v>12.61</v>
      </c>
      <c r="BF1775" s="8">
        <v>9.16</v>
      </c>
      <c r="BG1775" s="8">
        <v>8.09</v>
      </c>
      <c r="BH1775" s="8">
        <v>9.16</v>
      </c>
      <c r="BJ1775" s="8" t="s">
        <v>67</v>
      </c>
      <c r="BK1775" s="9">
        <v>44827</v>
      </c>
      <c r="BL1775" s="8" t="s">
        <v>2646</v>
      </c>
      <c r="BM1775" s="5">
        <v>3601</v>
      </c>
    </row>
    <row r="1776" spans="1:67" x14ac:dyDescent="0.25">
      <c r="A1776" s="8" t="s">
        <v>2650</v>
      </c>
      <c r="C1776" t="s">
        <v>1505</v>
      </c>
      <c r="D1776" t="s">
        <v>111</v>
      </c>
      <c r="E1776" t="s">
        <v>339</v>
      </c>
      <c r="G1776" s="8" t="s">
        <v>339</v>
      </c>
      <c r="H1776" s="8" t="s">
        <v>988</v>
      </c>
      <c r="I1776" s="8"/>
      <c r="L1776" t="s">
        <v>2658</v>
      </c>
      <c r="U1776">
        <v>10.37</v>
      </c>
      <c r="X1776">
        <v>11.08</v>
      </c>
      <c r="Y1776">
        <v>11.52</v>
      </c>
      <c r="Z1776">
        <v>13.67</v>
      </c>
      <c r="AA1776">
        <v>13.43</v>
      </c>
      <c r="AB1776">
        <v>13.67</v>
      </c>
      <c r="AC1776">
        <v>11.35</v>
      </c>
      <c r="AD1776">
        <v>14.72</v>
      </c>
      <c r="AE1776">
        <v>13.6</v>
      </c>
      <c r="AF1776">
        <v>14.72</v>
      </c>
      <c r="AG1776">
        <v>9.75</v>
      </c>
      <c r="AJ1776">
        <v>12.63</v>
      </c>
      <c r="AS1776">
        <v>11.65</v>
      </c>
      <c r="AT1776">
        <v>7.78</v>
      </c>
      <c r="AU1776">
        <v>8.06</v>
      </c>
      <c r="AV1776">
        <v>8.06</v>
      </c>
      <c r="AW1776">
        <v>12.04</v>
      </c>
      <c r="AX1776">
        <v>9.84</v>
      </c>
      <c r="AY1776">
        <v>10.1</v>
      </c>
      <c r="AZ1776">
        <v>10.1</v>
      </c>
      <c r="BA1776">
        <v>12.47</v>
      </c>
      <c r="BB1776">
        <v>11.16</v>
      </c>
      <c r="BC1776">
        <v>19.75</v>
      </c>
      <c r="BD1776">
        <v>11.16</v>
      </c>
      <c r="BE1776">
        <v>12.84</v>
      </c>
      <c r="BF1776" s="8">
        <v>9.6199999999999992</v>
      </c>
      <c r="BG1776" s="8">
        <v>8.16</v>
      </c>
      <c r="BH1776" s="8">
        <v>9.6199999999999992</v>
      </c>
      <c r="BJ1776" s="8" t="s">
        <v>67</v>
      </c>
      <c r="BK1776" s="9">
        <v>44827</v>
      </c>
      <c r="BL1776" s="8" t="s">
        <v>2646</v>
      </c>
      <c r="BM1776" s="5">
        <v>3601</v>
      </c>
    </row>
    <row r="1777" spans="1:67" x14ac:dyDescent="0.25">
      <c r="A1777" t="s">
        <v>2650</v>
      </c>
      <c r="C1777" t="s">
        <v>1505</v>
      </c>
      <c r="D1777" t="s">
        <v>111</v>
      </c>
      <c r="E1777" t="s">
        <v>339</v>
      </c>
      <c r="G1777" t="s">
        <v>339</v>
      </c>
      <c r="H1777" t="s">
        <v>988</v>
      </c>
      <c r="L1777" t="s">
        <v>2943</v>
      </c>
      <c r="AG1777">
        <v>10.199999999999999</v>
      </c>
      <c r="AJ1777">
        <v>8.6999999999999993</v>
      </c>
      <c r="BA1777">
        <v>12.2</v>
      </c>
      <c r="BD1777">
        <v>10.9</v>
      </c>
      <c r="BE1777">
        <v>11</v>
      </c>
      <c r="BH1777">
        <v>9.5</v>
      </c>
      <c r="BJ1777" t="s">
        <v>67</v>
      </c>
      <c r="BK1777" s="1">
        <v>44886</v>
      </c>
      <c r="BL1777" t="s">
        <v>2934</v>
      </c>
      <c r="BM1777">
        <v>1404</v>
      </c>
    </row>
    <row r="1778" spans="1:67" x14ac:dyDescent="0.25">
      <c r="A1778" t="s">
        <v>475</v>
      </c>
      <c r="C1778" t="s">
        <v>1505</v>
      </c>
      <c r="D1778" t="s">
        <v>111</v>
      </c>
      <c r="E1778" t="s">
        <v>339</v>
      </c>
      <c r="G1778" t="s">
        <v>339</v>
      </c>
      <c r="H1778" t="s">
        <v>988</v>
      </c>
      <c r="AG1778">
        <v>15</v>
      </c>
      <c r="AH1778">
        <v>11</v>
      </c>
      <c r="AI1778">
        <v>5</v>
      </c>
      <c r="AJ1778">
        <v>11</v>
      </c>
      <c r="BI1778" t="s">
        <v>989</v>
      </c>
      <c r="BJ1778" t="s">
        <v>67</v>
      </c>
      <c r="BL1778" t="s">
        <v>3006</v>
      </c>
      <c r="BM1778" s="37">
        <v>53224</v>
      </c>
    </row>
    <row r="1779" spans="1:67" x14ac:dyDescent="0.25">
      <c r="A1779" s="8" t="s">
        <v>3394</v>
      </c>
      <c r="B1779" s="8"/>
      <c r="C1779" s="8" t="s">
        <v>1505</v>
      </c>
      <c r="D1779" s="8" t="s">
        <v>111</v>
      </c>
      <c r="E1779" s="8" t="s">
        <v>339</v>
      </c>
      <c r="F1779" s="8"/>
      <c r="G1779" s="8" t="s">
        <v>339</v>
      </c>
      <c r="H1779" s="8" t="s">
        <v>988</v>
      </c>
      <c r="I1779" s="8"/>
      <c r="J1779" s="8"/>
      <c r="K1779" s="8"/>
      <c r="L1779" s="8"/>
      <c r="M1779" s="8"/>
      <c r="N1779" s="8"/>
      <c r="O1779" s="8"/>
      <c r="P1779" s="8"/>
      <c r="Q1779" s="8">
        <v>11</v>
      </c>
      <c r="R1779" s="8"/>
      <c r="S1779" s="8"/>
      <c r="T1779" s="8">
        <v>8</v>
      </c>
      <c r="U1779" s="8"/>
      <c r="V1779" s="8"/>
      <c r="W1779" s="8"/>
      <c r="X1779" s="8"/>
      <c r="Y1779" s="8"/>
      <c r="Z1779" s="8"/>
      <c r="AA1779" s="8"/>
      <c r="AB1779" s="8"/>
      <c r="AC1779" s="8">
        <v>10.6</v>
      </c>
      <c r="AD1779" s="8"/>
      <c r="AE1779" s="8"/>
      <c r="AF1779" s="8">
        <v>14</v>
      </c>
      <c r="AG1779" s="8">
        <v>10.8</v>
      </c>
      <c r="AH1779" s="8"/>
      <c r="AI1779" s="8"/>
      <c r="AJ1779" s="8">
        <v>12.3</v>
      </c>
      <c r="AK1779" s="8"/>
      <c r="AL1779" s="8"/>
      <c r="AM1779" s="8"/>
      <c r="AN1779" s="8"/>
      <c r="AO1779" s="8"/>
      <c r="AP1779" s="8"/>
      <c r="AQ1779" s="8"/>
      <c r="AR1779" s="8"/>
      <c r="AS1779" s="8"/>
      <c r="AT1779" s="8"/>
      <c r="AU1779" s="8"/>
      <c r="AV1779" s="8"/>
      <c r="AW1779" s="8"/>
      <c r="AX1779" s="8"/>
      <c r="AY1779" s="8"/>
      <c r="AZ1779" s="8"/>
      <c r="BA1779" s="8"/>
      <c r="BB1779" s="8"/>
      <c r="BC1779" s="8"/>
      <c r="BD1779" s="8"/>
      <c r="BE1779" s="8"/>
      <c r="BF1779" s="8"/>
      <c r="BG1779" s="8"/>
      <c r="BH1779" s="8"/>
      <c r="BI1779" s="8"/>
      <c r="BJ1779" s="8" t="s">
        <v>67</v>
      </c>
      <c r="BK1779" s="9">
        <v>44886</v>
      </c>
      <c r="BL1779" s="8" t="s">
        <v>3352</v>
      </c>
      <c r="BM1779" s="8">
        <v>3596</v>
      </c>
      <c r="BN1779" s="8" t="s">
        <v>60</v>
      </c>
      <c r="BO1779" s="8" t="s">
        <v>3352</v>
      </c>
    </row>
    <row r="1780" spans="1:67" x14ac:dyDescent="0.25">
      <c r="A1780" t="s">
        <v>1173</v>
      </c>
      <c r="C1780" t="s">
        <v>1505</v>
      </c>
      <c r="D1780" t="s">
        <v>111</v>
      </c>
      <c r="E1780" t="s">
        <v>339</v>
      </c>
      <c r="G1780" t="s">
        <v>339</v>
      </c>
      <c r="H1780" t="s">
        <v>988</v>
      </c>
      <c r="AG1780">
        <v>8.6999999999999993</v>
      </c>
      <c r="AJ1780">
        <v>12.5</v>
      </c>
      <c r="BI1780" t="s">
        <v>1174</v>
      </c>
      <c r="BJ1780" t="s">
        <v>67</v>
      </c>
      <c r="BL1780" t="s">
        <v>107</v>
      </c>
      <c r="BM1780">
        <v>1358</v>
      </c>
    </row>
    <row r="1781" spans="1:67" ht="18" x14ac:dyDescent="0.25">
      <c r="A1781" t="s">
        <v>1181</v>
      </c>
      <c r="C1781" t="s">
        <v>1505</v>
      </c>
      <c r="D1781" t="s">
        <v>111</v>
      </c>
      <c r="E1781" t="s">
        <v>339</v>
      </c>
      <c r="G1781" t="s">
        <v>339</v>
      </c>
      <c r="H1781" t="s">
        <v>988</v>
      </c>
      <c r="AS1781">
        <v>12.7</v>
      </c>
      <c r="AV1781">
        <v>10.199999999999999</v>
      </c>
      <c r="AW1781">
        <v>12.1</v>
      </c>
      <c r="AZ1781">
        <v>11.2</v>
      </c>
      <c r="BA1781">
        <v>12.5</v>
      </c>
      <c r="BD1781">
        <v>12.5</v>
      </c>
      <c r="BI1781" s="5" t="s">
        <v>1182</v>
      </c>
      <c r="BJ1781" t="s">
        <v>67</v>
      </c>
      <c r="BL1781" t="s">
        <v>217</v>
      </c>
      <c r="BM1781">
        <v>4269</v>
      </c>
    </row>
    <row r="1782" spans="1:67" ht="18" x14ac:dyDescent="0.25">
      <c r="A1782" s="8"/>
      <c r="B1782" s="8"/>
      <c r="C1782" s="8" t="s">
        <v>1505</v>
      </c>
      <c r="D1782" s="8" t="s">
        <v>111</v>
      </c>
      <c r="E1782" s="8" t="s">
        <v>339</v>
      </c>
      <c r="F1782" s="8"/>
      <c r="G1782" s="8" t="s">
        <v>339</v>
      </c>
      <c r="H1782" s="8" t="s">
        <v>988</v>
      </c>
      <c r="I1782" s="8"/>
      <c r="J1782" s="8"/>
      <c r="K1782" s="8"/>
      <c r="L1782" s="8"/>
      <c r="M1782" s="8"/>
      <c r="N1782" s="8"/>
      <c r="O1782" s="8"/>
      <c r="P1782" s="8"/>
      <c r="Q1782" s="8"/>
      <c r="R1782" s="8"/>
      <c r="S1782" s="8"/>
      <c r="T1782" s="8"/>
      <c r="U1782" s="8"/>
      <c r="V1782" s="8"/>
      <c r="W1782" s="8"/>
      <c r="X1782" s="8"/>
      <c r="Y1782" s="8"/>
      <c r="Z1782" s="8"/>
      <c r="AA1782" s="8"/>
      <c r="AB1782" s="8"/>
      <c r="AC1782" s="8"/>
      <c r="AD1782" s="8"/>
      <c r="AE1782" s="8"/>
      <c r="AF1782" s="8"/>
      <c r="AG1782" s="8"/>
      <c r="AH1782" s="8"/>
      <c r="AI1782" s="8"/>
      <c r="AJ1782" s="8"/>
      <c r="AK1782" s="8"/>
      <c r="AL1782" s="8"/>
      <c r="AM1782" s="8"/>
      <c r="AN1782" s="8"/>
      <c r="AO1782" s="8"/>
      <c r="AP1782" s="8"/>
      <c r="AQ1782" s="8"/>
      <c r="AR1782" s="8"/>
      <c r="AS1782" s="8">
        <v>14</v>
      </c>
      <c r="AT1782" s="8"/>
      <c r="AU1782" s="8"/>
      <c r="AV1782" s="8"/>
      <c r="AW1782" s="8"/>
      <c r="AX1782" s="8"/>
      <c r="AY1782" s="8"/>
      <c r="AZ1782" s="8"/>
      <c r="BA1782" s="8"/>
      <c r="BB1782" s="8"/>
      <c r="BC1782" s="8"/>
      <c r="BD1782" s="8"/>
      <c r="BE1782" s="8"/>
      <c r="BF1782" s="8"/>
      <c r="BG1782" s="8"/>
      <c r="BH1782" s="8"/>
      <c r="BI1782" s="8" t="s">
        <v>1468</v>
      </c>
      <c r="BJ1782" s="8" t="s">
        <v>67</v>
      </c>
      <c r="BK1782" s="9">
        <v>44806</v>
      </c>
      <c r="BL1782" s="8" t="s">
        <v>1464</v>
      </c>
      <c r="BM1782" s="8">
        <v>35427</v>
      </c>
      <c r="BN1782" s="8"/>
      <c r="BO1782" s="8"/>
    </row>
    <row r="1783" spans="1:67" ht="18" x14ac:dyDescent="0.25">
      <c r="C1783" t="s">
        <v>1505</v>
      </c>
      <c r="D1783" t="s">
        <v>111</v>
      </c>
      <c r="E1783" t="s">
        <v>339</v>
      </c>
      <c r="G1783" t="s">
        <v>339</v>
      </c>
      <c r="H1783" t="s">
        <v>988</v>
      </c>
      <c r="M1783">
        <v>11</v>
      </c>
      <c r="Q1783">
        <v>12</v>
      </c>
      <c r="T1783">
        <v>10</v>
      </c>
      <c r="U1783">
        <v>12</v>
      </c>
      <c r="X1783">
        <v>12</v>
      </c>
      <c r="AC1783">
        <v>13</v>
      </c>
      <c r="AF1783">
        <v>15</v>
      </c>
      <c r="AG1783">
        <v>11</v>
      </c>
      <c r="AJ1783">
        <v>13</v>
      </c>
      <c r="AO1783">
        <v>12</v>
      </c>
      <c r="AS1783">
        <v>14</v>
      </c>
      <c r="AV1783">
        <v>9</v>
      </c>
      <c r="AW1783">
        <v>13</v>
      </c>
      <c r="AZ1783">
        <v>11</v>
      </c>
      <c r="BE1783">
        <v>14</v>
      </c>
      <c r="BH1783">
        <v>11</v>
      </c>
      <c r="BJ1783" t="s">
        <v>67</v>
      </c>
      <c r="BK1783" s="1">
        <v>44797</v>
      </c>
      <c r="BL1783" t="s">
        <v>75</v>
      </c>
      <c r="BM1783">
        <v>36083</v>
      </c>
      <c r="BN1783" t="s">
        <v>60</v>
      </c>
      <c r="BO1783" t="s">
        <v>75</v>
      </c>
    </row>
    <row r="1784" spans="1:67" ht="18" x14ac:dyDescent="0.25">
      <c r="A1784" s="13" t="s">
        <v>1723</v>
      </c>
      <c r="B1784" s="13"/>
      <c r="C1784" s="13" t="s">
        <v>1505</v>
      </c>
      <c r="D1784" s="13" t="s">
        <v>111</v>
      </c>
      <c r="E1784" s="13" t="s">
        <v>339</v>
      </c>
      <c r="F1784" s="13"/>
      <c r="G1784" s="13" t="s">
        <v>339</v>
      </c>
      <c r="H1784" s="13"/>
      <c r="I1784" s="13"/>
      <c r="J1784" s="13"/>
      <c r="K1784" s="13"/>
      <c r="L1784" s="13"/>
      <c r="M1784" s="13"/>
      <c r="N1784" s="13"/>
      <c r="O1784" s="13"/>
      <c r="P1784" s="13"/>
      <c r="Q1784" s="13"/>
      <c r="R1784" s="13"/>
      <c r="S1784" s="13"/>
      <c r="T1784" s="13"/>
      <c r="U1784" s="13"/>
      <c r="V1784" s="13"/>
      <c r="W1784" s="13"/>
      <c r="X1784" s="13"/>
      <c r="Y1784" s="13"/>
      <c r="Z1784" s="13"/>
      <c r="AA1784" s="13"/>
      <c r="AB1784" s="13"/>
      <c r="AC1784" s="13"/>
      <c r="AD1784" s="13"/>
      <c r="AE1784" s="13"/>
      <c r="AF1784" s="13"/>
      <c r="AG1784" s="13"/>
      <c r="AH1784" s="13"/>
      <c r="AI1784" s="13"/>
      <c r="AJ1784" s="13"/>
      <c r="AK1784" s="13"/>
      <c r="AL1784" s="13"/>
      <c r="AM1784" s="13"/>
      <c r="AN1784" s="13"/>
      <c r="AO1784" s="13"/>
      <c r="AP1784" s="13"/>
      <c r="AQ1784" s="13"/>
      <c r="AR1784" s="13"/>
      <c r="AS1784" s="13"/>
      <c r="AT1784" s="13"/>
      <c r="AU1784" s="13"/>
      <c r="AV1784" s="13"/>
      <c r="AW1784" s="13"/>
      <c r="AX1784" s="13"/>
      <c r="AY1784" s="13"/>
      <c r="AZ1784" s="13"/>
      <c r="BA1784" s="13"/>
      <c r="BB1784" s="13"/>
      <c r="BC1784" s="13"/>
      <c r="BD1784" s="13"/>
      <c r="BE1784" s="13"/>
      <c r="BF1784" s="13"/>
      <c r="BG1784" s="13"/>
      <c r="BH1784" s="13"/>
      <c r="BI1784" s="13"/>
      <c r="BJ1784" s="13"/>
      <c r="BK1784" s="13"/>
      <c r="BL1784" s="13"/>
      <c r="BM1784" s="13"/>
      <c r="BN1784" s="13"/>
      <c r="BO1784" s="13"/>
    </row>
    <row r="1785" spans="1:67" ht="18" x14ac:dyDescent="0.25">
      <c r="A1785" s="13" t="s">
        <v>1723</v>
      </c>
      <c r="B1785" s="13"/>
      <c r="C1785" s="13" t="s">
        <v>1505</v>
      </c>
      <c r="D1785" s="13" t="s">
        <v>111</v>
      </c>
      <c r="E1785" s="13" t="s">
        <v>339</v>
      </c>
      <c r="F1785" s="13"/>
      <c r="G1785" s="13" t="s">
        <v>1719</v>
      </c>
      <c r="H1785" s="13"/>
      <c r="I1785" s="13"/>
      <c r="J1785" s="13"/>
      <c r="K1785" s="13"/>
      <c r="L1785" s="13"/>
      <c r="M1785" s="13"/>
      <c r="N1785" s="13"/>
      <c r="O1785" s="13"/>
      <c r="P1785" s="13"/>
      <c r="Q1785" s="13"/>
      <c r="R1785" s="13"/>
      <c r="S1785" s="13"/>
      <c r="T1785" s="13"/>
      <c r="U1785" s="13"/>
      <c r="V1785" s="13"/>
      <c r="W1785" s="13"/>
      <c r="X1785" s="13"/>
      <c r="Y1785" s="13"/>
      <c r="Z1785" s="13"/>
      <c r="AA1785" s="13"/>
      <c r="AB1785" s="13"/>
      <c r="AC1785" s="13"/>
      <c r="AD1785" s="13"/>
      <c r="AE1785" s="13"/>
      <c r="AF1785" s="13"/>
      <c r="AG1785" s="13"/>
      <c r="AH1785" s="13"/>
      <c r="AI1785" s="13"/>
      <c r="AJ1785" s="13"/>
      <c r="AK1785" s="13"/>
      <c r="AL1785" s="13"/>
      <c r="AM1785" s="13"/>
      <c r="AN1785" s="13"/>
      <c r="AO1785" s="13"/>
      <c r="AP1785" s="13"/>
      <c r="AQ1785" s="13"/>
      <c r="AR1785" s="13"/>
      <c r="AS1785" s="13"/>
      <c r="AT1785" s="13"/>
      <c r="AU1785" s="13"/>
      <c r="AV1785" s="13"/>
      <c r="AW1785" s="13"/>
      <c r="AX1785" s="13"/>
      <c r="AY1785" s="13"/>
      <c r="AZ1785" s="13"/>
      <c r="BA1785" s="13"/>
      <c r="BB1785" s="13"/>
      <c r="BC1785" s="13"/>
      <c r="BD1785" s="13"/>
      <c r="BE1785" s="13"/>
      <c r="BF1785" s="13"/>
      <c r="BG1785" s="13"/>
      <c r="BH1785" s="13"/>
      <c r="BI1785" s="13"/>
      <c r="BJ1785" s="13"/>
      <c r="BK1785" s="13"/>
      <c r="BL1785" s="13"/>
      <c r="BM1785" s="13"/>
      <c r="BN1785" s="13"/>
      <c r="BO1785" s="13"/>
    </row>
    <row r="1786" spans="1:67" x14ac:dyDescent="0.25">
      <c r="A1786" s="13" t="s">
        <v>1723</v>
      </c>
      <c r="B1786" s="13"/>
      <c r="C1786" s="13" t="s">
        <v>1505</v>
      </c>
      <c r="D1786" s="13" t="s">
        <v>111</v>
      </c>
      <c r="E1786" s="13" t="s">
        <v>520</v>
      </c>
      <c r="F1786" s="13" t="s">
        <v>1372</v>
      </c>
      <c r="G1786" s="13" t="s">
        <v>1706</v>
      </c>
      <c r="H1786" s="13" t="s">
        <v>1654</v>
      </c>
      <c r="I1786" s="13"/>
      <c r="J1786" s="13"/>
      <c r="K1786" s="13"/>
      <c r="L1786" s="13"/>
      <c r="M1786" s="13"/>
      <c r="N1786" s="13"/>
      <c r="O1786" s="13"/>
      <c r="P1786" s="13"/>
      <c r="Q1786" s="13"/>
      <c r="R1786" s="13"/>
      <c r="S1786" s="13"/>
      <c r="T1786" s="13"/>
      <c r="U1786" s="13"/>
      <c r="V1786" s="13"/>
      <c r="W1786" s="13"/>
      <c r="X1786" s="13"/>
      <c r="Y1786" s="13"/>
      <c r="Z1786" s="13"/>
      <c r="AA1786" s="13"/>
      <c r="AB1786" s="13"/>
      <c r="AC1786" s="13"/>
      <c r="AD1786" s="13"/>
      <c r="AE1786" s="13"/>
      <c r="AF1786" s="13"/>
      <c r="AG1786" s="13"/>
      <c r="AH1786" s="13"/>
      <c r="AI1786" s="13"/>
      <c r="AJ1786" s="13"/>
      <c r="AK1786" s="13"/>
      <c r="AL1786" s="13"/>
      <c r="AM1786" s="13"/>
      <c r="AN1786" s="13"/>
      <c r="AO1786" s="13"/>
      <c r="AP1786" s="13"/>
      <c r="AQ1786" s="13"/>
      <c r="AR1786" s="13"/>
      <c r="AS1786" s="13"/>
      <c r="AT1786" s="13"/>
      <c r="AU1786" s="13"/>
      <c r="AV1786" s="13"/>
      <c r="AW1786" s="13"/>
      <c r="AX1786" s="13"/>
      <c r="AY1786" s="13"/>
      <c r="AZ1786" s="13"/>
      <c r="BA1786" s="13"/>
      <c r="BB1786" s="13"/>
      <c r="BC1786" s="13"/>
      <c r="BD1786" s="13"/>
      <c r="BE1786" s="13"/>
      <c r="BF1786" s="13"/>
      <c r="BG1786" s="13"/>
      <c r="BH1786" s="13"/>
      <c r="BI1786" s="13"/>
      <c r="BJ1786" s="13"/>
      <c r="BK1786" s="13"/>
      <c r="BL1786" s="13"/>
      <c r="BM1786" s="13"/>
      <c r="BN1786" s="13"/>
      <c r="BO1786" s="13"/>
    </row>
    <row r="1787" spans="1:67" x14ac:dyDescent="0.25">
      <c r="A1787" s="12" t="s">
        <v>2290</v>
      </c>
      <c r="B1787" s="12"/>
      <c r="C1787" s="12" t="s">
        <v>1505</v>
      </c>
      <c r="D1787" s="12" t="s">
        <v>111</v>
      </c>
      <c r="E1787" s="12" t="s">
        <v>520</v>
      </c>
      <c r="F1787" s="12" t="s">
        <v>1372</v>
      </c>
      <c r="G1787" s="12" t="s">
        <v>1706</v>
      </c>
      <c r="H1787" s="12" t="s">
        <v>1654</v>
      </c>
      <c r="I1787" s="12"/>
      <c r="J1787" s="12"/>
      <c r="K1787" s="12"/>
      <c r="L1787" s="12"/>
      <c r="M1787" s="12"/>
      <c r="N1787" s="12"/>
      <c r="O1787" s="12"/>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t="s">
        <v>67</v>
      </c>
      <c r="BK1787" s="14">
        <v>44820</v>
      </c>
      <c r="BL1787" s="12" t="s">
        <v>2279</v>
      </c>
      <c r="BM1787" s="34">
        <v>82637</v>
      </c>
      <c r="BN1787" s="12" t="s">
        <v>60</v>
      </c>
      <c r="BO1787" s="12" t="s">
        <v>2279</v>
      </c>
    </row>
    <row r="1788" spans="1:67" x14ac:dyDescent="0.25">
      <c r="A1788" s="12" t="s">
        <v>1374</v>
      </c>
      <c r="B1788" s="12"/>
      <c r="C1788" s="12" t="s">
        <v>1505</v>
      </c>
      <c r="D1788" s="12" t="s">
        <v>111</v>
      </c>
      <c r="E1788" s="12" t="s">
        <v>520</v>
      </c>
      <c r="F1788" s="12" t="s">
        <v>1372</v>
      </c>
      <c r="G1788" s="12" t="s">
        <v>1706</v>
      </c>
      <c r="H1788" s="12" t="s">
        <v>1654</v>
      </c>
      <c r="I1788" s="12"/>
      <c r="J1788" s="12"/>
      <c r="K1788" s="12"/>
      <c r="L1788" s="12"/>
      <c r="M1788" s="12"/>
      <c r="N1788" s="12"/>
      <c r="O1788" s="12"/>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t="s">
        <v>67</v>
      </c>
      <c r="BK1788" s="14">
        <v>44820</v>
      </c>
      <c r="BL1788" s="12" t="s">
        <v>2279</v>
      </c>
      <c r="BM1788" s="34">
        <v>82637</v>
      </c>
      <c r="BN1788" s="12" t="s">
        <v>60</v>
      </c>
      <c r="BO1788" s="12" t="s">
        <v>2279</v>
      </c>
    </row>
    <row r="1789" spans="1:67" x14ac:dyDescent="0.25">
      <c r="A1789" t="s">
        <v>431</v>
      </c>
      <c r="C1789" t="s">
        <v>1505</v>
      </c>
      <c r="D1789" t="s">
        <v>111</v>
      </c>
      <c r="E1789" t="s">
        <v>520</v>
      </c>
      <c r="F1789" t="s">
        <v>1372</v>
      </c>
      <c r="G1789" t="s">
        <v>1706</v>
      </c>
      <c r="H1789" t="s">
        <v>1654</v>
      </c>
      <c r="AG1789">
        <f>0.0048*1000</f>
        <v>4.8</v>
      </c>
      <c r="AJ1789">
        <f>0.0062*1000</f>
        <v>6.2</v>
      </c>
      <c r="BJ1789" t="s">
        <v>67</v>
      </c>
      <c r="BK1789" s="1">
        <v>44820</v>
      </c>
      <c r="BL1789" t="s">
        <v>2279</v>
      </c>
      <c r="BM1789" s="33">
        <v>82637</v>
      </c>
    </row>
    <row r="1790" spans="1:67" x14ac:dyDescent="0.25">
      <c r="A1790" t="s">
        <v>2291</v>
      </c>
      <c r="C1790" t="s">
        <v>1505</v>
      </c>
      <c r="D1790" t="s">
        <v>111</v>
      </c>
      <c r="E1790" t="s">
        <v>520</v>
      </c>
      <c r="F1790" t="s">
        <v>1372</v>
      </c>
      <c r="G1790" t="s">
        <v>1706</v>
      </c>
      <c r="H1790" t="s">
        <v>1372</v>
      </c>
      <c r="AS1790">
        <f>0.01*1000</f>
        <v>10</v>
      </c>
      <c r="AT1790">
        <f>0.0057*1000</f>
        <v>5.7</v>
      </c>
      <c r="AU1790">
        <f>0.0063*1000</f>
        <v>6.3</v>
      </c>
      <c r="AV1790">
        <v>6.3</v>
      </c>
      <c r="BJ1790" t="s">
        <v>67</v>
      </c>
      <c r="BK1790" s="1">
        <v>44820</v>
      </c>
      <c r="BL1790" t="s">
        <v>2279</v>
      </c>
      <c r="BM1790" s="33">
        <v>82637</v>
      </c>
    </row>
    <row r="1791" spans="1:67" x14ac:dyDescent="0.25">
      <c r="A1791" s="6" t="s">
        <v>96</v>
      </c>
      <c r="B1791" s="6"/>
      <c r="C1791" s="6" t="s">
        <v>1505</v>
      </c>
      <c r="D1791" s="6" t="s">
        <v>111</v>
      </c>
      <c r="E1791" s="6" t="s">
        <v>520</v>
      </c>
      <c r="F1791" s="6" t="s">
        <v>1372</v>
      </c>
      <c r="G1791" s="6" t="s">
        <v>1706</v>
      </c>
      <c r="H1791" s="6" t="s">
        <v>1372</v>
      </c>
      <c r="I1791" s="6"/>
      <c r="J1791" s="6"/>
      <c r="K1791" s="6"/>
      <c r="L1791" s="6"/>
      <c r="M1791" s="6"/>
      <c r="N1791" s="6"/>
      <c r="O1791" s="6"/>
      <c r="P1791" s="6"/>
      <c r="Q1791" s="6"/>
      <c r="R1791" s="6"/>
      <c r="S1791" s="6"/>
      <c r="T1791" s="6"/>
      <c r="U1791" s="6"/>
      <c r="V1791" s="6"/>
      <c r="W1791" s="6"/>
      <c r="X1791" s="6"/>
      <c r="Y1791" s="6"/>
      <c r="Z1791" s="6"/>
      <c r="AA1791" s="6"/>
      <c r="AB1791" s="6"/>
      <c r="AC1791" s="6"/>
      <c r="AD1791" s="6"/>
      <c r="AE1791" s="6"/>
      <c r="AF1791" s="6"/>
      <c r="AG1791" s="6"/>
      <c r="AH1791" s="6"/>
      <c r="AI1791" s="6"/>
      <c r="AJ1791" s="6"/>
      <c r="AK1791" s="6"/>
      <c r="AL1791" s="6"/>
      <c r="AM1791" s="6"/>
      <c r="AN1791" s="6"/>
      <c r="AO1791" s="6"/>
      <c r="AP1791" s="6"/>
      <c r="AQ1791" s="6"/>
      <c r="AR1791" s="6"/>
      <c r="AS1791" s="6"/>
      <c r="AT1791" s="6"/>
      <c r="AU1791" s="6"/>
      <c r="AV1791" s="6"/>
      <c r="AW1791" s="6"/>
      <c r="AX1791" s="6"/>
      <c r="AY1791" s="6"/>
      <c r="AZ1791" s="6"/>
      <c r="BA1791" s="6"/>
      <c r="BB1791" s="6"/>
      <c r="BC1791" s="6"/>
      <c r="BD1791" s="6"/>
      <c r="BE1791" s="6"/>
      <c r="BF1791" s="6"/>
      <c r="BG1791" s="6"/>
      <c r="BH1791" s="6"/>
      <c r="BI1791" s="6"/>
      <c r="BJ1791" s="6" t="s">
        <v>67</v>
      </c>
      <c r="BK1791" s="7">
        <v>44820</v>
      </c>
      <c r="BL1791" s="6" t="s">
        <v>2279</v>
      </c>
      <c r="BM1791" s="35">
        <v>82637</v>
      </c>
      <c r="BN1791" s="6"/>
      <c r="BO1791" s="6"/>
    </row>
    <row r="1792" spans="1:67" x14ac:dyDescent="0.25">
      <c r="A1792" s="13" t="s">
        <v>1723</v>
      </c>
      <c r="B1792" s="13"/>
      <c r="C1792" s="13" t="s">
        <v>1505</v>
      </c>
      <c r="D1792" s="13" t="s">
        <v>111</v>
      </c>
      <c r="E1792" s="13" t="s">
        <v>520</v>
      </c>
      <c r="F1792" s="13" t="s">
        <v>1372</v>
      </c>
      <c r="G1792" s="13" t="s">
        <v>129</v>
      </c>
      <c r="H1792" s="13" t="s">
        <v>1707</v>
      </c>
      <c r="I1792" s="13"/>
      <c r="J1792" s="13"/>
      <c r="K1792" s="13"/>
      <c r="L1792" s="13"/>
      <c r="M1792" s="13"/>
      <c r="N1792" s="13"/>
      <c r="O1792" s="13"/>
      <c r="P1792" s="13"/>
      <c r="Q1792" s="13"/>
      <c r="R1792" s="13"/>
      <c r="S1792" s="13"/>
      <c r="T1792" s="13"/>
      <c r="U1792" s="13"/>
      <c r="V1792" s="13"/>
      <c r="W1792" s="13"/>
      <c r="X1792" s="13"/>
      <c r="Y1792" s="13"/>
      <c r="Z1792" s="13"/>
      <c r="AA1792" s="13"/>
      <c r="AB1792" s="13"/>
      <c r="AC1792" s="13"/>
      <c r="AD1792" s="13"/>
      <c r="AE1792" s="13"/>
      <c r="AF1792" s="13"/>
      <c r="AG1792" s="13"/>
      <c r="AH1792" s="13"/>
      <c r="AI1792" s="13"/>
      <c r="AJ1792" s="13"/>
      <c r="AK1792" s="13"/>
      <c r="AL1792" s="13"/>
      <c r="AM1792" s="13"/>
      <c r="AN1792" s="13"/>
      <c r="AO1792" s="13"/>
      <c r="AP1792" s="13"/>
      <c r="AQ1792" s="13"/>
      <c r="AR1792" s="13"/>
      <c r="AS1792" s="13"/>
      <c r="AT1792" s="13"/>
      <c r="AU1792" s="13"/>
      <c r="AV1792" s="13"/>
      <c r="AW1792" s="13"/>
      <c r="AX1792" s="13"/>
      <c r="AY1792" s="13"/>
      <c r="AZ1792" s="13"/>
      <c r="BA1792" s="13"/>
      <c r="BB1792" s="13"/>
      <c r="BC1792" s="13"/>
      <c r="BD1792" s="13"/>
      <c r="BE1792" s="13"/>
      <c r="BF1792" s="13"/>
      <c r="BG1792" s="13"/>
      <c r="BH1792" s="13"/>
      <c r="BI1792" s="13"/>
      <c r="BJ1792" s="13"/>
      <c r="BK1792" s="13"/>
      <c r="BL1792" s="13"/>
      <c r="BM1792" s="13"/>
      <c r="BN1792" s="13"/>
      <c r="BO1792" s="13"/>
    </row>
    <row r="1793" spans="1:67" x14ac:dyDescent="0.25">
      <c r="A1793" s="13" t="s">
        <v>1723</v>
      </c>
      <c r="B1793" s="13"/>
      <c r="C1793" s="13" t="s">
        <v>1505</v>
      </c>
      <c r="D1793" s="13" t="s">
        <v>111</v>
      </c>
      <c r="E1793" s="13" t="s">
        <v>520</v>
      </c>
      <c r="F1793" s="13" t="s">
        <v>1372</v>
      </c>
      <c r="G1793" s="13" t="s">
        <v>339</v>
      </c>
      <c r="H1793" s="13" t="s">
        <v>1389</v>
      </c>
      <c r="I1793" s="13"/>
      <c r="J1793" s="13"/>
      <c r="K1793" s="13"/>
      <c r="L1793" s="13"/>
      <c r="M1793" s="13"/>
      <c r="N1793" s="13"/>
      <c r="O1793" s="13"/>
      <c r="P1793" s="13"/>
      <c r="Q1793" s="13"/>
      <c r="R1793" s="13"/>
      <c r="S1793" s="13"/>
      <c r="T1793" s="13"/>
      <c r="U1793" s="13"/>
      <c r="V1793" s="13"/>
      <c r="W1793" s="13"/>
      <c r="X1793" s="13"/>
      <c r="Y1793" s="13"/>
      <c r="Z1793" s="13"/>
      <c r="AA1793" s="13"/>
      <c r="AB1793" s="13"/>
      <c r="AC1793" s="13"/>
      <c r="AD1793" s="13"/>
      <c r="AE1793" s="13"/>
      <c r="AF1793" s="13"/>
      <c r="AG1793" s="13"/>
      <c r="AH1793" s="13"/>
      <c r="AI1793" s="13"/>
      <c r="AJ1793" s="13"/>
      <c r="AK1793" s="13"/>
      <c r="AL1793" s="13"/>
      <c r="AM1793" s="13"/>
      <c r="AN1793" s="13"/>
      <c r="AO1793" s="13"/>
      <c r="AP1793" s="13"/>
      <c r="AQ1793" s="13"/>
      <c r="AR1793" s="13"/>
      <c r="AS1793" s="13"/>
      <c r="AT1793" s="13"/>
      <c r="AU1793" s="13"/>
      <c r="AV1793" s="13"/>
      <c r="AW1793" s="13"/>
      <c r="AX1793" s="13"/>
      <c r="AY1793" s="13"/>
      <c r="AZ1793" s="13"/>
      <c r="BA1793" s="13"/>
      <c r="BB1793" s="13"/>
      <c r="BC1793" s="13"/>
      <c r="BD1793" s="13"/>
      <c r="BE1793" s="13"/>
      <c r="BF1793" s="13"/>
      <c r="BG1793" s="13"/>
      <c r="BH1793" s="13"/>
      <c r="BI1793" s="13"/>
      <c r="BJ1793" s="13"/>
      <c r="BK1793" s="13"/>
      <c r="BL1793" s="13"/>
      <c r="BM1793" s="13"/>
      <c r="BN1793" s="13"/>
      <c r="BO1793" s="13"/>
    </row>
    <row r="1794" spans="1:67" x14ac:dyDescent="0.25">
      <c r="C1794" t="s">
        <v>1505</v>
      </c>
      <c r="D1794" t="s">
        <v>111</v>
      </c>
      <c r="E1794" t="s">
        <v>520</v>
      </c>
      <c r="F1794" t="s">
        <v>1372</v>
      </c>
      <c r="G1794" t="s">
        <v>339</v>
      </c>
      <c r="H1794" t="s">
        <v>1389</v>
      </c>
      <c r="AC1794">
        <v>8</v>
      </c>
      <c r="AF1794">
        <v>10</v>
      </c>
      <c r="AG1794">
        <v>6.7</v>
      </c>
      <c r="AJ1794">
        <v>8.5</v>
      </c>
      <c r="AO1794">
        <v>8</v>
      </c>
      <c r="AR1794">
        <v>5</v>
      </c>
      <c r="BA1794">
        <v>9</v>
      </c>
      <c r="BD1794">
        <v>8</v>
      </c>
      <c r="BE1794">
        <v>8.5</v>
      </c>
      <c r="BH1794">
        <v>6.8</v>
      </c>
      <c r="BJ1794" t="s">
        <v>67</v>
      </c>
      <c r="BK1794" s="1">
        <v>44797</v>
      </c>
      <c r="BL1794" t="s">
        <v>75</v>
      </c>
      <c r="BM1794">
        <v>36083</v>
      </c>
      <c r="BN1794" t="s">
        <v>60</v>
      </c>
      <c r="BO1794" t="s">
        <v>75</v>
      </c>
    </row>
    <row r="1795" spans="1:67" x14ac:dyDescent="0.25">
      <c r="C1795" t="s">
        <v>1505</v>
      </c>
      <c r="D1795" t="s">
        <v>111</v>
      </c>
      <c r="E1795" t="s">
        <v>520</v>
      </c>
      <c r="F1795" t="s">
        <v>1372</v>
      </c>
      <c r="G1795" t="s">
        <v>339</v>
      </c>
      <c r="H1795" t="s">
        <v>1372</v>
      </c>
      <c r="Y1795">
        <v>8</v>
      </c>
      <c r="AB1795">
        <v>8</v>
      </c>
      <c r="AG1795">
        <v>6</v>
      </c>
      <c r="BE1795">
        <v>8.5</v>
      </c>
      <c r="BF1795">
        <v>6</v>
      </c>
      <c r="BH1795">
        <v>6</v>
      </c>
      <c r="BJ1795" t="s">
        <v>67</v>
      </c>
      <c r="BK1795" s="1">
        <v>44797</v>
      </c>
      <c r="BL1795" t="s">
        <v>75</v>
      </c>
      <c r="BM1795">
        <v>36083</v>
      </c>
      <c r="BN1795" t="s">
        <v>60</v>
      </c>
      <c r="BO1795" t="s">
        <v>75</v>
      </c>
    </row>
    <row r="1796" spans="1:67" x14ac:dyDescent="0.25">
      <c r="C1796" t="s">
        <v>1505</v>
      </c>
      <c r="D1796" t="s">
        <v>111</v>
      </c>
      <c r="E1796" t="s">
        <v>520</v>
      </c>
      <c r="F1796" t="s">
        <v>1372</v>
      </c>
      <c r="G1796" t="s">
        <v>339</v>
      </c>
      <c r="H1796" t="s">
        <v>1372</v>
      </c>
      <c r="BE1796">
        <v>8.1999999999999993</v>
      </c>
      <c r="BJ1796" t="s">
        <v>67</v>
      </c>
      <c r="BK1796" s="1">
        <v>44797</v>
      </c>
      <c r="BL1796" t="s">
        <v>75</v>
      </c>
      <c r="BM1796">
        <v>36083</v>
      </c>
      <c r="BN1796" t="s">
        <v>60</v>
      </c>
      <c r="BO1796" t="s">
        <v>75</v>
      </c>
    </row>
    <row r="1797" spans="1:67" x14ac:dyDescent="0.25">
      <c r="A1797" s="13" t="s">
        <v>1723</v>
      </c>
      <c r="B1797" s="13"/>
      <c r="C1797" s="13" t="s">
        <v>1505</v>
      </c>
      <c r="D1797" s="13" t="s">
        <v>111</v>
      </c>
      <c r="E1797" s="13" t="s">
        <v>520</v>
      </c>
      <c r="F1797" s="13" t="s">
        <v>1372</v>
      </c>
      <c r="G1797" s="13" t="s">
        <v>1379</v>
      </c>
      <c r="H1797" s="13" t="s">
        <v>1388</v>
      </c>
      <c r="I1797" s="13"/>
      <c r="J1797" s="13"/>
      <c r="K1797" s="13"/>
      <c r="L1797" s="13"/>
      <c r="M1797" s="13"/>
      <c r="N1797" s="13"/>
      <c r="O1797" s="13"/>
      <c r="P1797" s="13"/>
      <c r="Q1797" s="13"/>
      <c r="R1797" s="13"/>
      <c r="S1797" s="13"/>
      <c r="T1797" s="13"/>
      <c r="U1797" s="13"/>
      <c r="V1797" s="13"/>
      <c r="W1797" s="13"/>
      <c r="X1797" s="13"/>
      <c r="Y1797" s="13"/>
      <c r="Z1797" s="13"/>
      <c r="AA1797" s="13"/>
      <c r="AB1797" s="13"/>
      <c r="AC1797" s="13"/>
      <c r="AD1797" s="13"/>
      <c r="AE1797" s="13"/>
      <c r="AF1797" s="13"/>
      <c r="AG1797" s="13"/>
      <c r="AH1797" s="13"/>
      <c r="AI1797" s="13"/>
      <c r="AJ1797" s="13"/>
      <c r="AK1797" s="13"/>
      <c r="AL1797" s="13"/>
      <c r="AM1797" s="13"/>
      <c r="AN1797" s="13"/>
      <c r="AO1797" s="13"/>
      <c r="AP1797" s="13"/>
      <c r="AQ1797" s="13"/>
      <c r="AR1797" s="13"/>
      <c r="AS1797" s="13"/>
      <c r="AT1797" s="13"/>
      <c r="AU1797" s="13"/>
      <c r="AV1797" s="13"/>
      <c r="AW1797" s="13"/>
      <c r="AX1797" s="13"/>
      <c r="AY1797" s="13"/>
      <c r="AZ1797" s="13"/>
      <c r="BA1797" s="13"/>
      <c r="BB1797" s="13"/>
      <c r="BC1797" s="13"/>
      <c r="BD1797" s="13"/>
      <c r="BE1797" s="13"/>
      <c r="BF1797" s="13"/>
      <c r="BG1797" s="13"/>
      <c r="BH1797" s="13"/>
      <c r="BI1797" s="13"/>
      <c r="BJ1797" s="13"/>
      <c r="BK1797" s="13"/>
      <c r="BL1797" s="13"/>
      <c r="BM1797" s="13"/>
      <c r="BN1797" s="13"/>
      <c r="BO1797" s="13"/>
    </row>
    <row r="1798" spans="1:67" x14ac:dyDescent="0.25">
      <c r="C1798" t="s">
        <v>1505</v>
      </c>
      <c r="D1798" t="s">
        <v>111</v>
      </c>
      <c r="E1798" t="s">
        <v>520</v>
      </c>
      <c r="F1798" t="s">
        <v>1372</v>
      </c>
      <c r="G1798" t="s">
        <v>1379</v>
      </c>
      <c r="H1798" t="s">
        <v>1388</v>
      </c>
      <c r="U1798">
        <v>6</v>
      </c>
      <c r="X1798">
        <v>7</v>
      </c>
      <c r="AC1798">
        <v>7</v>
      </c>
      <c r="AF1798">
        <v>9.5</v>
      </c>
      <c r="AS1798">
        <v>7</v>
      </c>
      <c r="AV1798">
        <v>4.5999999999999996</v>
      </c>
      <c r="AW1798">
        <v>7.5</v>
      </c>
      <c r="AZ1798">
        <v>6</v>
      </c>
      <c r="BJ1798" t="s">
        <v>67</v>
      </c>
      <c r="BK1798" s="1">
        <v>44797</v>
      </c>
      <c r="BL1798" t="s">
        <v>75</v>
      </c>
      <c r="BM1798">
        <v>36083</v>
      </c>
      <c r="BN1798" t="s">
        <v>60</v>
      </c>
      <c r="BO1798" t="s">
        <v>75</v>
      </c>
    </row>
    <row r="1799" spans="1:67" x14ac:dyDescent="0.25">
      <c r="A1799" s="13" t="s">
        <v>1723</v>
      </c>
      <c r="B1799" s="13"/>
      <c r="C1799" s="13" t="s">
        <v>1505</v>
      </c>
      <c r="D1799" s="13" t="s">
        <v>111</v>
      </c>
      <c r="E1799" s="13" t="s">
        <v>520</v>
      </c>
      <c r="F1799" s="13" t="s">
        <v>1372</v>
      </c>
      <c r="G1799" s="13" t="s">
        <v>1379</v>
      </c>
      <c r="H1799" s="13" t="s">
        <v>1380</v>
      </c>
      <c r="I1799" s="13"/>
      <c r="J1799" s="13"/>
      <c r="K1799" s="13"/>
      <c r="L1799" s="13"/>
      <c r="M1799" s="13"/>
      <c r="N1799" s="13"/>
      <c r="O1799" s="13"/>
      <c r="P1799" s="13"/>
      <c r="Q1799" s="13"/>
      <c r="R1799" s="13"/>
      <c r="S1799" s="13"/>
      <c r="T1799" s="13"/>
      <c r="U1799" s="13"/>
      <c r="V1799" s="13"/>
      <c r="W1799" s="13"/>
      <c r="X1799" s="13"/>
      <c r="Y1799" s="13"/>
      <c r="Z1799" s="13"/>
      <c r="AA1799" s="13"/>
      <c r="AB1799" s="13"/>
      <c r="AC1799" s="13"/>
      <c r="AD1799" s="13"/>
      <c r="AE1799" s="13"/>
      <c r="AF1799" s="13"/>
      <c r="AG1799" s="13"/>
      <c r="AH1799" s="13"/>
      <c r="AI1799" s="13"/>
      <c r="AJ1799" s="13"/>
      <c r="AK1799" s="13"/>
      <c r="AL1799" s="13"/>
      <c r="AM1799" s="13"/>
      <c r="AN1799" s="13"/>
      <c r="AO1799" s="13"/>
      <c r="AP1799" s="13"/>
      <c r="AQ1799" s="13"/>
      <c r="AR1799" s="13"/>
      <c r="AS1799" s="13"/>
      <c r="AT1799" s="13"/>
      <c r="AU1799" s="13"/>
      <c r="AV1799" s="13"/>
      <c r="AW1799" s="13"/>
      <c r="AX1799" s="13"/>
      <c r="AY1799" s="13"/>
      <c r="AZ1799" s="13"/>
      <c r="BA1799" s="13"/>
      <c r="BB1799" s="13"/>
      <c r="BC1799" s="13"/>
      <c r="BD1799" s="13"/>
      <c r="BE1799" s="13"/>
      <c r="BF1799" s="13"/>
      <c r="BG1799" s="13"/>
      <c r="BH1799" s="13"/>
      <c r="BI1799" s="13"/>
      <c r="BJ1799" s="13"/>
      <c r="BK1799" s="13"/>
      <c r="BL1799" s="13"/>
      <c r="BM1799" s="13"/>
      <c r="BN1799" s="13"/>
      <c r="BO1799" s="13"/>
    </row>
    <row r="1800" spans="1:67" x14ac:dyDescent="0.25">
      <c r="A1800" t="s">
        <v>754</v>
      </c>
      <c r="C1800" t="s">
        <v>1505</v>
      </c>
      <c r="D1800" t="s">
        <v>111</v>
      </c>
      <c r="E1800" t="s">
        <v>520</v>
      </c>
      <c r="F1800" t="s">
        <v>1372</v>
      </c>
      <c r="G1800" t="s">
        <v>1379</v>
      </c>
      <c r="H1800" t="s">
        <v>1380</v>
      </c>
      <c r="U1800">
        <v>6.6</v>
      </c>
      <c r="X1800">
        <v>8.6</v>
      </c>
      <c r="Y1800">
        <v>8.5</v>
      </c>
      <c r="AB1800">
        <v>11</v>
      </c>
      <c r="AC1800">
        <v>9</v>
      </c>
      <c r="AF1800">
        <v>11</v>
      </c>
      <c r="BJ1800" t="s">
        <v>67</v>
      </c>
      <c r="BK1800" s="1">
        <v>44797</v>
      </c>
      <c r="BL1800" t="s">
        <v>75</v>
      </c>
      <c r="BM1800">
        <v>36083</v>
      </c>
      <c r="BN1800" t="s">
        <v>60</v>
      </c>
      <c r="BO1800" t="s">
        <v>75</v>
      </c>
    </row>
    <row r="1801" spans="1:67" x14ac:dyDescent="0.25">
      <c r="A1801" t="s">
        <v>758</v>
      </c>
      <c r="C1801" t="s">
        <v>1505</v>
      </c>
      <c r="D1801" t="s">
        <v>111</v>
      </c>
      <c r="E1801" t="s">
        <v>520</v>
      </c>
      <c r="F1801" t="s">
        <v>1372</v>
      </c>
      <c r="G1801" t="s">
        <v>1379</v>
      </c>
      <c r="H1801" t="s">
        <v>1380</v>
      </c>
      <c r="BA1801">
        <v>11.2</v>
      </c>
      <c r="BD1801">
        <v>8</v>
      </c>
      <c r="BE1801">
        <v>11.4</v>
      </c>
      <c r="BH1801">
        <v>6.6</v>
      </c>
      <c r="BJ1801" t="s">
        <v>67</v>
      </c>
      <c r="BK1801" s="1">
        <v>44797</v>
      </c>
      <c r="BL1801" t="s">
        <v>75</v>
      </c>
      <c r="BM1801">
        <v>36083</v>
      </c>
      <c r="BN1801" t="s">
        <v>60</v>
      </c>
      <c r="BO1801" t="s">
        <v>75</v>
      </c>
    </row>
    <row r="1802" spans="1:67" x14ac:dyDescent="0.25">
      <c r="A1802" s="13" t="s">
        <v>1723</v>
      </c>
      <c r="B1802" s="13"/>
      <c r="C1802" s="13" t="s">
        <v>1505</v>
      </c>
      <c r="D1802" s="13" t="s">
        <v>111</v>
      </c>
      <c r="E1802" s="13" t="s">
        <v>520</v>
      </c>
      <c r="F1802" s="13" t="s">
        <v>1372</v>
      </c>
      <c r="G1802" s="13" t="s">
        <v>1379</v>
      </c>
      <c r="H1802" s="13" t="s">
        <v>1204</v>
      </c>
      <c r="I1802" s="13"/>
      <c r="J1802" s="13"/>
      <c r="K1802" s="13"/>
      <c r="L1802" s="13"/>
      <c r="M1802" s="13"/>
      <c r="N1802" s="13"/>
      <c r="O1802" s="13"/>
      <c r="P1802" s="13"/>
      <c r="Q1802" s="13"/>
      <c r="R1802" s="13"/>
      <c r="S1802" s="13"/>
      <c r="T1802" s="13"/>
      <c r="U1802" s="13"/>
      <c r="V1802" s="13"/>
      <c r="W1802" s="13"/>
      <c r="X1802" s="13"/>
      <c r="Y1802" s="13"/>
      <c r="Z1802" s="13"/>
      <c r="AA1802" s="13"/>
      <c r="AB1802" s="13"/>
      <c r="AC1802" s="13"/>
      <c r="AD1802" s="13"/>
      <c r="AE1802" s="13"/>
      <c r="AF1802" s="13"/>
      <c r="AG1802" s="13"/>
      <c r="AH1802" s="13"/>
      <c r="AI1802" s="13"/>
      <c r="AJ1802" s="13"/>
      <c r="AK1802" s="13"/>
      <c r="AL1802" s="13"/>
      <c r="AM1802" s="13"/>
      <c r="AN1802" s="13"/>
      <c r="AO1802" s="13"/>
      <c r="AP1802" s="13"/>
      <c r="AQ1802" s="13"/>
      <c r="AR1802" s="13"/>
      <c r="AS1802" s="13"/>
      <c r="AT1802" s="13"/>
      <c r="AU1802" s="13"/>
      <c r="AV1802" s="13"/>
      <c r="AW1802" s="13"/>
      <c r="AX1802" s="13"/>
      <c r="AY1802" s="13"/>
      <c r="AZ1802" s="13"/>
      <c r="BA1802" s="13"/>
      <c r="BB1802" s="13"/>
      <c r="BC1802" s="13"/>
      <c r="BD1802" s="13"/>
      <c r="BE1802" s="13"/>
      <c r="BF1802" s="13"/>
      <c r="BG1802" s="13"/>
      <c r="BH1802" s="13"/>
      <c r="BI1802" s="13"/>
      <c r="BJ1802" s="13"/>
      <c r="BK1802" s="13"/>
      <c r="BL1802" s="13"/>
      <c r="BM1802" s="13"/>
      <c r="BN1802" s="13"/>
      <c r="BO1802" s="13"/>
    </row>
    <row r="1803" spans="1:67" x14ac:dyDescent="0.25">
      <c r="A1803" t="s">
        <v>1374</v>
      </c>
      <c r="C1803" t="s">
        <v>1505</v>
      </c>
      <c r="D1803" t="s">
        <v>111</v>
      </c>
      <c r="E1803" t="s">
        <v>520</v>
      </c>
      <c r="F1803" t="s">
        <v>1372</v>
      </c>
      <c r="G1803" t="s">
        <v>520</v>
      </c>
      <c r="H1803" t="s">
        <v>1375</v>
      </c>
      <c r="AW1803">
        <v>6.8</v>
      </c>
      <c r="AZ1803">
        <v>5.6</v>
      </c>
      <c r="BA1803">
        <v>7</v>
      </c>
      <c r="BD1803">
        <v>6.2</v>
      </c>
      <c r="BJ1803" t="s">
        <v>67</v>
      </c>
      <c r="BL1803" t="s">
        <v>97</v>
      </c>
      <c r="BM1803">
        <v>3144</v>
      </c>
    </row>
    <row r="1804" spans="1:67" x14ac:dyDescent="0.25">
      <c r="A1804" s="13" t="s">
        <v>1723</v>
      </c>
      <c r="B1804" s="13"/>
      <c r="C1804" s="13" t="s">
        <v>1505</v>
      </c>
      <c r="D1804" s="13" t="s">
        <v>111</v>
      </c>
      <c r="E1804" s="13" t="s">
        <v>520</v>
      </c>
      <c r="F1804" s="13" t="s">
        <v>1372</v>
      </c>
      <c r="G1804" s="13" t="s">
        <v>520</v>
      </c>
      <c r="H1804" s="13" t="s">
        <v>1372</v>
      </c>
      <c r="I1804" s="13"/>
      <c r="J1804" s="13"/>
      <c r="K1804" s="13"/>
      <c r="L1804" s="13"/>
      <c r="M1804" s="13"/>
      <c r="N1804" s="13"/>
      <c r="O1804" s="13"/>
      <c r="P1804" s="13"/>
      <c r="Q1804" s="13"/>
      <c r="R1804" s="13"/>
      <c r="S1804" s="13"/>
      <c r="T1804" s="13"/>
      <c r="U1804" s="13"/>
      <c r="V1804" s="13"/>
      <c r="W1804" s="13"/>
      <c r="X1804" s="13"/>
      <c r="Y1804" s="13"/>
      <c r="Z1804" s="13"/>
      <c r="AA1804" s="13"/>
      <c r="AB1804" s="13"/>
      <c r="AC1804" s="13"/>
      <c r="AD1804" s="13"/>
      <c r="AE1804" s="13"/>
      <c r="AF1804" s="13"/>
      <c r="AG1804" s="13"/>
      <c r="AH1804" s="13"/>
      <c r="AI1804" s="13"/>
      <c r="AJ1804" s="13"/>
      <c r="AK1804" s="13"/>
      <c r="AL1804" s="13"/>
      <c r="AM1804" s="13"/>
      <c r="AN1804" s="13"/>
      <c r="AO1804" s="13"/>
      <c r="AP1804" s="13"/>
      <c r="AQ1804" s="13"/>
      <c r="AR1804" s="13"/>
      <c r="AS1804" s="13"/>
      <c r="AT1804" s="13"/>
      <c r="AU1804" s="13"/>
      <c r="AV1804" s="13"/>
      <c r="AW1804" s="13"/>
      <c r="AX1804" s="13"/>
      <c r="AY1804" s="13"/>
      <c r="AZ1804" s="13"/>
      <c r="BA1804" s="13"/>
      <c r="BB1804" s="13"/>
      <c r="BC1804" s="13"/>
      <c r="BD1804" s="13"/>
      <c r="BE1804" s="13"/>
      <c r="BF1804" s="13"/>
      <c r="BG1804" s="13"/>
      <c r="BH1804" s="13"/>
      <c r="BI1804" s="13"/>
      <c r="BJ1804" s="13"/>
      <c r="BK1804" s="13"/>
      <c r="BL1804" s="13"/>
      <c r="BM1804" s="13"/>
      <c r="BN1804" s="13"/>
      <c r="BO1804" s="13"/>
    </row>
    <row r="1805" spans="1:67" x14ac:dyDescent="0.25">
      <c r="A1805" s="8" t="s">
        <v>2244</v>
      </c>
      <c r="C1805" t="s">
        <v>1505</v>
      </c>
      <c r="D1805" t="s">
        <v>111</v>
      </c>
      <c r="E1805" t="s">
        <v>520</v>
      </c>
      <c r="F1805" t="s">
        <v>1372</v>
      </c>
      <c r="G1805" s="8" t="s">
        <v>520</v>
      </c>
      <c r="H1805" s="8" t="s">
        <v>1372</v>
      </c>
      <c r="I1805" s="8"/>
      <c r="AG1805">
        <v>5.85</v>
      </c>
      <c r="AJ1805">
        <v>7.95</v>
      </c>
      <c r="BJ1805" s="8" t="s">
        <v>67</v>
      </c>
      <c r="BK1805" s="9">
        <v>44820</v>
      </c>
      <c r="BL1805" s="8" t="s">
        <v>2219</v>
      </c>
      <c r="BM1805" s="8">
        <v>2905</v>
      </c>
    </row>
    <row r="1806" spans="1:67" x14ac:dyDescent="0.25">
      <c r="A1806" s="8" t="s">
        <v>2245</v>
      </c>
      <c r="C1806" t="s">
        <v>1505</v>
      </c>
      <c r="D1806" t="s">
        <v>111</v>
      </c>
      <c r="E1806" t="s">
        <v>520</v>
      </c>
      <c r="F1806" t="s">
        <v>1372</v>
      </c>
      <c r="G1806" s="8" t="s">
        <v>520</v>
      </c>
      <c r="H1806" s="8" t="s">
        <v>1372</v>
      </c>
      <c r="I1806" s="8"/>
      <c r="AG1806">
        <v>5.7</v>
      </c>
      <c r="AJ1806">
        <v>8.25</v>
      </c>
      <c r="BJ1806" s="8" t="s">
        <v>67</v>
      </c>
      <c r="BK1806" s="9">
        <v>44820</v>
      </c>
      <c r="BL1806" s="8" t="s">
        <v>2219</v>
      </c>
      <c r="BM1806" s="8">
        <v>2905</v>
      </c>
    </row>
    <row r="1807" spans="1:67" x14ac:dyDescent="0.25">
      <c r="A1807" s="8" t="s">
        <v>2242</v>
      </c>
      <c r="C1807" t="s">
        <v>1505</v>
      </c>
      <c r="D1807" t="s">
        <v>111</v>
      </c>
      <c r="E1807" t="s">
        <v>520</v>
      </c>
      <c r="F1807" t="s">
        <v>1372</v>
      </c>
      <c r="G1807" s="8" t="s">
        <v>520</v>
      </c>
      <c r="H1807" s="8" t="s">
        <v>1372</v>
      </c>
      <c r="I1807" s="8"/>
      <c r="AC1807">
        <v>7.65</v>
      </c>
      <c r="AF1807">
        <v>9.9</v>
      </c>
      <c r="BJ1807" s="8" t="s">
        <v>67</v>
      </c>
      <c r="BK1807" s="9">
        <v>44820</v>
      </c>
      <c r="BL1807" s="8" t="s">
        <v>2219</v>
      </c>
      <c r="BM1807" s="8">
        <v>2905</v>
      </c>
    </row>
    <row r="1808" spans="1:67" x14ac:dyDescent="0.25">
      <c r="A1808" t="s">
        <v>1371</v>
      </c>
      <c r="C1808" t="s">
        <v>1505</v>
      </c>
      <c r="D1808" t="s">
        <v>111</v>
      </c>
      <c r="E1808" t="s">
        <v>520</v>
      </c>
      <c r="F1808" t="s">
        <v>1372</v>
      </c>
      <c r="G1808" t="s">
        <v>520</v>
      </c>
      <c r="H1808" t="s">
        <v>1372</v>
      </c>
      <c r="AW1808">
        <v>8.17</v>
      </c>
      <c r="AX1808">
        <v>6.42</v>
      </c>
      <c r="AY1808">
        <v>6.47</v>
      </c>
      <c r="BA1808">
        <v>8.6</v>
      </c>
      <c r="BB1808">
        <v>7.35</v>
      </c>
      <c r="BC1808">
        <v>7</v>
      </c>
      <c r="BJ1808" t="s">
        <v>67</v>
      </c>
      <c r="BL1808" t="s">
        <v>293</v>
      </c>
      <c r="BM1808">
        <v>7306</v>
      </c>
    </row>
    <row r="1809" spans="1:67" x14ac:dyDescent="0.25">
      <c r="A1809" t="s">
        <v>1373</v>
      </c>
      <c r="C1809" t="s">
        <v>1505</v>
      </c>
      <c r="D1809" t="s">
        <v>111</v>
      </c>
      <c r="E1809" t="s">
        <v>520</v>
      </c>
      <c r="F1809" t="s">
        <v>1372</v>
      </c>
      <c r="G1809" t="s">
        <v>520</v>
      </c>
      <c r="H1809" t="s">
        <v>1372</v>
      </c>
      <c r="AW1809">
        <v>7.84</v>
      </c>
      <c r="AX1809">
        <v>7.04</v>
      </c>
      <c r="AY1809">
        <v>6.88</v>
      </c>
      <c r="BA1809">
        <v>8.58</v>
      </c>
      <c r="BB1809">
        <v>7.51</v>
      </c>
      <c r="BC1809">
        <v>7.37</v>
      </c>
      <c r="BJ1809" t="s">
        <v>67</v>
      </c>
      <c r="BL1809" t="s">
        <v>293</v>
      </c>
      <c r="BM1809">
        <v>7306</v>
      </c>
    </row>
    <row r="1810" spans="1:67" x14ac:dyDescent="0.25">
      <c r="A1810" s="8" t="s">
        <v>2237</v>
      </c>
      <c r="C1810" t="s">
        <v>1505</v>
      </c>
      <c r="D1810" t="s">
        <v>111</v>
      </c>
      <c r="E1810" t="s">
        <v>520</v>
      </c>
      <c r="F1810" t="s">
        <v>1372</v>
      </c>
      <c r="G1810" s="8" t="s">
        <v>520</v>
      </c>
      <c r="H1810" s="8" t="s">
        <v>1372</v>
      </c>
      <c r="I1810" s="8"/>
      <c r="Y1810">
        <v>8.5500000000000007</v>
      </c>
      <c r="AB1810">
        <v>11.4</v>
      </c>
      <c r="AC1810">
        <v>8.5500000000000007</v>
      </c>
      <c r="AF1810">
        <v>12.3</v>
      </c>
      <c r="BJ1810" s="8" t="s">
        <v>67</v>
      </c>
      <c r="BK1810" s="9">
        <v>44820</v>
      </c>
      <c r="BL1810" s="8" t="s">
        <v>2219</v>
      </c>
      <c r="BM1810" s="8">
        <v>2905</v>
      </c>
      <c r="BN1810" t="s">
        <v>60</v>
      </c>
      <c r="BO1810" s="8" t="s">
        <v>2219</v>
      </c>
    </row>
    <row r="1811" spans="1:67" x14ac:dyDescent="0.25">
      <c r="A1811" s="8" t="s">
        <v>2238</v>
      </c>
      <c r="C1811" t="s">
        <v>1505</v>
      </c>
      <c r="D1811" t="s">
        <v>111</v>
      </c>
      <c r="E1811" t="s">
        <v>520</v>
      </c>
      <c r="F1811" t="s">
        <v>1372</v>
      </c>
      <c r="G1811" s="8" t="s">
        <v>520</v>
      </c>
      <c r="H1811" s="8" t="s">
        <v>1372</v>
      </c>
      <c r="I1811" s="8"/>
      <c r="Y1811">
        <v>7.95</v>
      </c>
      <c r="AB1811">
        <v>9.4499999999999993</v>
      </c>
      <c r="AC1811">
        <v>7.8</v>
      </c>
      <c r="AF1811">
        <v>10.35</v>
      </c>
      <c r="BJ1811" s="8" t="s">
        <v>67</v>
      </c>
      <c r="BK1811" s="9">
        <v>44820</v>
      </c>
      <c r="BL1811" s="8" t="s">
        <v>2219</v>
      </c>
      <c r="BM1811" s="8">
        <v>2905</v>
      </c>
      <c r="BN1811" t="s">
        <v>60</v>
      </c>
      <c r="BO1811" s="8" t="s">
        <v>2219</v>
      </c>
    </row>
    <row r="1812" spans="1:67" x14ac:dyDescent="0.25">
      <c r="A1812" s="2" t="s">
        <v>2252</v>
      </c>
      <c r="B1812" s="2"/>
      <c r="C1812" s="2" t="s">
        <v>1505</v>
      </c>
      <c r="D1812" s="2" t="s">
        <v>111</v>
      </c>
      <c r="E1812" s="2" t="s">
        <v>520</v>
      </c>
      <c r="F1812" s="2" t="s">
        <v>1372</v>
      </c>
      <c r="G1812" s="2" t="s">
        <v>520</v>
      </c>
      <c r="H1812" s="2" t="s">
        <v>1372</v>
      </c>
      <c r="I1812" s="2"/>
      <c r="J1812" s="2"/>
      <c r="K1812" s="2"/>
      <c r="L1812" s="2"/>
      <c r="M1812" s="2"/>
      <c r="N1812" s="2"/>
      <c r="O1812" s="2"/>
      <c r="P1812" s="2"/>
      <c r="Q1812" s="2"/>
      <c r="R1812" s="2"/>
      <c r="S1812" s="2"/>
      <c r="T1812" s="2"/>
      <c r="U1812" s="2"/>
      <c r="V1812" s="2"/>
      <c r="W1812" s="2"/>
      <c r="X1812" s="2"/>
      <c r="Y1812" s="2"/>
      <c r="Z1812" s="2"/>
      <c r="AA1812" s="2"/>
      <c r="AB1812" s="2"/>
      <c r="AC1812" s="2"/>
      <c r="AD1812" s="2"/>
      <c r="AE1812" s="2"/>
      <c r="AF1812" s="2"/>
      <c r="AG1812" s="2"/>
      <c r="AH1812" s="2"/>
      <c r="AI1812" s="2"/>
      <c r="AJ1812" s="2"/>
      <c r="AK1812" s="2"/>
      <c r="AL1812" s="2"/>
      <c r="AM1812" s="2"/>
      <c r="AN1812" s="2"/>
      <c r="AO1812" s="2"/>
      <c r="AP1812" s="2"/>
      <c r="AQ1812" s="2"/>
      <c r="AR1812" s="2"/>
      <c r="AS1812" s="2"/>
      <c r="AT1812" s="2"/>
      <c r="AU1812" s="2"/>
      <c r="AV1812" s="2"/>
      <c r="AW1812" s="2"/>
      <c r="AX1812" s="2"/>
      <c r="AY1812" s="2"/>
      <c r="AZ1812" s="2"/>
      <c r="BA1812" s="2"/>
      <c r="BB1812" s="2"/>
      <c r="BC1812" s="2"/>
      <c r="BD1812" s="2"/>
      <c r="BE1812" s="2"/>
      <c r="BF1812" s="2"/>
      <c r="BG1812" s="2"/>
      <c r="BH1812" s="2"/>
      <c r="BI1812" s="2" t="s">
        <v>2255</v>
      </c>
      <c r="BJ1812" s="2" t="s">
        <v>67</v>
      </c>
      <c r="BK1812" s="3">
        <v>44820</v>
      </c>
      <c r="BL1812" s="2" t="s">
        <v>2219</v>
      </c>
      <c r="BM1812" s="2">
        <v>2905</v>
      </c>
      <c r="BN1812" s="2"/>
      <c r="BO1812" s="2"/>
    </row>
    <row r="1813" spans="1:67" x14ac:dyDescent="0.25">
      <c r="A1813" s="8" t="s">
        <v>2249</v>
      </c>
      <c r="C1813" t="s">
        <v>1505</v>
      </c>
      <c r="D1813" t="s">
        <v>111</v>
      </c>
      <c r="E1813" t="s">
        <v>520</v>
      </c>
      <c r="F1813" t="s">
        <v>1372</v>
      </c>
      <c r="G1813" s="8" t="s">
        <v>520</v>
      </c>
      <c r="H1813" s="8" t="s">
        <v>1372</v>
      </c>
      <c r="I1813" s="8"/>
      <c r="BE1813">
        <v>9.15</v>
      </c>
      <c r="BH1813">
        <v>7.8</v>
      </c>
      <c r="BJ1813" s="8" t="s">
        <v>67</v>
      </c>
      <c r="BK1813" s="9">
        <v>44820</v>
      </c>
      <c r="BL1813" s="8" t="s">
        <v>2219</v>
      </c>
      <c r="BM1813" s="8">
        <v>2905</v>
      </c>
    </row>
    <row r="1814" spans="1:67" x14ac:dyDescent="0.25">
      <c r="A1814" s="8" t="s">
        <v>2247</v>
      </c>
      <c r="C1814" t="s">
        <v>1505</v>
      </c>
      <c r="D1814" t="s">
        <v>111</v>
      </c>
      <c r="E1814" t="s">
        <v>520</v>
      </c>
      <c r="F1814" t="s">
        <v>1372</v>
      </c>
      <c r="G1814" s="8" t="s">
        <v>520</v>
      </c>
      <c r="H1814" s="8" t="s">
        <v>1372</v>
      </c>
      <c r="I1814" s="8"/>
      <c r="BA1814">
        <v>9.75</v>
      </c>
      <c r="BB1814">
        <v>8.5500000000000007</v>
      </c>
      <c r="BC1814">
        <v>7.95</v>
      </c>
      <c r="BD1814">
        <v>8.5500000000000007</v>
      </c>
      <c r="BJ1814" s="8" t="s">
        <v>67</v>
      </c>
      <c r="BK1814" s="9">
        <v>44820</v>
      </c>
      <c r="BL1814" s="8" t="s">
        <v>2219</v>
      </c>
      <c r="BM1814" s="8">
        <v>2905</v>
      </c>
    </row>
    <row r="1815" spans="1:67" x14ac:dyDescent="0.25">
      <c r="A1815" s="8" t="s">
        <v>2240</v>
      </c>
      <c r="C1815" t="s">
        <v>1505</v>
      </c>
      <c r="D1815" t="s">
        <v>111</v>
      </c>
      <c r="E1815" t="s">
        <v>520</v>
      </c>
      <c r="F1815" t="s">
        <v>1372</v>
      </c>
      <c r="G1815" s="8" t="s">
        <v>520</v>
      </c>
      <c r="H1815" s="8" t="s">
        <v>1372</v>
      </c>
      <c r="I1815" s="8"/>
      <c r="AC1815">
        <v>8.85</v>
      </c>
      <c r="AF1815">
        <v>10.199999999999999</v>
      </c>
      <c r="BJ1815" s="8" t="s">
        <v>67</v>
      </c>
      <c r="BK1815" s="9">
        <v>44820</v>
      </c>
      <c r="BL1815" s="8" t="s">
        <v>2219</v>
      </c>
      <c r="BM1815" s="8">
        <v>2905</v>
      </c>
    </row>
    <row r="1816" spans="1:67" x14ac:dyDescent="0.25">
      <c r="A1816" s="2" t="s">
        <v>2254</v>
      </c>
      <c r="B1816" s="2"/>
      <c r="C1816" s="2" t="s">
        <v>1505</v>
      </c>
      <c r="D1816" s="2" t="s">
        <v>111</v>
      </c>
      <c r="E1816" s="2" t="s">
        <v>520</v>
      </c>
      <c r="F1816" s="2" t="s">
        <v>1372</v>
      </c>
      <c r="G1816" s="2" t="s">
        <v>520</v>
      </c>
      <c r="H1816" s="2" t="s">
        <v>1372</v>
      </c>
      <c r="I1816" s="2"/>
      <c r="J1816" s="2"/>
      <c r="K1816" s="2"/>
      <c r="L1816" s="2"/>
      <c r="M1816" s="2"/>
      <c r="N1816" s="2"/>
      <c r="O1816" s="2"/>
      <c r="P1816" s="2"/>
      <c r="Q1816" s="2"/>
      <c r="R1816" s="2"/>
      <c r="S1816" s="2"/>
      <c r="T1816" s="2"/>
      <c r="U1816" s="2"/>
      <c r="V1816" s="2"/>
      <c r="W1816" s="2"/>
      <c r="X1816" s="2"/>
      <c r="Y1816" s="2"/>
      <c r="Z1816" s="2"/>
      <c r="AA1816" s="2"/>
      <c r="AB1816" s="2"/>
      <c r="AC1816" s="2"/>
      <c r="AD1816" s="2"/>
      <c r="AE1816" s="2"/>
      <c r="AF1816" s="2"/>
      <c r="AG1816" s="2"/>
      <c r="AH1816" s="2"/>
      <c r="AI1816" s="2"/>
      <c r="AJ1816" s="2"/>
      <c r="AK1816" s="2"/>
      <c r="AL1816" s="2"/>
      <c r="AM1816" s="2"/>
      <c r="AN1816" s="2"/>
      <c r="AO1816" s="2"/>
      <c r="AP1816" s="2"/>
      <c r="AQ1816" s="2"/>
      <c r="AR1816" s="2"/>
      <c r="AS1816" s="2"/>
      <c r="AT1816" s="2"/>
      <c r="AU1816" s="2"/>
      <c r="AV1816" s="2"/>
      <c r="AW1816" s="2"/>
      <c r="AX1816" s="2"/>
      <c r="AY1816" s="2"/>
      <c r="AZ1816" s="2"/>
      <c r="BA1816" s="2"/>
      <c r="BB1816" s="2"/>
      <c r="BC1816" s="2"/>
      <c r="BD1816" s="2"/>
      <c r="BE1816" s="2"/>
      <c r="BF1816" s="2"/>
      <c r="BG1816" s="2"/>
      <c r="BH1816" s="2"/>
      <c r="BI1816" s="2" t="s">
        <v>2255</v>
      </c>
      <c r="BJ1816" s="2" t="s">
        <v>67</v>
      </c>
      <c r="BK1816" s="3">
        <v>44820</v>
      </c>
      <c r="BL1816" s="2" t="s">
        <v>2219</v>
      </c>
      <c r="BM1816" s="2">
        <v>2905</v>
      </c>
      <c r="BN1816" s="2"/>
      <c r="BO1816" s="2"/>
    </row>
    <row r="1817" spans="1:67" x14ac:dyDescent="0.25">
      <c r="A1817" s="8" t="s">
        <v>2241</v>
      </c>
      <c r="C1817" t="s">
        <v>1505</v>
      </c>
      <c r="D1817" t="s">
        <v>111</v>
      </c>
      <c r="E1817" t="s">
        <v>520</v>
      </c>
      <c r="F1817" t="s">
        <v>1372</v>
      </c>
      <c r="G1817" s="8" t="s">
        <v>520</v>
      </c>
      <c r="H1817" s="8" t="s">
        <v>1372</v>
      </c>
      <c r="I1817" s="8"/>
      <c r="AC1817">
        <v>8.85</v>
      </c>
      <c r="AF1817">
        <v>10.199999999999999</v>
      </c>
      <c r="BJ1817" s="8" t="s">
        <v>67</v>
      </c>
      <c r="BK1817" s="9">
        <v>44820</v>
      </c>
      <c r="BL1817" s="8" t="s">
        <v>2219</v>
      </c>
      <c r="BM1817" s="8">
        <v>2905</v>
      </c>
    </row>
    <row r="1818" spans="1:67" x14ac:dyDescent="0.25">
      <c r="A1818" s="8" t="s">
        <v>2246</v>
      </c>
      <c r="C1818" t="s">
        <v>1505</v>
      </c>
      <c r="D1818" t="s">
        <v>111</v>
      </c>
      <c r="E1818" t="s">
        <v>520</v>
      </c>
      <c r="F1818" t="s">
        <v>1372</v>
      </c>
      <c r="G1818" s="8" t="s">
        <v>520</v>
      </c>
      <c r="H1818" s="8" t="s">
        <v>1372</v>
      </c>
      <c r="I1818" s="8"/>
      <c r="AW1818">
        <v>9.3000000000000007</v>
      </c>
      <c r="AX1818">
        <v>7.35</v>
      </c>
      <c r="AY1818">
        <v>7.35</v>
      </c>
      <c r="AZ1818">
        <v>7.35</v>
      </c>
      <c r="BJ1818" s="8" t="s">
        <v>67</v>
      </c>
      <c r="BK1818" s="9">
        <v>44820</v>
      </c>
      <c r="BL1818" s="8" t="s">
        <v>2219</v>
      </c>
      <c r="BM1818" s="8">
        <v>2905</v>
      </c>
    </row>
    <row r="1819" spans="1:67" x14ac:dyDescent="0.25">
      <c r="A1819" s="8" t="s">
        <v>2239</v>
      </c>
      <c r="C1819" t="s">
        <v>1505</v>
      </c>
      <c r="D1819" t="s">
        <v>111</v>
      </c>
      <c r="E1819" t="s">
        <v>520</v>
      </c>
      <c r="F1819" t="s">
        <v>1372</v>
      </c>
      <c r="G1819" s="8" t="s">
        <v>520</v>
      </c>
      <c r="H1819" s="8" t="s">
        <v>1372</v>
      </c>
      <c r="I1819" s="8"/>
      <c r="Y1819">
        <v>8.4</v>
      </c>
      <c r="AB1819">
        <v>9.9</v>
      </c>
      <c r="BJ1819" s="8" t="s">
        <v>67</v>
      </c>
      <c r="BK1819" s="9">
        <v>44820</v>
      </c>
      <c r="BL1819" s="8" t="s">
        <v>2219</v>
      </c>
      <c r="BM1819" s="8">
        <v>2905</v>
      </c>
    </row>
    <row r="1820" spans="1:67" x14ac:dyDescent="0.25">
      <c r="A1820" s="2" t="s">
        <v>2253</v>
      </c>
      <c r="B1820" s="2"/>
      <c r="C1820" s="2" t="s">
        <v>1505</v>
      </c>
      <c r="D1820" s="2" t="s">
        <v>111</v>
      </c>
      <c r="E1820" s="2" t="s">
        <v>520</v>
      </c>
      <c r="F1820" s="2" t="s">
        <v>1372</v>
      </c>
      <c r="G1820" s="2" t="s">
        <v>520</v>
      </c>
      <c r="H1820" s="2" t="s">
        <v>1372</v>
      </c>
      <c r="I1820" s="2"/>
      <c r="J1820" s="2"/>
      <c r="K1820" s="2"/>
      <c r="L1820" s="2"/>
      <c r="M1820" s="2"/>
      <c r="N1820" s="2"/>
      <c r="O1820" s="2"/>
      <c r="P1820" s="2"/>
      <c r="Q1820" s="2"/>
      <c r="R1820" s="2"/>
      <c r="S1820" s="2"/>
      <c r="T1820" s="2"/>
      <c r="U1820" s="2"/>
      <c r="V1820" s="2"/>
      <c r="W1820" s="2"/>
      <c r="X1820" s="2"/>
      <c r="Y1820" s="2"/>
      <c r="Z1820" s="2"/>
      <c r="AA1820" s="2"/>
      <c r="AB1820" s="2"/>
      <c r="AC1820" s="2"/>
      <c r="AD1820" s="2"/>
      <c r="AE1820" s="2"/>
      <c r="AF1820" s="2"/>
      <c r="AG1820" s="2"/>
      <c r="AH1820" s="2"/>
      <c r="AI1820" s="2"/>
      <c r="AJ1820" s="2"/>
      <c r="AK1820" s="2"/>
      <c r="AL1820" s="2"/>
      <c r="AM1820" s="2"/>
      <c r="AN1820" s="2"/>
      <c r="AO1820" s="2"/>
      <c r="AP1820" s="2"/>
      <c r="AQ1820" s="2"/>
      <c r="AR1820" s="2"/>
      <c r="AS1820" s="2"/>
      <c r="AT1820" s="2"/>
      <c r="AU1820" s="2"/>
      <c r="AV1820" s="2"/>
      <c r="AW1820" s="2"/>
      <c r="AX1820" s="2"/>
      <c r="AY1820" s="2"/>
      <c r="AZ1820" s="2"/>
      <c r="BA1820" s="2"/>
      <c r="BB1820" s="2"/>
      <c r="BC1820" s="2"/>
      <c r="BD1820" s="2"/>
      <c r="BE1820" s="2"/>
      <c r="BF1820" s="2"/>
      <c r="BG1820" s="2"/>
      <c r="BH1820" s="2"/>
      <c r="BI1820" s="2" t="s">
        <v>2255</v>
      </c>
      <c r="BJ1820" s="2" t="s">
        <v>67</v>
      </c>
      <c r="BK1820" s="3">
        <v>44820</v>
      </c>
      <c r="BL1820" s="2" t="s">
        <v>2219</v>
      </c>
      <c r="BM1820" s="2">
        <v>2905</v>
      </c>
      <c r="BN1820" s="2"/>
      <c r="BO1820" s="2"/>
    </row>
    <row r="1821" spans="1:67" x14ac:dyDescent="0.25">
      <c r="A1821" s="8" t="s">
        <v>2250</v>
      </c>
      <c r="C1821" t="s">
        <v>1505</v>
      </c>
      <c r="D1821" t="s">
        <v>111</v>
      </c>
      <c r="E1821" t="s">
        <v>520</v>
      </c>
      <c r="F1821" t="s">
        <v>1372</v>
      </c>
      <c r="G1821" s="8" t="s">
        <v>520</v>
      </c>
      <c r="H1821" s="8" t="s">
        <v>1372</v>
      </c>
      <c r="I1821" s="8"/>
      <c r="BE1821">
        <v>9.75</v>
      </c>
      <c r="BH1821">
        <v>6.6</v>
      </c>
      <c r="BJ1821" s="8" t="s">
        <v>67</v>
      </c>
      <c r="BK1821" s="9">
        <v>44820</v>
      </c>
      <c r="BL1821" s="8" t="s">
        <v>2219</v>
      </c>
      <c r="BM1821" s="8">
        <v>2905</v>
      </c>
    </row>
    <row r="1822" spans="1:67" x14ac:dyDescent="0.25">
      <c r="A1822" s="8" t="s">
        <v>2243</v>
      </c>
      <c r="C1822" t="s">
        <v>1505</v>
      </c>
      <c r="D1822" t="s">
        <v>111</v>
      </c>
      <c r="E1822" t="s">
        <v>520</v>
      </c>
      <c r="F1822" t="s">
        <v>1372</v>
      </c>
      <c r="G1822" s="8" t="s">
        <v>520</v>
      </c>
      <c r="H1822" s="8" t="s">
        <v>1372</v>
      </c>
      <c r="I1822" s="8"/>
      <c r="AG1822">
        <v>6.75</v>
      </c>
      <c r="AJ1822">
        <v>9.4499999999999993</v>
      </c>
      <c r="BJ1822" s="8" t="s">
        <v>67</v>
      </c>
      <c r="BK1822" s="9">
        <v>44820</v>
      </c>
      <c r="BL1822" s="8" t="s">
        <v>2219</v>
      </c>
      <c r="BM1822" s="8">
        <v>2905</v>
      </c>
    </row>
    <row r="1823" spans="1:67" x14ac:dyDescent="0.25">
      <c r="A1823" s="2" t="s">
        <v>2251</v>
      </c>
      <c r="B1823" s="2"/>
      <c r="C1823" s="2" t="s">
        <v>1505</v>
      </c>
      <c r="D1823" s="2" t="s">
        <v>111</v>
      </c>
      <c r="E1823" s="2" t="s">
        <v>520</v>
      </c>
      <c r="F1823" s="2" t="s">
        <v>1372</v>
      </c>
      <c r="G1823" s="2" t="s">
        <v>520</v>
      </c>
      <c r="H1823" s="2" t="s">
        <v>1372</v>
      </c>
      <c r="I1823" s="2"/>
      <c r="J1823" s="2"/>
      <c r="K1823" s="2"/>
      <c r="L1823" s="2"/>
      <c r="M1823" s="2"/>
      <c r="N1823" s="2"/>
      <c r="O1823" s="2"/>
      <c r="P1823" s="2"/>
      <c r="Q1823" s="2"/>
      <c r="R1823" s="2"/>
      <c r="S1823" s="2"/>
      <c r="T1823" s="2"/>
      <c r="U1823" s="2"/>
      <c r="V1823" s="2"/>
      <c r="W1823" s="2"/>
      <c r="X1823" s="2"/>
      <c r="Y1823" s="2"/>
      <c r="Z1823" s="2"/>
      <c r="AA1823" s="2"/>
      <c r="AB1823" s="2"/>
      <c r="AC1823" s="2"/>
      <c r="AD1823" s="2"/>
      <c r="AE1823" s="2"/>
      <c r="AF1823" s="2"/>
      <c r="AG1823" s="2"/>
      <c r="AH1823" s="2"/>
      <c r="AI1823" s="2"/>
      <c r="AJ1823" s="2"/>
      <c r="AK1823" s="2"/>
      <c r="AL1823" s="2"/>
      <c r="AM1823" s="2"/>
      <c r="AN1823" s="2"/>
      <c r="AO1823" s="2"/>
      <c r="AP1823" s="2"/>
      <c r="AQ1823" s="2"/>
      <c r="AR1823" s="2"/>
      <c r="AS1823" s="2"/>
      <c r="AT1823" s="2"/>
      <c r="AU1823" s="2"/>
      <c r="AV1823" s="2"/>
      <c r="AW1823" s="2"/>
      <c r="AX1823" s="2"/>
      <c r="AY1823" s="2"/>
      <c r="AZ1823" s="2"/>
      <c r="BA1823" s="2"/>
      <c r="BB1823" s="2"/>
      <c r="BC1823" s="2"/>
      <c r="BD1823" s="2"/>
      <c r="BE1823" s="2"/>
      <c r="BF1823" s="2"/>
      <c r="BG1823" s="2"/>
      <c r="BH1823" s="2"/>
      <c r="BI1823" s="2" t="s">
        <v>2255</v>
      </c>
      <c r="BJ1823" s="2" t="s">
        <v>67</v>
      </c>
      <c r="BK1823" s="3">
        <v>44820</v>
      </c>
      <c r="BL1823" s="2" t="s">
        <v>2219</v>
      </c>
      <c r="BM1823" s="2">
        <v>2905</v>
      </c>
      <c r="BN1823" s="2"/>
      <c r="BO1823" s="2"/>
    </row>
    <row r="1824" spans="1:67" x14ac:dyDescent="0.25">
      <c r="A1824" s="8" t="s">
        <v>2248</v>
      </c>
      <c r="C1824" t="s">
        <v>1505</v>
      </c>
      <c r="D1824" t="s">
        <v>111</v>
      </c>
      <c r="E1824" t="s">
        <v>520</v>
      </c>
      <c r="F1824" t="s">
        <v>1372</v>
      </c>
      <c r="G1824" s="8" t="s">
        <v>520</v>
      </c>
      <c r="H1824" s="8" t="s">
        <v>1372</v>
      </c>
      <c r="I1824" s="8"/>
      <c r="BA1824">
        <v>9</v>
      </c>
      <c r="BB1824">
        <v>8.6999999999999993</v>
      </c>
      <c r="BC1824">
        <v>8.85</v>
      </c>
      <c r="BD1824">
        <v>8.85</v>
      </c>
      <c r="BJ1824" s="8" t="s">
        <v>67</v>
      </c>
      <c r="BK1824" s="9">
        <v>44820</v>
      </c>
      <c r="BL1824" s="8" t="s">
        <v>2219</v>
      </c>
      <c r="BM1824" s="8">
        <v>2905</v>
      </c>
    </row>
    <row r="1825" spans="1:67" x14ac:dyDescent="0.25">
      <c r="A1825" s="8" t="s">
        <v>2650</v>
      </c>
      <c r="C1825" t="s">
        <v>1505</v>
      </c>
      <c r="D1825" t="s">
        <v>111</v>
      </c>
      <c r="E1825" t="s">
        <v>520</v>
      </c>
      <c r="F1825" t="s">
        <v>1372</v>
      </c>
      <c r="G1825" t="s">
        <v>520</v>
      </c>
      <c r="H1825" t="s">
        <v>1372</v>
      </c>
      <c r="L1825" t="s">
        <v>1382</v>
      </c>
      <c r="Q1825">
        <v>7</v>
      </c>
      <c r="T1825">
        <v>6.25</v>
      </c>
      <c r="U1825">
        <v>6.97</v>
      </c>
      <c r="X1825">
        <v>7.87</v>
      </c>
      <c r="Y1825">
        <v>7.69</v>
      </c>
      <c r="AB1825">
        <v>9.64</v>
      </c>
      <c r="AC1825">
        <v>8.06</v>
      </c>
      <c r="AF1825">
        <v>9.9</v>
      </c>
      <c r="AG1825">
        <v>7.12</v>
      </c>
      <c r="AJ1825">
        <v>7.19</v>
      </c>
      <c r="AO1825">
        <v>7.45</v>
      </c>
      <c r="AR1825">
        <v>4.42</v>
      </c>
      <c r="AS1825">
        <v>7.69</v>
      </c>
      <c r="AV1825">
        <v>5.34</v>
      </c>
      <c r="AW1825">
        <v>7.81</v>
      </c>
      <c r="AZ1825">
        <v>6.38</v>
      </c>
      <c r="BA1825">
        <v>7.9</v>
      </c>
      <c r="BD1825">
        <v>6.79</v>
      </c>
      <c r="BE1825">
        <v>8.08</v>
      </c>
      <c r="BH1825">
        <v>5.74</v>
      </c>
      <c r="BI1825" t="s">
        <v>460</v>
      </c>
      <c r="BJ1825" t="s">
        <v>67</v>
      </c>
      <c r="BL1825" t="s">
        <v>461</v>
      </c>
      <c r="BM1825">
        <v>3401</v>
      </c>
    </row>
    <row r="1826" spans="1:67" x14ac:dyDescent="0.25">
      <c r="A1826" s="8" t="s">
        <v>2650</v>
      </c>
      <c r="C1826" t="s">
        <v>1505</v>
      </c>
      <c r="D1826" t="s">
        <v>111</v>
      </c>
      <c r="E1826" t="s">
        <v>520</v>
      </c>
      <c r="F1826" t="s">
        <v>1372</v>
      </c>
      <c r="G1826" t="s">
        <v>520</v>
      </c>
      <c r="H1826" t="s">
        <v>1372</v>
      </c>
      <c r="L1826" t="s">
        <v>1383</v>
      </c>
      <c r="Q1826">
        <v>7.07</v>
      </c>
      <c r="T1826">
        <v>6.13</v>
      </c>
      <c r="U1826">
        <v>7.27</v>
      </c>
      <c r="X1826">
        <v>7.88</v>
      </c>
      <c r="Y1826">
        <v>7.88</v>
      </c>
      <c r="AB1826">
        <v>9.3800000000000008</v>
      </c>
      <c r="AC1826">
        <v>8.27</v>
      </c>
      <c r="AF1826">
        <v>9.6</v>
      </c>
      <c r="AG1826">
        <v>7.02</v>
      </c>
      <c r="AJ1826">
        <v>6.91</v>
      </c>
      <c r="AO1826">
        <v>7.03</v>
      </c>
      <c r="AR1826">
        <v>4.28</v>
      </c>
      <c r="AS1826">
        <v>7.39</v>
      </c>
      <c r="AV1826">
        <v>5.12</v>
      </c>
      <c r="AW1826">
        <v>7.68</v>
      </c>
      <c r="AZ1826">
        <v>6.36</v>
      </c>
      <c r="BA1826">
        <v>7.76</v>
      </c>
      <c r="BD1826">
        <v>6.93</v>
      </c>
      <c r="BE1826">
        <v>7.93</v>
      </c>
      <c r="BH1826">
        <v>5.81</v>
      </c>
      <c r="BI1826" t="s">
        <v>460</v>
      </c>
      <c r="BJ1826" t="s">
        <v>67</v>
      </c>
      <c r="BL1826" t="s">
        <v>461</v>
      </c>
      <c r="BM1826">
        <v>3401</v>
      </c>
    </row>
    <row r="1827" spans="1:67" x14ac:dyDescent="0.25">
      <c r="A1827" s="8" t="s">
        <v>2650</v>
      </c>
      <c r="C1827" t="s">
        <v>1505</v>
      </c>
      <c r="D1827" t="s">
        <v>111</v>
      </c>
      <c r="E1827" t="s">
        <v>520</v>
      </c>
      <c r="F1827" t="s">
        <v>1372</v>
      </c>
      <c r="G1827" s="8" t="s">
        <v>520</v>
      </c>
      <c r="H1827" s="8" t="s">
        <v>1372</v>
      </c>
      <c r="I1827" s="8"/>
      <c r="L1827" t="s">
        <v>2648</v>
      </c>
      <c r="U1827">
        <v>7.34</v>
      </c>
      <c r="X1827">
        <v>8.43</v>
      </c>
      <c r="Y1827">
        <v>7.62</v>
      </c>
      <c r="Z1827">
        <v>9.25</v>
      </c>
      <c r="AA1827">
        <v>8.6999999999999993</v>
      </c>
      <c r="AB1827">
        <v>9.25</v>
      </c>
      <c r="AC1827">
        <v>7.49</v>
      </c>
      <c r="AD1827">
        <v>10.1</v>
      </c>
      <c r="AE1827">
        <v>8.85</v>
      </c>
      <c r="AF1827">
        <v>10.1</v>
      </c>
      <c r="AG1827">
        <v>6.15</v>
      </c>
      <c r="AJ1827">
        <v>8.49</v>
      </c>
      <c r="AS1827">
        <v>8.34</v>
      </c>
      <c r="AT1827">
        <v>5.64</v>
      </c>
      <c r="AU1827">
        <v>5.72</v>
      </c>
      <c r="AV1827">
        <v>5.72</v>
      </c>
      <c r="AW1827">
        <v>8.2799999999999994</v>
      </c>
      <c r="AX1827">
        <v>6.76</v>
      </c>
      <c r="AY1827">
        <v>6.68</v>
      </c>
      <c r="AZ1827">
        <v>6.76</v>
      </c>
      <c r="BA1827">
        <v>8.61</v>
      </c>
      <c r="BB1827">
        <v>7.34</v>
      </c>
      <c r="BC1827">
        <v>7.05</v>
      </c>
      <c r="BD1827">
        <v>7.34</v>
      </c>
      <c r="BE1827">
        <v>8.92</v>
      </c>
      <c r="BF1827" s="8">
        <v>6.41</v>
      </c>
      <c r="BG1827" s="8">
        <v>5.49</v>
      </c>
      <c r="BH1827" s="8">
        <v>6.41</v>
      </c>
      <c r="BJ1827" s="8" t="s">
        <v>67</v>
      </c>
      <c r="BK1827" s="9">
        <v>44827</v>
      </c>
      <c r="BL1827" s="8" t="s">
        <v>2646</v>
      </c>
      <c r="BM1827" s="5">
        <v>3601</v>
      </c>
    </row>
    <row r="1828" spans="1:67" x14ac:dyDescent="0.25">
      <c r="A1828" s="8" t="s">
        <v>2650</v>
      </c>
      <c r="C1828" t="s">
        <v>1505</v>
      </c>
      <c r="D1828" t="s">
        <v>111</v>
      </c>
      <c r="E1828" t="s">
        <v>520</v>
      </c>
      <c r="F1828" t="s">
        <v>1372</v>
      </c>
      <c r="G1828" s="8" t="s">
        <v>520</v>
      </c>
      <c r="H1828" s="8" t="s">
        <v>1372</v>
      </c>
      <c r="I1828" s="8"/>
      <c r="L1828" t="s">
        <v>2647</v>
      </c>
      <c r="U1828">
        <v>6.75</v>
      </c>
      <c r="X1828">
        <v>7.94</v>
      </c>
      <c r="Y1828">
        <v>7.56</v>
      </c>
      <c r="Z1828">
        <v>9.84</v>
      </c>
      <c r="AA1828">
        <v>8.9700000000000006</v>
      </c>
      <c r="AB1828">
        <v>9.84</v>
      </c>
      <c r="AC1828">
        <v>7.43</v>
      </c>
      <c r="AD1828">
        <v>10.34</v>
      </c>
      <c r="AE1828">
        <v>8.8800000000000008</v>
      </c>
      <c r="AF1828">
        <v>10.34</v>
      </c>
      <c r="AG1828">
        <v>5.98</v>
      </c>
      <c r="AJ1828">
        <v>8.41</v>
      </c>
      <c r="AS1828">
        <v>7.7</v>
      </c>
      <c r="AT1828">
        <v>4.9000000000000004</v>
      </c>
      <c r="AU1828">
        <v>5.22</v>
      </c>
      <c r="AV1828">
        <v>5.22</v>
      </c>
      <c r="AW1828">
        <v>7.96</v>
      </c>
      <c r="AX1828">
        <v>6.35</v>
      </c>
      <c r="AY1828">
        <v>6.48</v>
      </c>
      <c r="AZ1828">
        <v>6.48</v>
      </c>
      <c r="BA1828">
        <v>8.0399999999999991</v>
      </c>
      <c r="BB1828">
        <v>6.98</v>
      </c>
      <c r="BC1828">
        <v>6.68</v>
      </c>
      <c r="BD1828">
        <v>6.98</v>
      </c>
      <c r="BE1828">
        <v>8.09</v>
      </c>
      <c r="BF1828" s="8">
        <v>6.2</v>
      </c>
      <c r="BG1828" s="8">
        <v>5.22</v>
      </c>
      <c r="BH1828" s="8">
        <v>6.2</v>
      </c>
      <c r="BJ1828" s="8" t="s">
        <v>67</v>
      </c>
      <c r="BK1828" s="9">
        <v>44827</v>
      </c>
      <c r="BL1828" s="8" t="s">
        <v>2646</v>
      </c>
      <c r="BM1828" s="5">
        <v>3601</v>
      </c>
    </row>
    <row r="1829" spans="1:67" x14ac:dyDescent="0.25">
      <c r="A1829" s="8" t="s">
        <v>2650</v>
      </c>
      <c r="C1829" t="s">
        <v>1505</v>
      </c>
      <c r="D1829" t="s">
        <v>111</v>
      </c>
      <c r="E1829" t="s">
        <v>520</v>
      </c>
      <c r="F1829" t="s">
        <v>1372</v>
      </c>
      <c r="G1829" s="8" t="s">
        <v>520</v>
      </c>
      <c r="H1829" s="8" t="s">
        <v>1372</v>
      </c>
      <c r="I1829" s="8"/>
      <c r="L1829" t="s">
        <v>2651</v>
      </c>
      <c r="U1829">
        <v>7.73</v>
      </c>
      <c r="X1829">
        <v>8.94</v>
      </c>
      <c r="Y1829">
        <v>8.26</v>
      </c>
      <c r="Z1829">
        <v>10.19</v>
      </c>
      <c r="AA1829">
        <v>9.61</v>
      </c>
      <c r="AB1829">
        <v>10.19</v>
      </c>
      <c r="AC1829">
        <v>8.2200000000000006</v>
      </c>
      <c r="AD1829">
        <v>11.2</v>
      </c>
      <c r="AE1829">
        <v>9.83</v>
      </c>
      <c r="AF1829">
        <v>11.2</v>
      </c>
      <c r="AG1829">
        <v>6.53</v>
      </c>
      <c r="AJ1829">
        <v>9.09</v>
      </c>
      <c r="AS1829">
        <v>8.5500000000000007</v>
      </c>
      <c r="AT1829">
        <v>6.09</v>
      </c>
      <c r="AU1829">
        <v>5.79</v>
      </c>
      <c r="AV1829">
        <v>6.09</v>
      </c>
      <c r="AW1829">
        <v>8.6300000000000008</v>
      </c>
      <c r="AX1829">
        <v>7.15</v>
      </c>
      <c r="AY1829">
        <v>7.13</v>
      </c>
      <c r="AZ1829">
        <v>7.15</v>
      </c>
      <c r="BA1829">
        <v>8.82</v>
      </c>
      <c r="BB1829">
        <v>7.79</v>
      </c>
      <c r="BC1829">
        <v>7.34</v>
      </c>
      <c r="BD1829">
        <v>7.79</v>
      </c>
      <c r="BE1829">
        <v>9.02</v>
      </c>
      <c r="BF1829" s="8">
        <v>6.75</v>
      </c>
      <c r="BG1829" s="8">
        <v>5.69</v>
      </c>
      <c r="BH1829" s="8">
        <v>6.75</v>
      </c>
      <c r="BJ1829" s="8" t="s">
        <v>67</v>
      </c>
      <c r="BK1829" s="9">
        <v>44827</v>
      </c>
      <c r="BL1829" s="8" t="s">
        <v>2646</v>
      </c>
      <c r="BM1829" s="5">
        <v>3601</v>
      </c>
    </row>
    <row r="1830" spans="1:67" x14ac:dyDescent="0.25">
      <c r="A1830" t="s">
        <v>1376</v>
      </c>
      <c r="C1830" t="s">
        <v>1505</v>
      </c>
      <c r="D1830" t="s">
        <v>111</v>
      </c>
      <c r="E1830" t="s">
        <v>520</v>
      </c>
      <c r="F1830" t="s">
        <v>1372</v>
      </c>
      <c r="G1830" t="s">
        <v>520</v>
      </c>
      <c r="H1830" t="s">
        <v>1372</v>
      </c>
      <c r="M1830">
        <v>6</v>
      </c>
      <c r="P1830">
        <v>4.8</v>
      </c>
      <c r="Q1830">
        <v>6</v>
      </c>
      <c r="T1830">
        <v>5.95</v>
      </c>
      <c r="U1830">
        <v>6.05</v>
      </c>
      <c r="X1830">
        <v>7.65</v>
      </c>
      <c r="Y1830">
        <v>6.75</v>
      </c>
      <c r="AB1830">
        <v>8.6999999999999993</v>
      </c>
      <c r="AC1830">
        <v>7.1</v>
      </c>
      <c r="AF1830">
        <v>9.25</v>
      </c>
      <c r="AG1830">
        <v>5.6</v>
      </c>
      <c r="AJ1830">
        <v>7.65</v>
      </c>
      <c r="AK1830">
        <v>5.7</v>
      </c>
      <c r="AL1830">
        <v>3.05</v>
      </c>
      <c r="AN1830">
        <v>3.05</v>
      </c>
      <c r="AO1830">
        <v>6.1</v>
      </c>
      <c r="AP1830">
        <v>4.3</v>
      </c>
      <c r="AR1830">
        <v>4.3</v>
      </c>
      <c r="AW1830">
        <v>7.5</v>
      </c>
      <c r="AX1830">
        <v>6.35</v>
      </c>
      <c r="AY1830">
        <v>6.4</v>
      </c>
      <c r="AZ1830">
        <v>6.4</v>
      </c>
      <c r="BA1830">
        <v>7.95</v>
      </c>
      <c r="BB1830">
        <v>7</v>
      </c>
      <c r="BD1830">
        <v>7</v>
      </c>
      <c r="BE1830">
        <v>7.75</v>
      </c>
      <c r="BF1830">
        <v>5.4</v>
      </c>
      <c r="BG1830">
        <v>4.55</v>
      </c>
      <c r="BH1830">
        <v>5.4</v>
      </c>
      <c r="BI1830" t="s">
        <v>1377</v>
      </c>
      <c r="BJ1830" t="s">
        <v>67</v>
      </c>
      <c r="BL1830" t="s">
        <v>1378</v>
      </c>
      <c r="BM1830">
        <v>45973</v>
      </c>
      <c r="BN1830" t="s">
        <v>69</v>
      </c>
      <c r="BO1830" t="s">
        <v>1378</v>
      </c>
    </row>
    <row r="1831" spans="1:67" s="23" customFormat="1" x14ac:dyDescent="0.25">
      <c r="A1831" t="s">
        <v>1384</v>
      </c>
      <c r="B1831"/>
      <c r="C1831" t="s">
        <v>1505</v>
      </c>
      <c r="D1831" t="s">
        <v>111</v>
      </c>
      <c r="E1831" t="s">
        <v>520</v>
      </c>
      <c r="F1831" t="s">
        <v>1372</v>
      </c>
      <c r="G1831" t="s">
        <v>520</v>
      </c>
      <c r="H1831" t="s">
        <v>1372</v>
      </c>
      <c r="I1831"/>
      <c r="J1831"/>
      <c r="K1831"/>
      <c r="L1831"/>
      <c r="M1831"/>
      <c r="N1831"/>
      <c r="O1831"/>
      <c r="P1831"/>
      <c r="Q1831"/>
      <c r="R1831"/>
      <c r="S1831"/>
      <c r="T1831"/>
      <c r="U1831">
        <v>8.3000000000000007</v>
      </c>
      <c r="V1831"/>
      <c r="W1831"/>
      <c r="X1831">
        <v>8.4</v>
      </c>
      <c r="Y1831"/>
      <c r="Z1831"/>
      <c r="AA1831"/>
      <c r="AB1831"/>
      <c r="AC1831"/>
      <c r="AD1831"/>
      <c r="AE1831"/>
      <c r="AF1831"/>
      <c r="AG1831"/>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t="s">
        <v>67</v>
      </c>
      <c r="BK1831"/>
      <c r="BL1831" t="s">
        <v>206</v>
      </c>
      <c r="BM1831">
        <v>46399</v>
      </c>
      <c r="BN1831"/>
      <c r="BO1831"/>
    </row>
    <row r="1832" spans="1:67" s="23" customFormat="1" x14ac:dyDescent="0.25">
      <c r="A1832" t="s">
        <v>1387</v>
      </c>
      <c r="B1832"/>
      <c r="C1832" t="s">
        <v>1505</v>
      </c>
      <c r="D1832" t="s">
        <v>111</v>
      </c>
      <c r="E1832" t="s">
        <v>520</v>
      </c>
      <c r="F1832" t="s">
        <v>1372</v>
      </c>
      <c r="G1832" t="s">
        <v>520</v>
      </c>
      <c r="H1832" t="s">
        <v>1372</v>
      </c>
      <c r="I1832"/>
      <c r="J1832"/>
      <c r="K1832"/>
      <c r="L1832"/>
      <c r="M1832"/>
      <c r="N1832"/>
      <c r="O1832"/>
      <c r="P1832"/>
      <c r="Q1832"/>
      <c r="R1832"/>
      <c r="S1832"/>
      <c r="T1832"/>
      <c r="U1832"/>
      <c r="V1832"/>
      <c r="W1832"/>
      <c r="X1832"/>
      <c r="Y1832"/>
      <c r="Z1832"/>
      <c r="AA1832"/>
      <c r="AB1832"/>
      <c r="AC1832"/>
      <c r="AD1832"/>
      <c r="AE1832"/>
      <c r="AF1832"/>
      <c r="AG1832"/>
      <c r="AH1832"/>
      <c r="AI1832"/>
      <c r="AJ1832"/>
      <c r="AK1832">
        <v>6</v>
      </c>
      <c r="AL1832"/>
      <c r="AM1832"/>
      <c r="AN1832">
        <v>3.2</v>
      </c>
      <c r="AO1832">
        <v>7.1</v>
      </c>
      <c r="AP1832"/>
      <c r="AQ1832"/>
      <c r="AR1832">
        <v>4.2</v>
      </c>
      <c r="AS1832">
        <v>7.8</v>
      </c>
      <c r="AT1832"/>
      <c r="AU1832"/>
      <c r="AV1832">
        <v>5.3</v>
      </c>
      <c r="AW1832">
        <v>8</v>
      </c>
      <c r="AX1832">
        <v>6.4</v>
      </c>
      <c r="AY1832">
        <v>6.6</v>
      </c>
      <c r="AZ1832">
        <v>6.6</v>
      </c>
      <c r="BA1832">
        <v>8.4</v>
      </c>
      <c r="BB1832">
        <v>7.1</v>
      </c>
      <c r="BC1832">
        <v>6.7</v>
      </c>
      <c r="BD1832">
        <v>7.1</v>
      </c>
      <c r="BE1832">
        <v>9</v>
      </c>
      <c r="BF1832">
        <v>6.1</v>
      </c>
      <c r="BG1832">
        <v>5.3</v>
      </c>
      <c r="BH1832">
        <v>6.1</v>
      </c>
      <c r="BI1832"/>
      <c r="BJ1832" t="s">
        <v>67</v>
      </c>
      <c r="BK1832"/>
      <c r="BL1832" t="s">
        <v>118</v>
      </c>
      <c r="BM1832">
        <v>3096</v>
      </c>
      <c r="BN1832"/>
      <c r="BO1832"/>
    </row>
    <row r="1833" spans="1:67" s="23" customFormat="1" x14ac:dyDescent="0.25">
      <c r="A1833" s="13" t="s">
        <v>1723</v>
      </c>
      <c r="B1833" s="13"/>
      <c r="C1833" s="13" t="s">
        <v>1505</v>
      </c>
      <c r="D1833" s="13" t="s">
        <v>111</v>
      </c>
      <c r="E1833" s="13" t="s">
        <v>520</v>
      </c>
      <c r="F1833" s="13" t="s">
        <v>1372</v>
      </c>
      <c r="G1833" s="13" t="s">
        <v>520</v>
      </c>
      <c r="H1833" s="13" t="s">
        <v>1381</v>
      </c>
      <c r="I1833" s="13"/>
      <c r="J1833" s="13"/>
      <c r="K1833" s="13"/>
      <c r="L1833" s="13"/>
      <c r="M1833" s="13"/>
      <c r="N1833" s="13"/>
      <c r="O1833" s="13"/>
      <c r="P1833" s="13"/>
      <c r="Q1833" s="13"/>
      <c r="R1833" s="13"/>
      <c r="S1833" s="13"/>
      <c r="T1833" s="13"/>
      <c r="U1833" s="13"/>
      <c r="V1833" s="13"/>
      <c r="W1833" s="13"/>
      <c r="X1833" s="13"/>
      <c r="Y1833" s="13"/>
      <c r="Z1833" s="13"/>
      <c r="AA1833" s="13"/>
      <c r="AB1833" s="13"/>
      <c r="AC1833" s="13"/>
      <c r="AD1833" s="13"/>
      <c r="AE1833" s="13"/>
      <c r="AF1833" s="13"/>
      <c r="AG1833" s="13"/>
      <c r="AH1833" s="13"/>
      <c r="AI1833" s="13"/>
      <c r="AJ1833" s="13"/>
      <c r="AK1833" s="13"/>
      <c r="AL1833" s="13"/>
      <c r="AM1833" s="13"/>
      <c r="AN1833" s="13"/>
      <c r="AO1833" s="13"/>
      <c r="AP1833" s="13"/>
      <c r="AQ1833" s="13"/>
      <c r="AR1833" s="13"/>
      <c r="AS1833" s="13"/>
      <c r="AT1833" s="13"/>
      <c r="AU1833" s="13"/>
      <c r="AV1833" s="13"/>
      <c r="AW1833" s="13"/>
      <c r="AX1833" s="13"/>
      <c r="AY1833" s="13"/>
      <c r="AZ1833" s="13"/>
      <c r="BA1833" s="13"/>
      <c r="BB1833" s="13"/>
      <c r="BC1833" s="13"/>
      <c r="BD1833" s="13"/>
      <c r="BE1833" s="13"/>
      <c r="BF1833" s="13"/>
      <c r="BG1833" s="13"/>
      <c r="BH1833" s="13"/>
      <c r="BI1833" s="13"/>
      <c r="BJ1833" s="13"/>
      <c r="BK1833" s="13"/>
      <c r="BL1833" s="13"/>
      <c r="BM1833" s="13"/>
      <c r="BN1833" s="13"/>
      <c r="BO1833" s="13"/>
    </row>
    <row r="1834" spans="1:67" s="23" customFormat="1" x14ac:dyDescent="0.25">
      <c r="A1834" t="s">
        <v>96</v>
      </c>
      <c r="B1834" t="s">
        <v>157</v>
      </c>
      <c r="C1834" t="s">
        <v>1505</v>
      </c>
      <c r="D1834" t="s">
        <v>111</v>
      </c>
      <c r="E1834" t="s">
        <v>520</v>
      </c>
      <c r="F1834" t="s">
        <v>1372</v>
      </c>
      <c r="G1834" t="s">
        <v>520</v>
      </c>
      <c r="H1834" t="s">
        <v>1381</v>
      </c>
      <c r="I1834"/>
      <c r="J1834"/>
      <c r="K1834"/>
      <c r="L183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v>7.7</v>
      </c>
      <c r="AX1834"/>
      <c r="AY1834"/>
      <c r="AZ1834">
        <v>6.35</v>
      </c>
      <c r="BA1834">
        <v>8</v>
      </c>
      <c r="BB1834"/>
      <c r="BC1834"/>
      <c r="BD1834">
        <v>7</v>
      </c>
      <c r="BE1834"/>
      <c r="BF1834"/>
      <c r="BG1834"/>
      <c r="BH1834"/>
      <c r="BI1834" t="s">
        <v>96</v>
      </c>
      <c r="BJ1834" t="s">
        <v>67</v>
      </c>
      <c r="BK1834"/>
      <c r="BL1834" t="s">
        <v>376</v>
      </c>
      <c r="BM1834">
        <v>3140</v>
      </c>
      <c r="BN1834"/>
      <c r="BO1834"/>
    </row>
    <row r="1835" spans="1:67" s="23" customFormat="1" x14ac:dyDescent="0.25">
      <c r="A1835" t="s">
        <v>96</v>
      </c>
      <c r="B1835"/>
      <c r="C1835" t="s">
        <v>1505</v>
      </c>
      <c r="D1835" t="s">
        <v>111</v>
      </c>
      <c r="E1835" t="s">
        <v>520</v>
      </c>
      <c r="F1835" t="s">
        <v>1372</v>
      </c>
      <c r="G1835" t="s">
        <v>520</v>
      </c>
      <c r="H1835" t="s">
        <v>1381</v>
      </c>
      <c r="I1835"/>
      <c r="J1835"/>
      <c r="K1835"/>
      <c r="L1835"/>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v>7.63</v>
      </c>
      <c r="AX1835"/>
      <c r="AY1835"/>
      <c r="AZ1835">
        <v>6.23</v>
      </c>
      <c r="BA1835">
        <v>7.77</v>
      </c>
      <c r="BB1835"/>
      <c r="BC1835"/>
      <c r="BD1835">
        <v>6.75</v>
      </c>
      <c r="BE1835">
        <v>7.7</v>
      </c>
      <c r="BF1835"/>
      <c r="BG1835"/>
      <c r="BH1835">
        <v>5.37</v>
      </c>
      <c r="BI1835"/>
      <c r="BJ1835" t="s">
        <v>67</v>
      </c>
      <c r="BK1835"/>
      <c r="BL1835" t="s">
        <v>97</v>
      </c>
      <c r="BM1835">
        <v>3144</v>
      </c>
      <c r="BN1835" t="s">
        <v>69</v>
      </c>
      <c r="BO1835" t="s">
        <v>97</v>
      </c>
    </row>
    <row r="1836" spans="1:67" x14ac:dyDescent="0.25">
      <c r="A1836" t="s">
        <v>1385</v>
      </c>
      <c r="B1836" t="s">
        <v>157</v>
      </c>
      <c r="C1836" t="s">
        <v>1505</v>
      </c>
      <c r="D1836" t="s">
        <v>111</v>
      </c>
      <c r="E1836" t="s">
        <v>520</v>
      </c>
      <c r="F1836" t="s">
        <v>1372</v>
      </c>
      <c r="G1836" t="s">
        <v>520</v>
      </c>
      <c r="H1836" t="s">
        <v>1381</v>
      </c>
      <c r="AW1836">
        <v>7.9</v>
      </c>
      <c r="AZ1836">
        <v>6.3</v>
      </c>
      <c r="BJ1836" t="s">
        <v>67</v>
      </c>
      <c r="BL1836" t="s">
        <v>97</v>
      </c>
      <c r="BM1836">
        <v>3144</v>
      </c>
    </row>
    <row r="1837" spans="1:67" x14ac:dyDescent="0.25">
      <c r="A1837" t="s">
        <v>1386</v>
      </c>
      <c r="C1837" t="s">
        <v>1505</v>
      </c>
      <c r="D1837" t="s">
        <v>111</v>
      </c>
      <c r="E1837" t="s">
        <v>520</v>
      </c>
      <c r="F1837" t="s">
        <v>1372</v>
      </c>
      <c r="G1837" t="s">
        <v>520</v>
      </c>
      <c r="H1837" t="s">
        <v>1381</v>
      </c>
      <c r="AW1837">
        <v>7.5</v>
      </c>
      <c r="AZ1837">
        <v>6.6</v>
      </c>
      <c r="BE1837">
        <v>7.9</v>
      </c>
      <c r="BH1837">
        <v>5.7</v>
      </c>
      <c r="BJ1837" t="s">
        <v>67</v>
      </c>
      <c r="BL1837" t="s">
        <v>97</v>
      </c>
      <c r="BM1837">
        <v>3144</v>
      </c>
    </row>
    <row r="1838" spans="1:67" x14ac:dyDescent="0.25">
      <c r="A1838" s="13" t="s">
        <v>1723</v>
      </c>
      <c r="B1838" s="13"/>
      <c r="C1838" s="13" t="s">
        <v>1505</v>
      </c>
      <c r="D1838" s="13" t="s">
        <v>111</v>
      </c>
      <c r="E1838" s="13" t="s">
        <v>520</v>
      </c>
      <c r="F1838" s="13" t="s">
        <v>1390</v>
      </c>
      <c r="G1838" s="13" t="s">
        <v>520</v>
      </c>
      <c r="H1838" s="13" t="s">
        <v>1390</v>
      </c>
      <c r="I1838" s="13"/>
      <c r="J1838" s="13"/>
      <c r="K1838" s="13"/>
      <c r="L1838" s="13"/>
      <c r="M1838" s="13"/>
      <c r="N1838" s="13"/>
      <c r="O1838" s="13"/>
      <c r="P1838" s="13"/>
      <c r="Q1838" s="13"/>
      <c r="R1838" s="13"/>
      <c r="S1838" s="13"/>
      <c r="T1838" s="13"/>
      <c r="U1838" s="13"/>
      <c r="V1838" s="13"/>
      <c r="W1838" s="13"/>
      <c r="X1838" s="13"/>
      <c r="Y1838" s="13"/>
      <c r="Z1838" s="13"/>
      <c r="AA1838" s="13"/>
      <c r="AB1838" s="13"/>
      <c r="AC1838" s="13"/>
      <c r="AD1838" s="13"/>
      <c r="AE1838" s="13"/>
      <c r="AF1838" s="13"/>
      <c r="AG1838" s="13"/>
      <c r="AH1838" s="13"/>
      <c r="AI1838" s="13"/>
      <c r="AJ1838" s="13"/>
      <c r="AK1838" s="13"/>
      <c r="AL1838" s="13"/>
      <c r="AM1838" s="13"/>
      <c r="AN1838" s="13"/>
      <c r="AO1838" s="13"/>
      <c r="AP1838" s="13"/>
      <c r="AQ1838" s="13"/>
      <c r="AR1838" s="13"/>
      <c r="AS1838" s="13"/>
      <c r="AT1838" s="13"/>
      <c r="AU1838" s="13"/>
      <c r="AV1838" s="13"/>
      <c r="AW1838" s="13"/>
      <c r="AX1838" s="13"/>
      <c r="AY1838" s="13"/>
      <c r="AZ1838" s="13"/>
      <c r="BA1838" s="13"/>
      <c r="BB1838" s="13"/>
      <c r="BC1838" s="13"/>
      <c r="BD1838" s="13"/>
      <c r="BE1838" s="13"/>
      <c r="BF1838" s="13"/>
      <c r="BG1838" s="13"/>
      <c r="BH1838" s="13"/>
      <c r="BI1838" s="13"/>
      <c r="BJ1838" s="13"/>
      <c r="BK1838" s="13"/>
      <c r="BL1838" s="13"/>
      <c r="BM1838" s="13"/>
      <c r="BN1838" s="13"/>
      <c r="BO1838" s="13"/>
    </row>
    <row r="1839" spans="1:67" x14ac:dyDescent="0.25">
      <c r="A1839" s="8" t="s">
        <v>2650</v>
      </c>
      <c r="C1839" t="s">
        <v>1505</v>
      </c>
      <c r="D1839" t="s">
        <v>111</v>
      </c>
      <c r="E1839" t="s">
        <v>520</v>
      </c>
      <c r="F1839" t="s">
        <v>1390</v>
      </c>
      <c r="G1839" t="s">
        <v>520</v>
      </c>
      <c r="H1839" t="s">
        <v>1390</v>
      </c>
      <c r="L1839" t="s">
        <v>1391</v>
      </c>
      <c r="Q1839">
        <v>8.3000000000000007</v>
      </c>
      <c r="T1839">
        <v>7.3</v>
      </c>
      <c r="Y1839">
        <v>8.3000000000000007</v>
      </c>
      <c r="AB1839">
        <v>10.3</v>
      </c>
      <c r="AC1839">
        <v>9.9</v>
      </c>
      <c r="AF1839">
        <v>11.55</v>
      </c>
      <c r="AG1839">
        <v>8</v>
      </c>
      <c r="AJ1839">
        <v>7.9</v>
      </c>
      <c r="BI1839" t="s">
        <v>1392</v>
      </c>
      <c r="BJ1839" t="s">
        <v>67</v>
      </c>
      <c r="BL1839" t="s">
        <v>461</v>
      </c>
      <c r="BM1839">
        <v>3401</v>
      </c>
    </row>
    <row r="1840" spans="1:67" x14ac:dyDescent="0.25">
      <c r="A1840" s="13" t="s">
        <v>1723</v>
      </c>
      <c r="B1840" s="13"/>
      <c r="C1840" s="13" t="s">
        <v>1505</v>
      </c>
      <c r="D1840" s="13" t="s">
        <v>111</v>
      </c>
      <c r="E1840" s="13" t="s">
        <v>520</v>
      </c>
      <c r="F1840" s="13"/>
      <c r="G1840" s="13" t="s">
        <v>1706</v>
      </c>
      <c r="H1840" s="13"/>
      <c r="I1840" s="13"/>
      <c r="J1840" s="13"/>
      <c r="K1840" s="13"/>
      <c r="L1840" s="13"/>
      <c r="M1840" s="13"/>
      <c r="N1840" s="13"/>
      <c r="O1840" s="13"/>
      <c r="P1840" s="13"/>
      <c r="Q1840" s="13"/>
      <c r="R1840" s="13"/>
      <c r="S1840" s="13"/>
      <c r="T1840" s="13"/>
      <c r="U1840" s="13"/>
      <c r="V1840" s="13"/>
      <c r="W1840" s="13"/>
      <c r="X1840" s="13"/>
      <c r="Y1840" s="13"/>
      <c r="Z1840" s="13"/>
      <c r="AA1840" s="13"/>
      <c r="AB1840" s="13"/>
      <c r="AC1840" s="13"/>
      <c r="AD1840" s="13"/>
      <c r="AE1840" s="13"/>
      <c r="AF1840" s="13"/>
      <c r="AG1840" s="13"/>
      <c r="AH1840" s="13"/>
      <c r="AI1840" s="13"/>
      <c r="AJ1840" s="13"/>
      <c r="AK1840" s="13"/>
      <c r="AL1840" s="13"/>
      <c r="AM1840" s="13"/>
      <c r="AN1840" s="13"/>
      <c r="AO1840" s="13"/>
      <c r="AP1840" s="13"/>
      <c r="AQ1840" s="13"/>
      <c r="AR1840" s="13"/>
      <c r="AS1840" s="13"/>
      <c r="AT1840" s="13"/>
      <c r="AU1840" s="13"/>
      <c r="AV1840" s="13"/>
      <c r="AW1840" s="13"/>
      <c r="AX1840" s="13"/>
      <c r="AY1840" s="13"/>
      <c r="AZ1840" s="13"/>
      <c r="BA1840" s="13"/>
      <c r="BB1840" s="13"/>
      <c r="BC1840" s="13"/>
      <c r="BD1840" s="13"/>
      <c r="BE1840" s="13"/>
      <c r="BF1840" s="13"/>
      <c r="BG1840" s="13"/>
      <c r="BH1840" s="13"/>
      <c r="BI1840" s="13"/>
      <c r="BJ1840" s="13"/>
      <c r="BK1840" s="13"/>
      <c r="BL1840" s="13"/>
      <c r="BM1840" s="13"/>
      <c r="BN1840" s="13"/>
      <c r="BO1840" s="13"/>
    </row>
    <row r="1841" spans="1:67" x14ac:dyDescent="0.25">
      <c r="A1841" s="13" t="s">
        <v>1723</v>
      </c>
      <c r="B1841" s="13"/>
      <c r="C1841" s="13" t="s">
        <v>1505</v>
      </c>
      <c r="D1841" s="13" t="s">
        <v>111</v>
      </c>
      <c r="E1841" s="13" t="s">
        <v>520</v>
      </c>
      <c r="F1841" s="13"/>
      <c r="G1841" s="13" t="s">
        <v>1379</v>
      </c>
      <c r="H1841" s="13"/>
      <c r="I1841" s="13"/>
      <c r="J1841" s="13"/>
      <c r="K1841" s="13"/>
      <c r="L1841" s="13"/>
      <c r="M1841" s="13"/>
      <c r="N1841" s="13"/>
      <c r="O1841" s="13"/>
      <c r="P1841" s="13"/>
      <c r="Q1841" s="13"/>
      <c r="R1841" s="13"/>
      <c r="S1841" s="13"/>
      <c r="T1841" s="13"/>
      <c r="U1841" s="13"/>
      <c r="V1841" s="13"/>
      <c r="W1841" s="13"/>
      <c r="X1841" s="13"/>
      <c r="Y1841" s="13"/>
      <c r="Z1841" s="13"/>
      <c r="AA1841" s="13"/>
      <c r="AB1841" s="13"/>
      <c r="AC1841" s="13"/>
      <c r="AD1841" s="13"/>
      <c r="AE1841" s="13"/>
      <c r="AF1841" s="13"/>
      <c r="AG1841" s="13"/>
      <c r="AH1841" s="13"/>
      <c r="AI1841" s="13"/>
      <c r="AJ1841" s="13"/>
      <c r="AK1841" s="13"/>
      <c r="AL1841" s="13"/>
      <c r="AM1841" s="13"/>
      <c r="AN1841" s="13"/>
      <c r="AO1841" s="13"/>
      <c r="AP1841" s="13"/>
      <c r="AQ1841" s="13"/>
      <c r="AR1841" s="13"/>
      <c r="AS1841" s="13"/>
      <c r="AT1841" s="13"/>
      <c r="AU1841" s="13"/>
      <c r="AV1841" s="13"/>
      <c r="AW1841" s="13"/>
      <c r="AX1841" s="13"/>
      <c r="AY1841" s="13"/>
      <c r="AZ1841" s="13"/>
      <c r="BA1841" s="13"/>
      <c r="BB1841" s="13"/>
      <c r="BC1841" s="13"/>
      <c r="BD1841" s="13"/>
      <c r="BE1841" s="13"/>
      <c r="BF1841" s="13"/>
      <c r="BG1841" s="13"/>
      <c r="BH1841" s="13"/>
      <c r="BI1841" s="13"/>
      <c r="BJ1841" s="13"/>
      <c r="BK1841" s="13"/>
      <c r="BL1841" s="13"/>
      <c r="BM1841" s="13"/>
      <c r="BN1841" s="13"/>
      <c r="BO1841" s="13"/>
    </row>
    <row r="1842" spans="1:67" x14ac:dyDescent="0.25">
      <c r="A1842" s="13" t="s">
        <v>1723</v>
      </c>
      <c r="B1842" s="13"/>
      <c r="C1842" s="13" t="s">
        <v>1505</v>
      </c>
      <c r="D1842" s="13" t="s">
        <v>111</v>
      </c>
      <c r="E1842" s="13" t="s">
        <v>520</v>
      </c>
      <c r="F1842" s="13"/>
      <c r="G1842" s="13" t="s">
        <v>520</v>
      </c>
      <c r="H1842" s="13"/>
      <c r="I1842" s="13"/>
      <c r="J1842" s="13"/>
      <c r="K1842" s="13"/>
      <c r="L1842" s="13"/>
      <c r="M1842" s="13"/>
      <c r="N1842" s="13"/>
      <c r="O1842" s="13"/>
      <c r="P1842" s="13"/>
      <c r="Q1842" s="13"/>
      <c r="R1842" s="13"/>
      <c r="S1842" s="13"/>
      <c r="T1842" s="13"/>
      <c r="U1842" s="13"/>
      <c r="V1842" s="13"/>
      <c r="W1842" s="13"/>
      <c r="X1842" s="13"/>
      <c r="Y1842" s="13"/>
      <c r="Z1842" s="13"/>
      <c r="AA1842" s="13"/>
      <c r="AB1842" s="13"/>
      <c r="AC1842" s="13"/>
      <c r="AD1842" s="13"/>
      <c r="AE1842" s="13"/>
      <c r="AF1842" s="13"/>
      <c r="AG1842" s="13"/>
      <c r="AH1842" s="13"/>
      <c r="AI1842" s="13"/>
      <c r="AJ1842" s="13"/>
      <c r="AK1842" s="13"/>
      <c r="AL1842" s="13"/>
      <c r="AM1842" s="13"/>
      <c r="AN1842" s="13"/>
      <c r="AO1842" s="13"/>
      <c r="AP1842" s="13"/>
      <c r="AQ1842" s="13"/>
      <c r="AR1842" s="13"/>
      <c r="AS1842" s="13"/>
      <c r="AT1842" s="13"/>
      <c r="AU1842" s="13"/>
      <c r="AV1842" s="13"/>
      <c r="AW1842" s="13"/>
      <c r="AX1842" s="13"/>
      <c r="AY1842" s="13"/>
      <c r="AZ1842" s="13"/>
      <c r="BA1842" s="13"/>
      <c r="BB1842" s="13"/>
      <c r="BC1842" s="13"/>
      <c r="BD1842" s="13"/>
      <c r="BE1842" s="13"/>
      <c r="BF1842" s="13"/>
      <c r="BG1842" s="13"/>
      <c r="BH1842" s="13"/>
      <c r="BI1842" s="13"/>
      <c r="BJ1842" s="13"/>
      <c r="BK1842" s="13"/>
      <c r="BL1842" s="13"/>
      <c r="BM1842" s="13"/>
      <c r="BN1842" s="13"/>
      <c r="BO1842" s="13"/>
    </row>
    <row r="1843" spans="1:67" x14ac:dyDescent="0.25">
      <c r="A1843" s="8" t="s">
        <v>486</v>
      </c>
      <c r="B1843" s="8" t="s">
        <v>2178</v>
      </c>
      <c r="C1843" s="8" t="s">
        <v>1505</v>
      </c>
      <c r="D1843" s="8" t="s">
        <v>487</v>
      </c>
      <c r="E1843" s="8" t="s">
        <v>487</v>
      </c>
      <c r="F1843" s="8"/>
      <c r="G1843" s="8" t="s">
        <v>488</v>
      </c>
      <c r="H1843" s="8" t="s">
        <v>489</v>
      </c>
      <c r="I1843" s="8"/>
      <c r="J1843" s="8"/>
      <c r="K1843" s="8"/>
      <c r="L1843" s="8"/>
      <c r="M1843" s="8"/>
      <c r="N1843" s="8"/>
      <c r="O1843" s="8"/>
      <c r="P1843" s="8"/>
      <c r="Q1843" s="8"/>
      <c r="R1843" s="8"/>
      <c r="S1843" s="8"/>
      <c r="T1843" s="8"/>
      <c r="U1843" s="8"/>
      <c r="V1843" s="8"/>
      <c r="W1843" s="8"/>
      <c r="X1843" s="8"/>
      <c r="Y1843" s="8">
        <v>5.3</v>
      </c>
      <c r="Z1843" s="8"/>
      <c r="AA1843" s="8"/>
      <c r="AB1843" s="8">
        <v>5.6</v>
      </c>
      <c r="AC1843" s="8"/>
      <c r="AD1843" s="8"/>
      <c r="AE1843" s="8"/>
      <c r="AF1843" s="8"/>
      <c r="AG1843" s="8"/>
      <c r="AH1843" s="8"/>
      <c r="AI1843" s="8"/>
      <c r="AJ1843" s="8"/>
      <c r="AK1843" s="8"/>
      <c r="AL1843" s="8"/>
      <c r="AM1843" s="8"/>
      <c r="AN1843" s="8"/>
      <c r="AO1843" s="8"/>
      <c r="AP1843" s="8"/>
      <c r="AQ1843" s="8"/>
      <c r="AR1843" s="8"/>
      <c r="AS1843" s="8"/>
      <c r="AT1843" s="8"/>
      <c r="AU1843" s="8"/>
      <c r="AV1843" s="8"/>
      <c r="AW1843" s="8"/>
      <c r="AX1843" s="8"/>
      <c r="AY1843" s="8"/>
      <c r="AZ1843" s="8"/>
      <c r="BA1843" s="8"/>
      <c r="BB1843" s="8"/>
      <c r="BC1843" s="8"/>
      <c r="BD1843" s="8"/>
      <c r="BE1843" s="8"/>
      <c r="BF1843" s="8"/>
      <c r="BG1843" s="8"/>
      <c r="BH1843" s="8"/>
      <c r="BI1843" s="8" t="s">
        <v>490</v>
      </c>
      <c r="BJ1843" s="8" t="s">
        <v>58</v>
      </c>
      <c r="BK1843" s="9">
        <v>44819</v>
      </c>
      <c r="BL1843" s="8" t="s">
        <v>59</v>
      </c>
      <c r="BM1843" s="8">
        <v>3485</v>
      </c>
      <c r="BN1843" s="8" t="s">
        <v>60</v>
      </c>
      <c r="BO1843" s="8" t="s">
        <v>59</v>
      </c>
    </row>
    <row r="1844" spans="1:67" x14ac:dyDescent="0.25">
      <c r="C1844" t="s">
        <v>922</v>
      </c>
      <c r="D1844" t="s">
        <v>3413</v>
      </c>
      <c r="E1844" t="s">
        <v>3414</v>
      </c>
      <c r="F1844" t="s">
        <v>787</v>
      </c>
      <c r="G1844" t="s">
        <v>784</v>
      </c>
      <c r="H1844" t="s">
        <v>787</v>
      </c>
      <c r="L1844" t="s">
        <v>654</v>
      </c>
      <c r="U1844">
        <v>2.66</v>
      </c>
      <c r="X1844">
        <v>2.82</v>
      </c>
      <c r="AG1844">
        <v>2</v>
      </c>
      <c r="AJ1844">
        <v>2.38</v>
      </c>
      <c r="AO1844">
        <v>2.9</v>
      </c>
      <c r="AR1844">
        <v>1.61</v>
      </c>
      <c r="AS1844">
        <v>2.97</v>
      </c>
      <c r="AV1844">
        <v>1.63</v>
      </c>
      <c r="AW1844">
        <v>2.73</v>
      </c>
      <c r="AZ1844">
        <v>2.1800000000000002</v>
      </c>
      <c r="BA1844">
        <v>2.8</v>
      </c>
      <c r="BD1844">
        <v>2.2999999999999998</v>
      </c>
      <c r="BE1844">
        <v>2.48</v>
      </c>
      <c r="BH1844">
        <v>1.8</v>
      </c>
      <c r="BI1844" t="s">
        <v>788</v>
      </c>
      <c r="BJ1844" t="s">
        <v>67</v>
      </c>
      <c r="BL1844" t="s">
        <v>107</v>
      </c>
      <c r="BM1844">
        <v>1358</v>
      </c>
    </row>
    <row r="1845" spans="1:67" x14ac:dyDescent="0.25">
      <c r="C1845" t="s">
        <v>922</v>
      </c>
      <c r="D1845" t="s">
        <v>3413</v>
      </c>
      <c r="E1845" t="s">
        <v>3414</v>
      </c>
      <c r="F1845" t="s">
        <v>787</v>
      </c>
      <c r="G1845" t="s">
        <v>784</v>
      </c>
      <c r="H1845" t="s">
        <v>787</v>
      </c>
      <c r="L1845" t="s">
        <v>789</v>
      </c>
      <c r="U1845">
        <v>2.4</v>
      </c>
      <c r="X1845">
        <v>2.5299999999999998</v>
      </c>
      <c r="Y1845">
        <v>2.72</v>
      </c>
      <c r="AB1845">
        <v>3.2</v>
      </c>
      <c r="AC1845">
        <v>2.5499999999999998</v>
      </c>
      <c r="AF1845">
        <v>3.72</v>
      </c>
      <c r="AG1845">
        <v>1.75</v>
      </c>
      <c r="AJ1845">
        <v>2.37</v>
      </c>
      <c r="AO1845">
        <v>2.6</v>
      </c>
      <c r="AR1845">
        <v>1.1499999999999999</v>
      </c>
      <c r="AS1845">
        <v>3.06</v>
      </c>
      <c r="AV1845">
        <v>1.66</v>
      </c>
      <c r="AW1845">
        <v>2.71</v>
      </c>
      <c r="AZ1845">
        <v>2.21</v>
      </c>
      <c r="BA1845">
        <v>2.75</v>
      </c>
      <c r="BD1845">
        <v>2.37</v>
      </c>
      <c r="BE1845">
        <v>2.5499999999999998</v>
      </c>
      <c r="BH1845">
        <v>1.79</v>
      </c>
      <c r="BI1845" t="s">
        <v>788</v>
      </c>
      <c r="BJ1845" t="s">
        <v>67</v>
      </c>
      <c r="BL1845" t="s">
        <v>107</v>
      </c>
      <c r="BM1845">
        <v>1358</v>
      </c>
    </row>
    <row r="1846" spans="1:67" x14ac:dyDescent="0.25">
      <c r="C1846" t="s">
        <v>922</v>
      </c>
      <c r="D1846" t="s">
        <v>3413</v>
      </c>
      <c r="E1846" t="s">
        <v>3414</v>
      </c>
      <c r="F1846" t="s">
        <v>787</v>
      </c>
      <c r="G1846" t="s">
        <v>784</v>
      </c>
      <c r="H1846" t="s">
        <v>787</v>
      </c>
      <c r="L1846" t="s">
        <v>790</v>
      </c>
      <c r="U1846">
        <v>3.08</v>
      </c>
      <c r="X1846">
        <v>2.75</v>
      </c>
      <c r="Y1846">
        <v>3.2</v>
      </c>
      <c r="AB1846">
        <v>3.55</v>
      </c>
      <c r="AC1846">
        <v>3</v>
      </c>
      <c r="AF1846">
        <v>4.2</v>
      </c>
      <c r="AG1846">
        <v>2.2000000000000002</v>
      </c>
      <c r="AJ1846">
        <v>2.9</v>
      </c>
      <c r="AO1846">
        <v>3.12</v>
      </c>
      <c r="AR1846">
        <v>1.3</v>
      </c>
      <c r="AS1846">
        <v>3.21</v>
      </c>
      <c r="AV1846">
        <v>1.4</v>
      </c>
      <c r="AW1846">
        <v>2.63</v>
      </c>
      <c r="AZ1846">
        <v>2.04</v>
      </c>
      <c r="BA1846">
        <v>2.76</v>
      </c>
      <c r="BD1846">
        <v>2.31</v>
      </c>
      <c r="BE1846">
        <v>2.54</v>
      </c>
      <c r="BH1846">
        <v>1.72</v>
      </c>
      <c r="BI1846" t="s">
        <v>788</v>
      </c>
      <c r="BJ1846" t="s">
        <v>67</v>
      </c>
      <c r="BL1846" t="s">
        <v>107</v>
      </c>
      <c r="BM1846">
        <v>1358</v>
      </c>
      <c r="BN1846" t="s">
        <v>60</v>
      </c>
      <c r="BO1846" t="s">
        <v>791</v>
      </c>
    </row>
    <row r="1847" spans="1:67" x14ac:dyDescent="0.25">
      <c r="A1847" s="8" t="s">
        <v>1926</v>
      </c>
      <c r="C1847" t="s">
        <v>922</v>
      </c>
      <c r="D1847" t="s">
        <v>2146</v>
      </c>
      <c r="E1847" t="s">
        <v>1929</v>
      </c>
      <c r="F1847" t="s">
        <v>113</v>
      </c>
      <c r="G1847" s="8" t="s">
        <v>1929</v>
      </c>
      <c r="H1847" s="8" t="s">
        <v>113</v>
      </c>
      <c r="I1847" s="8"/>
      <c r="Y1847">
        <v>2.84</v>
      </c>
      <c r="AB1847">
        <v>4.13</v>
      </c>
      <c r="BJ1847" s="8" t="s">
        <v>67</v>
      </c>
      <c r="BK1847" s="9">
        <v>44813</v>
      </c>
      <c r="BL1847" t="s">
        <v>1930</v>
      </c>
      <c r="BM1847">
        <v>34317</v>
      </c>
      <c r="BN1847" t="s">
        <v>60</v>
      </c>
      <c r="BO1847" s="11" t="s">
        <v>1930</v>
      </c>
    </row>
    <row r="1848" spans="1:67" x14ac:dyDescent="0.25">
      <c r="A1848" s="13" t="s">
        <v>1723</v>
      </c>
      <c r="B1848" s="13"/>
      <c r="C1848" s="13" t="s">
        <v>1504</v>
      </c>
      <c r="D1848" s="13" t="s">
        <v>64</v>
      </c>
      <c r="E1848" s="13" t="s">
        <v>65</v>
      </c>
      <c r="F1848" s="13" t="s">
        <v>66</v>
      </c>
      <c r="G1848" s="13" t="s">
        <v>65</v>
      </c>
      <c r="H1848" s="13" t="s">
        <v>66</v>
      </c>
      <c r="I1848" s="13"/>
      <c r="J1848" s="13"/>
      <c r="K1848" s="13"/>
      <c r="L1848" s="13"/>
      <c r="M1848" s="13"/>
      <c r="N1848" s="13"/>
      <c r="O1848" s="13"/>
      <c r="P1848" s="13"/>
      <c r="Q1848" s="13"/>
      <c r="R1848" s="13"/>
      <c r="S1848" s="13"/>
      <c r="T1848" s="13"/>
      <c r="U1848" s="13"/>
      <c r="V1848" s="13"/>
      <c r="W1848" s="13"/>
      <c r="X1848" s="13"/>
      <c r="Y1848" s="13"/>
      <c r="Z1848" s="13"/>
      <c r="AA1848" s="13"/>
      <c r="AB1848" s="13"/>
      <c r="AC1848" s="13"/>
      <c r="AD1848" s="13"/>
      <c r="AE1848" s="13"/>
      <c r="AF1848" s="13"/>
      <c r="AG1848" s="13"/>
      <c r="AH1848" s="13"/>
      <c r="AI1848" s="13"/>
      <c r="AJ1848" s="13"/>
      <c r="AK1848" s="13"/>
      <c r="AL1848" s="13"/>
      <c r="AM1848" s="13"/>
      <c r="AN1848" s="13"/>
      <c r="AO1848" s="13"/>
      <c r="AP1848" s="13"/>
      <c r="AQ1848" s="13"/>
      <c r="AR1848" s="13"/>
      <c r="AS1848" s="13"/>
      <c r="AT1848" s="13"/>
      <c r="AU1848" s="13"/>
      <c r="AV1848" s="13"/>
      <c r="AW1848" s="13"/>
      <c r="AX1848" s="13"/>
      <c r="AY1848" s="13"/>
      <c r="AZ1848" s="13"/>
      <c r="BA1848" s="13"/>
      <c r="BB1848" s="13"/>
      <c r="BC1848" s="13"/>
      <c r="BD1848" s="13"/>
      <c r="BE1848" s="13"/>
      <c r="BF1848" s="13"/>
      <c r="BG1848" s="13"/>
      <c r="BH1848" s="13"/>
      <c r="BI1848" s="13"/>
      <c r="BJ1848" s="13"/>
      <c r="BK1848" s="13"/>
      <c r="BL1848" s="13"/>
      <c r="BM1848" s="13"/>
      <c r="BN1848" s="13"/>
      <c r="BO1848" s="13"/>
    </row>
    <row r="1849" spans="1:67" x14ac:dyDescent="0.25">
      <c r="A1849" s="2" t="s">
        <v>62</v>
      </c>
      <c r="B1849" s="2" t="s">
        <v>63</v>
      </c>
      <c r="C1849" s="2" t="s">
        <v>1504</v>
      </c>
      <c r="D1849" s="2" t="s">
        <v>64</v>
      </c>
      <c r="E1849" s="2" t="s">
        <v>65</v>
      </c>
      <c r="F1849" s="2" t="s">
        <v>66</v>
      </c>
      <c r="G1849" s="2" t="s">
        <v>65</v>
      </c>
      <c r="H1849" s="2" t="s">
        <v>66</v>
      </c>
      <c r="I1849" s="2"/>
      <c r="J1849" s="2"/>
      <c r="K1849" s="2"/>
      <c r="L1849" s="2"/>
      <c r="M1849" s="2"/>
      <c r="N1849" s="2"/>
      <c r="O1849" s="2"/>
      <c r="P1849" s="2"/>
      <c r="Q1849" s="2"/>
      <c r="R1849" s="2"/>
      <c r="S1849" s="2"/>
      <c r="T1849" s="2"/>
      <c r="U1849" s="2"/>
      <c r="V1849" s="2"/>
      <c r="W1849" s="2"/>
      <c r="X1849" s="2"/>
      <c r="Y1849" s="2"/>
      <c r="Z1849" s="2"/>
      <c r="AA1849" s="2"/>
      <c r="AB1849" s="2"/>
      <c r="AC1849" s="2"/>
      <c r="AD1849" s="2"/>
      <c r="AE1849" s="2"/>
      <c r="AF1849" s="2"/>
      <c r="AG1849" s="2"/>
      <c r="AH1849" s="2"/>
      <c r="AI1849" s="2"/>
      <c r="AJ1849" s="2"/>
      <c r="AK1849" s="2"/>
      <c r="AL1849" s="2"/>
      <c r="AM1849" s="2"/>
      <c r="AN1849" s="2"/>
      <c r="AO1849" s="2"/>
      <c r="AP1849" s="2"/>
      <c r="AQ1849" s="2"/>
      <c r="AR1849" s="2"/>
      <c r="AS1849" s="2"/>
      <c r="AT1849" s="2"/>
      <c r="AU1849" s="2"/>
      <c r="AV1849" s="2"/>
      <c r="AW1849" s="2"/>
      <c r="AX1849" s="2"/>
      <c r="AY1849" s="2"/>
      <c r="AZ1849" s="2"/>
      <c r="BA1849" s="2"/>
      <c r="BB1849" s="2"/>
      <c r="BC1849" s="2"/>
      <c r="BD1849" s="2"/>
      <c r="BE1849" s="2"/>
      <c r="BF1849" s="2"/>
      <c r="BG1849" s="2"/>
      <c r="BH1849" s="2"/>
      <c r="BI1849" s="2"/>
      <c r="BJ1849" s="2" t="s">
        <v>67</v>
      </c>
      <c r="BK1849" s="2"/>
      <c r="BL1849" s="2" t="s">
        <v>68</v>
      </c>
      <c r="BM1849" s="2">
        <v>2469</v>
      </c>
      <c r="BN1849" s="2" t="s">
        <v>69</v>
      </c>
      <c r="BO1849" s="2" t="s">
        <v>68</v>
      </c>
    </row>
    <row r="1850" spans="1:67" x14ac:dyDescent="0.25">
      <c r="A1850" s="2" t="s">
        <v>62</v>
      </c>
      <c r="B1850" s="2"/>
      <c r="C1850" s="2" t="s">
        <v>1504</v>
      </c>
      <c r="D1850" s="2" t="s">
        <v>64</v>
      </c>
      <c r="E1850" s="2" t="s">
        <v>65</v>
      </c>
      <c r="F1850" s="2" t="s">
        <v>66</v>
      </c>
      <c r="G1850" s="2" t="s">
        <v>65</v>
      </c>
      <c r="H1850" s="2" t="s">
        <v>66</v>
      </c>
      <c r="I1850" s="2"/>
      <c r="J1850" s="2"/>
      <c r="K1850" s="2"/>
      <c r="L1850" s="2"/>
      <c r="M1850" s="2"/>
      <c r="N1850" s="2"/>
      <c r="O1850" s="2"/>
      <c r="P1850" s="2"/>
      <c r="Q1850" s="2"/>
      <c r="R1850" s="2"/>
      <c r="S1850" s="2"/>
      <c r="T1850" s="2"/>
      <c r="U1850" s="2"/>
      <c r="V1850" s="2"/>
      <c r="W1850" s="2"/>
      <c r="X1850" s="2"/>
      <c r="Y1850" s="2"/>
      <c r="Z1850" s="2"/>
      <c r="AA1850" s="2"/>
      <c r="AB1850" s="2"/>
      <c r="AC1850" s="2"/>
      <c r="AD1850" s="2"/>
      <c r="AE1850" s="2"/>
      <c r="AF1850" s="2"/>
      <c r="AG1850" s="2"/>
      <c r="AH1850" s="2"/>
      <c r="AI1850" s="2"/>
      <c r="AJ1850" s="2"/>
      <c r="AK1850" s="2"/>
      <c r="AL1850" s="2"/>
      <c r="AM1850" s="2"/>
      <c r="AN1850" s="2"/>
      <c r="AO1850" s="2"/>
      <c r="AP1850" s="2"/>
      <c r="AQ1850" s="2"/>
      <c r="AR1850" s="2"/>
      <c r="AS1850" s="2"/>
      <c r="AT1850" s="2"/>
      <c r="AU1850" s="2"/>
      <c r="AV1850" s="2"/>
      <c r="AW1850" s="2"/>
      <c r="AX1850" s="2"/>
      <c r="AY1850" s="2"/>
      <c r="AZ1850" s="2"/>
      <c r="BA1850" s="2"/>
      <c r="BB1850" s="2"/>
      <c r="BC1850" s="2"/>
      <c r="BD1850" s="2"/>
      <c r="BE1850" s="2"/>
      <c r="BF1850" s="2"/>
      <c r="BG1850" s="2"/>
      <c r="BH1850" s="2"/>
      <c r="BI1850" s="2"/>
      <c r="BJ1850" s="2" t="s">
        <v>70</v>
      </c>
      <c r="BK1850" s="2"/>
      <c r="BL1850" s="2" t="s">
        <v>68</v>
      </c>
      <c r="BM1850" s="2">
        <v>2469</v>
      </c>
      <c r="BN1850" s="2" t="s">
        <v>71</v>
      </c>
      <c r="BO1850" s="2" t="s">
        <v>68</v>
      </c>
    </row>
    <row r="1851" spans="1:67" x14ac:dyDescent="0.25">
      <c r="A1851" s="13" t="s">
        <v>1723</v>
      </c>
      <c r="B1851" s="13"/>
      <c r="C1851" s="13" t="s">
        <v>1504</v>
      </c>
      <c r="D1851" s="13" t="s">
        <v>64</v>
      </c>
      <c r="E1851" s="13" t="s">
        <v>65</v>
      </c>
      <c r="F1851" s="13" t="s">
        <v>73</v>
      </c>
      <c r="G1851" s="13" t="s">
        <v>65</v>
      </c>
      <c r="H1851" s="13" t="s">
        <v>73</v>
      </c>
      <c r="I1851" s="13"/>
      <c r="J1851" s="13"/>
      <c r="K1851" s="13"/>
      <c r="L1851" s="13"/>
      <c r="M1851" s="13"/>
      <c r="N1851" s="13"/>
      <c r="O1851" s="13"/>
      <c r="P1851" s="13"/>
      <c r="Q1851" s="13"/>
      <c r="R1851" s="13"/>
      <c r="S1851" s="13"/>
      <c r="T1851" s="13"/>
      <c r="U1851" s="13"/>
      <c r="V1851" s="13"/>
      <c r="W1851" s="13"/>
      <c r="X1851" s="13"/>
      <c r="Y1851" s="13"/>
      <c r="Z1851" s="13"/>
      <c r="AA1851" s="13"/>
      <c r="AB1851" s="13"/>
      <c r="AC1851" s="13"/>
      <c r="AD1851" s="13"/>
      <c r="AE1851" s="13"/>
      <c r="AF1851" s="13"/>
      <c r="AG1851" s="13"/>
      <c r="AH1851" s="13"/>
      <c r="AI1851" s="13"/>
      <c r="AJ1851" s="13"/>
      <c r="AK1851" s="13"/>
      <c r="AL1851" s="13"/>
      <c r="AM1851" s="13"/>
      <c r="AN1851" s="13"/>
      <c r="AO1851" s="13"/>
      <c r="AP1851" s="13"/>
      <c r="AQ1851" s="13"/>
      <c r="AR1851" s="13"/>
      <c r="AS1851" s="13"/>
      <c r="AT1851" s="13"/>
      <c r="AU1851" s="13"/>
      <c r="AV1851" s="13"/>
      <c r="AW1851" s="13"/>
      <c r="AX1851" s="13"/>
      <c r="AY1851" s="13"/>
      <c r="AZ1851" s="13"/>
      <c r="BA1851" s="13"/>
      <c r="BB1851" s="13"/>
      <c r="BC1851" s="13"/>
      <c r="BD1851" s="13"/>
      <c r="BE1851" s="13"/>
      <c r="BF1851" s="13"/>
      <c r="BG1851" s="13"/>
      <c r="BH1851" s="13"/>
      <c r="BI1851" s="13"/>
      <c r="BJ1851" s="13"/>
      <c r="BK1851" s="13"/>
      <c r="BL1851" s="13"/>
      <c r="BM1851" s="13"/>
      <c r="BN1851" s="13"/>
      <c r="BO1851" s="13"/>
    </row>
    <row r="1852" spans="1:67" x14ac:dyDescent="0.25">
      <c r="A1852" s="2" t="s">
        <v>72</v>
      </c>
      <c r="B1852" s="2"/>
      <c r="C1852" s="2" t="s">
        <v>1504</v>
      </c>
      <c r="D1852" s="2" t="s">
        <v>64</v>
      </c>
      <c r="E1852" s="2" t="s">
        <v>65</v>
      </c>
      <c r="F1852" s="2" t="s">
        <v>73</v>
      </c>
      <c r="G1852" s="2" t="s">
        <v>65</v>
      </c>
      <c r="H1852" s="2" t="s">
        <v>73</v>
      </c>
      <c r="I1852" s="2"/>
      <c r="J1852" s="2"/>
      <c r="K1852" s="2"/>
      <c r="L1852" s="2"/>
      <c r="M1852" s="2"/>
      <c r="N1852" s="2"/>
      <c r="O1852" s="2"/>
      <c r="P1852" s="2"/>
      <c r="Q1852" s="2"/>
      <c r="R1852" s="2"/>
      <c r="S1852" s="2"/>
      <c r="T1852" s="2"/>
      <c r="U1852" s="2"/>
      <c r="V1852" s="2"/>
      <c r="W1852" s="2"/>
      <c r="X1852" s="2"/>
      <c r="Y1852" s="2"/>
      <c r="Z1852" s="2"/>
      <c r="AA1852" s="2"/>
      <c r="AB1852" s="2"/>
      <c r="AC1852" s="2"/>
      <c r="AD1852" s="2"/>
      <c r="AE1852" s="2"/>
      <c r="AF1852" s="2"/>
      <c r="AG1852" s="2"/>
      <c r="AH1852" s="2"/>
      <c r="AI1852" s="2"/>
      <c r="AJ1852" s="2"/>
      <c r="AK1852" s="2"/>
      <c r="AL1852" s="2"/>
      <c r="AM1852" s="2"/>
      <c r="AN1852" s="2"/>
      <c r="AO1852" s="2"/>
      <c r="AP1852" s="2"/>
      <c r="AQ1852" s="2"/>
      <c r="AR1852" s="2"/>
      <c r="AS1852" s="2"/>
      <c r="AT1852" s="2"/>
      <c r="AU1852" s="2"/>
      <c r="AV1852" s="2"/>
      <c r="AW1852" s="2"/>
      <c r="AX1852" s="2"/>
      <c r="AY1852" s="2"/>
      <c r="AZ1852" s="2"/>
      <c r="BA1852" s="2"/>
      <c r="BB1852" s="2"/>
      <c r="BC1852" s="2"/>
      <c r="BD1852" s="2"/>
      <c r="BE1852" s="2"/>
      <c r="BF1852" s="2"/>
      <c r="BG1852" s="2"/>
      <c r="BH1852" s="2"/>
      <c r="BI1852" s="2"/>
      <c r="BJ1852" s="2" t="s">
        <v>67</v>
      </c>
      <c r="BK1852" s="2"/>
      <c r="BL1852" s="2" t="s">
        <v>68</v>
      </c>
      <c r="BM1852" s="2">
        <v>2469</v>
      </c>
      <c r="BN1852" s="2" t="s">
        <v>69</v>
      </c>
      <c r="BO1852" s="2" t="s">
        <v>68</v>
      </c>
    </row>
    <row r="1853" spans="1:67" x14ac:dyDescent="0.25">
      <c r="A1853" s="2" t="s">
        <v>74</v>
      </c>
      <c r="B1853" s="2"/>
      <c r="C1853" s="2" t="s">
        <v>1504</v>
      </c>
      <c r="D1853" s="2" t="s">
        <v>64</v>
      </c>
      <c r="E1853" s="2" t="s">
        <v>65</v>
      </c>
      <c r="F1853" s="2" t="s">
        <v>73</v>
      </c>
      <c r="G1853" s="2" t="s">
        <v>65</v>
      </c>
      <c r="H1853" s="2" t="s">
        <v>73</v>
      </c>
      <c r="I1853" s="2"/>
      <c r="J1853" s="2"/>
      <c r="K1853" s="2"/>
      <c r="L1853" s="2"/>
      <c r="M1853" s="2"/>
      <c r="N1853" s="2"/>
      <c r="O1853" s="2"/>
      <c r="P1853" s="2"/>
      <c r="Q1853" s="2"/>
      <c r="R1853" s="2"/>
      <c r="S1853" s="2"/>
      <c r="T1853" s="2"/>
      <c r="U1853" s="2"/>
      <c r="V1853" s="2"/>
      <c r="W1853" s="2"/>
      <c r="X1853" s="2"/>
      <c r="Y1853" s="2"/>
      <c r="Z1853" s="2"/>
      <c r="AA1853" s="2"/>
      <c r="AB1853" s="2"/>
      <c r="AC1853" s="2"/>
      <c r="AD1853" s="2"/>
      <c r="AE1853" s="2"/>
      <c r="AF1853" s="2"/>
      <c r="AG1853" s="2"/>
      <c r="AH1853" s="2"/>
      <c r="AI1853" s="2"/>
      <c r="AJ1853" s="2"/>
      <c r="AK1853" s="2"/>
      <c r="AL1853" s="2"/>
      <c r="AM1853" s="2"/>
      <c r="AN1853" s="2"/>
      <c r="AO1853" s="2"/>
      <c r="AP1853" s="2"/>
      <c r="AQ1853" s="2"/>
      <c r="AR1853" s="2"/>
      <c r="AS1853" s="2"/>
      <c r="AT1853" s="2"/>
      <c r="AU1853" s="2"/>
      <c r="AV1853" s="2"/>
      <c r="AW1853" s="2"/>
      <c r="AX1853" s="2"/>
      <c r="AY1853" s="2"/>
      <c r="AZ1853" s="2"/>
      <c r="BA1853" s="2"/>
      <c r="BB1853" s="2"/>
      <c r="BC1853" s="2"/>
      <c r="BD1853" s="2"/>
      <c r="BE1853" s="2"/>
      <c r="BF1853" s="2"/>
      <c r="BG1853" s="2"/>
      <c r="BH1853" s="2"/>
      <c r="BI1853" s="2" t="s">
        <v>63</v>
      </c>
      <c r="BJ1853" s="2" t="s">
        <v>70</v>
      </c>
      <c r="BK1853" s="2"/>
      <c r="BL1853" s="2" t="s">
        <v>68</v>
      </c>
      <c r="BM1853" s="2">
        <v>2469</v>
      </c>
      <c r="BN1853" s="2" t="s">
        <v>71</v>
      </c>
      <c r="BO1853" s="2" t="s">
        <v>68</v>
      </c>
    </row>
    <row r="1854" spans="1:67" x14ac:dyDescent="0.25">
      <c r="A1854" s="8"/>
      <c r="B1854" s="8"/>
      <c r="C1854" s="8" t="s">
        <v>1504</v>
      </c>
      <c r="D1854" s="8" t="s">
        <v>64</v>
      </c>
      <c r="E1854" s="8" t="s">
        <v>65</v>
      </c>
      <c r="F1854" s="8" t="s">
        <v>73</v>
      </c>
      <c r="G1854" s="8" t="s">
        <v>65</v>
      </c>
      <c r="H1854" s="8" t="s">
        <v>73</v>
      </c>
      <c r="I1854" s="8"/>
      <c r="J1854" s="8"/>
      <c r="K1854" s="8"/>
      <c r="L1854" s="8"/>
      <c r="M1854" s="8"/>
      <c r="N1854" s="8"/>
      <c r="O1854" s="8"/>
      <c r="P1854" s="8"/>
      <c r="Q1854" s="8"/>
      <c r="R1854" s="8"/>
      <c r="S1854" s="8"/>
      <c r="T1854" s="8"/>
      <c r="U1854" s="8"/>
      <c r="V1854" s="8"/>
      <c r="W1854" s="8"/>
      <c r="X1854" s="8"/>
      <c r="Y1854" s="8"/>
      <c r="Z1854" s="8"/>
      <c r="AA1854" s="8"/>
      <c r="AB1854" s="8"/>
      <c r="AC1854" s="8"/>
      <c r="AD1854" s="8"/>
      <c r="AE1854" s="8"/>
      <c r="AF1854" s="8"/>
      <c r="AG1854" s="8"/>
      <c r="AH1854" s="8"/>
      <c r="AI1854" s="8"/>
      <c r="AJ1854" s="8"/>
      <c r="AK1854" s="8"/>
      <c r="AL1854" s="8"/>
      <c r="AM1854" s="8"/>
      <c r="AN1854" s="8"/>
      <c r="AO1854" s="8"/>
      <c r="AP1854" s="8"/>
      <c r="AQ1854" s="8"/>
      <c r="AR1854" s="8"/>
      <c r="AS1854" s="8"/>
      <c r="AT1854" s="8"/>
      <c r="AU1854" s="8"/>
      <c r="AV1854" s="8"/>
      <c r="AW1854" s="8">
        <v>15</v>
      </c>
      <c r="AX1854" s="8"/>
      <c r="AY1854" s="8"/>
      <c r="AZ1854" s="8">
        <v>11</v>
      </c>
      <c r="BA1854" s="8"/>
      <c r="BB1854" s="8"/>
      <c r="BC1854" s="8"/>
      <c r="BD1854" s="8"/>
      <c r="BE1854" s="8">
        <v>15</v>
      </c>
      <c r="BF1854" s="8"/>
      <c r="BG1854" s="8"/>
      <c r="BH1854" s="8">
        <v>10</v>
      </c>
      <c r="BI1854" s="8" t="s">
        <v>1477</v>
      </c>
      <c r="BJ1854" s="8" t="s">
        <v>67</v>
      </c>
      <c r="BK1854" s="9">
        <v>44806</v>
      </c>
      <c r="BL1854" s="8" t="s">
        <v>1464</v>
      </c>
      <c r="BM1854" s="8">
        <v>35427</v>
      </c>
      <c r="BN1854" s="8"/>
      <c r="BO1854" s="8"/>
    </row>
    <row r="1855" spans="1:67" x14ac:dyDescent="0.25">
      <c r="C1855" t="s">
        <v>1504</v>
      </c>
      <c r="D1855" t="s">
        <v>64</v>
      </c>
      <c r="E1855" t="s">
        <v>65</v>
      </c>
      <c r="F1855" t="s">
        <v>73</v>
      </c>
      <c r="G1855" t="s">
        <v>65</v>
      </c>
      <c r="H1855" t="s">
        <v>73</v>
      </c>
      <c r="BA1855">
        <v>15</v>
      </c>
      <c r="BD1855">
        <v>11</v>
      </c>
      <c r="BE1855">
        <v>15</v>
      </c>
      <c r="BH1855">
        <v>10</v>
      </c>
      <c r="BJ1855" t="s">
        <v>67</v>
      </c>
      <c r="BK1855" s="1">
        <v>44797</v>
      </c>
      <c r="BL1855" t="s">
        <v>75</v>
      </c>
      <c r="BM1855">
        <v>36083</v>
      </c>
      <c r="BN1855" t="s">
        <v>60</v>
      </c>
      <c r="BO1855" t="s">
        <v>75</v>
      </c>
    </row>
    <row r="1856" spans="1:67" x14ac:dyDescent="0.25">
      <c r="A1856" s="13" t="s">
        <v>1723</v>
      </c>
      <c r="B1856" s="13"/>
      <c r="C1856" s="13" t="s">
        <v>1504</v>
      </c>
      <c r="D1856" s="13" t="s">
        <v>64</v>
      </c>
      <c r="E1856" s="13" t="s">
        <v>65</v>
      </c>
      <c r="F1856" s="13"/>
      <c r="G1856" s="13" t="s">
        <v>65</v>
      </c>
      <c r="H1856" s="13"/>
      <c r="I1856" s="13"/>
      <c r="J1856" s="13"/>
      <c r="K1856" s="13"/>
      <c r="L1856" s="13"/>
      <c r="M1856" s="13"/>
      <c r="N1856" s="13"/>
      <c r="O1856" s="13"/>
      <c r="P1856" s="13"/>
      <c r="Q1856" s="13"/>
      <c r="R1856" s="13"/>
      <c r="S1856" s="13"/>
      <c r="T1856" s="13"/>
      <c r="U1856" s="13"/>
      <c r="V1856" s="13"/>
      <c r="W1856" s="13"/>
      <c r="X1856" s="13"/>
      <c r="Y1856" s="13"/>
      <c r="Z1856" s="13"/>
      <c r="AA1856" s="13"/>
      <c r="AB1856" s="13"/>
      <c r="AC1856" s="13"/>
      <c r="AD1856" s="13"/>
      <c r="AE1856" s="13"/>
      <c r="AF1856" s="13"/>
      <c r="AG1856" s="13"/>
      <c r="AH1856" s="13"/>
      <c r="AI1856" s="13"/>
      <c r="AJ1856" s="13"/>
      <c r="AK1856" s="13"/>
      <c r="AL1856" s="13"/>
      <c r="AM1856" s="13"/>
      <c r="AN1856" s="13"/>
      <c r="AO1856" s="13"/>
      <c r="AP1856" s="13"/>
      <c r="AQ1856" s="13"/>
      <c r="AR1856" s="13"/>
      <c r="AS1856" s="13"/>
      <c r="AT1856" s="13"/>
      <c r="AU1856" s="13"/>
      <c r="AV1856" s="13"/>
      <c r="AW1856" s="13"/>
      <c r="AX1856" s="13"/>
      <c r="AY1856" s="13"/>
      <c r="AZ1856" s="13"/>
      <c r="BA1856" s="13"/>
      <c r="BB1856" s="13"/>
      <c r="BC1856" s="13"/>
      <c r="BD1856" s="13"/>
      <c r="BE1856" s="13"/>
      <c r="BF1856" s="13"/>
      <c r="BG1856" s="13"/>
      <c r="BH1856" s="13"/>
      <c r="BI1856" s="13"/>
      <c r="BJ1856" s="13"/>
      <c r="BK1856" s="13"/>
      <c r="BL1856" s="13"/>
      <c r="BM1856" s="13"/>
      <c r="BN1856" s="13"/>
      <c r="BO1856" s="13"/>
    </row>
    <row r="1857" spans="1:67" s="23" customFormat="1" x14ac:dyDescent="0.25">
      <c r="A1857" s="13" t="s">
        <v>1723</v>
      </c>
      <c r="B1857" s="13"/>
      <c r="C1857" s="13" t="s">
        <v>1504</v>
      </c>
      <c r="D1857" s="13" t="s">
        <v>64</v>
      </c>
      <c r="E1857" s="13" t="s">
        <v>1552</v>
      </c>
      <c r="F1857" s="13" t="s">
        <v>1553</v>
      </c>
      <c r="G1857" s="13" t="s">
        <v>1552</v>
      </c>
      <c r="H1857" s="13" t="s">
        <v>1553</v>
      </c>
      <c r="I1857" s="13"/>
      <c r="J1857" s="13"/>
      <c r="K1857" s="13"/>
      <c r="L1857" s="13"/>
      <c r="M1857" s="13"/>
      <c r="N1857" s="13"/>
      <c r="O1857" s="13"/>
      <c r="P1857" s="13"/>
      <c r="Q1857" s="13"/>
      <c r="R1857" s="13"/>
      <c r="S1857" s="13"/>
      <c r="T1857" s="13"/>
      <c r="U1857" s="13"/>
      <c r="V1857" s="13"/>
      <c r="W1857" s="13"/>
      <c r="X1857" s="13"/>
      <c r="Y1857" s="13"/>
      <c r="Z1857" s="13"/>
      <c r="AA1857" s="13"/>
      <c r="AB1857" s="13"/>
      <c r="AC1857" s="13"/>
      <c r="AD1857" s="13"/>
      <c r="AE1857" s="13"/>
      <c r="AF1857" s="13"/>
      <c r="AG1857" s="13"/>
      <c r="AH1857" s="13"/>
      <c r="AI1857" s="13"/>
      <c r="AJ1857" s="13"/>
      <c r="AK1857" s="13"/>
      <c r="AL1857" s="13"/>
      <c r="AM1857" s="13"/>
      <c r="AN1857" s="13"/>
      <c r="AO1857" s="13"/>
      <c r="AP1857" s="13"/>
      <c r="AQ1857" s="13"/>
      <c r="AR1857" s="13"/>
      <c r="AS1857" s="13"/>
      <c r="AT1857" s="13"/>
      <c r="AU1857" s="13"/>
      <c r="AV1857" s="13"/>
      <c r="AW1857" s="13"/>
      <c r="AX1857" s="13"/>
      <c r="AY1857" s="13"/>
      <c r="AZ1857" s="13"/>
      <c r="BA1857" s="13"/>
      <c r="BB1857" s="13"/>
      <c r="BC1857" s="13"/>
      <c r="BD1857" s="13"/>
      <c r="BE1857" s="13"/>
      <c r="BF1857" s="13"/>
      <c r="BG1857" s="13"/>
      <c r="BH1857" s="13"/>
      <c r="BI1857" s="13"/>
      <c r="BJ1857" s="13"/>
      <c r="BK1857" s="13"/>
      <c r="BL1857" s="13"/>
      <c r="BM1857" s="13"/>
      <c r="BN1857" s="13"/>
      <c r="BO1857" s="13"/>
    </row>
    <row r="1858" spans="1:67" s="23" customFormat="1" x14ac:dyDescent="0.25">
      <c r="A1858" t="s">
        <v>2783</v>
      </c>
      <c r="B1858" t="s">
        <v>326</v>
      </c>
      <c r="C1858" t="s">
        <v>1504</v>
      </c>
      <c r="D1858" t="s">
        <v>64</v>
      </c>
      <c r="E1858" t="s">
        <v>1552</v>
      </c>
      <c r="F1858" t="s">
        <v>1553</v>
      </c>
      <c r="G1858" t="s">
        <v>1552</v>
      </c>
      <c r="H1858" t="s">
        <v>1553</v>
      </c>
      <c r="I1858"/>
      <c r="J1858"/>
      <c r="K1858"/>
      <c r="L1858" t="s">
        <v>2737</v>
      </c>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v>8.9</v>
      </c>
      <c r="AT1858"/>
      <c r="AU1858"/>
      <c r="AV1858">
        <v>5.9</v>
      </c>
      <c r="AW1858">
        <v>9.1</v>
      </c>
      <c r="AX1858">
        <v>6.9</v>
      </c>
      <c r="AY1858">
        <v>7.7</v>
      </c>
      <c r="AZ1858">
        <v>7.7</v>
      </c>
      <c r="BA1858"/>
      <c r="BB1858"/>
      <c r="BC1858"/>
      <c r="BD1858"/>
      <c r="BE1858"/>
      <c r="BF1858"/>
      <c r="BG1858"/>
      <c r="BH1858"/>
      <c r="BI1858"/>
      <c r="BJ1858" s="8" t="s">
        <v>67</v>
      </c>
      <c r="BK1858" s="9">
        <v>44830</v>
      </c>
      <c r="BL1858" s="8" t="s">
        <v>2684</v>
      </c>
      <c r="BM1858">
        <v>63104</v>
      </c>
      <c r="BN1858" t="s">
        <v>60</v>
      </c>
      <c r="BO1858" s="8" t="s">
        <v>2684</v>
      </c>
    </row>
    <row r="1859" spans="1:67" s="23" customFormat="1" x14ac:dyDescent="0.25">
      <c r="A1859" t="s">
        <v>2784</v>
      </c>
      <c r="B1859"/>
      <c r="C1859" t="s">
        <v>1504</v>
      </c>
      <c r="D1859" t="s">
        <v>64</v>
      </c>
      <c r="E1859" t="s">
        <v>1552</v>
      </c>
      <c r="F1859" t="s">
        <v>1553</v>
      </c>
      <c r="G1859" t="s">
        <v>1552</v>
      </c>
      <c r="H1859" t="s">
        <v>1553</v>
      </c>
      <c r="I1859"/>
      <c r="J1859"/>
      <c r="K1859"/>
      <c r="L1859" t="s">
        <v>2737</v>
      </c>
      <c r="M1859"/>
      <c r="N1859"/>
      <c r="O1859"/>
      <c r="P1859"/>
      <c r="Q1859"/>
      <c r="R1859"/>
      <c r="S1859"/>
      <c r="T1859"/>
      <c r="U1859">
        <v>7.3</v>
      </c>
      <c r="V1859"/>
      <c r="W1859"/>
      <c r="X1859">
        <v>8.5</v>
      </c>
      <c r="Y1859">
        <v>8.1999999999999993</v>
      </c>
      <c r="Z1859"/>
      <c r="AA1859"/>
      <c r="AB1859">
        <v>10.3</v>
      </c>
      <c r="AC1859">
        <v>8.5</v>
      </c>
      <c r="AD1859"/>
      <c r="AE1859"/>
      <c r="AF1859">
        <v>11.4</v>
      </c>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s="8" t="s">
        <v>67</v>
      </c>
      <c r="BK1859" s="9">
        <v>44830</v>
      </c>
      <c r="BL1859" s="8" t="s">
        <v>2684</v>
      </c>
      <c r="BM1859">
        <v>63104</v>
      </c>
      <c r="BN1859" t="s">
        <v>60</v>
      </c>
      <c r="BO1859" s="8" t="s">
        <v>2684</v>
      </c>
    </row>
    <row r="1860" spans="1:67" s="23" customFormat="1" x14ac:dyDescent="0.25">
      <c r="A1860" s="13" t="s">
        <v>1723</v>
      </c>
      <c r="B1860" s="13"/>
      <c r="C1860" s="13" t="s">
        <v>1504</v>
      </c>
      <c r="D1860" s="13" t="s">
        <v>64</v>
      </c>
      <c r="E1860" s="13" t="s">
        <v>1552</v>
      </c>
      <c r="F1860" s="13" t="s">
        <v>1554</v>
      </c>
      <c r="G1860" s="13" t="s">
        <v>1552</v>
      </c>
      <c r="H1860" s="13" t="s">
        <v>1554</v>
      </c>
      <c r="I1860" s="13"/>
      <c r="J1860" s="13"/>
      <c r="K1860" s="13"/>
      <c r="L1860" s="13"/>
      <c r="M1860" s="13"/>
      <c r="N1860" s="13"/>
      <c r="O1860" s="13"/>
      <c r="P1860" s="13"/>
      <c r="Q1860" s="13"/>
      <c r="R1860" s="13"/>
      <c r="S1860" s="13"/>
      <c r="T1860" s="13"/>
      <c r="U1860" s="13"/>
      <c r="V1860" s="13"/>
      <c r="W1860" s="13"/>
      <c r="X1860" s="13"/>
      <c r="Y1860" s="13"/>
      <c r="Z1860" s="13"/>
      <c r="AA1860" s="13"/>
      <c r="AB1860" s="13"/>
      <c r="AC1860" s="13"/>
      <c r="AD1860" s="13"/>
      <c r="AE1860" s="13"/>
      <c r="AF1860" s="13"/>
      <c r="AG1860" s="13"/>
      <c r="AH1860" s="13"/>
      <c r="AI1860" s="13"/>
      <c r="AJ1860" s="13"/>
      <c r="AK1860" s="13"/>
      <c r="AL1860" s="13"/>
      <c r="AM1860" s="13"/>
      <c r="AN1860" s="13"/>
      <c r="AO1860" s="13"/>
      <c r="AP1860" s="13"/>
      <c r="AQ1860" s="13"/>
      <c r="AR1860" s="13"/>
      <c r="AS1860" s="13"/>
      <c r="AT1860" s="13"/>
      <c r="AU1860" s="13"/>
      <c r="AV1860" s="13"/>
      <c r="AW1860" s="13"/>
      <c r="AX1860" s="13"/>
      <c r="AY1860" s="13"/>
      <c r="AZ1860" s="13"/>
      <c r="BA1860" s="13"/>
      <c r="BB1860" s="13"/>
      <c r="BC1860" s="13"/>
      <c r="BD1860" s="13"/>
      <c r="BE1860" s="13"/>
      <c r="BF1860" s="13"/>
      <c r="BG1860" s="13"/>
      <c r="BH1860" s="13"/>
      <c r="BI1860" s="13"/>
      <c r="BJ1860" s="13"/>
      <c r="BK1860" s="13"/>
      <c r="BL1860" s="13"/>
      <c r="BM1860" s="13"/>
      <c r="BN1860" s="13"/>
      <c r="BO1860" s="13"/>
    </row>
    <row r="1861" spans="1:67" s="23" customFormat="1" x14ac:dyDescent="0.25">
      <c r="A1861" t="s">
        <v>2782</v>
      </c>
      <c r="B1861"/>
      <c r="C1861" t="s">
        <v>1504</v>
      </c>
      <c r="D1861" t="s">
        <v>64</v>
      </c>
      <c r="E1861" t="s">
        <v>1552</v>
      </c>
      <c r="F1861" t="s">
        <v>1554</v>
      </c>
      <c r="G1861" t="s">
        <v>1552</v>
      </c>
      <c r="H1861" t="s">
        <v>1554</v>
      </c>
      <c r="I1861"/>
      <c r="J1861"/>
      <c r="K1861"/>
      <c r="L1861" t="s">
        <v>2738</v>
      </c>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c r="AW1861"/>
      <c r="AX1861"/>
      <c r="AY1861"/>
      <c r="AZ1861"/>
      <c r="BA1861"/>
      <c r="BB1861"/>
      <c r="BC1861"/>
      <c r="BD1861"/>
      <c r="BE1861">
        <v>13.9</v>
      </c>
      <c r="BF1861"/>
      <c r="BG1861"/>
      <c r="BH1861">
        <v>9.4</v>
      </c>
      <c r="BI1861"/>
      <c r="BJ1861" s="8" t="s">
        <v>67</v>
      </c>
      <c r="BK1861" s="9">
        <v>44830</v>
      </c>
      <c r="BL1861" s="8" t="s">
        <v>2684</v>
      </c>
      <c r="BM1861">
        <v>63104</v>
      </c>
      <c r="BN1861"/>
      <c r="BO1861"/>
    </row>
    <row r="1862" spans="1:67" x14ac:dyDescent="0.25">
      <c r="A1862" t="s">
        <v>2780</v>
      </c>
      <c r="B1862" t="s">
        <v>326</v>
      </c>
      <c r="C1862" t="s">
        <v>1504</v>
      </c>
      <c r="D1862" t="s">
        <v>64</v>
      </c>
      <c r="E1862" t="s">
        <v>1552</v>
      </c>
      <c r="F1862" t="s">
        <v>1554</v>
      </c>
      <c r="G1862" t="s">
        <v>1552</v>
      </c>
      <c r="H1862" t="s">
        <v>1554</v>
      </c>
      <c r="L1862" t="s">
        <v>2781</v>
      </c>
      <c r="Q1862">
        <v>7.7</v>
      </c>
      <c r="T1862">
        <v>5.0999999999999996</v>
      </c>
      <c r="U1862">
        <v>8.9</v>
      </c>
      <c r="X1862">
        <v>10</v>
      </c>
      <c r="Y1862">
        <v>9.6</v>
      </c>
      <c r="AB1862">
        <v>12.6</v>
      </c>
      <c r="AC1862">
        <v>10.5</v>
      </c>
      <c r="AF1862">
        <v>14</v>
      </c>
      <c r="AS1862">
        <v>9.8000000000000007</v>
      </c>
      <c r="AV1862">
        <v>6</v>
      </c>
      <c r="BA1862">
        <v>11.1</v>
      </c>
      <c r="BB1862">
        <v>10.4</v>
      </c>
      <c r="BC1862">
        <v>10.3</v>
      </c>
      <c r="BD1862">
        <v>10.4</v>
      </c>
      <c r="BE1862">
        <v>12.1</v>
      </c>
      <c r="BH1862">
        <v>8.4</v>
      </c>
      <c r="BJ1862" s="8" t="s">
        <v>67</v>
      </c>
      <c r="BK1862" s="9">
        <v>44830</v>
      </c>
      <c r="BL1862" s="8" t="s">
        <v>2684</v>
      </c>
      <c r="BM1862">
        <v>63104</v>
      </c>
      <c r="BN1862" t="s">
        <v>60</v>
      </c>
      <c r="BO1862" t="s">
        <v>2684</v>
      </c>
    </row>
    <row r="1863" spans="1:67" x14ac:dyDescent="0.25">
      <c r="A1863" t="s">
        <v>2785</v>
      </c>
      <c r="C1863" t="s">
        <v>1504</v>
      </c>
      <c r="D1863" t="s">
        <v>64</v>
      </c>
      <c r="E1863" t="s">
        <v>1552</v>
      </c>
      <c r="F1863" t="s">
        <v>271</v>
      </c>
      <c r="G1863" t="s">
        <v>2787</v>
      </c>
      <c r="H1863" t="s">
        <v>271</v>
      </c>
      <c r="L1863" t="s">
        <v>2786</v>
      </c>
      <c r="AG1863">
        <v>7.1</v>
      </c>
      <c r="AJ1863">
        <v>8.9</v>
      </c>
      <c r="AO1863">
        <v>9</v>
      </c>
      <c r="AR1863">
        <v>5.0999999999999996</v>
      </c>
      <c r="BA1863">
        <v>9</v>
      </c>
      <c r="BI1863" t="s">
        <v>2788</v>
      </c>
      <c r="BJ1863" s="8" t="s">
        <v>67</v>
      </c>
      <c r="BK1863" s="9">
        <v>44830</v>
      </c>
      <c r="BL1863" s="8" t="s">
        <v>2684</v>
      </c>
      <c r="BM1863">
        <v>63104</v>
      </c>
    </row>
    <row r="1864" spans="1:67" x14ac:dyDescent="0.25">
      <c r="A1864" s="13" t="s">
        <v>1723</v>
      </c>
      <c r="B1864" s="13"/>
      <c r="C1864" s="13" t="s">
        <v>1504</v>
      </c>
      <c r="D1864" s="13" t="s">
        <v>64</v>
      </c>
      <c r="E1864" s="13" t="s">
        <v>1552</v>
      </c>
      <c r="F1864" s="13"/>
      <c r="G1864" s="13" t="s">
        <v>1552</v>
      </c>
      <c r="H1864" s="13"/>
      <c r="I1864" s="13"/>
      <c r="J1864" s="13"/>
      <c r="K1864" s="13"/>
      <c r="L1864" s="13"/>
      <c r="M1864" s="13"/>
      <c r="N1864" s="13"/>
      <c r="O1864" s="13"/>
      <c r="P1864" s="13"/>
      <c r="Q1864" s="13"/>
      <c r="R1864" s="13"/>
      <c r="S1864" s="13"/>
      <c r="T1864" s="13"/>
      <c r="U1864" s="13"/>
      <c r="V1864" s="13"/>
      <c r="W1864" s="13"/>
      <c r="X1864" s="13"/>
      <c r="Y1864" s="13"/>
      <c r="Z1864" s="13"/>
      <c r="AA1864" s="13"/>
      <c r="AB1864" s="13"/>
      <c r="AC1864" s="13"/>
      <c r="AD1864" s="13"/>
      <c r="AE1864" s="13"/>
      <c r="AF1864" s="13"/>
      <c r="AG1864" s="13"/>
      <c r="AH1864" s="13"/>
      <c r="AI1864" s="13"/>
      <c r="AJ1864" s="13"/>
      <c r="AK1864" s="13"/>
      <c r="AL1864" s="13"/>
      <c r="AM1864" s="13"/>
      <c r="AN1864" s="13"/>
      <c r="AO1864" s="13"/>
      <c r="AP1864" s="13"/>
      <c r="AQ1864" s="13"/>
      <c r="AR1864" s="13"/>
      <c r="AS1864" s="13"/>
      <c r="AT1864" s="13"/>
      <c r="AU1864" s="13"/>
      <c r="AV1864" s="13"/>
      <c r="AW1864" s="13"/>
      <c r="AX1864" s="13"/>
      <c r="AY1864" s="13"/>
      <c r="AZ1864" s="13"/>
      <c r="BA1864" s="13"/>
      <c r="BB1864" s="13"/>
      <c r="BC1864" s="13"/>
      <c r="BD1864" s="13"/>
      <c r="BE1864" s="13"/>
      <c r="BF1864" s="13"/>
      <c r="BG1864" s="13"/>
      <c r="BH1864" s="13"/>
      <c r="BI1864" s="13"/>
      <c r="BJ1864" s="13"/>
      <c r="BK1864" s="13"/>
      <c r="BL1864" s="13"/>
      <c r="BM1864" s="13"/>
      <c r="BN1864" s="13"/>
      <c r="BO1864" s="13"/>
    </row>
    <row r="1865" spans="1:67" x14ac:dyDescent="0.25">
      <c r="A1865" s="13" t="s">
        <v>1723</v>
      </c>
      <c r="B1865" s="13"/>
      <c r="C1865" s="13" t="s">
        <v>1504</v>
      </c>
      <c r="D1865" s="13" t="s">
        <v>64</v>
      </c>
      <c r="E1865" s="13" t="s">
        <v>115</v>
      </c>
      <c r="F1865" s="13" t="s">
        <v>116</v>
      </c>
      <c r="G1865" s="13" t="s">
        <v>115</v>
      </c>
      <c r="H1865" s="13" t="s">
        <v>116</v>
      </c>
      <c r="I1865" s="13"/>
      <c r="J1865" s="13"/>
      <c r="K1865" s="13"/>
      <c r="L1865" s="13"/>
      <c r="M1865" s="13"/>
      <c r="N1865" s="13"/>
      <c r="O1865" s="13"/>
      <c r="P1865" s="13"/>
      <c r="Q1865" s="13"/>
      <c r="R1865" s="13"/>
      <c r="S1865" s="13"/>
      <c r="T1865" s="13"/>
      <c r="U1865" s="13"/>
      <c r="V1865" s="13"/>
      <c r="W1865" s="13"/>
      <c r="X1865" s="13"/>
      <c r="Y1865" s="13"/>
      <c r="Z1865" s="13"/>
      <c r="AA1865" s="13"/>
      <c r="AB1865" s="13"/>
      <c r="AC1865" s="13"/>
      <c r="AD1865" s="13"/>
      <c r="AE1865" s="13"/>
      <c r="AF1865" s="13"/>
      <c r="AG1865" s="13"/>
      <c r="AH1865" s="13"/>
      <c r="AI1865" s="13"/>
      <c r="AJ1865" s="13"/>
      <c r="AK1865" s="13"/>
      <c r="AL1865" s="13"/>
      <c r="AM1865" s="13"/>
      <c r="AN1865" s="13"/>
      <c r="AO1865" s="13"/>
      <c r="AP1865" s="13"/>
      <c r="AQ1865" s="13"/>
      <c r="AR1865" s="13"/>
      <c r="AS1865" s="13"/>
      <c r="AT1865" s="13"/>
      <c r="AU1865" s="13"/>
      <c r="AV1865" s="13"/>
      <c r="AW1865" s="13"/>
      <c r="AX1865" s="13"/>
      <c r="AY1865" s="13"/>
      <c r="AZ1865" s="13"/>
      <c r="BA1865" s="13"/>
      <c r="BB1865" s="13"/>
      <c r="BC1865" s="13"/>
      <c r="BD1865" s="13"/>
      <c r="BE1865" s="13"/>
      <c r="BF1865" s="13"/>
      <c r="BG1865" s="13"/>
      <c r="BH1865" s="13"/>
      <c r="BI1865" s="13"/>
      <c r="BJ1865" s="13"/>
      <c r="BK1865" s="13"/>
      <c r="BL1865" s="13"/>
      <c r="BM1865" s="13"/>
      <c r="BN1865" s="13"/>
      <c r="BO1865" s="13"/>
    </row>
    <row r="1866" spans="1:67" x14ac:dyDescent="0.25">
      <c r="A1866" t="s">
        <v>119</v>
      </c>
      <c r="C1866" t="s">
        <v>1504</v>
      </c>
      <c r="D1866" t="s">
        <v>64</v>
      </c>
      <c r="E1866" t="s">
        <v>115</v>
      </c>
      <c r="F1866" t="s">
        <v>116</v>
      </c>
      <c r="G1866" t="s">
        <v>115</v>
      </c>
      <c r="H1866" t="s">
        <v>116</v>
      </c>
      <c r="X1866">
        <v>11.6</v>
      </c>
      <c r="Y1866">
        <v>10.6</v>
      </c>
      <c r="AB1866">
        <v>12.6</v>
      </c>
      <c r="AC1866">
        <v>13.7</v>
      </c>
      <c r="AF1866">
        <v>17.100000000000001</v>
      </c>
      <c r="BA1866">
        <v>16.5</v>
      </c>
      <c r="BB1866">
        <v>14.8</v>
      </c>
      <c r="BC1866">
        <v>13.6</v>
      </c>
      <c r="BD1866">
        <v>14.8</v>
      </c>
      <c r="BJ1866" t="s">
        <v>58</v>
      </c>
      <c r="BL1866" t="s">
        <v>120</v>
      </c>
      <c r="BM1866">
        <v>76629</v>
      </c>
    </row>
    <row r="1867" spans="1:67" x14ac:dyDescent="0.25">
      <c r="A1867" t="s">
        <v>121</v>
      </c>
      <c r="C1867" t="s">
        <v>1504</v>
      </c>
      <c r="D1867" t="s">
        <v>64</v>
      </c>
      <c r="E1867" t="s">
        <v>115</v>
      </c>
      <c r="F1867" t="s">
        <v>116</v>
      </c>
      <c r="G1867" t="s">
        <v>115</v>
      </c>
      <c r="H1867" t="s">
        <v>116</v>
      </c>
      <c r="BE1867">
        <v>15.1</v>
      </c>
      <c r="BF1867">
        <v>9.8000000000000007</v>
      </c>
      <c r="BG1867">
        <v>8.1</v>
      </c>
      <c r="BH1867">
        <v>9.8000000000000007</v>
      </c>
      <c r="BJ1867" t="s">
        <v>58</v>
      </c>
      <c r="BL1867" t="s">
        <v>120</v>
      </c>
      <c r="BM1867">
        <v>76629</v>
      </c>
    </row>
    <row r="1868" spans="1:67" x14ac:dyDescent="0.25">
      <c r="A1868" t="s">
        <v>2735</v>
      </c>
      <c r="C1868" t="s">
        <v>1504</v>
      </c>
      <c r="D1868" t="s">
        <v>64</v>
      </c>
      <c r="E1868" t="s">
        <v>115</v>
      </c>
      <c r="F1868" t="s">
        <v>116</v>
      </c>
      <c r="G1868" t="s">
        <v>115</v>
      </c>
      <c r="H1868" t="s">
        <v>2731</v>
      </c>
      <c r="L1868" t="s">
        <v>2738</v>
      </c>
      <c r="AY1868">
        <v>9.9</v>
      </c>
      <c r="AZ1868">
        <v>9.9</v>
      </c>
      <c r="BJ1868" s="8" t="s">
        <v>67</v>
      </c>
      <c r="BK1868" s="9">
        <v>44830</v>
      </c>
      <c r="BL1868" s="8" t="s">
        <v>2684</v>
      </c>
      <c r="BM1868">
        <v>63104</v>
      </c>
    </row>
    <row r="1869" spans="1:67" x14ac:dyDescent="0.25">
      <c r="A1869" t="s">
        <v>2736</v>
      </c>
      <c r="C1869" t="s">
        <v>1504</v>
      </c>
      <c r="D1869" t="s">
        <v>64</v>
      </c>
      <c r="E1869" t="s">
        <v>115</v>
      </c>
      <c r="F1869" t="s">
        <v>116</v>
      </c>
      <c r="G1869" t="s">
        <v>115</v>
      </c>
      <c r="H1869" t="s">
        <v>2731</v>
      </c>
      <c r="L1869" t="s">
        <v>2739</v>
      </c>
      <c r="BB1869">
        <v>11.5</v>
      </c>
      <c r="BD1869">
        <v>11.5</v>
      </c>
      <c r="BJ1869" s="8" t="s">
        <v>67</v>
      </c>
      <c r="BK1869" s="9">
        <v>44830</v>
      </c>
      <c r="BL1869" s="8" t="s">
        <v>2684</v>
      </c>
      <c r="BM1869">
        <v>63104</v>
      </c>
    </row>
    <row r="1870" spans="1:67" x14ac:dyDescent="0.25">
      <c r="A1870" t="s">
        <v>2733</v>
      </c>
      <c r="C1870" t="s">
        <v>1504</v>
      </c>
      <c r="D1870" t="s">
        <v>64</v>
      </c>
      <c r="E1870" t="s">
        <v>115</v>
      </c>
      <c r="F1870" t="s">
        <v>116</v>
      </c>
      <c r="G1870" t="s">
        <v>115</v>
      </c>
      <c r="H1870" t="s">
        <v>2731</v>
      </c>
      <c r="L1870" t="s">
        <v>2737</v>
      </c>
      <c r="AS1870">
        <v>14.4</v>
      </c>
      <c r="AV1870">
        <v>7.9</v>
      </c>
      <c r="AW1870">
        <v>11.8</v>
      </c>
      <c r="AX1870">
        <v>8.8000000000000007</v>
      </c>
      <c r="AY1870">
        <v>10.7</v>
      </c>
      <c r="AZ1870">
        <v>10.7</v>
      </c>
      <c r="BA1870">
        <v>14.4</v>
      </c>
      <c r="BB1870">
        <v>12.3</v>
      </c>
      <c r="BC1870">
        <v>12.2</v>
      </c>
      <c r="BD1870">
        <v>12.3</v>
      </c>
      <c r="BE1870">
        <v>14.4</v>
      </c>
      <c r="BH1870">
        <v>9.6999999999999993</v>
      </c>
      <c r="BJ1870" s="8" t="s">
        <v>67</v>
      </c>
      <c r="BK1870" s="9">
        <v>44830</v>
      </c>
      <c r="BL1870" s="8" t="s">
        <v>2684</v>
      </c>
      <c r="BM1870">
        <v>63104</v>
      </c>
      <c r="BN1870" t="s">
        <v>60</v>
      </c>
      <c r="BO1870" s="8" t="s">
        <v>2684</v>
      </c>
    </row>
    <row r="1871" spans="1:67" x14ac:dyDescent="0.25">
      <c r="A1871" t="s">
        <v>2734</v>
      </c>
      <c r="C1871" t="s">
        <v>1504</v>
      </c>
      <c r="D1871" t="s">
        <v>64</v>
      </c>
      <c r="E1871" t="s">
        <v>115</v>
      </c>
      <c r="F1871" t="s">
        <v>116</v>
      </c>
      <c r="G1871" t="s">
        <v>115</v>
      </c>
      <c r="H1871" t="s">
        <v>2731</v>
      </c>
      <c r="L1871" t="s">
        <v>2737</v>
      </c>
      <c r="AR1871">
        <v>5.4</v>
      </c>
      <c r="AS1871">
        <v>12.6</v>
      </c>
      <c r="AV1871">
        <v>7.1</v>
      </c>
      <c r="AW1871">
        <v>11.9</v>
      </c>
      <c r="AX1871">
        <v>8.1999999999999993</v>
      </c>
      <c r="AY1871">
        <v>9.1999999999999993</v>
      </c>
      <c r="AZ1871">
        <v>9.1999999999999993</v>
      </c>
      <c r="BJ1871" s="8" t="s">
        <v>67</v>
      </c>
      <c r="BK1871" s="9">
        <v>44830</v>
      </c>
      <c r="BL1871" s="8" t="s">
        <v>2684</v>
      </c>
      <c r="BM1871">
        <v>63104</v>
      </c>
    </row>
    <row r="1872" spans="1:67" s="23" customFormat="1" x14ac:dyDescent="0.25">
      <c r="A1872" t="s">
        <v>2732</v>
      </c>
      <c r="B1872"/>
      <c r="C1872" t="s">
        <v>1504</v>
      </c>
      <c r="D1872" t="s">
        <v>64</v>
      </c>
      <c r="E1872" t="s">
        <v>115</v>
      </c>
      <c r="F1872" t="s">
        <v>116</v>
      </c>
      <c r="G1872" t="s">
        <v>115</v>
      </c>
      <c r="H1872" t="s">
        <v>2731</v>
      </c>
      <c r="I1872"/>
      <c r="J1872"/>
      <c r="K1872"/>
      <c r="L1872" t="s">
        <v>2740</v>
      </c>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v>13</v>
      </c>
      <c r="AX1872"/>
      <c r="AY1872">
        <v>10.199999999999999</v>
      </c>
      <c r="AZ1872">
        <v>10.199999999999999</v>
      </c>
      <c r="BA1872">
        <v>14.8</v>
      </c>
      <c r="BB1872">
        <v>11.7</v>
      </c>
      <c r="BC1872">
        <v>11.6</v>
      </c>
      <c r="BD1872">
        <v>11.7</v>
      </c>
      <c r="BE1872"/>
      <c r="BF1872"/>
      <c r="BG1872"/>
      <c r="BH1872"/>
      <c r="BI1872"/>
      <c r="BJ1872" s="8" t="s">
        <v>67</v>
      </c>
      <c r="BK1872" s="9">
        <v>44830</v>
      </c>
      <c r="BL1872" s="8" t="s">
        <v>2684</v>
      </c>
      <c r="BM1872">
        <v>63104</v>
      </c>
      <c r="BN1872"/>
      <c r="BO1872"/>
    </row>
    <row r="1873" spans="1:67" s="23" customFormat="1" x14ac:dyDescent="0.25">
      <c r="A1873" t="s">
        <v>2723</v>
      </c>
      <c r="B1873"/>
      <c r="C1873" t="s">
        <v>1504</v>
      </c>
      <c r="D1873" t="s">
        <v>64</v>
      </c>
      <c r="E1873" t="s">
        <v>115</v>
      </c>
      <c r="F1873" t="s">
        <v>116</v>
      </c>
      <c r="G1873" t="s">
        <v>115</v>
      </c>
      <c r="H1873" t="s">
        <v>117</v>
      </c>
      <c r="I1873"/>
      <c r="J1873"/>
      <c r="K1873"/>
      <c r="L1873" t="s">
        <v>2729</v>
      </c>
      <c r="M1873"/>
      <c r="N1873"/>
      <c r="O1873"/>
      <c r="P1873"/>
      <c r="Q1873"/>
      <c r="R1873"/>
      <c r="S1873"/>
      <c r="T1873"/>
      <c r="U1873"/>
      <c r="V1873"/>
      <c r="W1873"/>
      <c r="X1873"/>
      <c r="Y1873">
        <v>13.9</v>
      </c>
      <c r="Z1873"/>
      <c r="AA1873"/>
      <c r="AB1873">
        <v>16.3</v>
      </c>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s="8" t="s">
        <v>67</v>
      </c>
      <c r="BK1873" s="9">
        <v>44830</v>
      </c>
      <c r="BL1873" s="8" t="s">
        <v>2684</v>
      </c>
      <c r="BM1873">
        <v>63104</v>
      </c>
      <c r="BN1873"/>
      <c r="BO1873"/>
    </row>
    <row r="1874" spans="1:67" x14ac:dyDescent="0.25">
      <c r="A1874" t="s">
        <v>2719</v>
      </c>
      <c r="C1874" t="s">
        <v>1504</v>
      </c>
      <c r="D1874" t="s">
        <v>64</v>
      </c>
      <c r="E1874" t="s">
        <v>115</v>
      </c>
      <c r="F1874" t="s">
        <v>116</v>
      </c>
      <c r="G1874" t="s">
        <v>115</v>
      </c>
      <c r="H1874" t="s">
        <v>117</v>
      </c>
      <c r="L1874" t="s">
        <v>2728</v>
      </c>
      <c r="U1874">
        <v>13.4</v>
      </c>
      <c r="AG1874">
        <v>11</v>
      </c>
      <c r="BJ1874" s="8" t="s">
        <v>67</v>
      </c>
      <c r="BK1874" s="9">
        <v>44830</v>
      </c>
      <c r="BL1874" s="8" t="s">
        <v>2684</v>
      </c>
      <c r="BM1874">
        <v>63104</v>
      </c>
    </row>
    <row r="1875" spans="1:67" x14ac:dyDescent="0.25">
      <c r="A1875" t="s">
        <v>2718</v>
      </c>
      <c r="C1875" t="s">
        <v>1504</v>
      </c>
      <c r="D1875" t="s">
        <v>64</v>
      </c>
      <c r="E1875" t="s">
        <v>115</v>
      </c>
      <c r="F1875" t="s">
        <v>116</v>
      </c>
      <c r="G1875" t="s">
        <v>115</v>
      </c>
      <c r="H1875" t="s">
        <v>117</v>
      </c>
      <c r="L1875" t="s">
        <v>2727</v>
      </c>
      <c r="Y1875">
        <v>14.5</v>
      </c>
      <c r="AB1875">
        <v>16.8</v>
      </c>
      <c r="BJ1875" s="8" t="s">
        <v>67</v>
      </c>
      <c r="BK1875" s="9">
        <v>44830</v>
      </c>
      <c r="BL1875" s="8" t="s">
        <v>2684</v>
      </c>
      <c r="BM1875">
        <v>63104</v>
      </c>
    </row>
    <row r="1876" spans="1:67" x14ac:dyDescent="0.25">
      <c r="A1876" t="s">
        <v>2720</v>
      </c>
      <c r="C1876" t="s">
        <v>1504</v>
      </c>
      <c r="D1876" t="s">
        <v>64</v>
      </c>
      <c r="E1876" t="s">
        <v>115</v>
      </c>
      <c r="F1876" t="s">
        <v>116</v>
      </c>
      <c r="G1876" t="s">
        <v>115</v>
      </c>
      <c r="H1876" t="s">
        <v>117</v>
      </c>
      <c r="L1876" t="s">
        <v>2729</v>
      </c>
      <c r="AC1876">
        <v>15</v>
      </c>
      <c r="AF1876">
        <v>19.399999999999999</v>
      </c>
      <c r="BJ1876" s="8" t="s">
        <v>67</v>
      </c>
      <c r="BK1876" s="9">
        <v>44830</v>
      </c>
      <c r="BL1876" s="8" t="s">
        <v>2684</v>
      </c>
      <c r="BM1876">
        <v>63104</v>
      </c>
    </row>
    <row r="1877" spans="1:67" x14ac:dyDescent="0.25">
      <c r="A1877" t="s">
        <v>2721</v>
      </c>
      <c r="C1877" t="s">
        <v>1504</v>
      </c>
      <c r="D1877" t="s">
        <v>64</v>
      </c>
      <c r="E1877" t="s">
        <v>115</v>
      </c>
      <c r="F1877" t="s">
        <v>116</v>
      </c>
      <c r="G1877" t="s">
        <v>115</v>
      </c>
      <c r="H1877" t="s">
        <v>117</v>
      </c>
      <c r="L1877" t="s">
        <v>2729</v>
      </c>
      <c r="Y1877">
        <v>11.8</v>
      </c>
      <c r="AB1877">
        <v>13.2</v>
      </c>
      <c r="BJ1877" s="8" t="s">
        <v>67</v>
      </c>
      <c r="BK1877" s="9">
        <v>44830</v>
      </c>
      <c r="BL1877" s="8" t="s">
        <v>2684</v>
      </c>
      <c r="BM1877">
        <v>63104</v>
      </c>
    </row>
    <row r="1878" spans="1:67" x14ac:dyDescent="0.25">
      <c r="A1878" t="s">
        <v>2722</v>
      </c>
      <c r="C1878" t="s">
        <v>1504</v>
      </c>
      <c r="D1878" t="s">
        <v>64</v>
      </c>
      <c r="E1878" t="s">
        <v>115</v>
      </c>
      <c r="F1878" t="s">
        <v>116</v>
      </c>
      <c r="G1878" t="s">
        <v>115</v>
      </c>
      <c r="H1878" t="s">
        <v>117</v>
      </c>
      <c r="L1878" t="s">
        <v>2729</v>
      </c>
      <c r="Y1878">
        <v>12.8</v>
      </c>
      <c r="AB1878">
        <v>15</v>
      </c>
      <c r="BJ1878" s="8" t="s">
        <v>67</v>
      </c>
      <c r="BK1878" s="9">
        <v>44830</v>
      </c>
      <c r="BL1878" s="8" t="s">
        <v>2684</v>
      </c>
      <c r="BM1878">
        <v>63104</v>
      </c>
    </row>
    <row r="1879" spans="1:67" x14ac:dyDescent="0.25">
      <c r="A1879" t="s">
        <v>114</v>
      </c>
      <c r="C1879" t="s">
        <v>1504</v>
      </c>
      <c r="D1879" t="s">
        <v>64</v>
      </c>
      <c r="E1879" t="s">
        <v>115</v>
      </c>
      <c r="F1879" t="s">
        <v>116</v>
      </c>
      <c r="G1879" t="s">
        <v>115</v>
      </c>
      <c r="H1879" t="s">
        <v>117</v>
      </c>
      <c r="Y1879">
        <v>14.4</v>
      </c>
      <c r="AB1879">
        <v>16.600000000000001</v>
      </c>
      <c r="AC1879">
        <v>15</v>
      </c>
      <c r="BJ1879" t="s">
        <v>67</v>
      </c>
      <c r="BL1879" t="s">
        <v>118</v>
      </c>
      <c r="BM1879">
        <v>3096</v>
      </c>
    </row>
    <row r="1880" spans="1:67" x14ac:dyDescent="0.25">
      <c r="A1880" t="s">
        <v>2724</v>
      </c>
      <c r="B1880" t="s">
        <v>326</v>
      </c>
      <c r="C1880" t="s">
        <v>1504</v>
      </c>
      <c r="D1880" t="s">
        <v>64</v>
      </c>
      <c r="E1880" t="s">
        <v>115</v>
      </c>
      <c r="F1880" t="s">
        <v>116</v>
      </c>
      <c r="G1880" t="s">
        <v>115</v>
      </c>
      <c r="H1880" t="s">
        <v>117</v>
      </c>
      <c r="L1880" t="s">
        <v>2730</v>
      </c>
      <c r="Y1880">
        <v>12.5</v>
      </c>
      <c r="AB1880">
        <v>14.3</v>
      </c>
      <c r="AC1880">
        <v>14</v>
      </c>
      <c r="AF1880">
        <v>18.3</v>
      </c>
      <c r="AS1880">
        <v>18.5</v>
      </c>
      <c r="AV1880">
        <v>9.5</v>
      </c>
      <c r="AW1880">
        <v>14.9</v>
      </c>
      <c r="AX1880">
        <v>10</v>
      </c>
      <c r="AY1880">
        <v>11.6</v>
      </c>
      <c r="AZ1880">
        <v>11.6</v>
      </c>
      <c r="BA1880">
        <v>17.5</v>
      </c>
      <c r="BB1880">
        <v>14.7</v>
      </c>
      <c r="BC1880">
        <v>13.4</v>
      </c>
      <c r="BD1880">
        <v>14.7</v>
      </c>
      <c r="BE1880">
        <v>16.8</v>
      </c>
      <c r="BH1880">
        <v>11.3</v>
      </c>
      <c r="BJ1880" s="8" t="s">
        <v>67</v>
      </c>
      <c r="BK1880" s="9">
        <v>44830</v>
      </c>
      <c r="BL1880" s="8" t="s">
        <v>2684</v>
      </c>
      <c r="BM1880">
        <v>63104</v>
      </c>
    </row>
    <row r="1881" spans="1:67" x14ac:dyDescent="0.25">
      <c r="A1881" t="s">
        <v>2725</v>
      </c>
      <c r="C1881" t="s">
        <v>1504</v>
      </c>
      <c r="D1881" t="s">
        <v>64</v>
      </c>
      <c r="E1881" t="s">
        <v>115</v>
      </c>
      <c r="F1881" t="s">
        <v>116</v>
      </c>
      <c r="G1881" t="s">
        <v>115</v>
      </c>
      <c r="H1881" t="s">
        <v>117</v>
      </c>
      <c r="L1881" t="s">
        <v>2727</v>
      </c>
      <c r="AC1881">
        <v>14.1</v>
      </c>
      <c r="AF1881">
        <v>18.8</v>
      </c>
      <c r="BJ1881" s="8" t="s">
        <v>67</v>
      </c>
      <c r="BK1881" s="9">
        <v>44830</v>
      </c>
      <c r="BL1881" s="8" t="s">
        <v>2684</v>
      </c>
      <c r="BM1881">
        <v>63104</v>
      </c>
    </row>
    <row r="1882" spans="1:67" x14ac:dyDescent="0.25">
      <c r="A1882" t="s">
        <v>2726</v>
      </c>
      <c r="C1882" t="s">
        <v>1504</v>
      </c>
      <c r="D1882" t="s">
        <v>64</v>
      </c>
      <c r="E1882" t="s">
        <v>115</v>
      </c>
      <c r="F1882" t="s">
        <v>116</v>
      </c>
      <c r="G1882" t="s">
        <v>115</v>
      </c>
      <c r="H1882" t="s">
        <v>117</v>
      </c>
      <c r="L1882" t="s">
        <v>2727</v>
      </c>
      <c r="BE1882">
        <v>16.5</v>
      </c>
      <c r="BH1882">
        <v>11.4</v>
      </c>
      <c r="BJ1882" s="8" t="s">
        <v>67</v>
      </c>
      <c r="BK1882" s="9">
        <v>44830</v>
      </c>
      <c r="BL1882" s="8" t="s">
        <v>2684</v>
      </c>
      <c r="BM1882">
        <v>63104</v>
      </c>
    </row>
    <row r="1883" spans="1:67" x14ac:dyDescent="0.25">
      <c r="A1883" s="13" t="s">
        <v>1723</v>
      </c>
      <c r="B1883" s="13"/>
      <c r="C1883" s="13" t="s">
        <v>1504</v>
      </c>
      <c r="D1883" s="13" t="s">
        <v>64</v>
      </c>
      <c r="E1883" s="13" t="s">
        <v>115</v>
      </c>
      <c r="F1883" s="13" t="s">
        <v>116</v>
      </c>
      <c r="G1883" s="13" t="s">
        <v>427</v>
      </c>
      <c r="H1883" s="13" t="s">
        <v>117</v>
      </c>
      <c r="I1883" s="13"/>
      <c r="J1883" s="13"/>
      <c r="K1883" s="13"/>
      <c r="L1883" s="13"/>
      <c r="M1883" s="13"/>
      <c r="N1883" s="13"/>
      <c r="O1883" s="13"/>
      <c r="P1883" s="13"/>
      <c r="Q1883" s="13"/>
      <c r="R1883" s="13"/>
      <c r="S1883" s="13"/>
      <c r="T1883" s="13"/>
      <c r="U1883" s="13"/>
      <c r="V1883" s="13"/>
      <c r="W1883" s="13"/>
      <c r="X1883" s="13"/>
      <c r="Y1883" s="13"/>
      <c r="Z1883" s="13"/>
      <c r="AA1883" s="13"/>
      <c r="AB1883" s="13"/>
      <c r="AC1883" s="13"/>
      <c r="AD1883" s="13"/>
      <c r="AE1883" s="13"/>
      <c r="AF1883" s="13"/>
      <c r="AG1883" s="13"/>
      <c r="AH1883" s="13"/>
      <c r="AI1883" s="13"/>
      <c r="AJ1883" s="13"/>
      <c r="AK1883" s="13"/>
      <c r="AL1883" s="13"/>
      <c r="AM1883" s="13"/>
      <c r="AN1883" s="13"/>
      <c r="AO1883" s="13"/>
      <c r="AP1883" s="13"/>
      <c r="AQ1883" s="13"/>
      <c r="AR1883" s="13"/>
      <c r="AS1883" s="13"/>
      <c r="AT1883" s="13"/>
      <c r="AU1883" s="13"/>
      <c r="AV1883" s="13"/>
      <c r="AW1883" s="13"/>
      <c r="AX1883" s="13"/>
      <c r="AY1883" s="13"/>
      <c r="AZ1883" s="13"/>
      <c r="BA1883" s="13"/>
      <c r="BB1883" s="13"/>
      <c r="BC1883" s="13"/>
      <c r="BD1883" s="13"/>
      <c r="BE1883" s="13"/>
      <c r="BF1883" s="13"/>
      <c r="BG1883" s="13"/>
      <c r="BH1883" s="13"/>
      <c r="BI1883" s="13"/>
      <c r="BJ1883" s="13"/>
      <c r="BK1883" s="13"/>
      <c r="BL1883" s="13"/>
      <c r="BM1883" s="13"/>
      <c r="BN1883" s="13"/>
      <c r="BO1883" s="13"/>
    </row>
    <row r="1884" spans="1:67" x14ac:dyDescent="0.25">
      <c r="A1884" t="s">
        <v>426</v>
      </c>
      <c r="B1884" t="s">
        <v>326</v>
      </c>
      <c r="C1884" t="s">
        <v>1504</v>
      </c>
      <c r="D1884" t="s">
        <v>64</v>
      </c>
      <c r="E1884" t="s">
        <v>115</v>
      </c>
      <c r="F1884" t="s">
        <v>116</v>
      </c>
      <c r="G1884" t="s">
        <v>427</v>
      </c>
      <c r="H1884" t="s">
        <v>117</v>
      </c>
      <c r="BA1884">
        <v>16.5</v>
      </c>
      <c r="BB1884">
        <v>14.8</v>
      </c>
      <c r="BC1884">
        <v>13.6</v>
      </c>
      <c r="BD1884">
        <v>14.8</v>
      </c>
      <c r="BJ1884" t="s">
        <v>58</v>
      </c>
      <c r="BK1884" s="1">
        <v>44819</v>
      </c>
      <c r="BL1884" t="s">
        <v>59</v>
      </c>
      <c r="BM1884">
        <v>3485</v>
      </c>
      <c r="BN1884" t="s">
        <v>60</v>
      </c>
      <c r="BO1884" t="s">
        <v>59</v>
      </c>
    </row>
    <row r="1885" spans="1:67" x14ac:dyDescent="0.25">
      <c r="A1885" t="s">
        <v>920</v>
      </c>
      <c r="C1885" t="s">
        <v>1504</v>
      </c>
      <c r="D1885" t="s">
        <v>64</v>
      </c>
      <c r="E1885" t="s">
        <v>115</v>
      </c>
      <c r="F1885" t="s">
        <v>116</v>
      </c>
      <c r="G1885" t="s">
        <v>132</v>
      </c>
      <c r="H1885" t="s">
        <v>116</v>
      </c>
      <c r="AO1885">
        <v>11</v>
      </c>
      <c r="AS1885">
        <v>13.5</v>
      </c>
      <c r="AW1885">
        <v>12.2</v>
      </c>
      <c r="AZ1885">
        <v>9.6999999999999993</v>
      </c>
      <c r="BA1885">
        <v>15</v>
      </c>
      <c r="BD1885">
        <v>9.9</v>
      </c>
      <c r="BI1885" s="5" t="s">
        <v>921</v>
      </c>
      <c r="BJ1885" t="s">
        <v>67</v>
      </c>
      <c r="BL1885" t="s">
        <v>217</v>
      </c>
      <c r="BM1885">
        <v>1609</v>
      </c>
      <c r="BN1885" t="s">
        <v>60</v>
      </c>
      <c r="BO1885" t="s">
        <v>217</v>
      </c>
    </row>
    <row r="1886" spans="1:67" x14ac:dyDescent="0.25">
      <c r="A1886" s="13" t="s">
        <v>1723</v>
      </c>
      <c r="B1886" s="13"/>
      <c r="C1886" s="13" t="s">
        <v>1504</v>
      </c>
      <c r="D1886" s="13" t="s">
        <v>64</v>
      </c>
      <c r="E1886" s="13" t="s">
        <v>115</v>
      </c>
      <c r="F1886" s="13" t="s">
        <v>123</v>
      </c>
      <c r="G1886" s="13" t="s">
        <v>115</v>
      </c>
      <c r="H1886" s="13" t="s">
        <v>123</v>
      </c>
      <c r="I1886" s="13"/>
      <c r="J1886" s="13"/>
      <c r="K1886" s="13"/>
      <c r="L1886" s="13"/>
      <c r="M1886" s="13"/>
      <c r="N1886" s="13"/>
      <c r="O1886" s="13"/>
      <c r="P1886" s="13"/>
      <c r="Q1886" s="13"/>
      <c r="R1886" s="13"/>
      <c r="S1886" s="13"/>
      <c r="T1886" s="13"/>
      <c r="U1886" s="13"/>
      <c r="V1886" s="13"/>
      <c r="W1886" s="13"/>
      <c r="X1886" s="13"/>
      <c r="Y1886" s="13"/>
      <c r="Z1886" s="13"/>
      <c r="AA1886" s="13"/>
      <c r="AB1886" s="13"/>
      <c r="AC1886" s="13"/>
      <c r="AD1886" s="13"/>
      <c r="AE1886" s="13"/>
      <c r="AF1886" s="13"/>
      <c r="AG1886" s="13"/>
      <c r="AH1886" s="13"/>
      <c r="AI1886" s="13"/>
      <c r="AJ1886" s="13"/>
      <c r="AK1886" s="13"/>
      <c r="AL1886" s="13"/>
      <c r="AM1886" s="13"/>
      <c r="AN1886" s="13"/>
      <c r="AO1886" s="13"/>
      <c r="AP1886" s="13"/>
      <c r="AQ1886" s="13"/>
      <c r="AR1886" s="13"/>
      <c r="AS1886" s="13"/>
      <c r="AT1886" s="13"/>
      <c r="AU1886" s="13"/>
      <c r="AV1886" s="13"/>
      <c r="AW1886" s="13"/>
      <c r="AX1886" s="13"/>
      <c r="AY1886" s="13"/>
      <c r="AZ1886" s="13"/>
      <c r="BA1886" s="13"/>
      <c r="BB1886" s="13"/>
      <c r="BC1886" s="13"/>
      <c r="BD1886" s="13"/>
      <c r="BE1886" s="13"/>
      <c r="BF1886" s="13"/>
      <c r="BG1886" s="13"/>
      <c r="BH1886" s="13"/>
      <c r="BI1886" s="13"/>
      <c r="BJ1886" s="13"/>
      <c r="BK1886" s="13"/>
      <c r="BL1886" s="13"/>
      <c r="BM1886" s="13"/>
      <c r="BN1886" s="13"/>
      <c r="BO1886" s="13"/>
    </row>
    <row r="1887" spans="1:67" x14ac:dyDescent="0.25">
      <c r="A1887" t="s">
        <v>150</v>
      </c>
      <c r="C1887" t="s">
        <v>1504</v>
      </c>
      <c r="D1887" t="s">
        <v>64</v>
      </c>
      <c r="E1887" t="s">
        <v>115</v>
      </c>
      <c r="F1887" t="s">
        <v>123</v>
      </c>
      <c r="G1887" t="s">
        <v>115</v>
      </c>
      <c r="H1887" t="s">
        <v>123</v>
      </c>
      <c r="U1887">
        <v>9</v>
      </c>
      <c r="X1887">
        <v>8.1</v>
      </c>
      <c r="Y1887">
        <v>9.1</v>
      </c>
      <c r="AB1887">
        <v>11.1</v>
      </c>
      <c r="AC1887">
        <v>9.9</v>
      </c>
      <c r="AF1887">
        <v>11.6</v>
      </c>
      <c r="AG1887">
        <v>7.3</v>
      </c>
      <c r="AJ1887">
        <v>10.5</v>
      </c>
      <c r="BJ1887" t="s">
        <v>58</v>
      </c>
      <c r="BL1887" t="s">
        <v>120</v>
      </c>
      <c r="BM1887">
        <v>76629</v>
      </c>
      <c r="BN1887" t="s">
        <v>69</v>
      </c>
      <c r="BO1887" t="s">
        <v>120</v>
      </c>
    </row>
    <row r="1888" spans="1:67" x14ac:dyDescent="0.25">
      <c r="A1888" t="s">
        <v>182</v>
      </c>
      <c r="C1888" t="s">
        <v>1504</v>
      </c>
      <c r="D1888" t="s">
        <v>64</v>
      </c>
      <c r="E1888" t="s">
        <v>115</v>
      </c>
      <c r="F1888" t="s">
        <v>123</v>
      </c>
      <c r="G1888" t="s">
        <v>115</v>
      </c>
      <c r="H1888" t="s">
        <v>123</v>
      </c>
      <c r="AW1888">
        <v>9.17</v>
      </c>
      <c r="AX1888">
        <v>5.71</v>
      </c>
      <c r="AY1888">
        <v>5.83</v>
      </c>
      <c r="AZ1888">
        <v>5.83</v>
      </c>
      <c r="BA1888">
        <v>9.9700000000000006</v>
      </c>
      <c r="BC1888">
        <v>7.88</v>
      </c>
      <c r="BD1888">
        <v>7.88</v>
      </c>
      <c r="BG1888">
        <v>7.04</v>
      </c>
      <c r="BH1888">
        <v>7.04</v>
      </c>
      <c r="BJ1888" t="s">
        <v>58</v>
      </c>
      <c r="BL1888" t="s">
        <v>120</v>
      </c>
      <c r="BM1888">
        <v>76629</v>
      </c>
    </row>
    <row r="1889" spans="1:67" x14ac:dyDescent="0.25">
      <c r="A1889" t="s">
        <v>207</v>
      </c>
      <c r="C1889" t="s">
        <v>1504</v>
      </c>
      <c r="D1889" t="s">
        <v>64</v>
      </c>
      <c r="E1889" t="s">
        <v>115</v>
      </c>
      <c r="F1889" t="s">
        <v>123</v>
      </c>
      <c r="G1889" t="s">
        <v>115</v>
      </c>
      <c r="H1889" t="s">
        <v>123</v>
      </c>
      <c r="AC1889">
        <v>8.9</v>
      </c>
      <c r="AF1889">
        <v>12.6</v>
      </c>
      <c r="AG1889">
        <v>6.79</v>
      </c>
      <c r="AJ1889">
        <v>10.17</v>
      </c>
      <c r="BJ1889" t="s">
        <v>58</v>
      </c>
      <c r="BL1889" t="s">
        <v>120</v>
      </c>
      <c r="BM1889">
        <v>76629</v>
      </c>
    </row>
    <row r="1890" spans="1:67" x14ac:dyDescent="0.25">
      <c r="A1890" t="s">
        <v>212</v>
      </c>
      <c r="C1890" t="s">
        <v>1504</v>
      </c>
      <c r="D1890" t="s">
        <v>64</v>
      </c>
      <c r="E1890" t="s">
        <v>115</v>
      </c>
      <c r="F1890" t="s">
        <v>123</v>
      </c>
      <c r="G1890" t="s">
        <v>115</v>
      </c>
      <c r="H1890" t="s">
        <v>123</v>
      </c>
      <c r="AW1890">
        <v>9.3000000000000007</v>
      </c>
      <c r="AX1890">
        <v>5.9</v>
      </c>
      <c r="AY1890">
        <v>6.2</v>
      </c>
      <c r="AZ1890">
        <v>6.2</v>
      </c>
      <c r="BJ1890" t="s">
        <v>58</v>
      </c>
      <c r="BL1890" t="s">
        <v>120</v>
      </c>
      <c r="BM1890">
        <v>76629</v>
      </c>
    </row>
    <row r="1891" spans="1:67" x14ac:dyDescent="0.25">
      <c r="A1891" t="s">
        <v>213</v>
      </c>
      <c r="C1891" t="s">
        <v>1504</v>
      </c>
      <c r="D1891" t="s">
        <v>64</v>
      </c>
      <c r="E1891" t="s">
        <v>115</v>
      </c>
      <c r="F1891" t="s">
        <v>123</v>
      </c>
      <c r="G1891" t="s">
        <v>115</v>
      </c>
      <c r="H1891" t="s">
        <v>123</v>
      </c>
      <c r="BA1891">
        <v>9.6999999999999993</v>
      </c>
      <c r="BB1891">
        <v>7.2</v>
      </c>
      <c r="BC1891">
        <v>6</v>
      </c>
      <c r="BD1891">
        <v>7.2</v>
      </c>
      <c r="BE1891">
        <v>9.4</v>
      </c>
      <c r="BF1891">
        <v>6</v>
      </c>
      <c r="BG1891">
        <v>5.2</v>
      </c>
      <c r="BH1891">
        <v>6</v>
      </c>
      <c r="BJ1891" t="s">
        <v>58</v>
      </c>
      <c r="BL1891" t="s">
        <v>120</v>
      </c>
      <c r="BM1891">
        <v>76629</v>
      </c>
    </row>
    <row r="1892" spans="1:67" s="12" customFormat="1" x14ac:dyDescent="0.25">
      <c r="A1892" t="s">
        <v>221</v>
      </c>
      <c r="B1892"/>
      <c r="C1892" t="s">
        <v>1504</v>
      </c>
      <c r="D1892" t="s">
        <v>64</v>
      </c>
      <c r="E1892" t="s">
        <v>115</v>
      </c>
      <c r="F1892" t="s">
        <v>123</v>
      </c>
      <c r="G1892" t="s">
        <v>115</v>
      </c>
      <c r="H1892" t="s">
        <v>123</v>
      </c>
      <c r="I1892"/>
      <c r="J1892"/>
      <c r="K1892"/>
      <c r="L1892"/>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v>10</v>
      </c>
      <c r="BB1892">
        <v>8.1999999999999993</v>
      </c>
      <c r="BC1892">
        <v>8</v>
      </c>
      <c r="BD1892">
        <v>8.1999999999999993</v>
      </c>
      <c r="BE1892"/>
      <c r="BF1892"/>
      <c r="BG1892"/>
      <c r="BH1892"/>
      <c r="BI1892"/>
      <c r="BJ1892" t="s">
        <v>58</v>
      </c>
      <c r="BK1892"/>
      <c r="BL1892" t="s">
        <v>120</v>
      </c>
      <c r="BM1892">
        <v>76629</v>
      </c>
      <c r="BN1892"/>
      <c r="BO1892"/>
    </row>
    <row r="1893" spans="1:67" x14ac:dyDescent="0.25">
      <c r="A1893" t="s">
        <v>122</v>
      </c>
      <c r="C1893" t="s">
        <v>1504</v>
      </c>
      <c r="D1893" t="s">
        <v>64</v>
      </c>
      <c r="E1893" t="s">
        <v>115</v>
      </c>
      <c r="F1893" t="s">
        <v>123</v>
      </c>
      <c r="G1893" t="s">
        <v>115</v>
      </c>
      <c r="H1893" t="s">
        <v>123</v>
      </c>
      <c r="M1893">
        <v>4.4000000000000004</v>
      </c>
      <c r="P1893">
        <v>2.1</v>
      </c>
      <c r="Q1893">
        <v>7.4</v>
      </c>
      <c r="T1893">
        <v>5.3</v>
      </c>
      <c r="U1893">
        <v>7.3</v>
      </c>
      <c r="X1893">
        <v>7.7</v>
      </c>
      <c r="Y1893">
        <v>9.1</v>
      </c>
      <c r="AB1893">
        <v>10.3</v>
      </c>
      <c r="AG1893">
        <v>5.2</v>
      </c>
      <c r="AJ1893">
        <v>8.1</v>
      </c>
      <c r="AO1893">
        <v>7.7</v>
      </c>
      <c r="AR1893">
        <v>3.6</v>
      </c>
      <c r="AS1893">
        <v>9.6</v>
      </c>
      <c r="AV1893">
        <v>4.9000000000000004</v>
      </c>
      <c r="AW1893">
        <v>9.1</v>
      </c>
      <c r="AX1893">
        <v>6</v>
      </c>
      <c r="AZ1893">
        <v>6</v>
      </c>
      <c r="BA1893">
        <v>8.6</v>
      </c>
      <c r="BB1893">
        <v>7.1</v>
      </c>
      <c r="BC1893">
        <v>7.3</v>
      </c>
      <c r="BD1893">
        <v>7.3</v>
      </c>
      <c r="BE1893">
        <v>9.4</v>
      </c>
      <c r="BF1893">
        <v>6.7</v>
      </c>
      <c r="BG1893">
        <v>5.7</v>
      </c>
      <c r="BH1893">
        <v>6.7</v>
      </c>
      <c r="BJ1893" t="s">
        <v>58</v>
      </c>
      <c r="BL1893" t="s">
        <v>120</v>
      </c>
      <c r="BM1893">
        <v>76629</v>
      </c>
    </row>
    <row r="1894" spans="1:67" x14ac:dyDescent="0.25">
      <c r="A1894" t="s">
        <v>233</v>
      </c>
      <c r="C1894" t="s">
        <v>1504</v>
      </c>
      <c r="D1894" t="s">
        <v>64</v>
      </c>
      <c r="E1894" t="s">
        <v>115</v>
      </c>
      <c r="F1894" t="s">
        <v>123</v>
      </c>
      <c r="G1894" t="s">
        <v>115</v>
      </c>
      <c r="H1894" t="s">
        <v>123</v>
      </c>
      <c r="Q1894">
        <v>7.52</v>
      </c>
      <c r="T1894">
        <v>5.12</v>
      </c>
      <c r="U1894">
        <v>6.69</v>
      </c>
      <c r="X1894">
        <v>7.82</v>
      </c>
      <c r="Y1894">
        <v>7.96</v>
      </c>
      <c r="AB1894">
        <v>9.4</v>
      </c>
      <c r="AC1894">
        <v>8.23</v>
      </c>
      <c r="AF1894">
        <v>11.81</v>
      </c>
      <c r="AG1894">
        <v>5.7</v>
      </c>
      <c r="AJ1894">
        <v>8.99</v>
      </c>
      <c r="BJ1894" t="s">
        <v>58</v>
      </c>
      <c r="BL1894" t="s">
        <v>120</v>
      </c>
      <c r="BM1894">
        <v>76629</v>
      </c>
    </row>
    <row r="1895" spans="1:67" x14ac:dyDescent="0.25">
      <c r="A1895" t="s">
        <v>234</v>
      </c>
      <c r="C1895" t="s">
        <v>1504</v>
      </c>
      <c r="D1895" t="s">
        <v>64</v>
      </c>
      <c r="E1895" t="s">
        <v>115</v>
      </c>
      <c r="F1895" t="s">
        <v>123</v>
      </c>
      <c r="G1895" t="s">
        <v>115</v>
      </c>
      <c r="H1895" t="s">
        <v>123</v>
      </c>
      <c r="BA1895">
        <v>10.15</v>
      </c>
      <c r="BB1895">
        <v>8.4499999999999993</v>
      </c>
      <c r="BC1895">
        <v>8.2200000000000006</v>
      </c>
      <c r="BD1895">
        <v>8.4499999999999993</v>
      </c>
      <c r="BE1895">
        <v>9.91</v>
      </c>
      <c r="BF1895">
        <v>7.59</v>
      </c>
      <c r="BG1895">
        <v>6.2</v>
      </c>
      <c r="BH1895">
        <v>7.59</v>
      </c>
      <c r="BJ1895" t="s">
        <v>58</v>
      </c>
      <c r="BL1895" t="s">
        <v>120</v>
      </c>
      <c r="BM1895">
        <v>76629</v>
      </c>
    </row>
    <row r="1896" spans="1:67" x14ac:dyDescent="0.25">
      <c r="A1896" t="s">
        <v>241</v>
      </c>
      <c r="C1896" t="s">
        <v>1504</v>
      </c>
      <c r="D1896" t="s">
        <v>64</v>
      </c>
      <c r="E1896" t="s">
        <v>115</v>
      </c>
      <c r="F1896" t="s">
        <v>123</v>
      </c>
      <c r="G1896" t="s">
        <v>115</v>
      </c>
      <c r="H1896" t="s">
        <v>123</v>
      </c>
      <c r="Y1896">
        <v>9.5</v>
      </c>
      <c r="AB1896">
        <v>11.4</v>
      </c>
      <c r="AC1896">
        <v>9.6999999999999993</v>
      </c>
      <c r="AF1896">
        <v>12.2</v>
      </c>
      <c r="AG1896">
        <v>7.3</v>
      </c>
      <c r="AJ1896">
        <v>10.199999999999999</v>
      </c>
      <c r="BJ1896" t="s">
        <v>58</v>
      </c>
      <c r="BL1896" t="s">
        <v>120</v>
      </c>
      <c r="BM1896">
        <v>76629</v>
      </c>
    </row>
    <row r="1897" spans="1:67" x14ac:dyDescent="0.25">
      <c r="A1897" t="s">
        <v>244</v>
      </c>
      <c r="C1897" t="s">
        <v>1504</v>
      </c>
      <c r="D1897" t="s">
        <v>64</v>
      </c>
      <c r="E1897" t="s">
        <v>115</v>
      </c>
      <c r="F1897" t="s">
        <v>123</v>
      </c>
      <c r="G1897" t="s">
        <v>115</v>
      </c>
      <c r="H1897" t="s">
        <v>123</v>
      </c>
      <c r="Y1897">
        <v>9.1999999999999993</v>
      </c>
      <c r="AC1897">
        <v>9.6999999999999993</v>
      </c>
      <c r="AF1897">
        <v>12.5</v>
      </c>
      <c r="AG1897">
        <v>7.7</v>
      </c>
      <c r="AJ1897">
        <v>10.6</v>
      </c>
      <c r="BJ1897" t="s">
        <v>58</v>
      </c>
      <c r="BL1897" t="s">
        <v>120</v>
      </c>
      <c r="BM1897">
        <v>76629</v>
      </c>
      <c r="BN1897" t="s">
        <v>69</v>
      </c>
      <c r="BO1897" t="s">
        <v>120</v>
      </c>
    </row>
    <row r="1898" spans="1:67" x14ac:dyDescent="0.25">
      <c r="A1898" t="s">
        <v>245</v>
      </c>
      <c r="C1898" t="s">
        <v>1504</v>
      </c>
      <c r="D1898" t="s">
        <v>64</v>
      </c>
      <c r="E1898" t="s">
        <v>115</v>
      </c>
      <c r="F1898" t="s">
        <v>123</v>
      </c>
      <c r="G1898" t="s">
        <v>115</v>
      </c>
      <c r="H1898" t="s">
        <v>123</v>
      </c>
      <c r="AS1898">
        <v>10.5</v>
      </c>
      <c r="AV1898">
        <v>5</v>
      </c>
      <c r="AW1898">
        <v>9.4</v>
      </c>
      <c r="AX1898">
        <v>6.1</v>
      </c>
      <c r="AY1898">
        <v>7.3</v>
      </c>
      <c r="AZ1898">
        <v>7.3</v>
      </c>
      <c r="BJ1898" t="s">
        <v>58</v>
      </c>
      <c r="BL1898" t="s">
        <v>120</v>
      </c>
      <c r="BM1898">
        <v>76629</v>
      </c>
    </row>
    <row r="1899" spans="1:67" x14ac:dyDescent="0.25">
      <c r="A1899" t="s">
        <v>246</v>
      </c>
      <c r="C1899" t="s">
        <v>1504</v>
      </c>
      <c r="D1899" t="s">
        <v>64</v>
      </c>
      <c r="E1899" t="s">
        <v>115</v>
      </c>
      <c r="F1899" t="s">
        <v>123</v>
      </c>
      <c r="G1899" t="s">
        <v>115</v>
      </c>
      <c r="H1899" t="s">
        <v>123</v>
      </c>
      <c r="AK1899">
        <v>5.2</v>
      </c>
      <c r="AN1899">
        <v>2.5</v>
      </c>
      <c r="AO1899">
        <v>8.1</v>
      </c>
      <c r="AR1899">
        <v>4.0999999999999996</v>
      </c>
      <c r="AS1899">
        <v>11.1</v>
      </c>
      <c r="AV1899">
        <v>5.2</v>
      </c>
      <c r="BJ1899" t="s">
        <v>58</v>
      </c>
      <c r="BL1899" t="s">
        <v>120</v>
      </c>
      <c r="BM1899">
        <v>76629</v>
      </c>
    </row>
    <row r="1900" spans="1:67" x14ac:dyDescent="0.25">
      <c r="A1900" t="s">
        <v>248</v>
      </c>
      <c r="C1900" t="s">
        <v>1504</v>
      </c>
      <c r="D1900" t="s">
        <v>64</v>
      </c>
      <c r="E1900" t="s">
        <v>115</v>
      </c>
      <c r="F1900" t="s">
        <v>123</v>
      </c>
      <c r="G1900" t="s">
        <v>115</v>
      </c>
      <c r="H1900" t="s">
        <v>123</v>
      </c>
      <c r="Y1900">
        <v>8.3000000000000007</v>
      </c>
      <c r="AB1900">
        <v>9.1</v>
      </c>
      <c r="AC1900">
        <v>8.6</v>
      </c>
      <c r="AF1900">
        <v>12.1</v>
      </c>
      <c r="AG1900">
        <v>6.1</v>
      </c>
      <c r="AJ1900">
        <v>8.5</v>
      </c>
      <c r="BJ1900" t="s">
        <v>58</v>
      </c>
      <c r="BL1900" t="s">
        <v>120</v>
      </c>
      <c r="BM1900">
        <v>76629</v>
      </c>
      <c r="BN1900" t="s">
        <v>69</v>
      </c>
      <c r="BO1900" t="s">
        <v>120</v>
      </c>
    </row>
    <row r="1901" spans="1:67" x14ac:dyDescent="0.25">
      <c r="A1901" t="s">
        <v>249</v>
      </c>
      <c r="C1901" t="s">
        <v>1504</v>
      </c>
      <c r="D1901" t="s">
        <v>64</v>
      </c>
      <c r="E1901" t="s">
        <v>115</v>
      </c>
      <c r="F1901" t="s">
        <v>123</v>
      </c>
      <c r="G1901" t="s">
        <v>115</v>
      </c>
      <c r="H1901" t="s">
        <v>123</v>
      </c>
      <c r="U1901">
        <v>7.7</v>
      </c>
      <c r="X1901">
        <v>8.6</v>
      </c>
      <c r="Y1901">
        <v>8.6999999999999993</v>
      </c>
      <c r="AB1901">
        <v>9.6999999999999993</v>
      </c>
      <c r="AC1901">
        <v>9.9</v>
      </c>
      <c r="AF1901">
        <v>12.7</v>
      </c>
      <c r="AG1901">
        <v>6.6</v>
      </c>
      <c r="AJ1901">
        <v>10.4</v>
      </c>
      <c r="BJ1901" t="s">
        <v>58</v>
      </c>
      <c r="BL1901" t="s">
        <v>120</v>
      </c>
      <c r="BM1901">
        <v>76629</v>
      </c>
      <c r="BN1901" t="s">
        <v>69</v>
      </c>
      <c r="BO1901" t="s">
        <v>120</v>
      </c>
    </row>
    <row r="1902" spans="1:67" x14ac:dyDescent="0.25">
      <c r="A1902" t="s">
        <v>251</v>
      </c>
      <c r="C1902" t="s">
        <v>1504</v>
      </c>
      <c r="D1902" t="s">
        <v>64</v>
      </c>
      <c r="E1902" t="s">
        <v>115</v>
      </c>
      <c r="F1902" t="s">
        <v>123</v>
      </c>
      <c r="G1902" t="s">
        <v>115</v>
      </c>
      <c r="H1902" t="s">
        <v>123</v>
      </c>
      <c r="Y1902">
        <v>9.6</v>
      </c>
      <c r="AB1902">
        <v>10.5</v>
      </c>
      <c r="AC1902">
        <v>10.4</v>
      </c>
      <c r="AF1902">
        <v>13.3</v>
      </c>
      <c r="AG1902">
        <v>7.6</v>
      </c>
      <c r="AJ1902">
        <v>12.1</v>
      </c>
      <c r="BJ1902" t="s">
        <v>58</v>
      </c>
      <c r="BL1902" t="s">
        <v>120</v>
      </c>
      <c r="BM1902">
        <v>76629</v>
      </c>
      <c r="BN1902" t="s">
        <v>69</v>
      </c>
      <c r="BO1902" t="s">
        <v>120</v>
      </c>
    </row>
    <row r="1903" spans="1:67" s="12" customFormat="1" x14ac:dyDescent="0.25">
      <c r="A1903" t="s">
        <v>252</v>
      </c>
      <c r="B1903"/>
      <c r="C1903" t="s">
        <v>1504</v>
      </c>
      <c r="D1903" t="s">
        <v>64</v>
      </c>
      <c r="E1903" t="s">
        <v>115</v>
      </c>
      <c r="F1903" t="s">
        <v>123</v>
      </c>
      <c r="G1903" t="s">
        <v>115</v>
      </c>
      <c r="H1903" t="s">
        <v>123</v>
      </c>
      <c r="I1903"/>
      <c r="J1903"/>
      <c r="K1903"/>
      <c r="L1903"/>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v>8.9</v>
      </c>
      <c r="AX1903">
        <v>6.7</v>
      </c>
      <c r="AY1903">
        <v>7.3</v>
      </c>
      <c r="AZ1903">
        <v>7.3</v>
      </c>
      <c r="BA1903">
        <v>9.8000000000000007</v>
      </c>
      <c r="BB1903">
        <v>8.1999999999999993</v>
      </c>
      <c r="BC1903">
        <v>7.4</v>
      </c>
      <c r="BD1903">
        <v>8.1999999999999993</v>
      </c>
      <c r="BE1903"/>
      <c r="BF1903"/>
      <c r="BG1903"/>
      <c r="BH1903"/>
      <c r="BI1903"/>
      <c r="BJ1903" t="s">
        <v>58</v>
      </c>
      <c r="BK1903"/>
      <c r="BL1903" t="s">
        <v>120</v>
      </c>
      <c r="BM1903">
        <v>76629</v>
      </c>
      <c r="BN1903"/>
      <c r="BO1903"/>
    </row>
    <row r="1904" spans="1:67" x14ac:dyDescent="0.25">
      <c r="A1904" t="s">
        <v>253</v>
      </c>
      <c r="C1904" t="s">
        <v>1504</v>
      </c>
      <c r="D1904" t="s">
        <v>64</v>
      </c>
      <c r="E1904" t="s">
        <v>115</v>
      </c>
      <c r="F1904" t="s">
        <v>123</v>
      </c>
      <c r="G1904" t="s">
        <v>115</v>
      </c>
      <c r="H1904" t="s">
        <v>123</v>
      </c>
      <c r="AW1904">
        <v>8.8000000000000007</v>
      </c>
      <c r="AX1904">
        <v>6.4</v>
      </c>
      <c r="AY1904">
        <v>7.5</v>
      </c>
      <c r="AZ1904">
        <v>7.5</v>
      </c>
      <c r="BA1904">
        <v>9.8000000000000007</v>
      </c>
      <c r="BB1904">
        <v>8.5</v>
      </c>
      <c r="BC1904">
        <v>8</v>
      </c>
      <c r="BD1904">
        <v>8.5</v>
      </c>
      <c r="BE1904">
        <v>9.3000000000000007</v>
      </c>
      <c r="BF1904">
        <v>7.4</v>
      </c>
      <c r="BG1904">
        <v>6.3</v>
      </c>
      <c r="BH1904">
        <v>7.4</v>
      </c>
      <c r="BJ1904" t="s">
        <v>58</v>
      </c>
      <c r="BL1904" t="s">
        <v>120</v>
      </c>
      <c r="BM1904">
        <v>76629</v>
      </c>
    </row>
    <row r="1905" spans="1:67" x14ac:dyDescent="0.25">
      <c r="A1905" t="s">
        <v>254</v>
      </c>
      <c r="C1905" t="s">
        <v>1504</v>
      </c>
      <c r="D1905" t="s">
        <v>64</v>
      </c>
      <c r="E1905" t="s">
        <v>115</v>
      </c>
      <c r="F1905" t="s">
        <v>123</v>
      </c>
      <c r="G1905" t="s">
        <v>115</v>
      </c>
      <c r="H1905" t="s">
        <v>123</v>
      </c>
      <c r="AB1905">
        <v>10.6</v>
      </c>
      <c r="BJ1905" t="s">
        <v>58</v>
      </c>
      <c r="BL1905" t="s">
        <v>120</v>
      </c>
      <c r="BM1905">
        <v>76629</v>
      </c>
    </row>
    <row r="1906" spans="1:67" x14ac:dyDescent="0.25">
      <c r="A1906" t="s">
        <v>255</v>
      </c>
      <c r="C1906" t="s">
        <v>1504</v>
      </c>
      <c r="D1906" t="s">
        <v>64</v>
      </c>
      <c r="E1906" t="s">
        <v>115</v>
      </c>
      <c r="F1906" t="s">
        <v>123</v>
      </c>
      <c r="G1906" t="s">
        <v>115</v>
      </c>
      <c r="H1906" t="s">
        <v>123</v>
      </c>
      <c r="AW1906">
        <v>8.5</v>
      </c>
      <c r="AX1906">
        <v>6.4</v>
      </c>
      <c r="AY1906">
        <v>6.9</v>
      </c>
      <c r="AZ1906">
        <v>6.9</v>
      </c>
      <c r="BA1906">
        <v>9.1999999999999993</v>
      </c>
      <c r="BB1906">
        <v>7.8</v>
      </c>
      <c r="BC1906">
        <v>7.7</v>
      </c>
      <c r="BD1906">
        <v>7.8</v>
      </c>
      <c r="BJ1906" t="s">
        <v>58</v>
      </c>
      <c r="BL1906" t="s">
        <v>120</v>
      </c>
      <c r="BM1906">
        <v>76629</v>
      </c>
    </row>
    <row r="1907" spans="1:67" x14ac:dyDescent="0.25">
      <c r="A1907" t="s">
        <v>256</v>
      </c>
      <c r="C1907" t="s">
        <v>1504</v>
      </c>
      <c r="D1907" t="s">
        <v>64</v>
      </c>
      <c r="E1907" t="s">
        <v>115</v>
      </c>
      <c r="F1907" t="s">
        <v>123</v>
      </c>
      <c r="G1907" t="s">
        <v>115</v>
      </c>
      <c r="H1907" t="s">
        <v>123</v>
      </c>
      <c r="BA1907">
        <v>8.5</v>
      </c>
      <c r="BB1907">
        <v>6.8</v>
      </c>
      <c r="BC1907">
        <v>8</v>
      </c>
      <c r="BD1907">
        <v>8</v>
      </c>
      <c r="BJ1907" t="s">
        <v>58</v>
      </c>
      <c r="BL1907" t="s">
        <v>120</v>
      </c>
      <c r="BM1907">
        <v>76629</v>
      </c>
    </row>
    <row r="1908" spans="1:67" x14ac:dyDescent="0.25">
      <c r="A1908" t="s">
        <v>257</v>
      </c>
      <c r="C1908" t="s">
        <v>1504</v>
      </c>
      <c r="D1908" t="s">
        <v>64</v>
      </c>
      <c r="E1908" t="s">
        <v>115</v>
      </c>
      <c r="F1908" t="s">
        <v>123</v>
      </c>
      <c r="G1908" t="s">
        <v>115</v>
      </c>
      <c r="H1908" t="s">
        <v>123</v>
      </c>
      <c r="BE1908">
        <v>10.1</v>
      </c>
      <c r="BF1908">
        <v>6.5</v>
      </c>
      <c r="BG1908">
        <v>5.4</v>
      </c>
      <c r="BH1908">
        <v>6.5</v>
      </c>
      <c r="BJ1908" t="s">
        <v>58</v>
      </c>
      <c r="BL1908" t="s">
        <v>120</v>
      </c>
      <c r="BM1908">
        <v>76629</v>
      </c>
    </row>
    <row r="1909" spans="1:67" x14ac:dyDescent="0.25">
      <c r="A1909" t="s">
        <v>258</v>
      </c>
      <c r="C1909" t="s">
        <v>1504</v>
      </c>
      <c r="D1909" t="s">
        <v>64</v>
      </c>
      <c r="E1909" t="s">
        <v>115</v>
      </c>
      <c r="F1909" t="s">
        <v>123</v>
      </c>
      <c r="G1909" t="s">
        <v>115</v>
      </c>
      <c r="H1909" t="s">
        <v>123</v>
      </c>
      <c r="U1909">
        <v>8.1999999999999993</v>
      </c>
      <c r="X1909">
        <v>8.1</v>
      </c>
      <c r="Y1909">
        <v>8.6</v>
      </c>
      <c r="AB1909">
        <v>10.7</v>
      </c>
      <c r="AC1909">
        <v>9.1</v>
      </c>
      <c r="AF1909">
        <v>12.9</v>
      </c>
      <c r="BA1909">
        <v>9.6</v>
      </c>
      <c r="BB1909">
        <v>9.3000000000000007</v>
      </c>
      <c r="BC1909">
        <v>8.1</v>
      </c>
      <c r="BD1909">
        <v>9.3000000000000007</v>
      </c>
      <c r="BE1909">
        <v>9.8000000000000007</v>
      </c>
      <c r="BF1909">
        <v>7.1</v>
      </c>
      <c r="BG1909">
        <v>6.1</v>
      </c>
      <c r="BH1909">
        <v>7.1</v>
      </c>
      <c r="BJ1909" t="s">
        <v>58</v>
      </c>
      <c r="BL1909" t="s">
        <v>120</v>
      </c>
      <c r="BM1909">
        <v>76629</v>
      </c>
      <c r="BN1909" t="s">
        <v>69</v>
      </c>
      <c r="BO1909" t="s">
        <v>120</v>
      </c>
    </row>
    <row r="1910" spans="1:67" x14ac:dyDescent="0.25">
      <c r="A1910" t="s">
        <v>213</v>
      </c>
      <c r="C1910" t="s">
        <v>1504</v>
      </c>
      <c r="D1910" t="s">
        <v>64</v>
      </c>
      <c r="E1910" t="s">
        <v>115</v>
      </c>
      <c r="F1910" t="s">
        <v>123</v>
      </c>
      <c r="G1910" t="s">
        <v>132</v>
      </c>
      <c r="H1910" t="s">
        <v>429</v>
      </c>
      <c r="BA1910">
        <v>9.5</v>
      </c>
      <c r="BD1910">
        <v>7.5</v>
      </c>
      <c r="BE1910">
        <v>9.8000000000000007</v>
      </c>
      <c r="BH1910">
        <v>6.3</v>
      </c>
      <c r="BI1910" t="s">
        <v>430</v>
      </c>
      <c r="BJ1910" t="s">
        <v>67</v>
      </c>
      <c r="BL1910" t="s">
        <v>217</v>
      </c>
      <c r="BM1910">
        <v>1609</v>
      </c>
      <c r="BN1910" t="s">
        <v>60</v>
      </c>
      <c r="BO1910" t="s">
        <v>217</v>
      </c>
    </row>
    <row r="1911" spans="1:67" x14ac:dyDescent="0.25">
      <c r="A1911" t="s">
        <v>130</v>
      </c>
      <c r="C1911" t="s">
        <v>1504</v>
      </c>
      <c r="D1911" t="s">
        <v>64</v>
      </c>
      <c r="E1911" t="s">
        <v>115</v>
      </c>
      <c r="F1911" t="s">
        <v>123</v>
      </c>
      <c r="G1911" t="s">
        <v>132</v>
      </c>
      <c r="H1911" t="s">
        <v>123</v>
      </c>
      <c r="AW1911">
        <v>11</v>
      </c>
      <c r="BJ1911" t="s">
        <v>67</v>
      </c>
      <c r="BL1911" t="s">
        <v>97</v>
      </c>
      <c r="BM1911">
        <v>3144</v>
      </c>
    </row>
    <row r="1912" spans="1:67" s="12" customFormat="1" x14ac:dyDescent="0.25">
      <c r="A1912" t="s">
        <v>143</v>
      </c>
      <c r="B1912"/>
      <c r="C1912" t="s">
        <v>1504</v>
      </c>
      <c r="D1912" t="s">
        <v>64</v>
      </c>
      <c r="E1912" t="s">
        <v>115</v>
      </c>
      <c r="F1912" t="s">
        <v>123</v>
      </c>
      <c r="G1912" t="s">
        <v>132</v>
      </c>
      <c r="H1912" t="s">
        <v>123</v>
      </c>
      <c r="I1912"/>
      <c r="J1912"/>
      <c r="K1912"/>
      <c r="L1912"/>
      <c r="M1912"/>
      <c r="N1912"/>
      <c r="O1912"/>
      <c r="P1912"/>
      <c r="Q1912"/>
      <c r="R1912"/>
      <c r="S1912"/>
      <c r="T1912"/>
      <c r="U1912"/>
      <c r="V1912"/>
      <c r="W1912"/>
      <c r="X1912"/>
      <c r="Y1912">
        <v>10</v>
      </c>
      <c r="Z1912"/>
      <c r="AA1912"/>
      <c r="AB1912"/>
      <c r="AC1912"/>
      <c r="AD1912"/>
      <c r="AE1912"/>
      <c r="AF1912"/>
      <c r="AG1912"/>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t="s">
        <v>67</v>
      </c>
      <c r="BK1912"/>
      <c r="BL1912" t="s">
        <v>97</v>
      </c>
      <c r="BM1912">
        <v>3144</v>
      </c>
      <c r="BN1912"/>
      <c r="BO1912"/>
    </row>
    <row r="1913" spans="1:67" s="12" customFormat="1" x14ac:dyDescent="0.25">
      <c r="A1913" t="s">
        <v>144</v>
      </c>
      <c r="B1913"/>
      <c r="C1913" t="s">
        <v>1504</v>
      </c>
      <c r="D1913" t="s">
        <v>64</v>
      </c>
      <c r="E1913" t="s">
        <v>115</v>
      </c>
      <c r="F1913" t="s">
        <v>123</v>
      </c>
      <c r="G1913" t="s">
        <v>132</v>
      </c>
      <c r="H1913" t="s">
        <v>123</v>
      </c>
      <c r="I1913"/>
      <c r="J1913"/>
      <c r="K1913"/>
      <c r="L1913"/>
      <c r="M1913"/>
      <c r="N1913"/>
      <c r="O1913"/>
      <c r="P1913"/>
      <c r="Q1913"/>
      <c r="R1913"/>
      <c r="S1913"/>
      <c r="T1913"/>
      <c r="U1913"/>
      <c r="V1913"/>
      <c r="W1913"/>
      <c r="X1913"/>
      <c r="Y1913">
        <v>10.5</v>
      </c>
      <c r="Z1913"/>
      <c r="AA1913"/>
      <c r="AB1913"/>
      <c r="AC1913"/>
      <c r="AD1913"/>
      <c r="AE1913"/>
      <c r="AF1913"/>
      <c r="AG1913"/>
      <c r="AH1913"/>
      <c r="AI1913"/>
      <c r="AJ1913"/>
      <c r="AK1913"/>
      <c r="AL1913"/>
      <c r="AM1913"/>
      <c r="AN1913"/>
      <c r="AO1913"/>
      <c r="AP1913"/>
      <c r="AQ1913"/>
      <c r="AR1913"/>
      <c r="AS1913"/>
      <c r="AT1913"/>
      <c r="AU1913"/>
      <c r="AV1913"/>
      <c r="AW1913">
        <v>12.5</v>
      </c>
      <c r="AX1913"/>
      <c r="AY1913"/>
      <c r="AZ1913"/>
      <c r="BA1913"/>
      <c r="BB1913"/>
      <c r="BC1913"/>
      <c r="BD1913"/>
      <c r="BE1913"/>
      <c r="BF1913"/>
      <c r="BG1913"/>
      <c r="BH1913"/>
      <c r="BI1913" t="s">
        <v>145</v>
      </c>
      <c r="BJ1913" t="s">
        <v>67</v>
      </c>
      <c r="BK1913"/>
      <c r="BL1913" t="s">
        <v>97</v>
      </c>
      <c r="BM1913">
        <v>3144</v>
      </c>
      <c r="BN1913"/>
      <c r="BO1913"/>
    </row>
    <row r="1914" spans="1:67" s="12" customFormat="1" x14ac:dyDescent="0.25">
      <c r="A1914" t="s">
        <v>155</v>
      </c>
      <c r="B1914"/>
      <c r="C1914" t="s">
        <v>1504</v>
      </c>
      <c r="D1914" t="s">
        <v>64</v>
      </c>
      <c r="E1914" t="s">
        <v>115</v>
      </c>
      <c r="F1914" t="s">
        <v>123</v>
      </c>
      <c r="G1914" t="s">
        <v>132</v>
      </c>
      <c r="H1914" t="s">
        <v>123</v>
      </c>
      <c r="I1914"/>
      <c r="J1914"/>
      <c r="K1914"/>
      <c r="L191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v>11.2</v>
      </c>
      <c r="AX1914"/>
      <c r="AY1914"/>
      <c r="AZ1914"/>
      <c r="BA1914"/>
      <c r="BB1914"/>
      <c r="BC1914"/>
      <c r="BD1914"/>
      <c r="BE1914"/>
      <c r="BF1914"/>
      <c r="BG1914"/>
      <c r="BH1914"/>
      <c r="BI1914"/>
      <c r="BJ1914" t="s">
        <v>67</v>
      </c>
      <c r="BK1914"/>
      <c r="BL1914" t="s">
        <v>97</v>
      </c>
      <c r="BM1914">
        <v>3144</v>
      </c>
      <c r="BN1914"/>
      <c r="BO1914"/>
    </row>
    <row r="1915" spans="1:67" s="12" customFormat="1" x14ac:dyDescent="0.25">
      <c r="A1915" t="s">
        <v>96</v>
      </c>
      <c r="B1915"/>
      <c r="C1915" t="s">
        <v>1504</v>
      </c>
      <c r="D1915" t="s">
        <v>64</v>
      </c>
      <c r="E1915" t="s">
        <v>115</v>
      </c>
      <c r="F1915" t="s">
        <v>123</v>
      </c>
      <c r="G1915" t="s">
        <v>132</v>
      </c>
      <c r="H1915" t="s">
        <v>123</v>
      </c>
      <c r="I1915"/>
      <c r="J1915"/>
      <c r="K1915"/>
      <c r="L1915"/>
      <c r="M1915"/>
      <c r="N1915"/>
      <c r="O1915"/>
      <c r="P1915"/>
      <c r="Q1915"/>
      <c r="R1915"/>
      <c r="S1915"/>
      <c r="T1915"/>
      <c r="U1915"/>
      <c r="V1915"/>
      <c r="W1915"/>
      <c r="X1915"/>
      <c r="Y1915"/>
      <c r="Z1915"/>
      <c r="AA1915"/>
      <c r="AB1915"/>
      <c r="AC1915">
        <v>10</v>
      </c>
      <c r="AD1915"/>
      <c r="AE1915"/>
      <c r="AF1915">
        <v>11.8</v>
      </c>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t="s">
        <v>67</v>
      </c>
      <c r="BK1915"/>
      <c r="BL1915" t="s">
        <v>204</v>
      </c>
      <c r="BM1915">
        <v>7016</v>
      </c>
      <c r="BN1915"/>
      <c r="BO1915"/>
    </row>
    <row r="1916" spans="1:67" s="12" customFormat="1" x14ac:dyDescent="0.25">
      <c r="A1916" t="s">
        <v>122</v>
      </c>
      <c r="B1916"/>
      <c r="C1916" t="s">
        <v>1504</v>
      </c>
      <c r="D1916" t="s">
        <v>64</v>
      </c>
      <c r="E1916" t="s">
        <v>115</v>
      </c>
      <c r="F1916" t="s">
        <v>123</v>
      </c>
      <c r="G1916" t="s">
        <v>132</v>
      </c>
      <c r="H1916" t="s">
        <v>125</v>
      </c>
      <c r="I1916"/>
      <c r="J1916"/>
      <c r="K1916"/>
      <c r="L1916"/>
      <c r="M1916"/>
      <c r="N1916"/>
      <c r="O1916"/>
      <c r="P1916"/>
      <c r="Q1916"/>
      <c r="R1916"/>
      <c r="S1916"/>
      <c r="T1916"/>
      <c r="U1916">
        <v>7.3</v>
      </c>
      <c r="V1916"/>
      <c r="W1916"/>
      <c r="X1916">
        <v>7.5</v>
      </c>
      <c r="Y1916">
        <v>9.4</v>
      </c>
      <c r="Z1916"/>
      <c r="AA1916"/>
      <c r="AB1916">
        <v>10</v>
      </c>
      <c r="AC1916"/>
      <c r="AD1916"/>
      <c r="AE1916"/>
      <c r="AF1916"/>
      <c r="AG1916">
        <v>5.5</v>
      </c>
      <c r="AH1916"/>
      <c r="AI1916"/>
      <c r="AJ1916">
        <v>9.3000000000000007</v>
      </c>
      <c r="AK1916"/>
      <c r="AL1916"/>
      <c r="AM1916"/>
      <c r="AN1916"/>
      <c r="AO1916"/>
      <c r="AP1916"/>
      <c r="AQ1916"/>
      <c r="AR1916"/>
      <c r="AS1916"/>
      <c r="AT1916"/>
      <c r="AU1916"/>
      <c r="AV1916"/>
      <c r="AW1916">
        <v>9.1999999999999993</v>
      </c>
      <c r="AX1916"/>
      <c r="AY1916"/>
      <c r="AZ1916"/>
      <c r="BA1916">
        <v>9.4</v>
      </c>
      <c r="BB1916"/>
      <c r="BC1916"/>
      <c r="BD1916">
        <v>7.5</v>
      </c>
      <c r="BE1916">
        <v>9.9</v>
      </c>
      <c r="BF1916"/>
      <c r="BG1916"/>
      <c r="BH1916">
        <v>6.5</v>
      </c>
      <c r="BI1916" t="s">
        <v>126</v>
      </c>
      <c r="BJ1916" t="s">
        <v>67</v>
      </c>
      <c r="BK1916"/>
      <c r="BL1916" t="s">
        <v>97</v>
      </c>
      <c r="BM1916">
        <v>3144</v>
      </c>
      <c r="BN1916" t="s">
        <v>69</v>
      </c>
      <c r="BO1916" t="s">
        <v>97</v>
      </c>
    </row>
    <row r="1917" spans="1:67" s="8" customFormat="1" x14ac:dyDescent="0.25">
      <c r="A1917" s="13" t="s">
        <v>1723</v>
      </c>
      <c r="B1917" s="13"/>
      <c r="C1917" s="13" t="s">
        <v>1504</v>
      </c>
      <c r="D1917" s="13" t="s">
        <v>64</v>
      </c>
      <c r="E1917" s="13" t="s">
        <v>115</v>
      </c>
      <c r="F1917" s="13" t="s">
        <v>123</v>
      </c>
      <c r="G1917" s="13" t="s">
        <v>132</v>
      </c>
      <c r="H1917" s="13" t="s">
        <v>428</v>
      </c>
      <c r="I1917" s="13"/>
      <c r="J1917" s="13"/>
      <c r="K1917" s="13"/>
      <c r="L1917" s="13"/>
      <c r="M1917" s="13"/>
      <c r="N1917" s="13"/>
      <c r="O1917" s="13"/>
      <c r="P1917" s="13"/>
      <c r="Q1917" s="13"/>
      <c r="R1917" s="13"/>
      <c r="S1917" s="13"/>
      <c r="T1917" s="13"/>
      <c r="U1917" s="13"/>
      <c r="V1917" s="13"/>
      <c r="W1917" s="13"/>
      <c r="X1917" s="13"/>
      <c r="Y1917" s="13"/>
      <c r="Z1917" s="13"/>
      <c r="AA1917" s="13"/>
      <c r="AB1917" s="13"/>
      <c r="AC1917" s="13"/>
      <c r="AD1917" s="13"/>
      <c r="AE1917" s="13"/>
      <c r="AF1917" s="13"/>
      <c r="AG1917" s="13"/>
      <c r="AH1917" s="13"/>
      <c r="AI1917" s="13"/>
      <c r="AJ1917" s="13"/>
      <c r="AK1917" s="13"/>
      <c r="AL1917" s="13"/>
      <c r="AM1917" s="13"/>
      <c r="AN1917" s="13"/>
      <c r="AO1917" s="13"/>
      <c r="AP1917" s="13"/>
      <c r="AQ1917" s="13"/>
      <c r="AR1917" s="13"/>
      <c r="AS1917" s="13"/>
      <c r="AT1917" s="13"/>
      <c r="AU1917" s="13"/>
      <c r="AV1917" s="13"/>
      <c r="AW1917" s="13"/>
      <c r="AX1917" s="13"/>
      <c r="AY1917" s="13"/>
      <c r="AZ1917" s="13"/>
      <c r="BA1917" s="13"/>
      <c r="BB1917" s="13"/>
      <c r="BC1917" s="13"/>
      <c r="BD1917" s="13"/>
      <c r="BE1917" s="13"/>
      <c r="BF1917" s="13"/>
      <c r="BG1917" s="13"/>
      <c r="BH1917" s="13"/>
      <c r="BI1917" s="13"/>
      <c r="BJ1917" s="13"/>
      <c r="BK1917" s="13"/>
      <c r="BL1917" s="13"/>
      <c r="BM1917" s="13"/>
      <c r="BN1917" s="13"/>
      <c r="BO1917" s="13"/>
    </row>
    <row r="1918" spans="1:67" s="8" customFormat="1" x14ac:dyDescent="0.25">
      <c r="A1918" t="s">
        <v>207</v>
      </c>
      <c r="B1918"/>
      <c r="C1918" t="s">
        <v>1504</v>
      </c>
      <c r="D1918" t="s">
        <v>64</v>
      </c>
      <c r="E1918" t="s">
        <v>115</v>
      </c>
      <c r="F1918" t="s">
        <v>123</v>
      </c>
      <c r="G1918" t="s">
        <v>132</v>
      </c>
      <c r="H1918" t="s">
        <v>428</v>
      </c>
      <c r="I1918"/>
      <c r="J1918"/>
      <c r="K1918"/>
      <c r="L1918"/>
      <c r="M1918"/>
      <c r="N1918"/>
      <c r="O1918"/>
      <c r="P1918"/>
      <c r="Q1918"/>
      <c r="R1918"/>
      <c r="S1918"/>
      <c r="T1918"/>
      <c r="U1918"/>
      <c r="V1918"/>
      <c r="W1918"/>
      <c r="X1918"/>
      <c r="Y1918"/>
      <c r="Z1918"/>
      <c r="AA1918"/>
      <c r="AB1918"/>
      <c r="AC1918">
        <v>9</v>
      </c>
      <c r="AD1918"/>
      <c r="AE1918"/>
      <c r="AF1918">
        <v>13.5</v>
      </c>
      <c r="AG1918">
        <v>6.7</v>
      </c>
      <c r="AH1918"/>
      <c r="AI1918"/>
      <c r="AJ1918">
        <v>10</v>
      </c>
      <c r="AK1918"/>
      <c r="AL1918"/>
      <c r="AM1918"/>
      <c r="AN1918"/>
      <c r="AO1918"/>
      <c r="AP1918"/>
      <c r="AQ1918"/>
      <c r="AR1918"/>
      <c r="AS1918"/>
      <c r="AT1918"/>
      <c r="AU1918"/>
      <c r="AV1918"/>
      <c r="AW1918"/>
      <c r="AX1918"/>
      <c r="AY1918"/>
      <c r="AZ1918"/>
      <c r="BA1918"/>
      <c r="BB1918"/>
      <c r="BC1918"/>
      <c r="BD1918"/>
      <c r="BE1918"/>
      <c r="BF1918"/>
      <c r="BG1918"/>
      <c r="BH1918"/>
      <c r="BI1918"/>
      <c r="BJ1918" t="s">
        <v>58</v>
      </c>
      <c r="BK1918"/>
      <c r="BL1918" t="s">
        <v>376</v>
      </c>
      <c r="BM1918">
        <v>3140</v>
      </c>
      <c r="BN1918"/>
      <c r="BO1918"/>
    </row>
    <row r="1919" spans="1:67" s="8" customFormat="1" x14ac:dyDescent="0.25">
      <c r="A1919" t="s">
        <v>207</v>
      </c>
      <c r="B1919"/>
      <c r="C1919" t="s">
        <v>1504</v>
      </c>
      <c r="D1919" t="s">
        <v>64</v>
      </c>
      <c r="E1919" t="s">
        <v>115</v>
      </c>
      <c r="F1919" t="s">
        <v>123</v>
      </c>
      <c r="G1919" t="s">
        <v>132</v>
      </c>
      <c r="H1919" t="s">
        <v>428</v>
      </c>
      <c r="I1919" t="b">
        <v>0</v>
      </c>
      <c r="J1919"/>
      <c r="K1919"/>
      <c r="L1919"/>
      <c r="M1919"/>
      <c r="N1919"/>
      <c r="O1919"/>
      <c r="P1919"/>
      <c r="Q1919"/>
      <c r="R1919"/>
      <c r="S1919"/>
      <c r="T1919"/>
      <c r="U1919"/>
      <c r="V1919"/>
      <c r="W1919"/>
      <c r="X1919"/>
      <c r="Y1919"/>
      <c r="Z1919"/>
      <c r="AA1919"/>
      <c r="AB1919"/>
      <c r="AC1919">
        <v>9</v>
      </c>
      <c r="AD1919"/>
      <c r="AE1919"/>
      <c r="AF1919">
        <v>13.5</v>
      </c>
      <c r="AG1919">
        <v>6.7</v>
      </c>
      <c r="AH1919"/>
      <c r="AI1919"/>
      <c r="AJ1919">
        <v>10</v>
      </c>
      <c r="AK1919"/>
      <c r="AL1919"/>
      <c r="AM1919"/>
      <c r="AN1919"/>
      <c r="AO1919"/>
      <c r="AP1919"/>
      <c r="AQ1919"/>
      <c r="AR1919"/>
      <c r="AS1919"/>
      <c r="AT1919"/>
      <c r="AU1919"/>
      <c r="AV1919"/>
      <c r="AW1919"/>
      <c r="AX1919"/>
      <c r="AY1919"/>
      <c r="AZ1919"/>
      <c r="BA1919"/>
      <c r="BB1919"/>
      <c r="BC1919"/>
      <c r="BD1919"/>
      <c r="BE1919"/>
      <c r="BF1919"/>
      <c r="BG1919"/>
      <c r="BH1919"/>
      <c r="BI1919"/>
      <c r="BJ1919" t="s">
        <v>67</v>
      </c>
      <c r="BK1919"/>
      <c r="BL1919" t="s">
        <v>97</v>
      </c>
      <c r="BM1919">
        <v>3144</v>
      </c>
      <c r="BN1919" t="s">
        <v>69</v>
      </c>
      <c r="BO1919" t="s">
        <v>97</v>
      </c>
    </row>
    <row r="1920" spans="1:67" s="8" customFormat="1" x14ac:dyDescent="0.25">
      <c r="A1920"/>
      <c r="B1920"/>
      <c r="C1920" t="s">
        <v>1504</v>
      </c>
      <c r="D1920" t="s">
        <v>64</v>
      </c>
      <c r="E1920" t="s">
        <v>115</v>
      </c>
      <c r="F1920" t="s">
        <v>123</v>
      </c>
      <c r="G1920" t="s">
        <v>129</v>
      </c>
      <c r="H1920" t="s">
        <v>123</v>
      </c>
      <c r="I1920"/>
      <c r="J1920"/>
      <c r="K1920"/>
      <c r="L1920"/>
      <c r="M1920"/>
      <c r="N1920"/>
      <c r="O1920"/>
      <c r="P1920"/>
      <c r="Q1920"/>
      <c r="R1920"/>
      <c r="S1920"/>
      <c r="T1920"/>
      <c r="U1920">
        <v>10</v>
      </c>
      <c r="V1920"/>
      <c r="W1920"/>
      <c r="X1920">
        <v>8</v>
      </c>
      <c r="Y1920">
        <v>10</v>
      </c>
      <c r="Z1920"/>
      <c r="AA1920"/>
      <c r="AB1920">
        <v>10</v>
      </c>
      <c r="AC1920"/>
      <c r="AD1920"/>
      <c r="AE1920"/>
      <c r="AF1920"/>
      <c r="AG1920">
        <v>8</v>
      </c>
      <c r="AH1920"/>
      <c r="AI1920"/>
      <c r="AJ1920">
        <v>11</v>
      </c>
      <c r="AK1920"/>
      <c r="AL1920"/>
      <c r="AM1920"/>
      <c r="AN1920"/>
      <c r="AO1920"/>
      <c r="AP1920"/>
      <c r="AQ1920"/>
      <c r="AR1920"/>
      <c r="AS1920"/>
      <c r="AT1920"/>
      <c r="AU1920"/>
      <c r="AV1920"/>
      <c r="AW1920"/>
      <c r="AX1920"/>
      <c r="AY1920"/>
      <c r="AZ1920"/>
      <c r="BA1920"/>
      <c r="BB1920"/>
      <c r="BC1920"/>
      <c r="BD1920"/>
      <c r="BE1920"/>
      <c r="BF1920"/>
      <c r="BG1920"/>
      <c r="BH1920"/>
      <c r="BI1920"/>
      <c r="BJ1920" t="s">
        <v>67</v>
      </c>
      <c r="BK1920" s="1">
        <v>44797</v>
      </c>
      <c r="BL1920" t="s">
        <v>75</v>
      </c>
      <c r="BM1920">
        <v>36083</v>
      </c>
      <c r="BN1920" t="s">
        <v>60</v>
      </c>
      <c r="BO1920" t="s">
        <v>75</v>
      </c>
    </row>
    <row r="1921" spans="1:67" x14ac:dyDescent="0.25">
      <c r="A1921" s="13" t="s">
        <v>1723</v>
      </c>
      <c r="B1921" s="13"/>
      <c r="C1921" s="13" t="s">
        <v>1504</v>
      </c>
      <c r="D1921" s="13" t="s">
        <v>64</v>
      </c>
      <c r="E1921" s="13" t="s">
        <v>115</v>
      </c>
      <c r="F1921" s="13" t="s">
        <v>123</v>
      </c>
      <c r="G1921" s="13" t="s">
        <v>124</v>
      </c>
      <c r="H1921" s="13" t="s">
        <v>125</v>
      </c>
      <c r="I1921" s="13"/>
      <c r="J1921" s="13"/>
      <c r="K1921" s="13"/>
      <c r="L1921" s="13"/>
      <c r="M1921" s="13"/>
      <c r="N1921" s="13"/>
      <c r="O1921" s="13"/>
      <c r="P1921" s="13"/>
      <c r="Q1921" s="13"/>
      <c r="R1921" s="13"/>
      <c r="S1921" s="13"/>
      <c r="T1921" s="13"/>
      <c r="U1921" s="13"/>
      <c r="V1921" s="13"/>
      <c r="W1921" s="13"/>
      <c r="X1921" s="13"/>
      <c r="Y1921" s="13"/>
      <c r="Z1921" s="13"/>
      <c r="AA1921" s="13"/>
      <c r="AB1921" s="13"/>
      <c r="AC1921" s="13"/>
      <c r="AD1921" s="13"/>
      <c r="AE1921" s="13"/>
      <c r="AF1921" s="13"/>
      <c r="AG1921" s="13"/>
      <c r="AH1921" s="13"/>
      <c r="AI1921" s="13"/>
      <c r="AJ1921" s="13"/>
      <c r="AK1921" s="13"/>
      <c r="AL1921" s="13"/>
      <c r="AM1921" s="13"/>
      <c r="AN1921" s="13"/>
      <c r="AO1921" s="13"/>
      <c r="AP1921" s="13"/>
      <c r="AQ1921" s="13"/>
      <c r="AR1921" s="13"/>
      <c r="AS1921" s="13"/>
      <c r="AT1921" s="13"/>
      <c r="AU1921" s="13"/>
      <c r="AV1921" s="13"/>
      <c r="AW1921" s="13"/>
      <c r="AX1921" s="13"/>
      <c r="AY1921" s="13"/>
      <c r="AZ1921" s="13"/>
      <c r="BA1921" s="13"/>
      <c r="BB1921" s="13"/>
      <c r="BC1921" s="13"/>
      <c r="BD1921" s="13"/>
      <c r="BE1921" s="13"/>
      <c r="BF1921" s="13"/>
      <c r="BG1921" s="13"/>
      <c r="BH1921" s="13"/>
      <c r="BI1921" s="13"/>
      <c r="BJ1921" s="13"/>
      <c r="BK1921" s="13"/>
      <c r="BL1921" s="13"/>
      <c r="BM1921" s="13"/>
      <c r="BN1921" s="13"/>
      <c r="BO1921" s="13"/>
    </row>
    <row r="1922" spans="1:67" x14ac:dyDescent="0.25">
      <c r="A1922" t="s">
        <v>122</v>
      </c>
      <c r="C1922" t="s">
        <v>1504</v>
      </c>
      <c r="D1922" t="s">
        <v>64</v>
      </c>
      <c r="E1922" t="s">
        <v>115</v>
      </c>
      <c r="F1922" t="s">
        <v>123</v>
      </c>
      <c r="G1922" t="s">
        <v>124</v>
      </c>
      <c r="H1922" t="s">
        <v>125</v>
      </c>
      <c r="I1922" t="b">
        <v>0</v>
      </c>
      <c r="U1922">
        <v>7.3</v>
      </c>
      <c r="X1922">
        <v>7.5</v>
      </c>
      <c r="Y1922">
        <v>9.4</v>
      </c>
      <c r="AB1922">
        <v>10</v>
      </c>
      <c r="AG1922">
        <v>5.5</v>
      </c>
      <c r="AJ1922">
        <v>9.3000000000000007</v>
      </c>
      <c r="BA1922">
        <v>9.4</v>
      </c>
      <c r="BD1922">
        <v>7.5</v>
      </c>
      <c r="BE1922">
        <v>9.9</v>
      </c>
      <c r="BH1922">
        <v>6.5</v>
      </c>
      <c r="BI1922" t="s">
        <v>126</v>
      </c>
      <c r="BJ1922" t="s">
        <v>58</v>
      </c>
      <c r="BL1922" t="s">
        <v>127</v>
      </c>
      <c r="BM1922">
        <v>3875</v>
      </c>
      <c r="BN1922" t="s">
        <v>69</v>
      </c>
      <c r="BO1922" t="s">
        <v>127</v>
      </c>
    </row>
    <row r="1923" spans="1:67" x14ac:dyDescent="0.25">
      <c r="A1923" s="13" t="s">
        <v>1723</v>
      </c>
      <c r="B1923" s="13"/>
      <c r="C1923" s="13" t="s">
        <v>1504</v>
      </c>
      <c r="D1923" s="13" t="s">
        <v>64</v>
      </c>
      <c r="E1923" s="13" t="s">
        <v>115</v>
      </c>
      <c r="F1923" s="13" t="s">
        <v>131</v>
      </c>
      <c r="G1923" s="13" t="s">
        <v>115</v>
      </c>
      <c r="H1923" s="13" t="s">
        <v>131</v>
      </c>
      <c r="I1923" s="13"/>
      <c r="J1923" s="13"/>
      <c r="K1923" s="13"/>
      <c r="L1923" s="13"/>
      <c r="M1923" s="13"/>
      <c r="N1923" s="13"/>
      <c r="O1923" s="13"/>
      <c r="P1923" s="13"/>
      <c r="Q1923" s="13"/>
      <c r="R1923" s="13"/>
      <c r="S1923" s="13"/>
      <c r="T1923" s="13"/>
      <c r="U1923" s="13"/>
      <c r="V1923" s="13"/>
      <c r="W1923" s="13"/>
      <c r="X1923" s="13"/>
      <c r="Y1923" s="13"/>
      <c r="Z1923" s="13"/>
      <c r="AA1923" s="13"/>
      <c r="AB1923" s="13"/>
      <c r="AC1923" s="13"/>
      <c r="AD1923" s="13"/>
      <c r="AE1923" s="13"/>
      <c r="AF1923" s="13"/>
      <c r="AG1923" s="13"/>
      <c r="AH1923" s="13"/>
      <c r="AI1923" s="13"/>
      <c r="AJ1923" s="13"/>
      <c r="AK1923" s="13"/>
      <c r="AL1923" s="13"/>
      <c r="AM1923" s="13"/>
      <c r="AN1923" s="13"/>
      <c r="AO1923" s="13"/>
      <c r="AP1923" s="13"/>
      <c r="AQ1923" s="13"/>
      <c r="AR1923" s="13"/>
      <c r="AS1923" s="13"/>
      <c r="AT1923" s="13"/>
      <c r="AU1923" s="13"/>
      <c r="AV1923" s="13"/>
      <c r="AW1923" s="13"/>
      <c r="AX1923" s="13"/>
      <c r="AY1923" s="13"/>
      <c r="AZ1923" s="13"/>
      <c r="BA1923" s="13"/>
      <c r="BB1923" s="13"/>
      <c r="BC1923" s="13"/>
      <c r="BD1923" s="13"/>
      <c r="BE1923" s="13"/>
      <c r="BF1923" s="13"/>
      <c r="BG1923" s="13"/>
      <c r="BH1923" s="13"/>
      <c r="BI1923" s="13"/>
      <c r="BJ1923" s="13"/>
      <c r="BK1923" s="13"/>
      <c r="BL1923" s="13"/>
      <c r="BM1923" s="13"/>
      <c r="BN1923" s="13"/>
      <c r="BO1923" s="13"/>
    </row>
    <row r="1924" spans="1:67" x14ac:dyDescent="0.25">
      <c r="A1924" s="8" t="s">
        <v>2223</v>
      </c>
      <c r="C1924" t="s">
        <v>1504</v>
      </c>
      <c r="D1924" t="s">
        <v>64</v>
      </c>
      <c r="E1924" t="s">
        <v>115</v>
      </c>
      <c r="F1924" t="s">
        <v>131</v>
      </c>
      <c r="G1924" s="8" t="s">
        <v>115</v>
      </c>
      <c r="H1924" s="8" t="s">
        <v>131</v>
      </c>
      <c r="I1924" s="8"/>
      <c r="AS1924">
        <v>10.65</v>
      </c>
      <c r="AV1924">
        <v>5.55</v>
      </c>
      <c r="BJ1924" s="8" t="s">
        <v>67</v>
      </c>
      <c r="BK1924" s="9">
        <v>44820</v>
      </c>
      <c r="BL1924" s="8" t="s">
        <v>2219</v>
      </c>
      <c r="BM1924" s="8">
        <v>2905</v>
      </c>
    </row>
    <row r="1925" spans="1:67" x14ac:dyDescent="0.25">
      <c r="A1925" s="8" t="s">
        <v>2222</v>
      </c>
      <c r="C1925" t="s">
        <v>1504</v>
      </c>
      <c r="D1925" t="s">
        <v>64</v>
      </c>
      <c r="E1925" t="s">
        <v>115</v>
      </c>
      <c r="F1925" t="s">
        <v>131</v>
      </c>
      <c r="G1925" s="8" t="s">
        <v>115</v>
      </c>
      <c r="H1925" s="8" t="s">
        <v>131</v>
      </c>
      <c r="I1925" s="8"/>
      <c r="U1925">
        <v>9.75</v>
      </c>
      <c r="X1925">
        <v>10.65</v>
      </c>
      <c r="BJ1925" s="8" t="s">
        <v>67</v>
      </c>
      <c r="BK1925" s="9">
        <v>44820</v>
      </c>
      <c r="BL1925" s="8" t="s">
        <v>2219</v>
      </c>
      <c r="BM1925" s="8">
        <v>2905</v>
      </c>
    </row>
    <row r="1926" spans="1:67" x14ac:dyDescent="0.25">
      <c r="A1926" t="s">
        <v>130</v>
      </c>
      <c r="C1926" t="s">
        <v>1504</v>
      </c>
      <c r="D1926" t="s">
        <v>64</v>
      </c>
      <c r="E1926" t="s">
        <v>115</v>
      </c>
      <c r="F1926" t="s">
        <v>131</v>
      </c>
      <c r="G1926" t="s">
        <v>115</v>
      </c>
      <c r="H1926" t="s">
        <v>131</v>
      </c>
      <c r="AS1926">
        <v>10.4</v>
      </c>
      <c r="AV1926">
        <v>5.9</v>
      </c>
      <c r="AW1926">
        <v>10.3</v>
      </c>
      <c r="AX1926">
        <v>7.1</v>
      </c>
      <c r="AY1926">
        <v>8.1999999999999993</v>
      </c>
      <c r="AZ1926">
        <v>8.1999999999999993</v>
      </c>
      <c r="BA1926">
        <v>11</v>
      </c>
      <c r="BB1926">
        <v>9.1999999999999993</v>
      </c>
      <c r="BC1926">
        <v>9.4</v>
      </c>
      <c r="BD1926">
        <v>9.4</v>
      </c>
      <c r="BE1926">
        <v>10.6</v>
      </c>
      <c r="BF1926">
        <v>8.6999999999999993</v>
      </c>
      <c r="BG1926">
        <v>7.9</v>
      </c>
      <c r="BH1926">
        <v>8.6999999999999993</v>
      </c>
      <c r="BJ1926" t="s">
        <v>58</v>
      </c>
      <c r="BL1926" t="s">
        <v>120</v>
      </c>
      <c r="BM1926">
        <v>76629</v>
      </c>
    </row>
    <row r="1927" spans="1:67" x14ac:dyDescent="0.25">
      <c r="A1927" t="s">
        <v>133</v>
      </c>
      <c r="C1927" t="s">
        <v>1504</v>
      </c>
      <c r="D1927" t="s">
        <v>64</v>
      </c>
      <c r="E1927" t="s">
        <v>115</v>
      </c>
      <c r="F1927" t="s">
        <v>131</v>
      </c>
      <c r="G1927" t="s">
        <v>115</v>
      </c>
      <c r="H1927" t="s">
        <v>131</v>
      </c>
      <c r="BA1927">
        <v>12.1</v>
      </c>
      <c r="BB1927">
        <v>7.8</v>
      </c>
      <c r="BC1927">
        <v>9.3000000000000007</v>
      </c>
      <c r="BD1927">
        <v>9.3000000000000007</v>
      </c>
      <c r="BE1927">
        <v>12.3</v>
      </c>
      <c r="BF1927">
        <v>8.5</v>
      </c>
      <c r="BG1927">
        <v>7.5</v>
      </c>
      <c r="BH1927">
        <v>8.5</v>
      </c>
      <c r="BJ1927" t="s">
        <v>58</v>
      </c>
      <c r="BL1927" t="s">
        <v>120</v>
      </c>
      <c r="BM1927">
        <v>76629</v>
      </c>
    </row>
    <row r="1928" spans="1:67" x14ac:dyDescent="0.25">
      <c r="A1928" t="s">
        <v>134</v>
      </c>
      <c r="C1928" t="s">
        <v>1504</v>
      </c>
      <c r="D1928" t="s">
        <v>64</v>
      </c>
      <c r="E1928" t="s">
        <v>115</v>
      </c>
      <c r="F1928" t="s">
        <v>131</v>
      </c>
      <c r="G1928" t="s">
        <v>115</v>
      </c>
      <c r="H1928" t="s">
        <v>131</v>
      </c>
      <c r="U1928">
        <v>10.8</v>
      </c>
      <c r="X1928">
        <v>9.3000000000000007</v>
      </c>
      <c r="AG1928">
        <v>8.15</v>
      </c>
      <c r="AJ1928">
        <v>11.25</v>
      </c>
      <c r="BE1928">
        <v>12.1</v>
      </c>
      <c r="BF1928">
        <v>8.4</v>
      </c>
      <c r="BG1928">
        <v>7.2</v>
      </c>
      <c r="BH1928">
        <v>8.4</v>
      </c>
      <c r="BJ1928" t="s">
        <v>58</v>
      </c>
      <c r="BL1928" t="s">
        <v>120</v>
      </c>
      <c r="BM1928">
        <v>76629</v>
      </c>
    </row>
    <row r="1929" spans="1:67" x14ac:dyDescent="0.25">
      <c r="A1929" t="s">
        <v>135</v>
      </c>
      <c r="C1929" t="s">
        <v>1504</v>
      </c>
      <c r="D1929" t="s">
        <v>64</v>
      </c>
      <c r="E1929" t="s">
        <v>115</v>
      </c>
      <c r="F1929" t="s">
        <v>131</v>
      </c>
      <c r="G1929" t="s">
        <v>115</v>
      </c>
      <c r="H1929" t="s">
        <v>131</v>
      </c>
      <c r="AO1929">
        <v>10.1</v>
      </c>
      <c r="AR1929">
        <v>5.7</v>
      </c>
      <c r="AS1929">
        <v>1.1000000000000001</v>
      </c>
      <c r="AV1929">
        <v>6.9</v>
      </c>
      <c r="AW1929">
        <v>10.4</v>
      </c>
      <c r="AX1929">
        <v>7.4</v>
      </c>
      <c r="AY1929">
        <v>9.3000000000000007</v>
      </c>
      <c r="AZ1929">
        <v>9.3000000000000007</v>
      </c>
      <c r="BA1929">
        <v>11.8</v>
      </c>
      <c r="BB1929">
        <v>10.3</v>
      </c>
      <c r="BC1929">
        <v>11.2</v>
      </c>
      <c r="BD1929">
        <v>11.2</v>
      </c>
      <c r="BI1929" t="s">
        <v>136</v>
      </c>
      <c r="BJ1929" t="s">
        <v>58</v>
      </c>
      <c r="BL1929" t="s">
        <v>120</v>
      </c>
      <c r="BM1929">
        <v>76629</v>
      </c>
    </row>
    <row r="1930" spans="1:67" x14ac:dyDescent="0.25">
      <c r="A1930" t="s">
        <v>137</v>
      </c>
      <c r="C1930" t="s">
        <v>1504</v>
      </c>
      <c r="D1930" t="s">
        <v>64</v>
      </c>
      <c r="E1930" t="s">
        <v>115</v>
      </c>
      <c r="F1930" t="s">
        <v>131</v>
      </c>
      <c r="G1930" t="s">
        <v>115</v>
      </c>
      <c r="H1930" t="s">
        <v>131</v>
      </c>
      <c r="AO1930">
        <v>9.1</v>
      </c>
      <c r="AR1930">
        <v>4.9000000000000004</v>
      </c>
      <c r="AS1930">
        <v>11.9</v>
      </c>
      <c r="AV1930">
        <v>5.3</v>
      </c>
      <c r="BJ1930" t="s">
        <v>58</v>
      </c>
      <c r="BL1930" t="s">
        <v>120</v>
      </c>
      <c r="BM1930">
        <v>76629</v>
      </c>
    </row>
    <row r="1931" spans="1:67" x14ac:dyDescent="0.25">
      <c r="A1931" t="s">
        <v>138</v>
      </c>
      <c r="C1931" t="s">
        <v>1504</v>
      </c>
      <c r="D1931" t="s">
        <v>64</v>
      </c>
      <c r="E1931" t="s">
        <v>115</v>
      </c>
      <c r="F1931" t="s">
        <v>131</v>
      </c>
      <c r="G1931" t="s">
        <v>115</v>
      </c>
      <c r="H1931" t="s">
        <v>131</v>
      </c>
      <c r="U1931">
        <v>8.9</v>
      </c>
      <c r="X1931">
        <v>9.1999999999999993</v>
      </c>
      <c r="Y1931">
        <v>10.074999999999999</v>
      </c>
      <c r="AB1931">
        <v>11.15</v>
      </c>
      <c r="AC1931">
        <v>10.3</v>
      </c>
      <c r="AF1931">
        <v>13.25</v>
      </c>
      <c r="AG1931">
        <v>7</v>
      </c>
      <c r="AJ1931">
        <v>9.6999999999999993</v>
      </c>
      <c r="BJ1931" t="s">
        <v>58</v>
      </c>
      <c r="BL1931" t="s">
        <v>120</v>
      </c>
      <c r="BM1931">
        <v>76629</v>
      </c>
    </row>
    <row r="1932" spans="1:67" x14ac:dyDescent="0.25">
      <c r="A1932" t="s">
        <v>139</v>
      </c>
      <c r="C1932" t="s">
        <v>1504</v>
      </c>
      <c r="D1932" t="s">
        <v>64</v>
      </c>
      <c r="E1932" t="s">
        <v>115</v>
      </c>
      <c r="F1932" t="s">
        <v>131</v>
      </c>
      <c r="G1932" t="s">
        <v>115</v>
      </c>
      <c r="H1932" t="s">
        <v>131</v>
      </c>
      <c r="Y1932">
        <v>10.199999999999999</v>
      </c>
      <c r="AB1932">
        <v>12.7</v>
      </c>
      <c r="AC1932">
        <v>11.1</v>
      </c>
      <c r="AF1932">
        <v>14.9</v>
      </c>
      <c r="AG1932">
        <v>7.9</v>
      </c>
      <c r="AJ1932">
        <v>12.1</v>
      </c>
      <c r="BJ1932" t="s">
        <v>58</v>
      </c>
      <c r="BL1932" t="s">
        <v>120</v>
      </c>
      <c r="BM1932">
        <v>76629</v>
      </c>
    </row>
    <row r="1933" spans="1:67" x14ac:dyDescent="0.25">
      <c r="A1933" t="s">
        <v>140</v>
      </c>
      <c r="C1933" t="s">
        <v>1504</v>
      </c>
      <c r="D1933" t="s">
        <v>64</v>
      </c>
      <c r="E1933" t="s">
        <v>115</v>
      </c>
      <c r="F1933" t="s">
        <v>131</v>
      </c>
      <c r="G1933" t="s">
        <v>115</v>
      </c>
      <c r="H1933" t="s">
        <v>131</v>
      </c>
      <c r="AS1933">
        <v>10.6</v>
      </c>
      <c r="AV1933">
        <v>6</v>
      </c>
      <c r="AW1933">
        <v>11.7</v>
      </c>
      <c r="AX1933">
        <v>7.3</v>
      </c>
      <c r="AY1933">
        <v>9.4</v>
      </c>
      <c r="AZ1933">
        <v>9.4</v>
      </c>
      <c r="BB1933">
        <v>9.8000000000000007</v>
      </c>
      <c r="BE1933">
        <v>12.3</v>
      </c>
      <c r="BF1933">
        <v>8</v>
      </c>
      <c r="BG1933">
        <v>7.2</v>
      </c>
      <c r="BH1933">
        <v>8</v>
      </c>
      <c r="BJ1933" t="s">
        <v>58</v>
      </c>
      <c r="BL1933" t="s">
        <v>120</v>
      </c>
      <c r="BM1933">
        <v>76629</v>
      </c>
    </row>
    <row r="1934" spans="1:67" x14ac:dyDescent="0.25">
      <c r="A1934" t="s">
        <v>141</v>
      </c>
      <c r="C1934" t="s">
        <v>1504</v>
      </c>
      <c r="D1934" t="s">
        <v>64</v>
      </c>
      <c r="E1934" t="s">
        <v>115</v>
      </c>
      <c r="F1934" t="s">
        <v>131</v>
      </c>
      <c r="G1934" t="s">
        <v>115</v>
      </c>
      <c r="H1934" t="s">
        <v>131</v>
      </c>
      <c r="AV1934">
        <v>6.2</v>
      </c>
      <c r="AW1934">
        <v>12.1</v>
      </c>
      <c r="AX1934">
        <v>7.3</v>
      </c>
      <c r="AY1934">
        <v>8.1999999999999993</v>
      </c>
      <c r="AZ1934">
        <v>8.1999999999999993</v>
      </c>
      <c r="BB1934">
        <v>9.9</v>
      </c>
      <c r="BC1934">
        <v>10.1</v>
      </c>
      <c r="BD1934">
        <v>10.1</v>
      </c>
      <c r="BJ1934" t="s">
        <v>58</v>
      </c>
      <c r="BL1934" t="s">
        <v>120</v>
      </c>
      <c r="BM1934">
        <v>76629</v>
      </c>
    </row>
    <row r="1935" spans="1:67" x14ac:dyDescent="0.25">
      <c r="A1935" t="s">
        <v>142</v>
      </c>
      <c r="C1935" t="s">
        <v>1504</v>
      </c>
      <c r="D1935" t="s">
        <v>64</v>
      </c>
      <c r="E1935" t="s">
        <v>115</v>
      </c>
      <c r="F1935" t="s">
        <v>131</v>
      </c>
      <c r="G1935" t="s">
        <v>115</v>
      </c>
      <c r="H1935" t="s">
        <v>131</v>
      </c>
      <c r="AO1935">
        <v>7.9</v>
      </c>
      <c r="AR1935">
        <v>5.0999999999999996</v>
      </c>
      <c r="AS1935">
        <v>10.6</v>
      </c>
      <c r="AV1935">
        <v>6.4</v>
      </c>
      <c r="AW1935">
        <v>9.8000000000000007</v>
      </c>
      <c r="AX1935">
        <v>7</v>
      </c>
      <c r="AY1935">
        <v>8.1999999999999993</v>
      </c>
      <c r="AZ1935">
        <v>8.1999999999999993</v>
      </c>
      <c r="BA1935">
        <v>12</v>
      </c>
      <c r="BB1935">
        <v>8.9</v>
      </c>
      <c r="BC1935">
        <v>9.1999999999999993</v>
      </c>
      <c r="BD1935">
        <v>9.1999999999999993</v>
      </c>
      <c r="BF1935">
        <v>6.3</v>
      </c>
      <c r="BH1935">
        <v>6.3</v>
      </c>
      <c r="BJ1935" t="s">
        <v>58</v>
      </c>
      <c r="BL1935" t="s">
        <v>120</v>
      </c>
      <c r="BM1935">
        <v>76629</v>
      </c>
    </row>
    <row r="1936" spans="1:67" x14ac:dyDescent="0.25">
      <c r="A1936" t="s">
        <v>146</v>
      </c>
      <c r="C1936" t="s">
        <v>1504</v>
      </c>
      <c r="D1936" t="s">
        <v>64</v>
      </c>
      <c r="E1936" t="s">
        <v>115</v>
      </c>
      <c r="F1936" t="s">
        <v>131</v>
      </c>
      <c r="G1936" t="s">
        <v>115</v>
      </c>
      <c r="H1936" t="s">
        <v>131</v>
      </c>
      <c r="AK1936">
        <v>5.0999999999999996</v>
      </c>
      <c r="AN1936">
        <v>2.8</v>
      </c>
      <c r="AS1936">
        <v>11.1</v>
      </c>
      <c r="AV1936">
        <v>6.1</v>
      </c>
      <c r="AW1936">
        <v>10.6</v>
      </c>
      <c r="AX1936">
        <v>7.8</v>
      </c>
      <c r="AY1936">
        <v>7.9</v>
      </c>
      <c r="AZ1936">
        <v>7.9</v>
      </c>
      <c r="BA1936">
        <v>12.6</v>
      </c>
      <c r="BB1936">
        <v>10.1</v>
      </c>
      <c r="BC1936">
        <v>10</v>
      </c>
      <c r="BD1936">
        <v>10.1</v>
      </c>
      <c r="BE1936">
        <v>11.3</v>
      </c>
      <c r="BF1936">
        <v>8.6999999999999993</v>
      </c>
      <c r="BG1936">
        <v>7.2</v>
      </c>
      <c r="BH1936">
        <v>8.6999999999999993</v>
      </c>
      <c r="BJ1936" t="s">
        <v>58</v>
      </c>
      <c r="BL1936" t="s">
        <v>120</v>
      </c>
      <c r="BM1936">
        <v>76629</v>
      </c>
    </row>
    <row r="1937" spans="1:67" x14ac:dyDescent="0.25">
      <c r="A1937" t="s">
        <v>147</v>
      </c>
      <c r="C1937" t="s">
        <v>1504</v>
      </c>
      <c r="D1937" t="s">
        <v>64</v>
      </c>
      <c r="E1937" t="s">
        <v>115</v>
      </c>
      <c r="F1937" t="s">
        <v>131</v>
      </c>
      <c r="G1937" t="s">
        <v>115</v>
      </c>
      <c r="H1937" t="s">
        <v>131</v>
      </c>
      <c r="AO1937">
        <v>10.199999999999999</v>
      </c>
      <c r="AR1937">
        <v>4.8</v>
      </c>
      <c r="AS1937">
        <v>12.9</v>
      </c>
      <c r="AV1937">
        <v>6.65</v>
      </c>
      <c r="AW1937">
        <v>10.8</v>
      </c>
      <c r="AX1937">
        <v>7.5</v>
      </c>
      <c r="AY1937">
        <v>8.6</v>
      </c>
      <c r="AZ1937">
        <v>8.6</v>
      </c>
      <c r="BA1937">
        <v>12.8</v>
      </c>
      <c r="BB1937">
        <v>10.35</v>
      </c>
      <c r="BC1937">
        <v>10.199999999999999</v>
      </c>
      <c r="BD1937">
        <v>10.35</v>
      </c>
      <c r="BE1937">
        <v>13.15</v>
      </c>
      <c r="BF1937">
        <v>9.1999999999999993</v>
      </c>
      <c r="BG1937">
        <v>8.8000000000000007</v>
      </c>
      <c r="BH1937">
        <v>9.1999999999999993</v>
      </c>
      <c r="BJ1937" t="s">
        <v>58</v>
      </c>
      <c r="BL1937" t="s">
        <v>120</v>
      </c>
      <c r="BM1937">
        <v>76629</v>
      </c>
    </row>
    <row r="1938" spans="1:67" x14ac:dyDescent="0.25">
      <c r="A1938" t="s">
        <v>148</v>
      </c>
      <c r="C1938" t="s">
        <v>1504</v>
      </c>
      <c r="D1938" t="s">
        <v>64</v>
      </c>
      <c r="E1938" t="s">
        <v>115</v>
      </c>
      <c r="F1938" t="s">
        <v>131</v>
      </c>
      <c r="G1938" t="s">
        <v>115</v>
      </c>
      <c r="H1938" t="s">
        <v>131</v>
      </c>
      <c r="AY1938">
        <v>8.6999999999999993</v>
      </c>
      <c r="AZ1938">
        <v>8.6999999999999993</v>
      </c>
      <c r="BJ1938" t="s">
        <v>58</v>
      </c>
      <c r="BL1938" t="s">
        <v>120</v>
      </c>
      <c r="BM1938">
        <v>76629</v>
      </c>
    </row>
    <row r="1939" spans="1:67" x14ac:dyDescent="0.25">
      <c r="A1939" t="s">
        <v>149</v>
      </c>
      <c r="C1939" t="s">
        <v>1504</v>
      </c>
      <c r="D1939" t="s">
        <v>64</v>
      </c>
      <c r="E1939" t="s">
        <v>115</v>
      </c>
      <c r="F1939" t="s">
        <v>131</v>
      </c>
      <c r="G1939" t="s">
        <v>115</v>
      </c>
      <c r="H1939" t="s">
        <v>131</v>
      </c>
      <c r="AV1939">
        <v>8.1</v>
      </c>
      <c r="BA1939">
        <v>13.4</v>
      </c>
      <c r="BE1939">
        <v>13.3</v>
      </c>
      <c r="BF1939">
        <v>9.0500000000000007</v>
      </c>
      <c r="BG1939">
        <v>8.5</v>
      </c>
      <c r="BH1939">
        <v>9.0500000000000007</v>
      </c>
      <c r="BJ1939" t="s">
        <v>58</v>
      </c>
      <c r="BL1939" t="s">
        <v>120</v>
      </c>
      <c r="BM1939">
        <v>76629</v>
      </c>
    </row>
    <row r="1940" spans="1:67" x14ac:dyDescent="0.25">
      <c r="A1940" t="s">
        <v>151</v>
      </c>
      <c r="C1940" t="s">
        <v>1504</v>
      </c>
      <c r="D1940" t="s">
        <v>64</v>
      </c>
      <c r="E1940" t="s">
        <v>115</v>
      </c>
      <c r="F1940" t="s">
        <v>131</v>
      </c>
      <c r="G1940" t="s">
        <v>115</v>
      </c>
      <c r="H1940" t="s">
        <v>131</v>
      </c>
      <c r="AC1940">
        <v>10.8</v>
      </c>
      <c r="AF1940">
        <v>13.4</v>
      </c>
      <c r="BJ1940" t="s">
        <v>58</v>
      </c>
      <c r="BL1940" t="s">
        <v>120</v>
      </c>
      <c r="BM1940">
        <v>76629</v>
      </c>
    </row>
    <row r="1941" spans="1:67" x14ac:dyDescent="0.25">
      <c r="A1941" t="s">
        <v>152</v>
      </c>
      <c r="C1941" t="s">
        <v>1504</v>
      </c>
      <c r="D1941" t="s">
        <v>64</v>
      </c>
      <c r="E1941" t="s">
        <v>115</v>
      </c>
      <c r="F1941" t="s">
        <v>131</v>
      </c>
      <c r="G1941" t="s">
        <v>115</v>
      </c>
      <c r="H1941" t="s">
        <v>131</v>
      </c>
      <c r="AW1941">
        <v>10.8</v>
      </c>
      <c r="AX1941">
        <v>6.9</v>
      </c>
      <c r="AY1941">
        <v>8.3000000000000007</v>
      </c>
      <c r="AZ1941">
        <v>8.3000000000000007</v>
      </c>
      <c r="BA1941">
        <v>12.7</v>
      </c>
      <c r="BB1941">
        <v>9.1999999999999993</v>
      </c>
      <c r="BC1941">
        <v>10.1</v>
      </c>
      <c r="BD1941">
        <v>10.1</v>
      </c>
      <c r="BE1941">
        <v>12.8</v>
      </c>
      <c r="BF1941">
        <v>8.6</v>
      </c>
      <c r="BG1941">
        <v>7.9</v>
      </c>
      <c r="BH1941">
        <v>8.6</v>
      </c>
      <c r="BJ1941" t="s">
        <v>58</v>
      </c>
      <c r="BL1941" t="s">
        <v>120</v>
      </c>
      <c r="BM1941">
        <v>76629</v>
      </c>
    </row>
    <row r="1942" spans="1:67" x14ac:dyDescent="0.25">
      <c r="A1942" t="s">
        <v>153</v>
      </c>
      <c r="C1942" t="s">
        <v>1504</v>
      </c>
      <c r="D1942" t="s">
        <v>64</v>
      </c>
      <c r="E1942" t="s">
        <v>115</v>
      </c>
      <c r="F1942" t="s">
        <v>131</v>
      </c>
      <c r="G1942" t="s">
        <v>115</v>
      </c>
      <c r="H1942" t="s">
        <v>131</v>
      </c>
      <c r="AO1942">
        <v>9.8000000000000007</v>
      </c>
      <c r="AR1942">
        <v>5.9</v>
      </c>
      <c r="AV1942">
        <v>7</v>
      </c>
      <c r="AW1942">
        <v>12.5</v>
      </c>
      <c r="AX1942">
        <v>8.1999999999999993</v>
      </c>
      <c r="AZ1942">
        <v>8.1999999999999993</v>
      </c>
      <c r="BA1942">
        <v>13</v>
      </c>
      <c r="BB1942">
        <v>10.9</v>
      </c>
      <c r="BC1942">
        <v>10.9</v>
      </c>
      <c r="BD1942">
        <v>10.9</v>
      </c>
      <c r="BE1942">
        <v>12.4</v>
      </c>
      <c r="BF1942">
        <v>9.1999999999999993</v>
      </c>
      <c r="BG1942">
        <v>8.5</v>
      </c>
      <c r="BH1942">
        <v>9.1999999999999993</v>
      </c>
      <c r="BJ1942" t="s">
        <v>58</v>
      </c>
      <c r="BL1942" t="s">
        <v>120</v>
      </c>
      <c r="BM1942">
        <v>76629</v>
      </c>
    </row>
    <row r="1943" spans="1:67" x14ac:dyDescent="0.25">
      <c r="A1943" t="s">
        <v>154</v>
      </c>
      <c r="C1943" t="s">
        <v>1504</v>
      </c>
      <c r="D1943" t="s">
        <v>64</v>
      </c>
      <c r="E1943" t="s">
        <v>115</v>
      </c>
      <c r="F1943" t="s">
        <v>131</v>
      </c>
      <c r="G1943" t="s">
        <v>115</v>
      </c>
      <c r="H1943" t="s">
        <v>131</v>
      </c>
      <c r="AW1943">
        <v>11.9</v>
      </c>
      <c r="AX1943">
        <v>8</v>
      </c>
      <c r="AY1943">
        <v>9.3000000000000007</v>
      </c>
      <c r="AZ1943">
        <v>9.3000000000000007</v>
      </c>
      <c r="BE1943">
        <v>14.4</v>
      </c>
      <c r="BF1943">
        <v>8.9</v>
      </c>
      <c r="BG1943">
        <v>7.8</v>
      </c>
      <c r="BH1943">
        <v>8.9</v>
      </c>
      <c r="BJ1943" t="s">
        <v>58</v>
      </c>
      <c r="BL1943" t="s">
        <v>120</v>
      </c>
      <c r="BM1943">
        <v>76629</v>
      </c>
    </row>
    <row r="1944" spans="1:67" x14ac:dyDescent="0.25">
      <c r="A1944" t="s">
        <v>155</v>
      </c>
      <c r="C1944" t="s">
        <v>1504</v>
      </c>
      <c r="D1944" t="s">
        <v>64</v>
      </c>
      <c r="E1944" t="s">
        <v>115</v>
      </c>
      <c r="F1944" t="s">
        <v>131</v>
      </c>
      <c r="G1944" t="s">
        <v>115</v>
      </c>
      <c r="H1944" t="s">
        <v>131</v>
      </c>
      <c r="AK1944">
        <v>6</v>
      </c>
      <c r="AN1944">
        <v>3.2</v>
      </c>
      <c r="AO1944">
        <v>9.8000000000000007</v>
      </c>
      <c r="AR1944">
        <v>4.3</v>
      </c>
      <c r="AS1944">
        <v>11</v>
      </c>
      <c r="AV1944">
        <v>6.1</v>
      </c>
      <c r="AW1944">
        <v>10.95</v>
      </c>
      <c r="AX1944">
        <v>7.65</v>
      </c>
      <c r="AY1944">
        <v>8.6999999999999993</v>
      </c>
      <c r="AZ1944">
        <v>8.6999999999999993</v>
      </c>
      <c r="BA1944">
        <v>12.1</v>
      </c>
      <c r="BB1944">
        <v>9.5</v>
      </c>
      <c r="BC1944">
        <v>10.1</v>
      </c>
      <c r="BD1944">
        <v>10.1</v>
      </c>
      <c r="BJ1944" t="s">
        <v>58</v>
      </c>
      <c r="BL1944" t="s">
        <v>120</v>
      </c>
      <c r="BM1944">
        <v>76629</v>
      </c>
    </row>
    <row r="1945" spans="1:67" x14ac:dyDescent="0.25">
      <c r="A1945" t="s">
        <v>156</v>
      </c>
      <c r="B1945" t="s">
        <v>157</v>
      </c>
      <c r="C1945" t="s">
        <v>1504</v>
      </c>
      <c r="D1945" t="s">
        <v>64</v>
      </c>
      <c r="E1945" t="s">
        <v>115</v>
      </c>
      <c r="F1945" t="s">
        <v>131</v>
      </c>
      <c r="G1945" t="s">
        <v>115</v>
      </c>
      <c r="H1945" t="s">
        <v>131</v>
      </c>
      <c r="Y1945">
        <v>10.9</v>
      </c>
      <c r="AB1945">
        <v>11.45</v>
      </c>
      <c r="AG1945">
        <v>9.1</v>
      </c>
      <c r="AJ1945">
        <v>11.6</v>
      </c>
      <c r="BA1945">
        <v>14.3</v>
      </c>
      <c r="BB1945">
        <v>9.9</v>
      </c>
      <c r="BC1945">
        <v>10.9</v>
      </c>
      <c r="BD1945">
        <v>10.9</v>
      </c>
      <c r="BE1945">
        <v>14.5</v>
      </c>
      <c r="BF1945">
        <v>8.9</v>
      </c>
      <c r="BG1945">
        <v>8</v>
      </c>
      <c r="BH1945">
        <v>8.9</v>
      </c>
      <c r="BJ1945" t="s">
        <v>58</v>
      </c>
      <c r="BL1945" t="s">
        <v>120</v>
      </c>
      <c r="BM1945">
        <v>76629</v>
      </c>
      <c r="BN1945" t="s">
        <v>69</v>
      </c>
      <c r="BO1945" t="s">
        <v>120</v>
      </c>
    </row>
    <row r="1946" spans="1:67" x14ac:dyDescent="0.25">
      <c r="A1946" s="8" t="s">
        <v>158</v>
      </c>
      <c r="B1946" s="8"/>
      <c r="C1946" s="8" t="s">
        <v>1504</v>
      </c>
      <c r="D1946" s="8" t="s">
        <v>64</v>
      </c>
      <c r="E1946" s="8" t="s">
        <v>115</v>
      </c>
      <c r="F1946" s="8" t="s">
        <v>131</v>
      </c>
      <c r="G1946" s="8" t="s">
        <v>115</v>
      </c>
      <c r="H1946" s="8" t="s">
        <v>131</v>
      </c>
      <c r="I1946" s="8"/>
      <c r="J1946" s="8"/>
      <c r="K1946" s="8"/>
      <c r="L1946" s="8"/>
      <c r="M1946" s="8"/>
      <c r="N1946" s="8"/>
      <c r="O1946" s="8"/>
      <c r="P1946" s="8"/>
      <c r="Q1946" s="8"/>
      <c r="R1946" s="8"/>
      <c r="S1946" s="8"/>
      <c r="T1946" s="8"/>
      <c r="U1946" s="8"/>
      <c r="V1946" s="8"/>
      <c r="W1946" s="8"/>
      <c r="X1946" s="8"/>
      <c r="Y1946" s="8"/>
      <c r="Z1946" s="8"/>
      <c r="AA1946" s="8"/>
      <c r="AB1946" s="8"/>
      <c r="AC1946" s="8"/>
      <c r="AD1946" s="8"/>
      <c r="AE1946" s="8"/>
      <c r="AF1946" s="8"/>
      <c r="AG1946" s="8"/>
      <c r="AH1946" s="8"/>
      <c r="AI1946" s="8"/>
      <c r="AJ1946" s="8"/>
      <c r="AK1946" s="8"/>
      <c r="AL1946" s="8"/>
      <c r="AM1946" s="8"/>
      <c r="AN1946" s="8"/>
      <c r="AO1946" s="8"/>
      <c r="AP1946" s="8"/>
      <c r="AQ1946" s="8"/>
      <c r="AR1946" s="8"/>
      <c r="AS1946" s="8">
        <v>11.2</v>
      </c>
      <c r="AT1946" s="8"/>
      <c r="AU1946" s="8"/>
      <c r="AV1946" s="8">
        <v>5.8</v>
      </c>
      <c r="AW1946" s="8"/>
      <c r="AX1946" s="8"/>
      <c r="AY1946" s="8"/>
      <c r="AZ1946" s="8"/>
      <c r="BA1946" s="8"/>
      <c r="BB1946" s="8"/>
      <c r="BC1946" s="8"/>
      <c r="BD1946" s="8"/>
      <c r="BE1946" s="8">
        <v>12.1</v>
      </c>
      <c r="BF1946" s="8">
        <v>8.1999999999999993</v>
      </c>
      <c r="BG1946" s="8">
        <v>7.6</v>
      </c>
      <c r="BH1946" s="8">
        <v>8.1999999999999993</v>
      </c>
      <c r="BI1946" s="8"/>
      <c r="BJ1946" s="8" t="s">
        <v>58</v>
      </c>
      <c r="BK1946" s="8"/>
      <c r="BL1946" s="8" t="s">
        <v>120</v>
      </c>
      <c r="BM1946" s="8">
        <v>76629</v>
      </c>
      <c r="BN1946" s="8"/>
      <c r="BO1946" s="8"/>
    </row>
    <row r="1947" spans="1:67" x14ac:dyDescent="0.25">
      <c r="A1947" s="8" t="s">
        <v>158</v>
      </c>
      <c r="B1947" s="8"/>
      <c r="C1947" s="8" t="s">
        <v>1504</v>
      </c>
      <c r="D1947" s="8" t="s">
        <v>64</v>
      </c>
      <c r="E1947" s="8" t="s">
        <v>115</v>
      </c>
      <c r="F1947" s="8" t="s">
        <v>131</v>
      </c>
      <c r="G1947" s="8" t="s">
        <v>115</v>
      </c>
      <c r="H1947" s="8" t="s">
        <v>131</v>
      </c>
      <c r="I1947" s="8"/>
      <c r="J1947" s="8"/>
      <c r="K1947" s="8"/>
      <c r="L1947" s="8"/>
      <c r="M1947" s="8"/>
      <c r="N1947" s="8"/>
      <c r="O1947" s="8"/>
      <c r="P1947" s="8"/>
      <c r="Q1947" s="8"/>
      <c r="R1947" s="8"/>
      <c r="S1947" s="8"/>
      <c r="T1947" s="8"/>
      <c r="U1947" s="8">
        <v>9.6</v>
      </c>
      <c r="V1947" s="8"/>
      <c r="W1947" s="8"/>
      <c r="X1947" s="8"/>
      <c r="Y1947" s="8"/>
      <c r="Z1947" s="8"/>
      <c r="AA1947" s="8"/>
      <c r="AB1947" s="8"/>
      <c r="AC1947" s="8">
        <v>11.4</v>
      </c>
      <c r="AD1947" s="8"/>
      <c r="AE1947" s="8"/>
      <c r="AF1947" s="8"/>
      <c r="AG1947" s="8">
        <v>8.6999999999999993</v>
      </c>
      <c r="AH1947" s="8"/>
      <c r="AI1947" s="8"/>
      <c r="AJ1947" s="8">
        <v>12.2</v>
      </c>
      <c r="AK1947" s="8"/>
      <c r="AL1947" s="8"/>
      <c r="AM1947" s="8"/>
      <c r="AN1947" s="8"/>
      <c r="AO1947" s="8"/>
      <c r="AP1947" s="8"/>
      <c r="AQ1947" s="8"/>
      <c r="AR1947" s="8"/>
      <c r="AS1947" s="8"/>
      <c r="AT1947" s="8"/>
      <c r="AU1947" s="8"/>
      <c r="AV1947" s="8"/>
      <c r="AW1947" s="8"/>
      <c r="AX1947" s="8"/>
      <c r="AY1947" s="8"/>
      <c r="AZ1947" s="8"/>
      <c r="BA1947" s="8"/>
      <c r="BB1947" s="8"/>
      <c r="BC1947" s="8"/>
      <c r="BD1947" s="8"/>
      <c r="BE1947" s="8"/>
      <c r="BF1947" s="8"/>
      <c r="BG1947" s="8"/>
      <c r="BH1947" s="8"/>
      <c r="BI1947" s="8"/>
      <c r="BJ1947" s="8" t="s">
        <v>58</v>
      </c>
      <c r="BK1947" s="8"/>
      <c r="BL1947" s="8" t="s">
        <v>120</v>
      </c>
      <c r="BM1947" s="8">
        <v>76629</v>
      </c>
      <c r="BN1947" s="8"/>
      <c r="BO1947" s="8"/>
    </row>
    <row r="1948" spans="1:67" x14ac:dyDescent="0.25">
      <c r="A1948" t="s">
        <v>159</v>
      </c>
      <c r="C1948" t="s">
        <v>1504</v>
      </c>
      <c r="D1948" t="s">
        <v>64</v>
      </c>
      <c r="E1948" t="s">
        <v>115</v>
      </c>
      <c r="F1948" t="s">
        <v>131</v>
      </c>
      <c r="G1948" t="s">
        <v>115</v>
      </c>
      <c r="H1948" t="s">
        <v>131</v>
      </c>
      <c r="AC1948">
        <v>12.5</v>
      </c>
      <c r="AF1948">
        <v>15.3</v>
      </c>
      <c r="BJ1948" t="s">
        <v>58</v>
      </c>
      <c r="BL1948" t="s">
        <v>120</v>
      </c>
      <c r="BM1948">
        <v>76629</v>
      </c>
    </row>
    <row r="1949" spans="1:67" x14ac:dyDescent="0.25">
      <c r="A1949" t="s">
        <v>160</v>
      </c>
      <c r="C1949" t="s">
        <v>1504</v>
      </c>
      <c r="D1949" t="s">
        <v>64</v>
      </c>
      <c r="E1949" t="s">
        <v>115</v>
      </c>
      <c r="F1949" t="s">
        <v>131</v>
      </c>
      <c r="G1949" t="s">
        <v>115</v>
      </c>
      <c r="H1949" t="s">
        <v>131</v>
      </c>
      <c r="AS1949">
        <v>10.9</v>
      </c>
      <c r="AV1949">
        <v>6.3</v>
      </c>
      <c r="AW1949">
        <v>11.1</v>
      </c>
      <c r="AX1949">
        <v>7.8</v>
      </c>
      <c r="AY1949">
        <v>9.1999999999999993</v>
      </c>
      <c r="AZ1949">
        <v>9.1999999999999993</v>
      </c>
      <c r="BJ1949" t="s">
        <v>58</v>
      </c>
      <c r="BL1949" t="s">
        <v>120</v>
      </c>
      <c r="BM1949">
        <v>76629</v>
      </c>
    </row>
    <row r="1950" spans="1:67" x14ac:dyDescent="0.25">
      <c r="A1950" t="s">
        <v>161</v>
      </c>
      <c r="C1950" t="s">
        <v>1504</v>
      </c>
      <c r="D1950" t="s">
        <v>64</v>
      </c>
      <c r="E1950" t="s">
        <v>115</v>
      </c>
      <c r="F1950" t="s">
        <v>131</v>
      </c>
      <c r="G1950" t="s">
        <v>115</v>
      </c>
      <c r="H1950" t="s">
        <v>131</v>
      </c>
      <c r="AC1950">
        <v>12.5</v>
      </c>
      <c r="AF1950">
        <v>13.6</v>
      </c>
      <c r="BJ1950" t="s">
        <v>58</v>
      </c>
      <c r="BL1950" t="s">
        <v>120</v>
      </c>
      <c r="BM1950">
        <v>76629</v>
      </c>
    </row>
    <row r="1951" spans="1:67" x14ac:dyDescent="0.25">
      <c r="A1951" t="s">
        <v>162</v>
      </c>
      <c r="C1951" t="s">
        <v>1504</v>
      </c>
      <c r="D1951" t="s">
        <v>64</v>
      </c>
      <c r="E1951" t="s">
        <v>115</v>
      </c>
      <c r="F1951" t="s">
        <v>131</v>
      </c>
      <c r="G1951" t="s">
        <v>115</v>
      </c>
      <c r="H1951" t="s">
        <v>131</v>
      </c>
      <c r="U1951">
        <v>9.9</v>
      </c>
      <c r="X1951">
        <v>8</v>
      </c>
      <c r="BJ1951" t="s">
        <v>58</v>
      </c>
      <c r="BL1951" t="s">
        <v>120</v>
      </c>
      <c r="BM1951">
        <v>76629</v>
      </c>
    </row>
    <row r="1952" spans="1:67" x14ac:dyDescent="0.25">
      <c r="A1952" t="s">
        <v>163</v>
      </c>
      <c r="C1952" t="s">
        <v>1504</v>
      </c>
      <c r="D1952" t="s">
        <v>64</v>
      </c>
      <c r="E1952" t="s">
        <v>115</v>
      </c>
      <c r="F1952" t="s">
        <v>131</v>
      </c>
      <c r="G1952" t="s">
        <v>115</v>
      </c>
      <c r="H1952" t="s">
        <v>131</v>
      </c>
      <c r="BA1952">
        <v>10.9</v>
      </c>
      <c r="BB1952">
        <v>9.3000000000000007</v>
      </c>
      <c r="BC1952">
        <v>8.3000000000000007</v>
      </c>
      <c r="BD1952">
        <v>9.3000000000000007</v>
      </c>
      <c r="BJ1952" t="s">
        <v>58</v>
      </c>
      <c r="BL1952" t="s">
        <v>120</v>
      </c>
      <c r="BM1952">
        <v>76629</v>
      </c>
    </row>
    <row r="1953" spans="1:67" x14ac:dyDescent="0.25">
      <c r="A1953" t="s">
        <v>164</v>
      </c>
      <c r="C1953" t="s">
        <v>1504</v>
      </c>
      <c r="D1953" t="s">
        <v>64</v>
      </c>
      <c r="E1953" t="s">
        <v>115</v>
      </c>
      <c r="F1953" t="s">
        <v>131</v>
      </c>
      <c r="G1953" t="s">
        <v>115</v>
      </c>
      <c r="H1953" t="s">
        <v>131</v>
      </c>
      <c r="BE1953">
        <v>13.7</v>
      </c>
      <c r="BF1953">
        <v>8.6</v>
      </c>
      <c r="BG1953">
        <v>7.9</v>
      </c>
      <c r="BH1953">
        <v>8.6</v>
      </c>
      <c r="BJ1953" t="s">
        <v>58</v>
      </c>
      <c r="BL1953" t="s">
        <v>120</v>
      </c>
      <c r="BM1953">
        <v>76629</v>
      </c>
    </row>
    <row r="1954" spans="1:67" s="26" customFormat="1" x14ac:dyDescent="0.25">
      <c r="A1954" t="s">
        <v>165</v>
      </c>
      <c r="B1954"/>
      <c r="C1954" t="s">
        <v>1504</v>
      </c>
      <c r="D1954" t="s">
        <v>64</v>
      </c>
      <c r="E1954" t="s">
        <v>115</v>
      </c>
      <c r="F1954" t="s">
        <v>131</v>
      </c>
      <c r="G1954" t="s">
        <v>115</v>
      </c>
      <c r="H1954" t="s">
        <v>131</v>
      </c>
      <c r="I1954"/>
      <c r="J1954"/>
      <c r="K1954"/>
      <c r="L195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v>13.9</v>
      </c>
      <c r="BB1954"/>
      <c r="BC1954">
        <v>11.2</v>
      </c>
      <c r="BD1954">
        <v>11</v>
      </c>
      <c r="BE1954"/>
      <c r="BF1954"/>
      <c r="BG1954"/>
      <c r="BH1954"/>
      <c r="BI1954"/>
      <c r="BJ1954" t="s">
        <v>58</v>
      </c>
      <c r="BK1954"/>
      <c r="BL1954" t="s">
        <v>120</v>
      </c>
      <c r="BM1954">
        <v>76629</v>
      </c>
      <c r="BN1954"/>
      <c r="BO1954"/>
    </row>
    <row r="1955" spans="1:67" s="26" customFormat="1" x14ac:dyDescent="0.25">
      <c r="A1955" t="s">
        <v>166</v>
      </c>
      <c r="B1955"/>
      <c r="C1955" t="s">
        <v>1504</v>
      </c>
      <c r="D1955" t="s">
        <v>64</v>
      </c>
      <c r="E1955" t="s">
        <v>115</v>
      </c>
      <c r="F1955" t="s">
        <v>131</v>
      </c>
      <c r="G1955" t="s">
        <v>115</v>
      </c>
      <c r="H1955" t="s">
        <v>131</v>
      </c>
      <c r="I1955"/>
      <c r="J1955"/>
      <c r="K1955"/>
      <c r="L1955"/>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c r="AT1955"/>
      <c r="AU1955"/>
      <c r="AV1955">
        <v>6.6</v>
      </c>
      <c r="AW1955">
        <v>12</v>
      </c>
      <c r="AX1955">
        <v>7.8</v>
      </c>
      <c r="AY1955">
        <v>9.1999999999999993</v>
      </c>
      <c r="AZ1955">
        <v>9.1999999999999993</v>
      </c>
      <c r="BA1955"/>
      <c r="BB1955">
        <v>9.9</v>
      </c>
      <c r="BC1955">
        <v>10.3</v>
      </c>
      <c r="BD1955">
        <v>10.3</v>
      </c>
      <c r="BE1955"/>
      <c r="BF1955"/>
      <c r="BG1955"/>
      <c r="BH1955"/>
      <c r="BI1955"/>
      <c r="BJ1955" t="s">
        <v>58</v>
      </c>
      <c r="BK1955"/>
      <c r="BL1955" t="s">
        <v>120</v>
      </c>
      <c r="BM1955">
        <v>76629</v>
      </c>
      <c r="BN1955"/>
      <c r="BO1955"/>
    </row>
    <row r="1956" spans="1:67" s="26" customFormat="1" x14ac:dyDescent="0.25">
      <c r="A1956" t="s">
        <v>167</v>
      </c>
      <c r="B1956"/>
      <c r="C1956" t="s">
        <v>1504</v>
      </c>
      <c r="D1956" t="s">
        <v>64</v>
      </c>
      <c r="E1956" t="s">
        <v>115</v>
      </c>
      <c r="F1956" t="s">
        <v>131</v>
      </c>
      <c r="G1956" t="s">
        <v>115</v>
      </c>
      <c r="H1956" t="s">
        <v>131</v>
      </c>
      <c r="I1956"/>
      <c r="J1956"/>
      <c r="K1956"/>
      <c r="L1956"/>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c r="AT1956"/>
      <c r="AU1956"/>
      <c r="AV1956"/>
      <c r="AW1956"/>
      <c r="AX1956"/>
      <c r="AY1956"/>
      <c r="AZ1956"/>
      <c r="BA1956">
        <v>13.8</v>
      </c>
      <c r="BB1956">
        <v>9.9</v>
      </c>
      <c r="BC1956">
        <v>10.4</v>
      </c>
      <c r="BD1956">
        <v>10.4</v>
      </c>
      <c r="BE1956">
        <v>14.6</v>
      </c>
      <c r="BF1956">
        <v>9.8000000000000007</v>
      </c>
      <c r="BG1956">
        <v>7.9</v>
      </c>
      <c r="BH1956">
        <v>9.8000000000000007</v>
      </c>
      <c r="BI1956"/>
      <c r="BJ1956" t="s">
        <v>58</v>
      </c>
      <c r="BK1956"/>
      <c r="BL1956" t="s">
        <v>120</v>
      </c>
      <c r="BM1956">
        <v>76629</v>
      </c>
      <c r="BN1956"/>
      <c r="BO1956"/>
    </row>
    <row r="1957" spans="1:67" s="26" customFormat="1" x14ac:dyDescent="0.25">
      <c r="A1957" t="s">
        <v>168</v>
      </c>
      <c r="B1957"/>
      <c r="C1957" t="s">
        <v>1504</v>
      </c>
      <c r="D1957" t="s">
        <v>64</v>
      </c>
      <c r="E1957" t="s">
        <v>115</v>
      </c>
      <c r="F1957" t="s">
        <v>131</v>
      </c>
      <c r="G1957" t="s">
        <v>115</v>
      </c>
      <c r="H1957" t="s">
        <v>131</v>
      </c>
      <c r="I1957"/>
      <c r="J1957"/>
      <c r="K1957"/>
      <c r="L1957"/>
      <c r="M1957"/>
      <c r="N1957"/>
      <c r="O1957"/>
      <c r="P1957"/>
      <c r="Q1957"/>
      <c r="R1957"/>
      <c r="S1957"/>
      <c r="T1957"/>
      <c r="U1957"/>
      <c r="V1957"/>
      <c r="W1957"/>
      <c r="X1957"/>
      <c r="Y1957"/>
      <c r="Z1957"/>
      <c r="AA1957"/>
      <c r="AB1957"/>
      <c r="AC1957"/>
      <c r="AD1957"/>
      <c r="AE1957"/>
      <c r="AF1957"/>
      <c r="AG1957"/>
      <c r="AH1957"/>
      <c r="AI1957"/>
      <c r="AJ1957"/>
      <c r="AK1957">
        <v>5.9</v>
      </c>
      <c r="AL1957"/>
      <c r="AM1957"/>
      <c r="AN1957">
        <v>2.9</v>
      </c>
      <c r="AO1957"/>
      <c r="AP1957"/>
      <c r="AQ1957"/>
      <c r="AR1957">
        <v>4.9000000000000004</v>
      </c>
      <c r="AS1957">
        <v>10.9</v>
      </c>
      <c r="AT1957"/>
      <c r="AU1957"/>
      <c r="AV1957">
        <v>7.6</v>
      </c>
      <c r="AW1957">
        <v>11.6</v>
      </c>
      <c r="AX1957">
        <v>8.3000000000000007</v>
      </c>
      <c r="AY1957"/>
      <c r="AZ1957">
        <v>8.3000000000000007</v>
      </c>
      <c r="BA1957"/>
      <c r="BB1957"/>
      <c r="BC1957">
        <v>9.5</v>
      </c>
      <c r="BD1957">
        <v>9.5</v>
      </c>
      <c r="BE1957">
        <v>12</v>
      </c>
      <c r="BF1957">
        <v>8.9</v>
      </c>
      <c r="BG1957">
        <v>8</v>
      </c>
      <c r="BH1957">
        <v>8.9</v>
      </c>
      <c r="BI1957"/>
      <c r="BJ1957" t="s">
        <v>58</v>
      </c>
      <c r="BK1957"/>
      <c r="BL1957" t="s">
        <v>120</v>
      </c>
      <c r="BM1957">
        <v>76629</v>
      </c>
      <c r="BN1957"/>
      <c r="BO1957"/>
    </row>
    <row r="1958" spans="1:67" s="12" customFormat="1" x14ac:dyDescent="0.25">
      <c r="A1958" s="8" t="s">
        <v>2226</v>
      </c>
      <c r="B1958"/>
      <c r="C1958" t="s">
        <v>1504</v>
      </c>
      <c r="D1958" t="s">
        <v>64</v>
      </c>
      <c r="E1958" t="s">
        <v>115</v>
      </c>
      <c r="F1958" t="s">
        <v>131</v>
      </c>
      <c r="G1958" s="8" t="s">
        <v>115</v>
      </c>
      <c r="H1958" s="8" t="s">
        <v>131</v>
      </c>
      <c r="I1958" s="8"/>
      <c r="J1958"/>
      <c r="K1958"/>
      <c r="L1958"/>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c r="BB1958"/>
      <c r="BC1958"/>
      <c r="BD1958"/>
      <c r="BE1958">
        <v>11.1</v>
      </c>
      <c r="BF1958"/>
      <c r="BG1958"/>
      <c r="BH1958">
        <v>7.5</v>
      </c>
      <c r="BI1958"/>
      <c r="BJ1958" s="8" t="s">
        <v>67</v>
      </c>
      <c r="BK1958" s="9">
        <v>44820</v>
      </c>
      <c r="BL1958" s="8" t="s">
        <v>2219</v>
      </c>
      <c r="BM1958" s="8">
        <v>2905</v>
      </c>
      <c r="BN1958"/>
      <c r="BO1958"/>
    </row>
    <row r="1959" spans="1:67" s="12" customFormat="1" x14ac:dyDescent="0.25">
      <c r="A1959" s="8" t="s">
        <v>2224</v>
      </c>
      <c r="B1959"/>
      <c r="C1959" t="s">
        <v>1504</v>
      </c>
      <c r="D1959" t="s">
        <v>64</v>
      </c>
      <c r="E1959" t="s">
        <v>115</v>
      </c>
      <c r="F1959" t="s">
        <v>131</v>
      </c>
      <c r="G1959" s="8" t="s">
        <v>115</v>
      </c>
      <c r="H1959" s="8" t="s">
        <v>131</v>
      </c>
      <c r="I1959" s="8"/>
      <c r="J1959"/>
      <c r="K1959"/>
      <c r="L1959"/>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c r="AT1959"/>
      <c r="AU1959"/>
      <c r="AV1959"/>
      <c r="AW1959" s="8">
        <v>9.35</v>
      </c>
      <c r="AX1959" s="8">
        <v>6.3</v>
      </c>
      <c r="AY1959" s="8">
        <v>7.2</v>
      </c>
      <c r="AZ1959" s="8">
        <v>7.2</v>
      </c>
      <c r="BA1959"/>
      <c r="BB1959"/>
      <c r="BC1959"/>
      <c r="BD1959"/>
      <c r="BE1959"/>
      <c r="BF1959"/>
      <c r="BG1959"/>
      <c r="BH1959"/>
      <c r="BI1959"/>
      <c r="BJ1959" s="8" t="s">
        <v>67</v>
      </c>
      <c r="BK1959" s="9">
        <v>44820</v>
      </c>
      <c r="BL1959" s="8" t="s">
        <v>2219</v>
      </c>
      <c r="BM1959" s="8">
        <v>2905</v>
      </c>
      <c r="BN1959"/>
      <c r="BO1959"/>
    </row>
    <row r="1960" spans="1:67" s="12" customFormat="1" x14ac:dyDescent="0.25">
      <c r="A1960" s="8" t="s">
        <v>2225</v>
      </c>
      <c r="B1960"/>
      <c r="C1960" t="s">
        <v>1504</v>
      </c>
      <c r="D1960" t="s">
        <v>64</v>
      </c>
      <c r="E1960" t="s">
        <v>115</v>
      </c>
      <c r="F1960" t="s">
        <v>131</v>
      </c>
      <c r="G1960" s="8" t="s">
        <v>115</v>
      </c>
      <c r="H1960" s="8" t="s">
        <v>131</v>
      </c>
      <c r="I1960" s="8"/>
      <c r="J1960"/>
      <c r="K1960"/>
      <c r="L1960"/>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c r="AT1960"/>
      <c r="AU1960"/>
      <c r="AV1960"/>
      <c r="AW1960"/>
      <c r="AX1960"/>
      <c r="AY1960"/>
      <c r="AZ1960"/>
      <c r="BA1960" s="8">
        <v>11.4</v>
      </c>
      <c r="BB1960" s="8">
        <v>8.1</v>
      </c>
      <c r="BC1960" s="8">
        <v>8.6999999999999993</v>
      </c>
      <c r="BD1960" s="8">
        <v>8.6999999999999993</v>
      </c>
      <c r="BE1960"/>
      <c r="BF1960"/>
      <c r="BG1960"/>
      <c r="BH1960"/>
      <c r="BI1960"/>
      <c r="BJ1960" s="8" t="s">
        <v>67</v>
      </c>
      <c r="BK1960" s="9">
        <v>44820</v>
      </c>
      <c r="BL1960" s="8" t="s">
        <v>2219</v>
      </c>
      <c r="BM1960" s="8">
        <v>2905</v>
      </c>
      <c r="BN1960"/>
      <c r="BO1960"/>
    </row>
    <row r="1961" spans="1:67" s="12" customFormat="1" x14ac:dyDescent="0.25">
      <c r="A1961" s="8" t="s">
        <v>2227</v>
      </c>
      <c r="B1961"/>
      <c r="C1961" t="s">
        <v>1504</v>
      </c>
      <c r="D1961" t="s">
        <v>64</v>
      </c>
      <c r="E1961" t="s">
        <v>115</v>
      </c>
      <c r="F1961" t="s">
        <v>131</v>
      </c>
      <c r="G1961" s="8" t="s">
        <v>115</v>
      </c>
      <c r="H1961" s="8" t="s">
        <v>131</v>
      </c>
      <c r="I1961" s="8"/>
      <c r="J1961"/>
      <c r="K1961"/>
      <c r="L1961"/>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c r="AX1961"/>
      <c r="AY1961"/>
      <c r="AZ1961"/>
      <c r="BA1961"/>
      <c r="BB1961"/>
      <c r="BC1961"/>
      <c r="BD1961"/>
      <c r="BE1961">
        <v>10.199999999999999</v>
      </c>
      <c r="BF1961"/>
      <c r="BG1961"/>
      <c r="BH1961">
        <v>6.15</v>
      </c>
      <c r="BI1961"/>
      <c r="BJ1961" s="8" t="s">
        <v>67</v>
      </c>
      <c r="BK1961" s="9">
        <v>44820</v>
      </c>
      <c r="BL1961" s="8" t="s">
        <v>2219</v>
      </c>
      <c r="BM1961" s="8">
        <v>2905</v>
      </c>
      <c r="BN1961"/>
      <c r="BO1961"/>
    </row>
    <row r="1962" spans="1:67" s="12" customFormat="1" x14ac:dyDescent="0.25">
      <c r="A1962" s="8" t="s">
        <v>2221</v>
      </c>
      <c r="B1962"/>
      <c r="C1962" t="s">
        <v>1504</v>
      </c>
      <c r="D1962" t="s">
        <v>64</v>
      </c>
      <c r="E1962" t="s">
        <v>115</v>
      </c>
      <c r="F1962" t="s">
        <v>131</v>
      </c>
      <c r="G1962" s="8" t="s">
        <v>115</v>
      </c>
      <c r="H1962" s="8" t="s">
        <v>131</v>
      </c>
      <c r="I1962" s="8"/>
      <c r="J1962"/>
      <c r="K1962"/>
      <c r="L1962"/>
      <c r="M1962"/>
      <c r="N1962"/>
      <c r="O1962"/>
      <c r="P1962"/>
      <c r="Q1962">
        <v>7.5</v>
      </c>
      <c r="R1962"/>
      <c r="S1962"/>
      <c r="T1962">
        <v>5.25</v>
      </c>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s="8" t="s">
        <v>67</v>
      </c>
      <c r="BK1962" s="9">
        <v>44820</v>
      </c>
      <c r="BL1962" s="8" t="s">
        <v>2219</v>
      </c>
      <c r="BM1962" s="8">
        <v>2905</v>
      </c>
      <c r="BN1962"/>
      <c r="BO1962"/>
    </row>
    <row r="1963" spans="1:67" s="12" customFormat="1" x14ac:dyDescent="0.25">
      <c r="A1963" t="s">
        <v>169</v>
      </c>
      <c r="B1963"/>
      <c r="C1963" t="s">
        <v>1504</v>
      </c>
      <c r="D1963" t="s">
        <v>64</v>
      </c>
      <c r="E1963" t="s">
        <v>115</v>
      </c>
      <c r="F1963" t="s">
        <v>131</v>
      </c>
      <c r="G1963" t="s">
        <v>115</v>
      </c>
      <c r="H1963" t="s">
        <v>131</v>
      </c>
      <c r="I1963"/>
      <c r="J1963"/>
      <c r="K1963"/>
      <c r="L1963"/>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c r="AT1963"/>
      <c r="AU1963"/>
      <c r="AV1963"/>
      <c r="AW1963"/>
      <c r="AX1963"/>
      <c r="AY1963"/>
      <c r="AZ1963"/>
      <c r="BA1963"/>
      <c r="BB1963"/>
      <c r="BC1963"/>
      <c r="BD1963"/>
      <c r="BE1963">
        <v>11.89</v>
      </c>
      <c r="BF1963">
        <v>7.96</v>
      </c>
      <c r="BG1963">
        <v>7.44</v>
      </c>
      <c r="BH1963">
        <v>7.96</v>
      </c>
      <c r="BI1963"/>
      <c r="BJ1963" t="s">
        <v>58</v>
      </c>
      <c r="BK1963"/>
      <c r="BL1963" t="s">
        <v>120</v>
      </c>
      <c r="BM1963">
        <v>76629</v>
      </c>
      <c r="BN1963"/>
      <c r="BO1963"/>
    </row>
    <row r="1964" spans="1:67" s="12" customFormat="1" x14ac:dyDescent="0.25">
      <c r="A1964" t="s">
        <v>170</v>
      </c>
      <c r="B1964"/>
      <c r="C1964" t="s">
        <v>1504</v>
      </c>
      <c r="D1964" t="s">
        <v>64</v>
      </c>
      <c r="E1964" t="s">
        <v>115</v>
      </c>
      <c r="F1964" t="s">
        <v>131</v>
      </c>
      <c r="G1964" t="s">
        <v>115</v>
      </c>
      <c r="H1964" t="s">
        <v>131</v>
      </c>
      <c r="I1964"/>
      <c r="J1964"/>
      <c r="K1964"/>
      <c r="L1964"/>
      <c r="M1964"/>
      <c r="N1964"/>
      <c r="O1964"/>
      <c r="P1964"/>
      <c r="Q1964"/>
      <c r="R1964"/>
      <c r="S1964"/>
      <c r="T1964"/>
      <c r="U1964"/>
      <c r="V1964"/>
      <c r="W1964"/>
      <c r="X1964"/>
      <c r="Y1964"/>
      <c r="Z1964"/>
      <c r="AA1964"/>
      <c r="AB1964"/>
      <c r="AC1964"/>
      <c r="AD1964"/>
      <c r="AE1964"/>
      <c r="AF1964"/>
      <c r="AG1964"/>
      <c r="AH1964"/>
      <c r="AI1964"/>
      <c r="AJ1964"/>
      <c r="AK1964">
        <v>8.17</v>
      </c>
      <c r="AL1964"/>
      <c r="AM1964"/>
      <c r="AN1964">
        <v>3.99</v>
      </c>
      <c r="AO1964"/>
      <c r="AP1964"/>
      <c r="AQ1964"/>
      <c r="AR1964"/>
      <c r="AS1964"/>
      <c r="AT1964"/>
      <c r="AU1964"/>
      <c r="AV1964"/>
      <c r="AW1964"/>
      <c r="AX1964"/>
      <c r="AY1964"/>
      <c r="AZ1964"/>
      <c r="BA1964"/>
      <c r="BB1964"/>
      <c r="BC1964"/>
      <c r="BD1964"/>
      <c r="BE1964"/>
      <c r="BF1964"/>
      <c r="BG1964"/>
      <c r="BH1964"/>
      <c r="BI1964"/>
      <c r="BJ1964" t="s">
        <v>58</v>
      </c>
      <c r="BK1964"/>
      <c r="BL1964" t="s">
        <v>120</v>
      </c>
      <c r="BM1964">
        <v>76629</v>
      </c>
      <c r="BN1964"/>
      <c r="BO1964"/>
    </row>
    <row r="1965" spans="1:67" s="12" customFormat="1" x14ac:dyDescent="0.25">
      <c r="A1965" t="s">
        <v>171</v>
      </c>
      <c r="B1965"/>
      <c r="C1965" t="s">
        <v>1504</v>
      </c>
      <c r="D1965" t="s">
        <v>64</v>
      </c>
      <c r="E1965" t="s">
        <v>115</v>
      </c>
      <c r="F1965" t="s">
        <v>131</v>
      </c>
      <c r="G1965" t="s">
        <v>115</v>
      </c>
      <c r="H1965" t="s">
        <v>131</v>
      </c>
      <c r="I1965"/>
      <c r="J1965"/>
      <c r="K1965"/>
      <c r="L1965"/>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c r="AT1965"/>
      <c r="AU1965"/>
      <c r="AV1965"/>
      <c r="AW1965"/>
      <c r="AX1965"/>
      <c r="AY1965"/>
      <c r="AZ1965"/>
      <c r="BA1965"/>
      <c r="BB1965"/>
      <c r="BC1965"/>
      <c r="BD1965"/>
      <c r="BE1965">
        <v>11.78</v>
      </c>
      <c r="BF1965">
        <v>8.5</v>
      </c>
      <c r="BG1965">
        <v>7.45</v>
      </c>
      <c r="BH1965">
        <v>8.5</v>
      </c>
      <c r="BI1965"/>
      <c r="BJ1965" t="s">
        <v>58</v>
      </c>
      <c r="BK1965"/>
      <c r="BL1965" t="s">
        <v>120</v>
      </c>
      <c r="BM1965">
        <v>76629</v>
      </c>
      <c r="BN1965"/>
      <c r="BO1965"/>
    </row>
    <row r="1966" spans="1:67" s="12" customFormat="1" x14ac:dyDescent="0.25">
      <c r="A1966" t="s">
        <v>172</v>
      </c>
      <c r="B1966"/>
      <c r="C1966" t="s">
        <v>1504</v>
      </c>
      <c r="D1966" t="s">
        <v>64</v>
      </c>
      <c r="E1966" t="s">
        <v>115</v>
      </c>
      <c r="F1966" t="s">
        <v>131</v>
      </c>
      <c r="G1966" t="s">
        <v>115</v>
      </c>
      <c r="H1966" t="s">
        <v>131</v>
      </c>
      <c r="I1966"/>
      <c r="J1966"/>
      <c r="K1966"/>
      <c r="L1966"/>
      <c r="M1966"/>
      <c r="N1966"/>
      <c r="O1966"/>
      <c r="P1966"/>
      <c r="Q1966"/>
      <c r="R1966"/>
      <c r="S1966"/>
      <c r="T1966"/>
      <c r="U1966"/>
      <c r="V1966"/>
      <c r="W1966"/>
      <c r="X1966"/>
      <c r="Y1966"/>
      <c r="Z1966"/>
      <c r="AA1966"/>
      <c r="AB1966"/>
      <c r="AC1966">
        <v>12.14</v>
      </c>
      <c r="AD1966"/>
      <c r="AE1966"/>
      <c r="AF1966">
        <v>15.05</v>
      </c>
      <c r="AG1966"/>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t="s">
        <v>58</v>
      </c>
      <c r="BK1966"/>
      <c r="BL1966" t="s">
        <v>120</v>
      </c>
      <c r="BM1966">
        <v>76629</v>
      </c>
      <c r="BN1966"/>
      <c r="BO1966"/>
    </row>
    <row r="1967" spans="1:67" s="12" customFormat="1" x14ac:dyDescent="0.25">
      <c r="A1967" t="s">
        <v>173</v>
      </c>
      <c r="B1967"/>
      <c r="C1967" t="s">
        <v>1504</v>
      </c>
      <c r="D1967" t="s">
        <v>64</v>
      </c>
      <c r="E1967" t="s">
        <v>115</v>
      </c>
      <c r="F1967" t="s">
        <v>131</v>
      </c>
      <c r="G1967" t="s">
        <v>115</v>
      </c>
      <c r="H1967" t="s">
        <v>131</v>
      </c>
      <c r="I1967"/>
      <c r="J1967"/>
      <c r="K1967"/>
      <c r="L1967"/>
      <c r="M1967"/>
      <c r="N1967"/>
      <c r="O1967"/>
      <c r="P1967"/>
      <c r="Q1967"/>
      <c r="R1967"/>
      <c r="S1967"/>
      <c r="T1967"/>
      <c r="U1967">
        <v>9.7799999999999994</v>
      </c>
      <c r="V1967"/>
      <c r="W1967"/>
      <c r="X1967">
        <v>9.14</v>
      </c>
      <c r="Y1967"/>
      <c r="Z1967"/>
      <c r="AA1967"/>
      <c r="AB1967"/>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t="s">
        <v>58</v>
      </c>
      <c r="BK1967"/>
      <c r="BL1967" t="s">
        <v>120</v>
      </c>
      <c r="BM1967">
        <v>76629</v>
      </c>
      <c r="BN1967"/>
      <c r="BO1967"/>
    </row>
    <row r="1968" spans="1:67" s="12" customFormat="1" x14ac:dyDescent="0.25">
      <c r="A1968" t="s">
        <v>174</v>
      </c>
      <c r="B1968"/>
      <c r="C1968" t="s">
        <v>1504</v>
      </c>
      <c r="D1968" t="s">
        <v>64</v>
      </c>
      <c r="E1968" t="s">
        <v>115</v>
      </c>
      <c r="F1968" t="s">
        <v>131</v>
      </c>
      <c r="G1968" t="s">
        <v>115</v>
      </c>
      <c r="H1968" t="s">
        <v>131</v>
      </c>
      <c r="I1968"/>
      <c r="J1968"/>
      <c r="K1968"/>
      <c r="L1968"/>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v>6.83</v>
      </c>
      <c r="AW1968">
        <v>11.14</v>
      </c>
      <c r="AX1968">
        <v>7.22</v>
      </c>
      <c r="AY1968">
        <v>8.8699999999999992</v>
      </c>
      <c r="AZ1968">
        <v>8.8699999999999992</v>
      </c>
      <c r="BA1968"/>
      <c r="BB1968">
        <v>9.75</v>
      </c>
      <c r="BC1968"/>
      <c r="BD1968">
        <v>9.75</v>
      </c>
      <c r="BE1968">
        <v>13.33</v>
      </c>
      <c r="BF1968"/>
      <c r="BG1968">
        <v>6.17</v>
      </c>
      <c r="BH1968">
        <v>6.17</v>
      </c>
      <c r="BI1968"/>
      <c r="BJ1968" t="s">
        <v>58</v>
      </c>
      <c r="BK1968"/>
      <c r="BL1968" t="s">
        <v>120</v>
      </c>
      <c r="BM1968">
        <v>76629</v>
      </c>
      <c r="BN1968"/>
      <c r="BO1968"/>
    </row>
    <row r="1969" spans="1:67" s="12" customFormat="1" x14ac:dyDescent="0.25">
      <c r="A1969" t="s">
        <v>175</v>
      </c>
      <c r="B1969"/>
      <c r="C1969" t="s">
        <v>1504</v>
      </c>
      <c r="D1969" t="s">
        <v>64</v>
      </c>
      <c r="E1969" t="s">
        <v>115</v>
      </c>
      <c r="F1969" t="s">
        <v>131</v>
      </c>
      <c r="G1969" t="s">
        <v>115</v>
      </c>
      <c r="H1969" t="s">
        <v>131</v>
      </c>
      <c r="I1969"/>
      <c r="J1969"/>
      <c r="K1969"/>
      <c r="L1969"/>
      <c r="M1969"/>
      <c r="N1969"/>
      <c r="O1969"/>
      <c r="P1969"/>
      <c r="Q1969"/>
      <c r="R1969"/>
      <c r="S1969"/>
      <c r="T1969"/>
      <c r="U1969"/>
      <c r="V1969"/>
      <c r="W1969"/>
      <c r="X1969"/>
      <c r="Y1969"/>
      <c r="Z1969"/>
      <c r="AA1969"/>
      <c r="AB1969"/>
      <c r="AC1969"/>
      <c r="AD1969"/>
      <c r="AE1969"/>
      <c r="AF1969"/>
      <c r="AG1969"/>
      <c r="AH1969"/>
      <c r="AI1969"/>
      <c r="AJ1969"/>
      <c r="AK1969"/>
      <c r="AL1969"/>
      <c r="AM1969"/>
      <c r="AN1969"/>
      <c r="AO1969">
        <v>8.5</v>
      </c>
      <c r="AP1969"/>
      <c r="AQ1969"/>
      <c r="AR1969">
        <v>4.51</v>
      </c>
      <c r="AS1969"/>
      <c r="AT1969"/>
      <c r="AU1969"/>
      <c r="AV1969"/>
      <c r="AW1969"/>
      <c r="AX1969"/>
      <c r="AY1969"/>
      <c r="AZ1969"/>
      <c r="BA1969"/>
      <c r="BB1969"/>
      <c r="BC1969"/>
      <c r="BD1969"/>
      <c r="BE1969"/>
      <c r="BF1969"/>
      <c r="BG1969"/>
      <c r="BH1969"/>
      <c r="BI1969"/>
      <c r="BJ1969" t="s">
        <v>58</v>
      </c>
      <c r="BK1969"/>
      <c r="BL1969" t="s">
        <v>120</v>
      </c>
      <c r="BM1969">
        <v>76629</v>
      </c>
      <c r="BN1969"/>
      <c r="BO1969"/>
    </row>
    <row r="1970" spans="1:67" s="12" customFormat="1" x14ac:dyDescent="0.25">
      <c r="A1970" t="s">
        <v>176</v>
      </c>
      <c r="B1970"/>
      <c r="C1970" t="s">
        <v>1504</v>
      </c>
      <c r="D1970" t="s">
        <v>64</v>
      </c>
      <c r="E1970" t="s">
        <v>115</v>
      </c>
      <c r="F1970" t="s">
        <v>131</v>
      </c>
      <c r="G1970" t="s">
        <v>115</v>
      </c>
      <c r="H1970" t="s">
        <v>131</v>
      </c>
      <c r="I1970"/>
      <c r="J1970"/>
      <c r="K1970"/>
      <c r="L1970"/>
      <c r="M1970"/>
      <c r="N1970"/>
      <c r="O1970"/>
      <c r="P1970"/>
      <c r="Q1970"/>
      <c r="R1970"/>
      <c r="S1970"/>
      <c r="T1970"/>
      <c r="U1970"/>
      <c r="V1970"/>
      <c r="W1970"/>
      <c r="X1970"/>
      <c r="Y1970">
        <v>10.93</v>
      </c>
      <c r="Z1970"/>
      <c r="AA1970"/>
      <c r="AB1970">
        <v>11.2</v>
      </c>
      <c r="AC1970"/>
      <c r="AD1970"/>
      <c r="AE1970"/>
      <c r="AF1970"/>
      <c r="AG1970"/>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t="s">
        <v>58</v>
      </c>
      <c r="BK1970"/>
      <c r="BL1970" t="s">
        <v>120</v>
      </c>
      <c r="BM1970">
        <v>76629</v>
      </c>
      <c r="BN1970"/>
      <c r="BO1970"/>
    </row>
    <row r="1971" spans="1:67" s="12" customFormat="1" x14ac:dyDescent="0.25">
      <c r="A1971" t="s">
        <v>177</v>
      </c>
      <c r="B1971"/>
      <c r="C1971" t="s">
        <v>1504</v>
      </c>
      <c r="D1971" t="s">
        <v>64</v>
      </c>
      <c r="E1971" t="s">
        <v>115</v>
      </c>
      <c r="F1971" t="s">
        <v>131</v>
      </c>
      <c r="G1971" t="s">
        <v>115</v>
      </c>
      <c r="H1971" t="s">
        <v>131</v>
      </c>
      <c r="I1971"/>
      <c r="J1971"/>
      <c r="K1971"/>
      <c r="L1971"/>
      <c r="M1971"/>
      <c r="N1971"/>
      <c r="O1971"/>
      <c r="P1971"/>
      <c r="Q1971"/>
      <c r="R1971"/>
      <c r="S1971"/>
      <c r="T1971"/>
      <c r="U1971"/>
      <c r="V1971"/>
      <c r="W1971"/>
      <c r="X1971"/>
      <c r="Y1971">
        <v>11.08</v>
      </c>
      <c r="Z1971"/>
      <c r="AA1971"/>
      <c r="AB1971">
        <v>11.76</v>
      </c>
      <c r="AC1971"/>
      <c r="AD1971"/>
      <c r="AE1971"/>
      <c r="AF1971"/>
      <c r="AG1971"/>
      <c r="AH1971"/>
      <c r="AI1971"/>
      <c r="AJ1971"/>
      <c r="AK1971"/>
      <c r="AL1971"/>
      <c r="AM1971"/>
      <c r="AN1971"/>
      <c r="AO1971"/>
      <c r="AP1971"/>
      <c r="AQ1971"/>
      <c r="AR1971"/>
      <c r="AS1971"/>
      <c r="AT1971"/>
      <c r="AU1971"/>
      <c r="AV1971"/>
      <c r="AW1971"/>
      <c r="AX1971"/>
      <c r="AY1971"/>
      <c r="AZ1971"/>
      <c r="BA1971"/>
      <c r="BB1971"/>
      <c r="BC1971"/>
      <c r="BD1971"/>
      <c r="BE1971"/>
      <c r="BF1971"/>
      <c r="BG1971"/>
      <c r="BH1971"/>
      <c r="BI1971"/>
      <c r="BJ1971" t="s">
        <v>58</v>
      </c>
      <c r="BK1971"/>
      <c r="BL1971" t="s">
        <v>120</v>
      </c>
      <c r="BM1971">
        <v>76629</v>
      </c>
      <c r="BN1971"/>
      <c r="BO1971"/>
    </row>
    <row r="1972" spans="1:67" s="12" customFormat="1" x14ac:dyDescent="0.25">
      <c r="A1972" t="s">
        <v>178</v>
      </c>
      <c r="B1972"/>
      <c r="C1972" t="s">
        <v>1504</v>
      </c>
      <c r="D1972" t="s">
        <v>64</v>
      </c>
      <c r="E1972" t="s">
        <v>115</v>
      </c>
      <c r="F1972" t="s">
        <v>131</v>
      </c>
      <c r="G1972" t="s">
        <v>115</v>
      </c>
      <c r="H1972" t="s">
        <v>131</v>
      </c>
      <c r="I1972"/>
      <c r="J1972"/>
      <c r="K1972"/>
      <c r="L1972"/>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c r="AT1972"/>
      <c r="AU1972"/>
      <c r="AV1972"/>
      <c r="AW1972"/>
      <c r="AX1972"/>
      <c r="AY1972"/>
      <c r="AZ1972"/>
      <c r="BA1972">
        <v>12.56</v>
      </c>
      <c r="BB1972">
        <v>9.6199999999999992</v>
      </c>
      <c r="BC1972">
        <v>9.7200000000000006</v>
      </c>
      <c r="BD1972">
        <v>9.7200000000000006</v>
      </c>
      <c r="BE1972"/>
      <c r="BF1972"/>
      <c r="BG1972"/>
      <c r="BH1972"/>
      <c r="BI1972"/>
      <c r="BJ1972" t="s">
        <v>58</v>
      </c>
      <c r="BK1972"/>
      <c r="BL1972" t="s">
        <v>120</v>
      </c>
      <c r="BM1972">
        <v>76629</v>
      </c>
      <c r="BN1972"/>
      <c r="BO1972"/>
    </row>
    <row r="1973" spans="1:67" s="12" customFormat="1" x14ac:dyDescent="0.25">
      <c r="A1973" t="s">
        <v>179</v>
      </c>
      <c r="B1973"/>
      <c r="C1973" t="s">
        <v>1504</v>
      </c>
      <c r="D1973" t="s">
        <v>64</v>
      </c>
      <c r="E1973" t="s">
        <v>115</v>
      </c>
      <c r="F1973" t="s">
        <v>131</v>
      </c>
      <c r="G1973" t="s">
        <v>115</v>
      </c>
      <c r="H1973" t="s">
        <v>131</v>
      </c>
      <c r="I1973"/>
      <c r="J1973"/>
      <c r="K1973"/>
      <c r="L1973"/>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v>12.05</v>
      </c>
      <c r="AT1973"/>
      <c r="AU1973"/>
      <c r="AV1973">
        <v>6.4850000000000003</v>
      </c>
      <c r="AW1973"/>
      <c r="AX1973">
        <v>7.28</v>
      </c>
      <c r="AY1973">
        <v>8.5299999999999994</v>
      </c>
      <c r="AZ1973">
        <v>8.5299999999999994</v>
      </c>
      <c r="BA1973">
        <v>13.55</v>
      </c>
      <c r="BB1973">
        <v>10.4</v>
      </c>
      <c r="BC1973">
        <v>10.18</v>
      </c>
      <c r="BD1973">
        <v>10.4</v>
      </c>
      <c r="BE1973">
        <v>12.23</v>
      </c>
      <c r="BF1973">
        <v>8.65</v>
      </c>
      <c r="BG1973">
        <v>7.55</v>
      </c>
      <c r="BH1973">
        <v>8.65</v>
      </c>
      <c r="BI1973"/>
      <c r="BJ1973" t="s">
        <v>58</v>
      </c>
      <c r="BK1973"/>
      <c r="BL1973" t="s">
        <v>120</v>
      </c>
      <c r="BM1973">
        <v>76629</v>
      </c>
      <c r="BN1973"/>
      <c r="BO1973"/>
    </row>
    <row r="1974" spans="1:67" s="12" customFormat="1" x14ac:dyDescent="0.25">
      <c r="A1974" t="s">
        <v>179</v>
      </c>
      <c r="B1974"/>
      <c r="C1974" t="s">
        <v>1504</v>
      </c>
      <c r="D1974" t="s">
        <v>64</v>
      </c>
      <c r="E1974" t="s">
        <v>115</v>
      </c>
      <c r="F1974" t="s">
        <v>131</v>
      </c>
      <c r="G1974" t="s">
        <v>115</v>
      </c>
      <c r="H1974" t="s">
        <v>131</v>
      </c>
      <c r="I1974"/>
      <c r="J1974"/>
      <c r="K1974"/>
      <c r="L1974"/>
      <c r="M1974"/>
      <c r="N1974"/>
      <c r="O1974"/>
      <c r="P1974"/>
      <c r="Q1974">
        <v>9.99</v>
      </c>
      <c r="R1974"/>
      <c r="S1974"/>
      <c r="T1974">
        <v>7.11</v>
      </c>
      <c r="U1974">
        <v>10.27</v>
      </c>
      <c r="V1974"/>
      <c r="W1974"/>
      <c r="X1974"/>
      <c r="Y1974">
        <v>10.37</v>
      </c>
      <c r="Z1974"/>
      <c r="AA1974"/>
      <c r="AB1974">
        <v>11.26</v>
      </c>
      <c r="AC1974">
        <v>11.99</v>
      </c>
      <c r="AD1974"/>
      <c r="AE1974"/>
      <c r="AF1974">
        <v>15.2</v>
      </c>
      <c r="AG1974"/>
      <c r="AH1974"/>
      <c r="AI1974"/>
      <c r="AJ1974"/>
      <c r="AK1974"/>
      <c r="AL1974"/>
      <c r="AM1974"/>
      <c r="AN1974"/>
      <c r="AO1974"/>
      <c r="AP1974"/>
      <c r="AQ1974"/>
      <c r="AR1974"/>
      <c r="AS1974"/>
      <c r="AT1974"/>
      <c r="AU1974"/>
      <c r="AV1974"/>
      <c r="AW1974"/>
      <c r="AX1974"/>
      <c r="AY1974"/>
      <c r="AZ1974"/>
      <c r="BA1974"/>
      <c r="BB1974"/>
      <c r="BC1974"/>
      <c r="BD1974"/>
      <c r="BE1974"/>
      <c r="BF1974"/>
      <c r="BG1974"/>
      <c r="BH1974"/>
      <c r="BI1974"/>
      <c r="BJ1974" t="s">
        <v>58</v>
      </c>
      <c r="BK1974"/>
      <c r="BL1974" t="s">
        <v>120</v>
      </c>
      <c r="BM1974">
        <v>76629</v>
      </c>
      <c r="BN1974"/>
      <c r="BO1974"/>
    </row>
    <row r="1975" spans="1:67" s="12" customFormat="1" x14ac:dyDescent="0.25">
      <c r="A1975" t="s">
        <v>180</v>
      </c>
      <c r="B1975"/>
      <c r="C1975" t="s">
        <v>1504</v>
      </c>
      <c r="D1975" t="s">
        <v>64</v>
      </c>
      <c r="E1975" t="s">
        <v>115</v>
      </c>
      <c r="F1975" t="s">
        <v>131</v>
      </c>
      <c r="G1975" t="s">
        <v>115</v>
      </c>
      <c r="H1975" t="s">
        <v>131</v>
      </c>
      <c r="I1975"/>
      <c r="J1975"/>
      <c r="K1975"/>
      <c r="L1975"/>
      <c r="M1975"/>
      <c r="N1975"/>
      <c r="O1975"/>
      <c r="P1975"/>
      <c r="Q1975"/>
      <c r="R1975"/>
      <c r="S1975"/>
      <c r="T1975"/>
      <c r="U1975"/>
      <c r="V1975"/>
      <c r="W1975"/>
      <c r="X1975"/>
      <c r="Y1975"/>
      <c r="Z1975"/>
      <c r="AA1975"/>
      <c r="AB1975"/>
      <c r="AC1975">
        <v>10.61</v>
      </c>
      <c r="AD1975"/>
      <c r="AE1975"/>
      <c r="AF1975">
        <v>14.09</v>
      </c>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t="s">
        <v>58</v>
      </c>
      <c r="BK1975"/>
      <c r="BL1975" t="s">
        <v>120</v>
      </c>
      <c r="BM1975">
        <v>76629</v>
      </c>
      <c r="BN1975"/>
      <c r="BO1975"/>
    </row>
    <row r="1976" spans="1:67" s="12" customFormat="1" x14ac:dyDescent="0.25">
      <c r="A1976" t="s">
        <v>181</v>
      </c>
      <c r="B1976"/>
      <c r="C1976" t="s">
        <v>1504</v>
      </c>
      <c r="D1976" t="s">
        <v>64</v>
      </c>
      <c r="E1976" t="s">
        <v>115</v>
      </c>
      <c r="F1976" t="s">
        <v>131</v>
      </c>
      <c r="G1976" t="s">
        <v>115</v>
      </c>
      <c r="H1976" t="s">
        <v>131</v>
      </c>
      <c r="I1976"/>
      <c r="J1976"/>
      <c r="K1976"/>
      <c r="L1976"/>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c r="AX1976"/>
      <c r="AY1976"/>
      <c r="AZ1976"/>
      <c r="BA1976">
        <v>10.96</v>
      </c>
      <c r="BB1976"/>
      <c r="BC1976"/>
      <c r="BD1976"/>
      <c r="BE1976">
        <v>13.19</v>
      </c>
      <c r="BF1976">
        <v>8.9</v>
      </c>
      <c r="BG1976">
        <v>8.09</v>
      </c>
      <c r="BH1976">
        <v>8.9</v>
      </c>
      <c r="BI1976"/>
      <c r="BJ1976" t="s">
        <v>58</v>
      </c>
      <c r="BK1976"/>
      <c r="BL1976" t="s">
        <v>120</v>
      </c>
      <c r="BM1976">
        <v>76629</v>
      </c>
      <c r="BN1976"/>
      <c r="BO1976"/>
    </row>
    <row r="1977" spans="1:67" s="8" customFormat="1" x14ac:dyDescent="0.25">
      <c r="A1977" t="s">
        <v>183</v>
      </c>
      <c r="B1977"/>
      <c r="C1977" t="s">
        <v>1504</v>
      </c>
      <c r="D1977" t="s">
        <v>64</v>
      </c>
      <c r="E1977" t="s">
        <v>115</v>
      </c>
      <c r="F1977" t="s">
        <v>131</v>
      </c>
      <c r="G1977" t="s">
        <v>115</v>
      </c>
      <c r="H1977" t="s">
        <v>131</v>
      </c>
      <c r="I1977"/>
      <c r="J1977"/>
      <c r="K1977"/>
      <c r="L1977"/>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c r="AT1977"/>
      <c r="AU1977"/>
      <c r="AV1977"/>
      <c r="AW1977"/>
      <c r="AX1977">
        <v>8.3800000000000008</v>
      </c>
      <c r="AY1977">
        <v>9.08</v>
      </c>
      <c r="AZ1977">
        <v>9.08</v>
      </c>
      <c r="BA1977">
        <v>11.87</v>
      </c>
      <c r="BB1977">
        <v>7.43</v>
      </c>
      <c r="BC1977">
        <v>9.4600000000000009</v>
      </c>
      <c r="BD1977">
        <v>9.4600000000000009</v>
      </c>
      <c r="BE1977">
        <v>12.09</v>
      </c>
      <c r="BF1977">
        <v>6.88</v>
      </c>
      <c r="BG1977">
        <v>5.29</v>
      </c>
      <c r="BH1977">
        <v>6.88</v>
      </c>
      <c r="BI1977"/>
      <c r="BJ1977" t="s">
        <v>58</v>
      </c>
      <c r="BK1977"/>
      <c r="BL1977" t="s">
        <v>120</v>
      </c>
      <c r="BM1977">
        <v>76629</v>
      </c>
      <c r="BN1977"/>
      <c r="BO1977"/>
    </row>
    <row r="1978" spans="1:67" s="6" customFormat="1" x14ac:dyDescent="0.25">
      <c r="A1978" t="s">
        <v>184</v>
      </c>
      <c r="B1978"/>
      <c r="C1978" t="s">
        <v>1504</v>
      </c>
      <c r="D1978" t="s">
        <v>64</v>
      </c>
      <c r="E1978" t="s">
        <v>115</v>
      </c>
      <c r="F1978" t="s">
        <v>131</v>
      </c>
      <c r="G1978" t="s">
        <v>115</v>
      </c>
      <c r="H1978" t="s">
        <v>131</v>
      </c>
      <c r="I1978"/>
      <c r="J1978"/>
      <c r="K1978"/>
      <c r="L1978"/>
      <c r="M1978"/>
      <c r="N1978"/>
      <c r="O1978"/>
      <c r="P1978"/>
      <c r="Q1978"/>
      <c r="R1978"/>
      <c r="S1978"/>
      <c r="T1978"/>
      <c r="U1978"/>
      <c r="V1978"/>
      <c r="W1978"/>
      <c r="X1978"/>
      <c r="Y1978"/>
      <c r="Z1978"/>
      <c r="AA1978"/>
      <c r="AB1978"/>
      <c r="AC1978"/>
      <c r="AD1978"/>
      <c r="AE1978"/>
      <c r="AF1978"/>
      <c r="AG1978"/>
      <c r="AH1978"/>
      <c r="AI1978"/>
      <c r="AJ1978"/>
      <c r="AK1978"/>
      <c r="AL1978"/>
      <c r="AM1978"/>
      <c r="AN1978"/>
      <c r="AO1978">
        <v>9.6999999999999993</v>
      </c>
      <c r="AP1978"/>
      <c r="AQ1978"/>
      <c r="AR1978">
        <v>5.04</v>
      </c>
      <c r="AS1978">
        <v>11.78</v>
      </c>
      <c r="AT1978"/>
      <c r="AU1978"/>
      <c r="AV1978">
        <v>6.61</v>
      </c>
      <c r="AW1978">
        <v>10.96</v>
      </c>
      <c r="AX1978">
        <v>8.32</v>
      </c>
      <c r="AY1978"/>
      <c r="AZ1978">
        <v>8.32</v>
      </c>
      <c r="BA1978"/>
      <c r="BB1978"/>
      <c r="BC1978"/>
      <c r="BD1978"/>
      <c r="BE1978">
        <v>11.48</v>
      </c>
      <c r="BF1978">
        <v>8.91</v>
      </c>
      <c r="BG1978">
        <v>7.23</v>
      </c>
      <c r="BH1978">
        <v>8.91</v>
      </c>
      <c r="BI1978"/>
      <c r="BJ1978" t="s">
        <v>58</v>
      </c>
      <c r="BK1978"/>
      <c r="BL1978" t="s">
        <v>120</v>
      </c>
      <c r="BM1978">
        <v>76629</v>
      </c>
      <c r="BN1978"/>
      <c r="BO1978"/>
    </row>
    <row r="1979" spans="1:67" s="6" customFormat="1" x14ac:dyDescent="0.25">
      <c r="A1979" t="s">
        <v>185</v>
      </c>
      <c r="B1979"/>
      <c r="C1979" t="s">
        <v>1504</v>
      </c>
      <c r="D1979" t="s">
        <v>64</v>
      </c>
      <c r="E1979" t="s">
        <v>115</v>
      </c>
      <c r="F1979" t="s">
        <v>131</v>
      </c>
      <c r="G1979" t="s">
        <v>115</v>
      </c>
      <c r="H1979" t="s">
        <v>131</v>
      </c>
      <c r="I1979"/>
      <c r="J1979"/>
      <c r="K1979"/>
      <c r="L1979"/>
      <c r="M1979"/>
      <c r="N1979"/>
      <c r="O1979"/>
      <c r="P1979"/>
      <c r="Q1979"/>
      <c r="R1979"/>
      <c r="S1979"/>
      <c r="T1979"/>
      <c r="U1979"/>
      <c r="V1979"/>
      <c r="W1979"/>
      <c r="X1979"/>
      <c r="Y1979"/>
      <c r="Z1979"/>
      <c r="AA1979"/>
      <c r="AB1979"/>
      <c r="AC1979"/>
      <c r="AD1979"/>
      <c r="AE1979"/>
      <c r="AF1979"/>
      <c r="AG1979">
        <v>7.18</v>
      </c>
      <c r="AH1979"/>
      <c r="AI1979"/>
      <c r="AJ1979">
        <v>9.7799999999999994</v>
      </c>
      <c r="AK1979"/>
      <c r="AL1979"/>
      <c r="AM1979"/>
      <c r="AN1979"/>
      <c r="AO1979"/>
      <c r="AP1979"/>
      <c r="AQ1979"/>
      <c r="AR1979"/>
      <c r="AS1979"/>
      <c r="AT1979"/>
      <c r="AU1979"/>
      <c r="AV1979"/>
      <c r="AW1979"/>
      <c r="AX1979"/>
      <c r="AY1979"/>
      <c r="AZ1979"/>
      <c r="BA1979"/>
      <c r="BB1979"/>
      <c r="BC1979"/>
      <c r="BD1979"/>
      <c r="BE1979"/>
      <c r="BF1979"/>
      <c r="BG1979"/>
      <c r="BH1979"/>
      <c r="BI1979"/>
      <c r="BJ1979" t="s">
        <v>58</v>
      </c>
      <c r="BK1979"/>
      <c r="BL1979" t="s">
        <v>120</v>
      </c>
      <c r="BM1979">
        <v>76629</v>
      </c>
      <c r="BN1979"/>
      <c r="BO1979"/>
    </row>
    <row r="1980" spans="1:67" s="6" customFormat="1" x14ac:dyDescent="0.25">
      <c r="A1980" t="s">
        <v>186</v>
      </c>
      <c r="B1980"/>
      <c r="C1980" t="s">
        <v>1504</v>
      </c>
      <c r="D1980" t="s">
        <v>64</v>
      </c>
      <c r="E1980" t="s">
        <v>115</v>
      </c>
      <c r="F1980" t="s">
        <v>131</v>
      </c>
      <c r="G1980" t="s">
        <v>115</v>
      </c>
      <c r="H1980" t="s">
        <v>131</v>
      </c>
      <c r="I1980"/>
      <c r="J1980"/>
      <c r="K1980"/>
      <c r="L1980"/>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v>9.8699999999999992</v>
      </c>
      <c r="AX1980">
        <v>6.58</v>
      </c>
      <c r="AY1980">
        <v>7.55</v>
      </c>
      <c r="AZ1980">
        <v>7.55</v>
      </c>
      <c r="BA1980">
        <v>11.05</v>
      </c>
      <c r="BB1980">
        <v>8.59</v>
      </c>
      <c r="BC1980">
        <v>8.64</v>
      </c>
      <c r="BD1980">
        <v>8.64</v>
      </c>
      <c r="BE1980">
        <v>11.44</v>
      </c>
      <c r="BF1980">
        <v>7.5</v>
      </c>
      <c r="BG1980">
        <v>6.55</v>
      </c>
      <c r="BH1980">
        <v>7.5</v>
      </c>
      <c r="BI1980"/>
      <c r="BJ1980" t="s">
        <v>58</v>
      </c>
      <c r="BK1980"/>
      <c r="BL1980" t="s">
        <v>120</v>
      </c>
      <c r="BM1980">
        <v>76629</v>
      </c>
      <c r="BN1980"/>
      <c r="BO1980"/>
    </row>
    <row r="1981" spans="1:67" s="6" customFormat="1" x14ac:dyDescent="0.25">
      <c r="A1981" t="s">
        <v>187</v>
      </c>
      <c r="B1981"/>
      <c r="C1981" t="s">
        <v>1504</v>
      </c>
      <c r="D1981" t="s">
        <v>64</v>
      </c>
      <c r="E1981" t="s">
        <v>115</v>
      </c>
      <c r="F1981" t="s">
        <v>131</v>
      </c>
      <c r="G1981" t="s">
        <v>115</v>
      </c>
      <c r="H1981" t="s">
        <v>131</v>
      </c>
      <c r="I1981"/>
      <c r="J1981"/>
      <c r="K1981"/>
      <c r="L1981"/>
      <c r="M1981"/>
      <c r="N1981"/>
      <c r="O1981"/>
      <c r="P1981"/>
      <c r="Q1981">
        <v>9.81</v>
      </c>
      <c r="R1981"/>
      <c r="S1981"/>
      <c r="T1981">
        <v>6.91</v>
      </c>
      <c r="U1981">
        <v>10.51</v>
      </c>
      <c r="V1981"/>
      <c r="W1981"/>
      <c r="X1981">
        <v>9.76</v>
      </c>
      <c r="Y1981">
        <v>10.32</v>
      </c>
      <c r="Z1981"/>
      <c r="AA1981"/>
      <c r="AB1981"/>
      <c r="AC1981">
        <v>11.33</v>
      </c>
      <c r="AD1981"/>
      <c r="AE1981"/>
      <c r="AF1981"/>
      <c r="AG1981">
        <v>8.75</v>
      </c>
      <c r="AH1981"/>
      <c r="AI1981"/>
      <c r="AJ1981">
        <v>11.38</v>
      </c>
      <c r="AK1981"/>
      <c r="AL1981"/>
      <c r="AM1981"/>
      <c r="AN1981"/>
      <c r="AO1981"/>
      <c r="AP1981"/>
      <c r="AQ1981"/>
      <c r="AR1981"/>
      <c r="AS1981"/>
      <c r="AT1981"/>
      <c r="AU1981"/>
      <c r="AV1981"/>
      <c r="AW1981"/>
      <c r="AX1981"/>
      <c r="AY1981"/>
      <c r="AZ1981"/>
      <c r="BA1981"/>
      <c r="BB1981"/>
      <c r="BC1981"/>
      <c r="BD1981"/>
      <c r="BE1981"/>
      <c r="BF1981"/>
      <c r="BG1981"/>
      <c r="BH1981"/>
      <c r="BI1981"/>
      <c r="BJ1981" t="s">
        <v>58</v>
      </c>
      <c r="BK1981"/>
      <c r="BL1981" t="s">
        <v>120</v>
      </c>
      <c r="BM1981">
        <v>76629</v>
      </c>
      <c r="BN1981"/>
      <c r="BO1981"/>
    </row>
    <row r="1982" spans="1:67" s="6" customFormat="1" x14ac:dyDescent="0.25">
      <c r="A1982" t="s">
        <v>188</v>
      </c>
      <c r="B1982"/>
      <c r="C1982" t="s">
        <v>1504</v>
      </c>
      <c r="D1982" t="s">
        <v>64</v>
      </c>
      <c r="E1982" t="s">
        <v>115</v>
      </c>
      <c r="F1982" t="s">
        <v>131</v>
      </c>
      <c r="G1982" t="s">
        <v>115</v>
      </c>
      <c r="H1982" t="s">
        <v>131</v>
      </c>
      <c r="I1982"/>
      <c r="J1982"/>
      <c r="K1982"/>
      <c r="L1982"/>
      <c r="M1982"/>
      <c r="N1982"/>
      <c r="O1982"/>
      <c r="P1982"/>
      <c r="Q1982"/>
      <c r="R1982"/>
      <c r="S1982"/>
      <c r="T1982"/>
      <c r="U1982"/>
      <c r="V1982"/>
      <c r="W1982"/>
      <c r="X1982"/>
      <c r="Y1982"/>
      <c r="Z1982"/>
      <c r="AA1982"/>
      <c r="AB1982"/>
      <c r="AC1982"/>
      <c r="AD1982"/>
      <c r="AE1982"/>
      <c r="AF1982"/>
      <c r="AG1982"/>
      <c r="AH1982"/>
      <c r="AI1982"/>
      <c r="AJ1982"/>
      <c r="AK1982"/>
      <c r="AL1982"/>
      <c r="AM1982"/>
      <c r="AN1982"/>
      <c r="AO1982">
        <v>9.65</v>
      </c>
      <c r="AP1982"/>
      <c r="AQ1982"/>
      <c r="AR1982">
        <v>5.57</v>
      </c>
      <c r="AS1982"/>
      <c r="AT1982"/>
      <c r="AU1982"/>
      <c r="AV1982"/>
      <c r="AW1982"/>
      <c r="AX1982"/>
      <c r="AY1982"/>
      <c r="AZ1982"/>
      <c r="BA1982"/>
      <c r="BB1982"/>
      <c r="BC1982"/>
      <c r="BD1982"/>
      <c r="BE1982"/>
      <c r="BF1982"/>
      <c r="BG1982"/>
      <c r="BH1982"/>
      <c r="BI1982"/>
      <c r="BJ1982" t="s">
        <v>58</v>
      </c>
      <c r="BK1982"/>
      <c r="BL1982" t="s">
        <v>120</v>
      </c>
      <c r="BM1982">
        <v>76629</v>
      </c>
      <c r="BN1982"/>
      <c r="BO1982"/>
    </row>
    <row r="1983" spans="1:67" s="6" customFormat="1" x14ac:dyDescent="0.25">
      <c r="A1983" t="s">
        <v>189</v>
      </c>
      <c r="B1983"/>
      <c r="C1983" t="s">
        <v>1504</v>
      </c>
      <c r="D1983" t="s">
        <v>64</v>
      </c>
      <c r="E1983" t="s">
        <v>115</v>
      </c>
      <c r="F1983" t="s">
        <v>131</v>
      </c>
      <c r="G1983" t="s">
        <v>115</v>
      </c>
      <c r="H1983" t="s">
        <v>131</v>
      </c>
      <c r="I1983"/>
      <c r="J1983"/>
      <c r="K1983"/>
      <c r="L1983"/>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v>11.79</v>
      </c>
      <c r="AT1983"/>
      <c r="AU1983"/>
      <c r="AV1983">
        <v>6.36</v>
      </c>
      <c r="AW1983">
        <v>11.255000000000001</v>
      </c>
      <c r="AX1983">
        <v>7.33</v>
      </c>
      <c r="AY1983">
        <v>8.7949999999999999</v>
      </c>
      <c r="AZ1983">
        <v>8.7949999999999999</v>
      </c>
      <c r="BA1983">
        <v>12.085000000000001</v>
      </c>
      <c r="BB1983">
        <v>10.005000000000001</v>
      </c>
      <c r="BC1983">
        <v>10.335000000000001</v>
      </c>
      <c r="BD1983">
        <v>10.335000000000001</v>
      </c>
      <c r="BE1983">
        <v>12.08</v>
      </c>
      <c r="BF1983">
        <v>8.83</v>
      </c>
      <c r="BG1983">
        <v>7.25</v>
      </c>
      <c r="BH1983">
        <v>8.83</v>
      </c>
      <c r="BI1983"/>
      <c r="BJ1983" t="s">
        <v>58</v>
      </c>
      <c r="BK1983"/>
      <c r="BL1983" t="s">
        <v>120</v>
      </c>
      <c r="BM1983">
        <v>76629</v>
      </c>
      <c r="BN1983"/>
      <c r="BO1983"/>
    </row>
    <row r="1984" spans="1:67" s="6" customFormat="1" x14ac:dyDescent="0.25">
      <c r="A1984" t="s">
        <v>190</v>
      </c>
      <c r="B1984"/>
      <c r="C1984" t="s">
        <v>1504</v>
      </c>
      <c r="D1984" t="s">
        <v>64</v>
      </c>
      <c r="E1984" t="s">
        <v>115</v>
      </c>
      <c r="F1984" t="s">
        <v>131</v>
      </c>
      <c r="G1984" t="s">
        <v>115</v>
      </c>
      <c r="H1984" t="s">
        <v>131</v>
      </c>
      <c r="I1984"/>
      <c r="J1984"/>
      <c r="K1984"/>
      <c r="L1984"/>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c r="AT1984"/>
      <c r="AU1984"/>
      <c r="AV1984"/>
      <c r="AW1984"/>
      <c r="AX1984"/>
      <c r="AY1984"/>
      <c r="AZ1984"/>
      <c r="BA1984"/>
      <c r="BB1984"/>
      <c r="BC1984"/>
      <c r="BD1984"/>
      <c r="BE1984">
        <v>10.84</v>
      </c>
      <c r="BF1984">
        <v>7.28</v>
      </c>
      <c r="BG1984">
        <v>7.06</v>
      </c>
      <c r="BH1984">
        <v>7.28</v>
      </c>
      <c r="BI1984"/>
      <c r="BJ1984" t="s">
        <v>58</v>
      </c>
      <c r="BK1984"/>
      <c r="BL1984" t="s">
        <v>120</v>
      </c>
      <c r="BM1984">
        <v>76629</v>
      </c>
      <c r="BN1984"/>
      <c r="BO1984"/>
    </row>
    <row r="1985" spans="1:67" s="6" customFormat="1" x14ac:dyDescent="0.25">
      <c r="A1985" t="s">
        <v>191</v>
      </c>
      <c r="B1985"/>
      <c r="C1985" t="s">
        <v>1504</v>
      </c>
      <c r="D1985" t="s">
        <v>64</v>
      </c>
      <c r="E1985" t="s">
        <v>115</v>
      </c>
      <c r="F1985" t="s">
        <v>131</v>
      </c>
      <c r="G1985" t="s">
        <v>115</v>
      </c>
      <c r="H1985" t="s">
        <v>131</v>
      </c>
      <c r="I1985"/>
      <c r="J1985"/>
      <c r="K1985"/>
      <c r="L1985"/>
      <c r="M1985"/>
      <c r="N1985"/>
      <c r="O1985"/>
      <c r="P1985"/>
      <c r="Q1985"/>
      <c r="R1985"/>
      <c r="S1985"/>
      <c r="T1985"/>
      <c r="U1985"/>
      <c r="V1985"/>
      <c r="W1985"/>
      <c r="X1985"/>
      <c r="Y1985"/>
      <c r="Z1985"/>
      <c r="AA1985"/>
      <c r="AB1985"/>
      <c r="AC1985"/>
      <c r="AD1985"/>
      <c r="AE1985"/>
      <c r="AF1985"/>
      <c r="AG1985"/>
      <c r="AH1985"/>
      <c r="AI1985"/>
      <c r="AJ1985"/>
      <c r="AK1985"/>
      <c r="AL1985"/>
      <c r="AM1985"/>
      <c r="AN1985"/>
      <c r="AO1985">
        <v>9.5299999999999994</v>
      </c>
      <c r="AP1985"/>
      <c r="AQ1985"/>
      <c r="AR1985">
        <v>4.96</v>
      </c>
      <c r="AS1985">
        <v>13.31</v>
      </c>
      <c r="AT1985"/>
      <c r="AU1985"/>
      <c r="AV1985">
        <v>6.9349999999999996</v>
      </c>
      <c r="AW1985">
        <v>11.29</v>
      </c>
      <c r="AX1985">
        <v>7.6749999999999998</v>
      </c>
      <c r="AY1985">
        <v>9.2949999999999999</v>
      </c>
      <c r="AZ1985">
        <v>9.2949999999999999</v>
      </c>
      <c r="BA1985">
        <v>12.42</v>
      </c>
      <c r="BB1985">
        <v>10.35</v>
      </c>
      <c r="BC1985">
        <v>10.744999999999999</v>
      </c>
      <c r="BD1985">
        <v>10.744999999999999</v>
      </c>
      <c r="BE1985">
        <v>14.414999999999999</v>
      </c>
      <c r="BF1985">
        <v>9.5050000000000008</v>
      </c>
      <c r="BG1985">
        <v>7.81</v>
      </c>
      <c r="BH1985">
        <v>9.5050000000000008</v>
      </c>
      <c r="BI1985"/>
      <c r="BJ1985" t="s">
        <v>58</v>
      </c>
      <c r="BK1985"/>
      <c r="BL1985" t="s">
        <v>120</v>
      </c>
      <c r="BM1985">
        <v>76629</v>
      </c>
      <c r="BN1985"/>
      <c r="BO1985"/>
    </row>
    <row r="1986" spans="1:67" s="8" customFormat="1" x14ac:dyDescent="0.25">
      <c r="A1986" t="s">
        <v>192</v>
      </c>
      <c r="B1986"/>
      <c r="C1986" t="s">
        <v>1504</v>
      </c>
      <c r="D1986" t="s">
        <v>64</v>
      </c>
      <c r="E1986" t="s">
        <v>115</v>
      </c>
      <c r="F1986" t="s">
        <v>131</v>
      </c>
      <c r="G1986" t="s">
        <v>115</v>
      </c>
      <c r="H1986" t="s">
        <v>131</v>
      </c>
      <c r="I1986"/>
      <c r="J1986"/>
      <c r="K1986"/>
      <c r="L1986"/>
      <c r="M1986"/>
      <c r="N1986"/>
      <c r="O1986"/>
      <c r="P1986"/>
      <c r="Q1986"/>
      <c r="R1986"/>
      <c r="S1986"/>
      <c r="T1986"/>
      <c r="U1986"/>
      <c r="V1986"/>
      <c r="W1986"/>
      <c r="X1986">
        <v>9.18</v>
      </c>
      <c r="Y1986"/>
      <c r="Z1986"/>
      <c r="AA1986"/>
      <c r="AB1986"/>
      <c r="AC1986"/>
      <c r="AD1986"/>
      <c r="AE1986"/>
      <c r="AF1986"/>
      <c r="AG1986"/>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t="s">
        <v>58</v>
      </c>
      <c r="BK1986"/>
      <c r="BL1986" t="s">
        <v>120</v>
      </c>
      <c r="BM1986">
        <v>76629</v>
      </c>
      <c r="BN1986"/>
      <c r="BO1986"/>
    </row>
    <row r="1987" spans="1:67" s="6" customFormat="1" x14ac:dyDescent="0.25">
      <c r="A1987" t="s">
        <v>193</v>
      </c>
      <c r="B1987"/>
      <c r="C1987" t="s">
        <v>1504</v>
      </c>
      <c r="D1987" t="s">
        <v>64</v>
      </c>
      <c r="E1987" t="s">
        <v>115</v>
      </c>
      <c r="F1987" t="s">
        <v>131</v>
      </c>
      <c r="G1987" t="s">
        <v>115</v>
      </c>
      <c r="H1987" t="s">
        <v>131</v>
      </c>
      <c r="I1987"/>
      <c r="J1987"/>
      <c r="K1987"/>
      <c r="L1987"/>
      <c r="M1987"/>
      <c r="N1987"/>
      <c r="O1987"/>
      <c r="P1987"/>
      <c r="Q1987"/>
      <c r="R1987"/>
      <c r="S1987"/>
      <c r="T1987"/>
      <c r="U1987"/>
      <c r="V1987"/>
      <c r="W1987"/>
      <c r="X1987"/>
      <c r="Y1987"/>
      <c r="Z1987"/>
      <c r="AA1987"/>
      <c r="AB1987"/>
      <c r="AC1987"/>
      <c r="AD1987"/>
      <c r="AE1987"/>
      <c r="AF1987"/>
      <c r="AG1987">
        <v>7.23</v>
      </c>
      <c r="AH1987"/>
      <c r="AI1987"/>
      <c r="AJ1987">
        <v>10.46</v>
      </c>
      <c r="AK1987"/>
      <c r="AL1987"/>
      <c r="AM1987"/>
      <c r="AN1987"/>
      <c r="AO1987"/>
      <c r="AP1987"/>
      <c r="AQ1987"/>
      <c r="AR1987"/>
      <c r="AS1987"/>
      <c r="AT1987"/>
      <c r="AU1987"/>
      <c r="AV1987"/>
      <c r="AW1987"/>
      <c r="AX1987"/>
      <c r="AY1987"/>
      <c r="AZ1987"/>
      <c r="BA1987"/>
      <c r="BB1987"/>
      <c r="BC1987"/>
      <c r="BD1987"/>
      <c r="BE1987"/>
      <c r="BF1987"/>
      <c r="BG1987"/>
      <c r="BH1987"/>
      <c r="BI1987"/>
      <c r="BJ1987" t="s">
        <v>58</v>
      </c>
      <c r="BK1987"/>
      <c r="BL1987" t="s">
        <v>120</v>
      </c>
      <c r="BM1987">
        <v>76629</v>
      </c>
      <c r="BN1987"/>
      <c r="BO1987"/>
    </row>
    <row r="1988" spans="1:67" s="12" customFormat="1" x14ac:dyDescent="0.25">
      <c r="A1988" t="s">
        <v>194</v>
      </c>
      <c r="B1988"/>
      <c r="C1988" t="s">
        <v>1504</v>
      </c>
      <c r="D1988" t="s">
        <v>64</v>
      </c>
      <c r="E1988" t="s">
        <v>115</v>
      </c>
      <c r="F1988" t="s">
        <v>131</v>
      </c>
      <c r="G1988" t="s">
        <v>115</v>
      </c>
      <c r="H1988" t="s">
        <v>131</v>
      </c>
      <c r="I1988"/>
      <c r="J1988"/>
      <c r="K1988"/>
      <c r="L1988"/>
      <c r="M1988"/>
      <c r="N1988"/>
      <c r="O1988"/>
      <c r="P1988"/>
      <c r="Q1988"/>
      <c r="R1988"/>
      <c r="S1988"/>
      <c r="T1988"/>
      <c r="U1988"/>
      <c r="V1988"/>
      <c r="W1988"/>
      <c r="X1988"/>
      <c r="Y1988"/>
      <c r="Z1988"/>
      <c r="AA1988"/>
      <c r="AB1988"/>
      <c r="AC1988"/>
      <c r="AD1988"/>
      <c r="AE1988"/>
      <c r="AF1988"/>
      <c r="AG1988">
        <v>8.01</v>
      </c>
      <c r="AH1988"/>
      <c r="AI1988"/>
      <c r="AJ1988">
        <v>11.02</v>
      </c>
      <c r="AK1988"/>
      <c r="AL1988"/>
      <c r="AM1988"/>
      <c r="AN1988"/>
      <c r="AO1988"/>
      <c r="AP1988"/>
      <c r="AQ1988"/>
      <c r="AR1988"/>
      <c r="AS1988"/>
      <c r="AT1988"/>
      <c r="AU1988"/>
      <c r="AV1988"/>
      <c r="AW1988"/>
      <c r="AX1988"/>
      <c r="AY1988"/>
      <c r="AZ1988"/>
      <c r="BA1988"/>
      <c r="BB1988"/>
      <c r="BC1988"/>
      <c r="BD1988"/>
      <c r="BE1988"/>
      <c r="BF1988"/>
      <c r="BG1988"/>
      <c r="BH1988"/>
      <c r="BI1988"/>
      <c r="BJ1988" t="s">
        <v>58</v>
      </c>
      <c r="BK1988"/>
      <c r="BL1988" t="s">
        <v>120</v>
      </c>
      <c r="BM1988">
        <v>76629</v>
      </c>
      <c r="BN1988"/>
      <c r="BO1988"/>
    </row>
    <row r="1989" spans="1:67" s="8" customFormat="1" x14ac:dyDescent="0.25">
      <c r="A1989" t="s">
        <v>195</v>
      </c>
      <c r="B1989"/>
      <c r="C1989" t="s">
        <v>1504</v>
      </c>
      <c r="D1989" t="s">
        <v>64</v>
      </c>
      <c r="E1989" t="s">
        <v>115</v>
      </c>
      <c r="F1989" t="s">
        <v>131</v>
      </c>
      <c r="G1989" t="s">
        <v>115</v>
      </c>
      <c r="H1989" t="s">
        <v>131</v>
      </c>
      <c r="I1989"/>
      <c r="J1989"/>
      <c r="K1989"/>
      <c r="L1989"/>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c r="AT1989"/>
      <c r="AU1989"/>
      <c r="AV1989"/>
      <c r="AW1989"/>
      <c r="AX1989"/>
      <c r="AY1989"/>
      <c r="AZ1989"/>
      <c r="BA1989">
        <v>12.8</v>
      </c>
      <c r="BB1989">
        <v>10.51</v>
      </c>
      <c r="BC1989">
        <v>9.8000000000000007</v>
      </c>
      <c r="BD1989">
        <v>10.51</v>
      </c>
      <c r="BE1989">
        <v>12.98</v>
      </c>
      <c r="BF1989">
        <v>8.84</v>
      </c>
      <c r="BG1989">
        <v>6.45</v>
      </c>
      <c r="BH1989">
        <v>8.84</v>
      </c>
      <c r="BI1989"/>
      <c r="BJ1989" t="s">
        <v>58</v>
      </c>
      <c r="BK1989"/>
      <c r="BL1989" t="s">
        <v>120</v>
      </c>
      <c r="BM1989">
        <v>76629</v>
      </c>
      <c r="BN1989"/>
      <c r="BO1989"/>
    </row>
    <row r="1990" spans="1:67" s="12" customFormat="1" x14ac:dyDescent="0.25">
      <c r="A1990" t="s">
        <v>196</v>
      </c>
      <c r="B1990"/>
      <c r="C1990" t="s">
        <v>1504</v>
      </c>
      <c r="D1990" t="s">
        <v>64</v>
      </c>
      <c r="E1990" t="s">
        <v>115</v>
      </c>
      <c r="F1990" t="s">
        <v>131</v>
      </c>
      <c r="G1990" t="s">
        <v>115</v>
      </c>
      <c r="H1990" t="s">
        <v>131</v>
      </c>
      <c r="I1990"/>
      <c r="J1990"/>
      <c r="K1990"/>
      <c r="L1990"/>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c r="AX1990"/>
      <c r="AY1990"/>
      <c r="AZ1990"/>
      <c r="BA1990">
        <v>14.65</v>
      </c>
      <c r="BB1990">
        <v>10.17</v>
      </c>
      <c r="BC1990">
        <v>11</v>
      </c>
      <c r="BD1990">
        <v>11</v>
      </c>
      <c r="BE1990"/>
      <c r="BF1990"/>
      <c r="BG1990"/>
      <c r="BH1990"/>
      <c r="BI1990"/>
      <c r="BJ1990" t="s">
        <v>58</v>
      </c>
      <c r="BK1990"/>
      <c r="BL1990" t="s">
        <v>120</v>
      </c>
      <c r="BM1990">
        <v>76629</v>
      </c>
      <c r="BN1990"/>
      <c r="BO1990"/>
    </row>
    <row r="1991" spans="1:67" s="12" customFormat="1" x14ac:dyDescent="0.25">
      <c r="A1991" t="s">
        <v>197</v>
      </c>
      <c r="B1991"/>
      <c r="C1991" t="s">
        <v>1504</v>
      </c>
      <c r="D1991" t="s">
        <v>64</v>
      </c>
      <c r="E1991" t="s">
        <v>115</v>
      </c>
      <c r="F1991" t="s">
        <v>131</v>
      </c>
      <c r="G1991" t="s">
        <v>115</v>
      </c>
      <c r="H1991" t="s">
        <v>131</v>
      </c>
      <c r="I1991"/>
      <c r="J1991"/>
      <c r="K1991"/>
      <c r="L1991"/>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c r="AT1991"/>
      <c r="AU1991"/>
      <c r="AV1991"/>
      <c r="AW1991"/>
      <c r="AX1991"/>
      <c r="AY1991"/>
      <c r="AZ1991"/>
      <c r="BA1991">
        <v>13.27</v>
      </c>
      <c r="BB1991">
        <v>10.11</v>
      </c>
      <c r="BC1991">
        <v>10.49</v>
      </c>
      <c r="BD1991">
        <v>10.49</v>
      </c>
      <c r="BE1991"/>
      <c r="BF1991"/>
      <c r="BG1991"/>
      <c r="BH1991"/>
      <c r="BI1991"/>
      <c r="BJ1991" t="s">
        <v>58</v>
      </c>
      <c r="BK1991"/>
      <c r="BL1991" t="s">
        <v>120</v>
      </c>
      <c r="BM1991">
        <v>76629</v>
      </c>
      <c r="BN1991"/>
      <c r="BO1991"/>
    </row>
    <row r="1992" spans="1:67" s="12" customFormat="1" x14ac:dyDescent="0.25">
      <c r="A1992" t="s">
        <v>198</v>
      </c>
      <c r="B1992"/>
      <c r="C1992" t="s">
        <v>1504</v>
      </c>
      <c r="D1992" t="s">
        <v>64</v>
      </c>
      <c r="E1992" t="s">
        <v>115</v>
      </c>
      <c r="F1992" t="s">
        <v>131</v>
      </c>
      <c r="G1992" t="s">
        <v>115</v>
      </c>
      <c r="H1992" t="s">
        <v>131</v>
      </c>
      <c r="I1992"/>
      <c r="J1992"/>
      <c r="K1992"/>
      <c r="L1992"/>
      <c r="M1992"/>
      <c r="N1992"/>
      <c r="O1992"/>
      <c r="P1992"/>
      <c r="Q1992"/>
      <c r="R1992"/>
      <c r="S1992"/>
      <c r="T1992"/>
      <c r="U1992"/>
      <c r="V1992"/>
      <c r="W1992"/>
      <c r="X1992"/>
      <c r="Y1992">
        <v>10.84</v>
      </c>
      <c r="Z1992"/>
      <c r="AA1992"/>
      <c r="AB1992"/>
      <c r="AC1992">
        <v>12.62</v>
      </c>
      <c r="AD1992"/>
      <c r="AE1992"/>
      <c r="AF1992"/>
      <c r="AG1992"/>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t="s">
        <v>58</v>
      </c>
      <c r="BK1992"/>
      <c r="BL1992" t="s">
        <v>120</v>
      </c>
      <c r="BM1992">
        <v>76629</v>
      </c>
      <c r="BN1992"/>
      <c r="BO1992"/>
    </row>
    <row r="1993" spans="1:67" s="8" customFormat="1" x14ac:dyDescent="0.25">
      <c r="A1993" t="s">
        <v>199</v>
      </c>
      <c r="B1993"/>
      <c r="C1993" t="s">
        <v>1504</v>
      </c>
      <c r="D1993" t="s">
        <v>64</v>
      </c>
      <c r="E1993" t="s">
        <v>115</v>
      </c>
      <c r="F1993" t="s">
        <v>131</v>
      </c>
      <c r="G1993" t="s">
        <v>115</v>
      </c>
      <c r="H1993" t="s">
        <v>131</v>
      </c>
      <c r="I1993"/>
      <c r="J1993"/>
      <c r="K1993"/>
      <c r="L1993"/>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t="s">
        <v>58</v>
      </c>
      <c r="BK1993"/>
      <c r="BL1993" t="s">
        <v>120</v>
      </c>
      <c r="BM1993">
        <v>76629</v>
      </c>
      <c r="BN1993"/>
      <c r="BO1993"/>
    </row>
    <row r="1994" spans="1:67" s="8" customFormat="1" x14ac:dyDescent="0.25">
      <c r="A1994" t="s">
        <v>200</v>
      </c>
      <c r="B1994"/>
      <c r="C1994" t="s">
        <v>1504</v>
      </c>
      <c r="D1994" t="s">
        <v>64</v>
      </c>
      <c r="E1994" t="s">
        <v>115</v>
      </c>
      <c r="F1994" t="s">
        <v>131</v>
      </c>
      <c r="G1994" t="s">
        <v>115</v>
      </c>
      <c r="H1994" t="s">
        <v>131</v>
      </c>
      <c r="I1994"/>
      <c r="J1994"/>
      <c r="K1994"/>
      <c r="L1994"/>
      <c r="M1994"/>
      <c r="N1994"/>
      <c r="O1994"/>
      <c r="P1994"/>
      <c r="Q1994">
        <v>8.18</v>
      </c>
      <c r="R1994"/>
      <c r="S1994"/>
      <c r="T1994">
        <v>6.3</v>
      </c>
      <c r="U1994"/>
      <c r="V1994"/>
      <c r="W1994"/>
      <c r="X1994"/>
      <c r="Y1994"/>
      <c r="Z1994"/>
      <c r="AA1994"/>
      <c r="AB1994"/>
      <c r="AC1994"/>
      <c r="AD1994"/>
      <c r="AE1994"/>
      <c r="AF1994"/>
      <c r="AG1994"/>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t="s">
        <v>58</v>
      </c>
      <c r="BK1994"/>
      <c r="BL1994" t="s">
        <v>120</v>
      </c>
      <c r="BM1994">
        <v>76629</v>
      </c>
      <c r="BN1994"/>
      <c r="BO1994"/>
    </row>
    <row r="1995" spans="1:67" s="6" customFormat="1" x14ac:dyDescent="0.25">
      <c r="A1995" t="s">
        <v>201</v>
      </c>
      <c r="B1995"/>
      <c r="C1995" t="s">
        <v>1504</v>
      </c>
      <c r="D1995" t="s">
        <v>64</v>
      </c>
      <c r="E1995" t="s">
        <v>115</v>
      </c>
      <c r="F1995" t="s">
        <v>131</v>
      </c>
      <c r="G1995" t="s">
        <v>115</v>
      </c>
      <c r="H1995" t="s">
        <v>131</v>
      </c>
      <c r="I1995"/>
      <c r="J1995"/>
      <c r="K1995"/>
      <c r="L1995"/>
      <c r="M1995"/>
      <c r="N1995"/>
      <c r="O1995"/>
      <c r="P1995"/>
      <c r="Q1995">
        <v>8.9949999999999992</v>
      </c>
      <c r="R1995"/>
      <c r="S1995"/>
      <c r="T1995">
        <v>6.0149999999999997</v>
      </c>
      <c r="U1995">
        <v>9.86</v>
      </c>
      <c r="V1995"/>
      <c r="W1995"/>
      <c r="X1995">
        <v>8.6349999999999998</v>
      </c>
      <c r="Y1995">
        <v>10.52</v>
      </c>
      <c r="Z1995"/>
      <c r="AA1995"/>
      <c r="AB1995">
        <v>11.62</v>
      </c>
      <c r="AC1995">
        <v>11.25</v>
      </c>
      <c r="AD1995"/>
      <c r="AE1995"/>
      <c r="AF1995">
        <v>15.045</v>
      </c>
      <c r="AG1995">
        <v>9.1999999999999993</v>
      </c>
      <c r="AH1995"/>
      <c r="AI1995"/>
      <c r="AJ1995">
        <v>12.065</v>
      </c>
      <c r="AK1995"/>
      <c r="AL1995"/>
      <c r="AM1995"/>
      <c r="AN1995"/>
      <c r="AO1995"/>
      <c r="AP1995"/>
      <c r="AQ1995"/>
      <c r="AR1995"/>
      <c r="AS1995"/>
      <c r="AT1995"/>
      <c r="AU1995"/>
      <c r="AV1995"/>
      <c r="AW1995"/>
      <c r="AX1995"/>
      <c r="AY1995"/>
      <c r="AZ1995"/>
      <c r="BA1995"/>
      <c r="BB1995"/>
      <c r="BC1995"/>
      <c r="BD1995"/>
      <c r="BE1995"/>
      <c r="BF1995"/>
      <c r="BG1995"/>
      <c r="BH1995"/>
      <c r="BI1995"/>
      <c r="BJ1995" t="s">
        <v>58</v>
      </c>
      <c r="BK1995"/>
      <c r="BL1995" t="s">
        <v>120</v>
      </c>
      <c r="BM1995">
        <v>76629</v>
      </c>
      <c r="BN1995" t="s">
        <v>69</v>
      </c>
      <c r="BO1995" t="s">
        <v>120</v>
      </c>
    </row>
    <row r="1996" spans="1:67" s="12" customFormat="1" x14ac:dyDescent="0.25">
      <c r="A1996" t="s">
        <v>202</v>
      </c>
      <c r="B1996"/>
      <c r="C1996" t="s">
        <v>1504</v>
      </c>
      <c r="D1996" t="s">
        <v>64</v>
      </c>
      <c r="E1996" t="s">
        <v>115</v>
      </c>
      <c r="F1996" t="s">
        <v>131</v>
      </c>
      <c r="G1996" t="s">
        <v>115</v>
      </c>
      <c r="H1996" t="s">
        <v>131</v>
      </c>
      <c r="I1996"/>
      <c r="J1996"/>
      <c r="K1996"/>
      <c r="L1996"/>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c r="AT1996"/>
      <c r="AU1996"/>
      <c r="AV1996"/>
      <c r="AW1996"/>
      <c r="AX1996"/>
      <c r="AY1996"/>
      <c r="AZ1996"/>
      <c r="BA1996">
        <v>13.29</v>
      </c>
      <c r="BB1996">
        <v>9.7200000000000006</v>
      </c>
      <c r="BC1996">
        <v>10.02</v>
      </c>
      <c r="BD1996">
        <v>10.02</v>
      </c>
      <c r="BE1996"/>
      <c r="BF1996"/>
      <c r="BG1996"/>
      <c r="BH1996"/>
      <c r="BI1996"/>
      <c r="BJ1996" t="s">
        <v>58</v>
      </c>
      <c r="BK1996"/>
      <c r="BL1996" t="s">
        <v>120</v>
      </c>
      <c r="BM1996">
        <v>76629</v>
      </c>
      <c r="BN1996"/>
      <c r="BO1996"/>
    </row>
    <row r="1997" spans="1:67" s="12" customFormat="1" x14ac:dyDescent="0.25">
      <c r="A1997" t="s">
        <v>203</v>
      </c>
      <c r="B1997"/>
      <c r="C1997" t="s">
        <v>1504</v>
      </c>
      <c r="D1997" t="s">
        <v>64</v>
      </c>
      <c r="E1997" t="s">
        <v>115</v>
      </c>
      <c r="F1997" t="s">
        <v>131</v>
      </c>
      <c r="G1997" t="s">
        <v>115</v>
      </c>
      <c r="H1997" t="s">
        <v>131</v>
      </c>
      <c r="I1997"/>
      <c r="J1997"/>
      <c r="K1997"/>
      <c r="L1997"/>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v>16.5</v>
      </c>
      <c r="BB1997">
        <v>14.8</v>
      </c>
      <c r="BC1997">
        <v>13.6</v>
      </c>
      <c r="BD1997">
        <v>14.8</v>
      </c>
      <c r="BE1997"/>
      <c r="BF1997"/>
      <c r="BG1997"/>
      <c r="BH1997"/>
      <c r="BI1997"/>
      <c r="BJ1997" t="s">
        <v>58</v>
      </c>
      <c r="BK1997"/>
      <c r="BL1997" t="s">
        <v>120</v>
      </c>
      <c r="BM1997">
        <v>76629</v>
      </c>
      <c r="BN1997"/>
      <c r="BO1997"/>
    </row>
    <row r="1998" spans="1:67" x14ac:dyDescent="0.25">
      <c r="A1998" t="s">
        <v>205</v>
      </c>
      <c r="C1998" t="s">
        <v>1504</v>
      </c>
      <c r="D1998" t="s">
        <v>64</v>
      </c>
      <c r="E1998" t="s">
        <v>115</v>
      </c>
      <c r="F1998" t="s">
        <v>131</v>
      </c>
      <c r="G1998" t="s">
        <v>115</v>
      </c>
      <c r="H1998" t="s">
        <v>131</v>
      </c>
      <c r="BC1998">
        <v>8.35</v>
      </c>
      <c r="BJ1998" t="s">
        <v>67</v>
      </c>
      <c r="BL1998" t="s">
        <v>206</v>
      </c>
      <c r="BM1998">
        <v>46399</v>
      </c>
      <c r="BN1998" t="s">
        <v>69</v>
      </c>
      <c r="BO1998" t="s">
        <v>206</v>
      </c>
    </row>
    <row r="1999" spans="1:67" x14ac:dyDescent="0.25">
      <c r="A1999" t="s">
        <v>208</v>
      </c>
      <c r="C1999" t="s">
        <v>1504</v>
      </c>
      <c r="D1999" t="s">
        <v>64</v>
      </c>
      <c r="E1999" t="s">
        <v>115</v>
      </c>
      <c r="F1999" t="s">
        <v>131</v>
      </c>
      <c r="G1999" t="s">
        <v>115</v>
      </c>
      <c r="H1999" t="s">
        <v>131</v>
      </c>
      <c r="BA1999">
        <v>12.3</v>
      </c>
      <c r="BB1999">
        <v>9.3000000000000007</v>
      </c>
      <c r="BC1999">
        <v>9.8000000000000007</v>
      </c>
      <c r="BD1999">
        <v>9.8000000000000007</v>
      </c>
      <c r="BJ1999" t="s">
        <v>58</v>
      </c>
      <c r="BL1999" t="s">
        <v>120</v>
      </c>
      <c r="BM1999">
        <v>76629</v>
      </c>
    </row>
    <row r="2000" spans="1:67" s="12" customFormat="1" x14ac:dyDescent="0.25">
      <c r="A2000" t="s">
        <v>209</v>
      </c>
      <c r="B2000"/>
      <c r="C2000" t="s">
        <v>1504</v>
      </c>
      <c r="D2000" t="s">
        <v>64</v>
      </c>
      <c r="E2000" t="s">
        <v>115</v>
      </c>
      <c r="F2000" t="s">
        <v>131</v>
      </c>
      <c r="G2000" t="s">
        <v>115</v>
      </c>
      <c r="H2000" t="s">
        <v>131</v>
      </c>
      <c r="I2000"/>
      <c r="J2000"/>
      <c r="K2000"/>
      <c r="L2000"/>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v>13.2</v>
      </c>
      <c r="BB2000">
        <v>9.6999999999999993</v>
      </c>
      <c r="BC2000">
        <v>9.9</v>
      </c>
      <c r="BD2000">
        <v>9.9</v>
      </c>
      <c r="BE2000"/>
      <c r="BF2000"/>
      <c r="BG2000"/>
      <c r="BH2000"/>
      <c r="BI2000"/>
      <c r="BJ2000" t="s">
        <v>58</v>
      </c>
      <c r="BK2000"/>
      <c r="BL2000" t="s">
        <v>120</v>
      </c>
      <c r="BM2000">
        <v>76629</v>
      </c>
      <c r="BN2000"/>
      <c r="BO2000"/>
    </row>
    <row r="2001" spans="1:67" s="12" customFormat="1" x14ac:dyDescent="0.25">
      <c r="A2001" t="s">
        <v>210</v>
      </c>
      <c r="B2001"/>
      <c r="C2001" t="s">
        <v>1504</v>
      </c>
      <c r="D2001" t="s">
        <v>64</v>
      </c>
      <c r="E2001" t="s">
        <v>115</v>
      </c>
      <c r="F2001" t="s">
        <v>131</v>
      </c>
      <c r="G2001" t="s">
        <v>115</v>
      </c>
      <c r="H2001" t="s">
        <v>131</v>
      </c>
      <c r="I2001"/>
      <c r="J2001"/>
      <c r="K2001"/>
      <c r="L2001"/>
      <c r="M2001"/>
      <c r="N2001"/>
      <c r="O2001"/>
      <c r="P2001"/>
      <c r="Q2001"/>
      <c r="R2001"/>
      <c r="S2001"/>
      <c r="T2001"/>
      <c r="U2001"/>
      <c r="V2001"/>
      <c r="W2001"/>
      <c r="X2001"/>
      <c r="Y2001"/>
      <c r="Z2001"/>
      <c r="AA2001"/>
      <c r="AB2001"/>
      <c r="AC2001"/>
      <c r="AD2001"/>
      <c r="AE2001"/>
      <c r="AF2001"/>
      <c r="AG2001"/>
      <c r="AH2001"/>
      <c r="AI2001"/>
      <c r="AJ2001"/>
      <c r="AK2001">
        <v>5.9</v>
      </c>
      <c r="AL2001"/>
      <c r="AM2001"/>
      <c r="AN2001">
        <v>3.4</v>
      </c>
      <c r="AO2001">
        <v>9.1999999999999993</v>
      </c>
      <c r="AP2001"/>
      <c r="AQ2001"/>
      <c r="AR2001">
        <v>4.2</v>
      </c>
      <c r="AS2001"/>
      <c r="AT2001"/>
      <c r="AU2001"/>
      <c r="AV2001"/>
      <c r="AW2001"/>
      <c r="AX2001"/>
      <c r="AY2001"/>
      <c r="AZ2001"/>
      <c r="BA2001"/>
      <c r="BB2001"/>
      <c r="BC2001"/>
      <c r="BD2001"/>
      <c r="BE2001">
        <v>12.9</v>
      </c>
      <c r="BF2001">
        <v>8.6</v>
      </c>
      <c r="BG2001">
        <v>7.8</v>
      </c>
      <c r="BH2001">
        <v>8.6</v>
      </c>
      <c r="BI2001"/>
      <c r="BJ2001" t="s">
        <v>58</v>
      </c>
      <c r="BK2001"/>
      <c r="BL2001" t="s">
        <v>120</v>
      </c>
      <c r="BM2001">
        <v>76629</v>
      </c>
      <c r="BN2001"/>
      <c r="BO2001"/>
    </row>
    <row r="2002" spans="1:67" s="12" customFormat="1" x14ac:dyDescent="0.25">
      <c r="A2002" t="s">
        <v>211</v>
      </c>
      <c r="B2002"/>
      <c r="C2002" t="s">
        <v>1504</v>
      </c>
      <c r="D2002" t="s">
        <v>64</v>
      </c>
      <c r="E2002" t="s">
        <v>115</v>
      </c>
      <c r="F2002" t="s">
        <v>131</v>
      </c>
      <c r="G2002" t="s">
        <v>115</v>
      </c>
      <c r="H2002" t="s">
        <v>131</v>
      </c>
      <c r="I2002"/>
      <c r="J2002"/>
      <c r="K2002"/>
      <c r="L2002"/>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c r="AT2002"/>
      <c r="AU2002"/>
      <c r="AV2002"/>
      <c r="AW2002">
        <v>11.8</v>
      </c>
      <c r="AX2002">
        <v>7.2</v>
      </c>
      <c r="AY2002">
        <v>8.1999999999999993</v>
      </c>
      <c r="AZ2002">
        <v>8.1999999999999993</v>
      </c>
      <c r="BA2002"/>
      <c r="BB2002"/>
      <c r="BC2002"/>
      <c r="BD2002"/>
      <c r="BE2002"/>
      <c r="BF2002"/>
      <c r="BG2002"/>
      <c r="BH2002"/>
      <c r="BI2002"/>
      <c r="BJ2002" t="s">
        <v>58</v>
      </c>
      <c r="BK2002"/>
      <c r="BL2002" t="s">
        <v>120</v>
      </c>
      <c r="BM2002">
        <v>76629</v>
      </c>
      <c r="BN2002"/>
      <c r="BO2002"/>
    </row>
    <row r="2003" spans="1:67" s="12" customFormat="1" x14ac:dyDescent="0.25">
      <c r="A2003" t="s">
        <v>214</v>
      </c>
      <c r="B2003"/>
      <c r="C2003" t="s">
        <v>1504</v>
      </c>
      <c r="D2003" t="s">
        <v>64</v>
      </c>
      <c r="E2003" t="s">
        <v>115</v>
      </c>
      <c r="F2003" t="s">
        <v>131</v>
      </c>
      <c r="G2003" t="s">
        <v>115</v>
      </c>
      <c r="H2003" t="s">
        <v>131</v>
      </c>
      <c r="I2003"/>
      <c r="J2003"/>
      <c r="K2003"/>
      <c r="L2003"/>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v>9.1999999999999993</v>
      </c>
      <c r="BC2003"/>
      <c r="BD2003">
        <v>9.1999999999999993</v>
      </c>
      <c r="BE2003"/>
      <c r="BF2003">
        <v>8.6</v>
      </c>
      <c r="BG2003">
        <v>7.1</v>
      </c>
      <c r="BH2003">
        <v>8.6</v>
      </c>
      <c r="BI2003"/>
      <c r="BJ2003" t="s">
        <v>58</v>
      </c>
      <c r="BK2003"/>
      <c r="BL2003" t="s">
        <v>120</v>
      </c>
      <c r="BM2003">
        <v>76629</v>
      </c>
      <c r="BN2003"/>
      <c r="BO2003"/>
    </row>
    <row r="2004" spans="1:67" s="12" customFormat="1" x14ac:dyDescent="0.25">
      <c r="A2004" t="s">
        <v>218</v>
      </c>
      <c r="B2004"/>
      <c r="C2004" t="s">
        <v>1504</v>
      </c>
      <c r="D2004" t="s">
        <v>64</v>
      </c>
      <c r="E2004" t="s">
        <v>115</v>
      </c>
      <c r="F2004" t="s">
        <v>131</v>
      </c>
      <c r="G2004" t="s">
        <v>115</v>
      </c>
      <c r="H2004" t="s">
        <v>131</v>
      </c>
      <c r="I2004"/>
      <c r="J2004"/>
      <c r="K2004"/>
      <c r="L2004"/>
      <c r="M2004"/>
      <c r="N2004"/>
      <c r="O2004"/>
      <c r="P2004"/>
      <c r="Q2004"/>
      <c r="R2004"/>
      <c r="S2004"/>
      <c r="T2004"/>
      <c r="U2004"/>
      <c r="V2004"/>
      <c r="W2004"/>
      <c r="X2004"/>
      <c r="Y2004"/>
      <c r="Z2004"/>
      <c r="AA2004"/>
      <c r="AB2004"/>
      <c r="AC2004">
        <v>10.8</v>
      </c>
      <c r="AD2004"/>
      <c r="AE2004"/>
      <c r="AF2004">
        <v>15</v>
      </c>
      <c r="AG2004">
        <v>7.4</v>
      </c>
      <c r="AH2004"/>
      <c r="AI2004"/>
      <c r="AJ2004">
        <v>11.7</v>
      </c>
      <c r="AK2004"/>
      <c r="AL2004"/>
      <c r="AM2004"/>
      <c r="AN2004"/>
      <c r="AO2004"/>
      <c r="AP2004"/>
      <c r="AQ2004"/>
      <c r="AR2004"/>
      <c r="AS2004"/>
      <c r="AT2004"/>
      <c r="AU2004"/>
      <c r="AV2004"/>
      <c r="AW2004"/>
      <c r="AX2004"/>
      <c r="AY2004"/>
      <c r="AZ2004"/>
      <c r="BA2004"/>
      <c r="BB2004"/>
      <c r="BC2004"/>
      <c r="BD2004"/>
      <c r="BE2004"/>
      <c r="BF2004"/>
      <c r="BG2004"/>
      <c r="BH2004"/>
      <c r="BI2004"/>
      <c r="BJ2004" t="s">
        <v>58</v>
      </c>
      <c r="BK2004"/>
      <c r="BL2004" t="s">
        <v>120</v>
      </c>
      <c r="BM2004">
        <v>76629</v>
      </c>
      <c r="BN2004"/>
      <c r="BO2004"/>
    </row>
    <row r="2005" spans="1:67" s="12" customFormat="1" x14ac:dyDescent="0.25">
      <c r="A2005" t="s">
        <v>220</v>
      </c>
      <c r="B2005"/>
      <c r="C2005" t="s">
        <v>1504</v>
      </c>
      <c r="D2005" t="s">
        <v>64</v>
      </c>
      <c r="E2005" t="s">
        <v>115</v>
      </c>
      <c r="F2005" t="s">
        <v>131</v>
      </c>
      <c r="G2005" t="s">
        <v>115</v>
      </c>
      <c r="H2005" t="s">
        <v>131</v>
      </c>
      <c r="I2005"/>
      <c r="J2005"/>
      <c r="K2005"/>
      <c r="L2005"/>
      <c r="M2005"/>
      <c r="N2005"/>
      <c r="O2005"/>
      <c r="P2005"/>
      <c r="Q2005"/>
      <c r="R2005"/>
      <c r="S2005"/>
      <c r="T2005"/>
      <c r="U2005"/>
      <c r="V2005"/>
      <c r="W2005"/>
      <c r="X2005"/>
      <c r="Y2005"/>
      <c r="Z2005"/>
      <c r="AA2005"/>
      <c r="AB2005"/>
      <c r="AC2005"/>
      <c r="AD2005"/>
      <c r="AE2005"/>
      <c r="AF2005"/>
      <c r="AG2005"/>
      <c r="AH2005"/>
      <c r="AI2005"/>
      <c r="AJ2005"/>
      <c r="AK2005"/>
      <c r="AL2005"/>
      <c r="AM2005"/>
      <c r="AN2005"/>
      <c r="AO2005">
        <v>10.8</v>
      </c>
      <c r="AP2005"/>
      <c r="AQ2005"/>
      <c r="AR2005">
        <v>4.9000000000000004</v>
      </c>
      <c r="AS2005"/>
      <c r="AT2005"/>
      <c r="AU2005"/>
      <c r="AV2005"/>
      <c r="AW2005"/>
      <c r="AX2005"/>
      <c r="AY2005"/>
      <c r="AZ2005"/>
      <c r="BA2005"/>
      <c r="BB2005"/>
      <c r="BC2005"/>
      <c r="BD2005"/>
      <c r="BE2005">
        <v>13.1</v>
      </c>
      <c r="BF2005">
        <v>9</v>
      </c>
      <c r="BG2005">
        <v>7.6</v>
      </c>
      <c r="BH2005">
        <v>9</v>
      </c>
      <c r="BI2005"/>
      <c r="BJ2005" t="s">
        <v>58</v>
      </c>
      <c r="BK2005"/>
      <c r="BL2005" t="s">
        <v>120</v>
      </c>
      <c r="BM2005">
        <v>76629</v>
      </c>
      <c r="BN2005"/>
      <c r="BO2005"/>
    </row>
    <row r="2006" spans="1:67" s="12" customFormat="1" x14ac:dyDescent="0.25">
      <c r="A2006" t="s">
        <v>222</v>
      </c>
      <c r="B2006"/>
      <c r="C2006" t="s">
        <v>1504</v>
      </c>
      <c r="D2006" t="s">
        <v>64</v>
      </c>
      <c r="E2006" t="s">
        <v>115</v>
      </c>
      <c r="F2006" t="s">
        <v>131</v>
      </c>
      <c r="G2006" t="s">
        <v>115</v>
      </c>
      <c r="H2006" t="s">
        <v>131</v>
      </c>
      <c r="I2006"/>
      <c r="J2006"/>
      <c r="K2006"/>
      <c r="L2006"/>
      <c r="M2006"/>
      <c r="N2006"/>
      <c r="O2006"/>
      <c r="P2006"/>
      <c r="Q2006"/>
      <c r="R2006"/>
      <c r="S2006"/>
      <c r="T2006"/>
      <c r="U2006"/>
      <c r="V2006"/>
      <c r="W2006"/>
      <c r="X2006"/>
      <c r="Y2006">
        <v>11.5</v>
      </c>
      <c r="Z2006"/>
      <c r="AA2006"/>
      <c r="AB2006">
        <v>12.5</v>
      </c>
      <c r="AC2006">
        <v>11.55</v>
      </c>
      <c r="AD2006"/>
      <c r="AE2006"/>
      <c r="AF2006">
        <v>14.5</v>
      </c>
      <c r="AG2006">
        <v>7.9</v>
      </c>
      <c r="AH2006"/>
      <c r="AI2006"/>
      <c r="AJ2006">
        <v>11.3</v>
      </c>
      <c r="AK2006"/>
      <c r="AL2006"/>
      <c r="AM2006"/>
      <c r="AN2006"/>
      <c r="AO2006"/>
      <c r="AP2006"/>
      <c r="AQ2006"/>
      <c r="AR2006"/>
      <c r="AS2006"/>
      <c r="AT2006"/>
      <c r="AU2006"/>
      <c r="AV2006"/>
      <c r="AW2006"/>
      <c r="AX2006"/>
      <c r="AY2006"/>
      <c r="AZ2006"/>
      <c r="BA2006"/>
      <c r="BB2006"/>
      <c r="BC2006"/>
      <c r="BD2006"/>
      <c r="BE2006"/>
      <c r="BF2006"/>
      <c r="BG2006"/>
      <c r="BH2006"/>
      <c r="BI2006"/>
      <c r="BJ2006" t="s">
        <v>58</v>
      </c>
      <c r="BK2006"/>
      <c r="BL2006" t="s">
        <v>120</v>
      </c>
      <c r="BM2006">
        <v>76629</v>
      </c>
      <c r="BN2006"/>
      <c r="BO2006"/>
    </row>
    <row r="2007" spans="1:67" s="12" customFormat="1" x14ac:dyDescent="0.25">
      <c r="A2007" t="s">
        <v>223</v>
      </c>
      <c r="B2007"/>
      <c r="C2007" t="s">
        <v>1504</v>
      </c>
      <c r="D2007" t="s">
        <v>64</v>
      </c>
      <c r="E2007" t="s">
        <v>115</v>
      </c>
      <c r="F2007" t="s">
        <v>131</v>
      </c>
      <c r="G2007" t="s">
        <v>115</v>
      </c>
      <c r="H2007" t="s">
        <v>131</v>
      </c>
      <c r="I2007"/>
      <c r="J2007"/>
      <c r="K2007"/>
      <c r="L2007"/>
      <c r="M2007">
        <v>5.8</v>
      </c>
      <c r="N2007"/>
      <c r="O2007"/>
      <c r="P2007">
        <v>2.9</v>
      </c>
      <c r="Q2007">
        <v>8.6</v>
      </c>
      <c r="R2007"/>
      <c r="S2007"/>
      <c r="T2007">
        <v>6.8</v>
      </c>
      <c r="U2007">
        <v>9.4499999999999993</v>
      </c>
      <c r="V2007"/>
      <c r="W2007"/>
      <c r="X2007">
        <v>9.25</v>
      </c>
      <c r="Y2007">
        <v>10.3</v>
      </c>
      <c r="Z2007"/>
      <c r="AA2007"/>
      <c r="AB2007">
        <v>11.455</v>
      </c>
      <c r="AC2007">
        <v>11.05</v>
      </c>
      <c r="AD2007"/>
      <c r="AE2007"/>
      <c r="AF2007">
        <v>13.85</v>
      </c>
      <c r="AG2007">
        <v>8.4499999999999993</v>
      </c>
      <c r="AH2007"/>
      <c r="AI2007"/>
      <c r="AJ2007">
        <v>10.9</v>
      </c>
      <c r="AK2007"/>
      <c r="AL2007"/>
      <c r="AM2007"/>
      <c r="AN2007"/>
      <c r="AO2007"/>
      <c r="AP2007"/>
      <c r="AQ2007"/>
      <c r="AR2007"/>
      <c r="AS2007"/>
      <c r="AT2007"/>
      <c r="AU2007"/>
      <c r="AV2007"/>
      <c r="AW2007"/>
      <c r="AX2007"/>
      <c r="AY2007"/>
      <c r="AZ2007"/>
      <c r="BA2007"/>
      <c r="BB2007"/>
      <c r="BC2007"/>
      <c r="BD2007"/>
      <c r="BE2007"/>
      <c r="BF2007"/>
      <c r="BG2007"/>
      <c r="BH2007"/>
      <c r="BI2007"/>
      <c r="BJ2007" t="s">
        <v>58</v>
      </c>
      <c r="BK2007"/>
      <c r="BL2007" t="s">
        <v>120</v>
      </c>
      <c r="BM2007">
        <v>76629</v>
      </c>
      <c r="BN2007"/>
      <c r="BO2007"/>
    </row>
    <row r="2008" spans="1:67" s="12" customFormat="1" x14ac:dyDescent="0.25">
      <c r="A2008" t="s">
        <v>224</v>
      </c>
      <c r="B2008"/>
      <c r="C2008" t="s">
        <v>1504</v>
      </c>
      <c r="D2008" t="s">
        <v>64</v>
      </c>
      <c r="E2008" t="s">
        <v>115</v>
      </c>
      <c r="F2008" t="s">
        <v>131</v>
      </c>
      <c r="G2008" t="s">
        <v>115</v>
      </c>
      <c r="H2008" t="s">
        <v>131</v>
      </c>
      <c r="I2008"/>
      <c r="J2008"/>
      <c r="K2008"/>
      <c r="L2008"/>
      <c r="M2008"/>
      <c r="N2008"/>
      <c r="O2008"/>
      <c r="P2008"/>
      <c r="Q2008"/>
      <c r="R2008"/>
      <c r="S2008"/>
      <c r="T2008"/>
      <c r="U2008"/>
      <c r="V2008"/>
      <c r="W2008"/>
      <c r="X2008"/>
      <c r="Y2008"/>
      <c r="Z2008"/>
      <c r="AA2008"/>
      <c r="AB2008"/>
      <c r="AC2008">
        <v>10.9</v>
      </c>
      <c r="AD2008"/>
      <c r="AE2008"/>
      <c r="AF2008">
        <v>14.1</v>
      </c>
      <c r="AG2008"/>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t="s">
        <v>58</v>
      </c>
      <c r="BK2008"/>
      <c r="BL2008" t="s">
        <v>120</v>
      </c>
      <c r="BM2008">
        <v>76629</v>
      </c>
      <c r="BN2008"/>
      <c r="BO2008"/>
    </row>
    <row r="2009" spans="1:67" s="8" customFormat="1" x14ac:dyDescent="0.25">
      <c r="A2009" t="s">
        <v>225</v>
      </c>
      <c r="B2009"/>
      <c r="C2009" t="s">
        <v>1504</v>
      </c>
      <c r="D2009" t="s">
        <v>64</v>
      </c>
      <c r="E2009" t="s">
        <v>115</v>
      </c>
      <c r="F2009" t="s">
        <v>131</v>
      </c>
      <c r="G2009" t="s">
        <v>115</v>
      </c>
      <c r="H2009" t="s">
        <v>131</v>
      </c>
      <c r="I2009"/>
      <c r="J2009"/>
      <c r="K2009"/>
      <c r="L2009"/>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c r="AT2009"/>
      <c r="AU2009"/>
      <c r="AV2009"/>
      <c r="AW2009"/>
      <c r="AX2009"/>
      <c r="AY2009"/>
      <c r="AZ2009"/>
      <c r="BA2009"/>
      <c r="BB2009"/>
      <c r="BC2009"/>
      <c r="BD2009"/>
      <c r="BE2009">
        <v>13.4</v>
      </c>
      <c r="BF2009">
        <v>9.4</v>
      </c>
      <c r="BG2009">
        <v>7.5</v>
      </c>
      <c r="BH2009">
        <v>9.4</v>
      </c>
      <c r="BI2009"/>
      <c r="BJ2009" t="s">
        <v>58</v>
      </c>
      <c r="BK2009"/>
      <c r="BL2009" t="s">
        <v>120</v>
      </c>
      <c r="BM2009">
        <v>76629</v>
      </c>
      <c r="BN2009"/>
      <c r="BO2009"/>
    </row>
    <row r="2010" spans="1:67" s="8" customFormat="1" x14ac:dyDescent="0.25">
      <c r="A2010" t="s">
        <v>226</v>
      </c>
      <c r="B2010"/>
      <c r="C2010" t="s">
        <v>1504</v>
      </c>
      <c r="D2010" t="s">
        <v>64</v>
      </c>
      <c r="E2010" t="s">
        <v>115</v>
      </c>
      <c r="F2010" t="s">
        <v>131</v>
      </c>
      <c r="G2010" t="s">
        <v>115</v>
      </c>
      <c r="H2010" t="s">
        <v>131</v>
      </c>
      <c r="I2010"/>
      <c r="J2010"/>
      <c r="K2010"/>
      <c r="L2010"/>
      <c r="M2010"/>
      <c r="N2010"/>
      <c r="O2010"/>
      <c r="P2010"/>
      <c r="Q2010"/>
      <c r="R2010"/>
      <c r="S2010"/>
      <c r="T2010"/>
      <c r="U2010"/>
      <c r="V2010"/>
      <c r="W2010"/>
      <c r="X2010"/>
      <c r="Y2010">
        <v>11.1</v>
      </c>
      <c r="Z2010"/>
      <c r="AA2010"/>
      <c r="AB2010">
        <v>12.2</v>
      </c>
      <c r="AC2010">
        <v>13.1</v>
      </c>
      <c r="AD2010"/>
      <c r="AE2010"/>
      <c r="AF2010">
        <v>16</v>
      </c>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t="s">
        <v>58</v>
      </c>
      <c r="BK2010"/>
      <c r="BL2010" t="s">
        <v>120</v>
      </c>
      <c r="BM2010">
        <v>76629</v>
      </c>
      <c r="BN2010"/>
      <c r="BO2010"/>
    </row>
    <row r="2011" spans="1:67" s="12" customFormat="1" x14ac:dyDescent="0.25">
      <c r="A2011" t="s">
        <v>227</v>
      </c>
      <c r="B2011"/>
      <c r="C2011" t="s">
        <v>1504</v>
      </c>
      <c r="D2011" t="s">
        <v>64</v>
      </c>
      <c r="E2011" t="s">
        <v>115</v>
      </c>
      <c r="F2011" t="s">
        <v>131</v>
      </c>
      <c r="G2011" t="s">
        <v>115</v>
      </c>
      <c r="H2011" t="s">
        <v>131</v>
      </c>
      <c r="I2011"/>
      <c r="J2011"/>
      <c r="K2011"/>
      <c r="L2011"/>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c r="AT2011"/>
      <c r="AU2011"/>
      <c r="AV2011"/>
      <c r="AW2011"/>
      <c r="AX2011"/>
      <c r="AY2011"/>
      <c r="AZ2011">
        <v>8.9</v>
      </c>
      <c r="BA2011">
        <v>12.8</v>
      </c>
      <c r="BB2011">
        <v>9.8000000000000007</v>
      </c>
      <c r="BC2011">
        <v>10.4</v>
      </c>
      <c r="BD2011">
        <v>10.4</v>
      </c>
      <c r="BE2011">
        <v>12.9</v>
      </c>
      <c r="BF2011">
        <v>8.9</v>
      </c>
      <c r="BG2011">
        <v>7.9</v>
      </c>
      <c r="BH2011">
        <v>8.9</v>
      </c>
      <c r="BI2011"/>
      <c r="BJ2011" t="s">
        <v>58</v>
      </c>
      <c r="BK2011"/>
      <c r="BL2011" t="s">
        <v>120</v>
      </c>
      <c r="BM2011">
        <v>76629</v>
      </c>
      <c r="BN2011"/>
      <c r="BO2011"/>
    </row>
    <row r="2012" spans="1:67" s="8" customFormat="1" x14ac:dyDescent="0.25">
      <c r="A2012" t="s">
        <v>228</v>
      </c>
      <c r="B2012"/>
      <c r="C2012" t="s">
        <v>1504</v>
      </c>
      <c r="D2012" t="s">
        <v>64</v>
      </c>
      <c r="E2012" t="s">
        <v>115</v>
      </c>
      <c r="F2012" t="s">
        <v>131</v>
      </c>
      <c r="G2012" t="s">
        <v>115</v>
      </c>
      <c r="H2012" t="s">
        <v>131</v>
      </c>
      <c r="I2012"/>
      <c r="J2012"/>
      <c r="K2012"/>
      <c r="L2012"/>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v>13.3</v>
      </c>
      <c r="BB2012">
        <v>9.6999999999999993</v>
      </c>
      <c r="BC2012">
        <v>9.9</v>
      </c>
      <c r="BD2012">
        <v>9.9</v>
      </c>
      <c r="BE2012"/>
      <c r="BF2012"/>
      <c r="BG2012"/>
      <c r="BH2012"/>
      <c r="BI2012"/>
      <c r="BJ2012" t="s">
        <v>58</v>
      </c>
      <c r="BK2012"/>
      <c r="BL2012" t="s">
        <v>120</v>
      </c>
      <c r="BM2012">
        <v>76629</v>
      </c>
      <c r="BN2012"/>
      <c r="BO2012"/>
    </row>
    <row r="2013" spans="1:67" x14ac:dyDescent="0.25">
      <c r="A2013" t="s">
        <v>229</v>
      </c>
      <c r="C2013" t="s">
        <v>1504</v>
      </c>
      <c r="D2013" t="s">
        <v>64</v>
      </c>
      <c r="E2013" t="s">
        <v>115</v>
      </c>
      <c r="F2013" t="s">
        <v>131</v>
      </c>
      <c r="G2013" t="s">
        <v>115</v>
      </c>
      <c r="H2013" t="s">
        <v>131</v>
      </c>
      <c r="BA2013">
        <v>13</v>
      </c>
      <c r="BB2013">
        <v>9</v>
      </c>
      <c r="BC2013">
        <v>9.1</v>
      </c>
      <c r="BD2013">
        <v>9.1</v>
      </c>
      <c r="BE2013">
        <v>12.5</v>
      </c>
      <c r="BF2013">
        <v>7.7</v>
      </c>
      <c r="BG2013">
        <v>6.8</v>
      </c>
      <c r="BH2013">
        <v>7.7</v>
      </c>
      <c r="BJ2013" t="s">
        <v>58</v>
      </c>
      <c r="BL2013" t="s">
        <v>120</v>
      </c>
      <c r="BM2013">
        <v>76629</v>
      </c>
    </row>
    <row r="2014" spans="1:67" x14ac:dyDescent="0.25">
      <c r="A2014" t="s">
        <v>230</v>
      </c>
      <c r="C2014" t="s">
        <v>1504</v>
      </c>
      <c r="D2014" t="s">
        <v>64</v>
      </c>
      <c r="E2014" t="s">
        <v>115</v>
      </c>
      <c r="F2014" t="s">
        <v>131</v>
      </c>
      <c r="G2014" t="s">
        <v>115</v>
      </c>
      <c r="H2014" t="s">
        <v>131</v>
      </c>
      <c r="AS2014">
        <v>11.34</v>
      </c>
      <c r="AV2014">
        <v>5.68</v>
      </c>
      <c r="AW2014">
        <v>10.39</v>
      </c>
      <c r="AX2014">
        <v>6.76</v>
      </c>
      <c r="AY2014">
        <v>7.89</v>
      </c>
      <c r="AZ2014">
        <v>7.89</v>
      </c>
      <c r="BA2014">
        <v>11.22</v>
      </c>
      <c r="BB2014">
        <v>88.84</v>
      </c>
      <c r="BC2014">
        <v>8.9</v>
      </c>
      <c r="BD2014">
        <v>8.9</v>
      </c>
      <c r="BE2014">
        <v>11.22</v>
      </c>
      <c r="BF2014">
        <v>7.94</v>
      </c>
      <c r="BG2014">
        <v>7.19</v>
      </c>
      <c r="BH2014">
        <v>7.94</v>
      </c>
      <c r="BJ2014" t="s">
        <v>58</v>
      </c>
      <c r="BL2014" t="s">
        <v>120</v>
      </c>
      <c r="BM2014">
        <v>76629</v>
      </c>
      <c r="BN2014" t="s">
        <v>69</v>
      </c>
      <c r="BO2014" t="s">
        <v>120</v>
      </c>
    </row>
    <row r="2015" spans="1:67" x14ac:dyDescent="0.25">
      <c r="A2015" t="s">
        <v>231</v>
      </c>
      <c r="C2015" t="s">
        <v>1504</v>
      </c>
      <c r="D2015" t="s">
        <v>64</v>
      </c>
      <c r="E2015" t="s">
        <v>115</v>
      </c>
      <c r="F2015" t="s">
        <v>131</v>
      </c>
      <c r="G2015" t="s">
        <v>115</v>
      </c>
      <c r="H2015" t="s">
        <v>131</v>
      </c>
      <c r="AS2015">
        <v>11.4</v>
      </c>
      <c r="AV2015">
        <v>6.3</v>
      </c>
      <c r="AW2015">
        <v>11.1</v>
      </c>
      <c r="AX2015">
        <v>8.6</v>
      </c>
      <c r="AY2015">
        <v>9.1999999999999993</v>
      </c>
      <c r="AZ2015">
        <v>9.1999999999999993</v>
      </c>
      <c r="BA2015">
        <v>12.3</v>
      </c>
      <c r="BB2015">
        <v>10.4</v>
      </c>
      <c r="BC2015">
        <v>10.7</v>
      </c>
      <c r="BD2015">
        <v>10.7</v>
      </c>
      <c r="BE2015">
        <v>12.1</v>
      </c>
      <c r="BF2015">
        <v>9</v>
      </c>
      <c r="BG2015">
        <v>7.8</v>
      </c>
      <c r="BH2015">
        <v>9</v>
      </c>
      <c r="BJ2015" t="s">
        <v>58</v>
      </c>
      <c r="BL2015" t="s">
        <v>120</v>
      </c>
      <c r="BM2015">
        <v>76629</v>
      </c>
    </row>
    <row r="2016" spans="1:67" x14ac:dyDescent="0.25">
      <c r="A2016" t="s">
        <v>237</v>
      </c>
      <c r="C2016" t="s">
        <v>1504</v>
      </c>
      <c r="D2016" t="s">
        <v>64</v>
      </c>
      <c r="E2016" t="s">
        <v>115</v>
      </c>
      <c r="F2016" t="s">
        <v>131</v>
      </c>
      <c r="G2016" t="s">
        <v>115</v>
      </c>
      <c r="H2016" t="s">
        <v>131</v>
      </c>
      <c r="AB2016">
        <v>12.9</v>
      </c>
      <c r="AC2016">
        <v>11.4</v>
      </c>
      <c r="AF2016">
        <v>14.1</v>
      </c>
      <c r="AG2016">
        <v>7.4</v>
      </c>
      <c r="AJ2016">
        <v>11.6</v>
      </c>
      <c r="BJ2016" t="s">
        <v>58</v>
      </c>
      <c r="BL2016" t="s">
        <v>120</v>
      </c>
      <c r="BM2016">
        <v>76629</v>
      </c>
    </row>
    <row r="2017" spans="1:67" s="12" customFormat="1" x14ac:dyDescent="0.25">
      <c r="A2017" t="s">
        <v>238</v>
      </c>
      <c r="B2017"/>
      <c r="C2017" t="s">
        <v>1504</v>
      </c>
      <c r="D2017" t="s">
        <v>64</v>
      </c>
      <c r="E2017" t="s">
        <v>115</v>
      </c>
      <c r="F2017" t="s">
        <v>131</v>
      </c>
      <c r="G2017" t="s">
        <v>115</v>
      </c>
      <c r="H2017" t="s">
        <v>131</v>
      </c>
      <c r="I2017"/>
      <c r="J2017"/>
      <c r="K2017"/>
      <c r="L2017"/>
      <c r="M2017"/>
      <c r="N2017"/>
      <c r="O2017"/>
      <c r="P2017"/>
      <c r="Q2017"/>
      <c r="R2017"/>
      <c r="S2017"/>
      <c r="T2017"/>
      <c r="U2017"/>
      <c r="V2017"/>
      <c r="W2017"/>
      <c r="X2017"/>
      <c r="Y2017">
        <v>10.6</v>
      </c>
      <c r="Z2017"/>
      <c r="AA2017"/>
      <c r="AB2017">
        <v>11.9</v>
      </c>
      <c r="AC2017">
        <v>11.4</v>
      </c>
      <c r="AD2017"/>
      <c r="AE2017"/>
      <c r="AF2017">
        <v>14.9</v>
      </c>
      <c r="AG2017">
        <v>7.5</v>
      </c>
      <c r="AH2017"/>
      <c r="AI2017"/>
      <c r="AJ2017">
        <v>11.8</v>
      </c>
      <c r="AK2017"/>
      <c r="AL2017"/>
      <c r="AM2017"/>
      <c r="AN2017"/>
      <c r="AO2017"/>
      <c r="AP2017"/>
      <c r="AQ2017"/>
      <c r="AR2017"/>
      <c r="AS2017"/>
      <c r="AT2017"/>
      <c r="AU2017"/>
      <c r="AV2017"/>
      <c r="AW2017"/>
      <c r="AX2017"/>
      <c r="AY2017"/>
      <c r="AZ2017"/>
      <c r="BA2017"/>
      <c r="BB2017"/>
      <c r="BC2017"/>
      <c r="BD2017"/>
      <c r="BE2017"/>
      <c r="BF2017"/>
      <c r="BG2017"/>
      <c r="BH2017"/>
      <c r="BI2017"/>
      <c r="BJ2017" t="s">
        <v>58</v>
      </c>
      <c r="BK2017"/>
      <c r="BL2017" t="s">
        <v>120</v>
      </c>
      <c r="BM2017">
        <v>76629</v>
      </c>
      <c r="BN2017"/>
      <c r="BO2017"/>
    </row>
    <row r="2018" spans="1:67" x14ac:dyDescent="0.25">
      <c r="A2018" t="s">
        <v>239</v>
      </c>
      <c r="C2018" t="s">
        <v>1504</v>
      </c>
      <c r="D2018" t="s">
        <v>64</v>
      </c>
      <c r="E2018" t="s">
        <v>115</v>
      </c>
      <c r="F2018" t="s">
        <v>131</v>
      </c>
      <c r="G2018" t="s">
        <v>115</v>
      </c>
      <c r="H2018" t="s">
        <v>131</v>
      </c>
      <c r="Y2018">
        <v>10.5</v>
      </c>
      <c r="AB2018">
        <v>11.8</v>
      </c>
      <c r="AC2018">
        <v>10.1</v>
      </c>
      <c r="AF2018">
        <v>13.2</v>
      </c>
      <c r="BJ2018" t="s">
        <v>58</v>
      </c>
      <c r="BL2018" t="s">
        <v>120</v>
      </c>
      <c r="BM2018">
        <v>76629</v>
      </c>
    </row>
    <row r="2019" spans="1:67" x14ac:dyDescent="0.25">
      <c r="A2019" t="s">
        <v>240</v>
      </c>
      <c r="C2019" t="s">
        <v>1504</v>
      </c>
      <c r="D2019" t="s">
        <v>64</v>
      </c>
      <c r="E2019" t="s">
        <v>115</v>
      </c>
      <c r="F2019" t="s">
        <v>131</v>
      </c>
      <c r="G2019" t="s">
        <v>115</v>
      </c>
      <c r="H2019" t="s">
        <v>131</v>
      </c>
      <c r="AC2019">
        <v>10.3</v>
      </c>
      <c r="AF2019">
        <v>13.11</v>
      </c>
      <c r="BJ2019" t="s">
        <v>58</v>
      </c>
      <c r="BL2019" t="s">
        <v>120</v>
      </c>
      <c r="BM2019">
        <v>76629</v>
      </c>
    </row>
    <row r="2020" spans="1:67" x14ac:dyDescent="0.25">
      <c r="A2020" t="s">
        <v>119</v>
      </c>
      <c r="C2020" t="s">
        <v>1504</v>
      </c>
      <c r="D2020" t="s">
        <v>64</v>
      </c>
      <c r="E2020" t="s">
        <v>115</v>
      </c>
      <c r="F2020" t="s">
        <v>131</v>
      </c>
      <c r="G2020" t="s">
        <v>115</v>
      </c>
      <c r="H2020" t="s">
        <v>131</v>
      </c>
      <c r="BE2020">
        <v>15.1</v>
      </c>
      <c r="BF2020">
        <v>9.8000000000000007</v>
      </c>
      <c r="BG2020">
        <v>8.1</v>
      </c>
      <c r="BH2020">
        <v>9.8000000000000007</v>
      </c>
      <c r="BJ2020" t="s">
        <v>58</v>
      </c>
      <c r="BL2020" t="s">
        <v>120</v>
      </c>
      <c r="BM2020">
        <v>76629</v>
      </c>
    </row>
    <row r="2021" spans="1:67" x14ac:dyDescent="0.25">
      <c r="A2021" t="s">
        <v>242</v>
      </c>
      <c r="C2021" t="s">
        <v>1504</v>
      </c>
      <c r="D2021" t="s">
        <v>64</v>
      </c>
      <c r="E2021" t="s">
        <v>115</v>
      </c>
      <c r="F2021" t="s">
        <v>131</v>
      </c>
      <c r="G2021" t="s">
        <v>115</v>
      </c>
      <c r="H2021" t="s">
        <v>131</v>
      </c>
      <c r="AW2021">
        <v>12.1</v>
      </c>
      <c r="AX2021">
        <v>7.6</v>
      </c>
      <c r="AY2021">
        <v>9.3000000000000007</v>
      </c>
      <c r="AZ2021">
        <v>9.3000000000000007</v>
      </c>
      <c r="BJ2021" t="s">
        <v>58</v>
      </c>
      <c r="BL2021" t="s">
        <v>120</v>
      </c>
      <c r="BM2021">
        <v>76629</v>
      </c>
    </row>
    <row r="2022" spans="1:67" x14ac:dyDescent="0.25">
      <c r="A2022" t="s">
        <v>243</v>
      </c>
      <c r="C2022" t="s">
        <v>1504</v>
      </c>
      <c r="D2022" t="s">
        <v>64</v>
      </c>
      <c r="E2022" t="s">
        <v>115</v>
      </c>
      <c r="F2022" t="s">
        <v>131</v>
      </c>
      <c r="G2022" t="s">
        <v>115</v>
      </c>
      <c r="H2022" t="s">
        <v>131</v>
      </c>
      <c r="AY2022">
        <v>9.6999999999999993</v>
      </c>
      <c r="AZ2022">
        <v>9.6999999999999993</v>
      </c>
      <c r="BA2022">
        <v>12.2</v>
      </c>
      <c r="BB2022">
        <v>10.5</v>
      </c>
      <c r="BC2022">
        <v>9.9</v>
      </c>
      <c r="BD2022">
        <v>10.5</v>
      </c>
      <c r="BE2022">
        <v>11.4</v>
      </c>
      <c r="BF2022">
        <v>8.3000000000000007</v>
      </c>
      <c r="BG2022">
        <v>7.6</v>
      </c>
      <c r="BH2022">
        <v>8.3000000000000007</v>
      </c>
      <c r="BJ2022" t="s">
        <v>58</v>
      </c>
      <c r="BL2022" t="s">
        <v>120</v>
      </c>
      <c r="BM2022">
        <v>76629</v>
      </c>
    </row>
    <row r="2023" spans="1:67" x14ac:dyDescent="0.25">
      <c r="A2023" t="s">
        <v>247</v>
      </c>
      <c r="C2023" t="s">
        <v>1504</v>
      </c>
      <c r="D2023" t="s">
        <v>64</v>
      </c>
      <c r="E2023" t="s">
        <v>115</v>
      </c>
      <c r="F2023" t="s">
        <v>131</v>
      </c>
      <c r="G2023" t="s">
        <v>115</v>
      </c>
      <c r="H2023" t="s">
        <v>131</v>
      </c>
      <c r="AO2023">
        <v>8.8000000000000007</v>
      </c>
      <c r="AR2023">
        <v>4.0999999999999996</v>
      </c>
      <c r="AS2023">
        <v>11.5</v>
      </c>
      <c r="AV2023">
        <v>5.5</v>
      </c>
      <c r="AW2023">
        <v>10.1</v>
      </c>
      <c r="AX2023">
        <v>6.6</v>
      </c>
      <c r="AY2023">
        <v>7.8</v>
      </c>
      <c r="AZ2023">
        <v>7.8</v>
      </c>
      <c r="BJ2023" t="s">
        <v>58</v>
      </c>
      <c r="BL2023" t="s">
        <v>120</v>
      </c>
      <c r="BM2023">
        <v>76629</v>
      </c>
      <c r="BN2023" t="s">
        <v>69</v>
      </c>
      <c r="BO2023" t="s">
        <v>120</v>
      </c>
    </row>
    <row r="2024" spans="1:67" x14ac:dyDescent="0.25">
      <c r="A2024" t="s">
        <v>250</v>
      </c>
      <c r="C2024" t="s">
        <v>1504</v>
      </c>
      <c r="D2024" t="s">
        <v>64</v>
      </c>
      <c r="E2024" t="s">
        <v>115</v>
      </c>
      <c r="F2024" t="s">
        <v>131</v>
      </c>
      <c r="G2024" t="s">
        <v>115</v>
      </c>
      <c r="H2024" t="s">
        <v>131</v>
      </c>
      <c r="BE2024">
        <v>12</v>
      </c>
      <c r="BF2024">
        <v>7.9</v>
      </c>
      <c r="BG2024">
        <v>6.1</v>
      </c>
      <c r="BH2024">
        <v>7.9</v>
      </c>
      <c r="BJ2024" t="s">
        <v>58</v>
      </c>
      <c r="BL2024" t="s">
        <v>120</v>
      </c>
      <c r="BM2024">
        <v>76629</v>
      </c>
      <c r="BN2024" t="s">
        <v>69</v>
      </c>
      <c r="BO2024" t="s">
        <v>120</v>
      </c>
    </row>
    <row r="2025" spans="1:67" x14ac:dyDescent="0.25">
      <c r="A2025" t="s">
        <v>215</v>
      </c>
      <c r="C2025" t="s">
        <v>1504</v>
      </c>
      <c r="D2025" t="s">
        <v>64</v>
      </c>
      <c r="E2025" t="s">
        <v>115</v>
      </c>
      <c r="F2025" t="s">
        <v>131</v>
      </c>
      <c r="G2025" t="s">
        <v>132</v>
      </c>
      <c r="H2025" t="s">
        <v>216</v>
      </c>
      <c r="BA2025">
        <v>11.4</v>
      </c>
      <c r="BD2025">
        <v>10.4</v>
      </c>
      <c r="BE2025">
        <v>12.7</v>
      </c>
      <c r="BH2025">
        <v>9.1</v>
      </c>
      <c r="BJ2025" t="s">
        <v>67</v>
      </c>
      <c r="BL2025" t="s">
        <v>217</v>
      </c>
      <c r="BM2025">
        <v>1609</v>
      </c>
      <c r="BN2025" t="s">
        <v>60</v>
      </c>
      <c r="BO2025" t="s">
        <v>217</v>
      </c>
    </row>
    <row r="2026" spans="1:67" x14ac:dyDescent="0.25">
      <c r="A2026" t="s">
        <v>219</v>
      </c>
      <c r="C2026" t="s">
        <v>1504</v>
      </c>
      <c r="D2026" t="s">
        <v>64</v>
      </c>
      <c r="E2026" t="s">
        <v>115</v>
      </c>
      <c r="F2026" t="s">
        <v>131</v>
      </c>
      <c r="G2026" t="s">
        <v>132</v>
      </c>
      <c r="H2026" t="s">
        <v>216</v>
      </c>
      <c r="AC2026">
        <v>10.7</v>
      </c>
      <c r="AF2026">
        <v>15.9</v>
      </c>
      <c r="AG2026">
        <v>8.1999999999999993</v>
      </c>
      <c r="AJ2026">
        <v>11.1</v>
      </c>
      <c r="BJ2026" t="s">
        <v>67</v>
      </c>
      <c r="BL2026" t="s">
        <v>217</v>
      </c>
      <c r="BM2026">
        <v>1609</v>
      </c>
      <c r="BN2026" t="s">
        <v>60</v>
      </c>
      <c r="BO2026" t="s">
        <v>217</v>
      </c>
    </row>
    <row r="2027" spans="1:67" x14ac:dyDescent="0.25">
      <c r="A2027" t="s">
        <v>156</v>
      </c>
      <c r="B2027" t="s">
        <v>157</v>
      </c>
      <c r="C2027" t="s">
        <v>1504</v>
      </c>
      <c r="D2027" t="s">
        <v>64</v>
      </c>
      <c r="E2027" t="s">
        <v>115</v>
      </c>
      <c r="F2027" t="s">
        <v>131</v>
      </c>
      <c r="G2027" t="s">
        <v>132</v>
      </c>
      <c r="H2027" t="s">
        <v>131</v>
      </c>
      <c r="Y2027">
        <v>11.1</v>
      </c>
      <c r="BI2027" t="s">
        <v>63</v>
      </c>
      <c r="BJ2027" t="s">
        <v>67</v>
      </c>
      <c r="BL2027" t="s">
        <v>97</v>
      </c>
      <c r="BM2027">
        <v>3144</v>
      </c>
    </row>
    <row r="2028" spans="1:67" x14ac:dyDescent="0.25">
      <c r="A2028" t="s">
        <v>160</v>
      </c>
      <c r="C2028" t="s">
        <v>1504</v>
      </c>
      <c r="D2028" t="s">
        <v>64</v>
      </c>
      <c r="E2028" t="s">
        <v>115</v>
      </c>
      <c r="F2028" t="s">
        <v>131</v>
      </c>
      <c r="G2028" t="s">
        <v>132</v>
      </c>
      <c r="H2028" t="s">
        <v>131</v>
      </c>
      <c r="AW2028">
        <v>10.6</v>
      </c>
      <c r="BJ2028" t="s">
        <v>67</v>
      </c>
      <c r="BL2028" t="s">
        <v>97</v>
      </c>
      <c r="BM2028">
        <v>3144</v>
      </c>
    </row>
    <row r="2029" spans="1:67" x14ac:dyDescent="0.25">
      <c r="A2029" s="2" t="s">
        <v>232</v>
      </c>
      <c r="B2029" s="2"/>
      <c r="C2029" s="2" t="s">
        <v>1504</v>
      </c>
      <c r="D2029" s="2" t="s">
        <v>64</v>
      </c>
      <c r="E2029" s="2" t="s">
        <v>115</v>
      </c>
      <c r="F2029" s="2" t="s">
        <v>131</v>
      </c>
      <c r="G2029" s="2" t="s">
        <v>132</v>
      </c>
      <c r="H2029" s="2" t="s">
        <v>131</v>
      </c>
      <c r="I2029" s="2"/>
      <c r="J2029" s="2"/>
      <c r="K2029" s="2"/>
      <c r="L2029" s="2"/>
      <c r="M2029" s="2"/>
      <c r="N2029" s="2"/>
      <c r="O2029" s="2"/>
      <c r="P2029" s="2"/>
      <c r="Q2029" s="2"/>
      <c r="R2029" s="2"/>
      <c r="S2029" s="2"/>
      <c r="T2029" s="2"/>
      <c r="U2029" s="2"/>
      <c r="V2029" s="2"/>
      <c r="W2029" s="2"/>
      <c r="X2029" s="2"/>
      <c r="Y2029" s="2"/>
      <c r="Z2029" s="2"/>
      <c r="AA2029" s="2"/>
      <c r="AB2029" s="2"/>
      <c r="AC2029" s="2"/>
      <c r="AD2029" s="2"/>
      <c r="AE2029" s="2"/>
      <c r="AF2029" s="2"/>
      <c r="AG2029" s="2"/>
      <c r="AH2029" s="2"/>
      <c r="AI2029" s="2"/>
      <c r="AJ2029" s="2"/>
      <c r="AK2029" s="2"/>
      <c r="AL2029" s="2"/>
      <c r="AM2029" s="2"/>
      <c r="AN2029" s="2"/>
      <c r="AO2029" s="2"/>
      <c r="AP2029" s="2"/>
      <c r="AQ2029" s="2"/>
      <c r="AR2029" s="2"/>
      <c r="AS2029" s="2"/>
      <c r="AT2029" s="2"/>
      <c r="AU2029" s="2"/>
      <c r="AV2029" s="2"/>
      <c r="AW2029" s="2"/>
      <c r="AX2029" s="2"/>
      <c r="AY2029" s="2"/>
      <c r="AZ2029" s="2"/>
      <c r="BA2029" s="2"/>
      <c r="BB2029" s="2"/>
      <c r="BC2029" s="2"/>
      <c r="BD2029" s="2"/>
      <c r="BE2029" s="2"/>
      <c r="BF2029" s="2"/>
      <c r="BG2029" s="2"/>
      <c r="BH2029" s="2"/>
      <c r="BI2029" s="2"/>
      <c r="BJ2029" s="2" t="s">
        <v>67</v>
      </c>
      <c r="BK2029" s="2"/>
      <c r="BL2029" s="2" t="s">
        <v>97</v>
      </c>
      <c r="BM2029" s="2">
        <v>3144</v>
      </c>
      <c r="BN2029" s="2" t="s">
        <v>69</v>
      </c>
      <c r="BO2029" s="2" t="s">
        <v>97</v>
      </c>
    </row>
    <row r="2030" spans="1:67" x14ac:dyDescent="0.25">
      <c r="A2030" s="2" t="s">
        <v>235</v>
      </c>
      <c r="B2030" s="2"/>
      <c r="C2030" s="2" t="s">
        <v>1504</v>
      </c>
      <c r="D2030" s="2" t="s">
        <v>64</v>
      </c>
      <c r="E2030" s="2" t="s">
        <v>115</v>
      </c>
      <c r="F2030" s="2" t="s">
        <v>131</v>
      </c>
      <c r="G2030" s="2" t="s">
        <v>132</v>
      </c>
      <c r="H2030" s="2" t="s">
        <v>131</v>
      </c>
      <c r="I2030" s="2"/>
      <c r="J2030" s="2"/>
      <c r="K2030" s="2"/>
      <c r="L2030" s="2"/>
      <c r="M2030" s="2"/>
      <c r="N2030" s="2"/>
      <c r="O2030" s="2"/>
      <c r="P2030" s="2"/>
      <c r="Q2030" s="2"/>
      <c r="R2030" s="2"/>
      <c r="S2030" s="2"/>
      <c r="T2030" s="2"/>
      <c r="U2030" s="2"/>
      <c r="V2030" s="2"/>
      <c r="W2030" s="2"/>
      <c r="X2030" s="2"/>
      <c r="Y2030" s="2"/>
      <c r="Z2030" s="2"/>
      <c r="AA2030" s="2"/>
      <c r="AB2030" s="2"/>
      <c r="AC2030" s="2"/>
      <c r="AD2030" s="2"/>
      <c r="AE2030" s="2"/>
      <c r="AF2030" s="2"/>
      <c r="AG2030" s="2"/>
      <c r="AH2030" s="2"/>
      <c r="AI2030" s="2"/>
      <c r="AJ2030" s="2"/>
      <c r="AK2030" s="2"/>
      <c r="AL2030" s="2"/>
      <c r="AM2030" s="2"/>
      <c r="AN2030" s="2"/>
      <c r="AO2030" s="2"/>
      <c r="AP2030" s="2"/>
      <c r="AQ2030" s="2"/>
      <c r="AR2030" s="2"/>
      <c r="AS2030" s="2"/>
      <c r="AT2030" s="2"/>
      <c r="AU2030" s="2"/>
      <c r="AV2030" s="2"/>
      <c r="AW2030" s="2"/>
      <c r="AX2030" s="2"/>
      <c r="AY2030" s="2"/>
      <c r="AZ2030" s="2"/>
      <c r="BA2030" s="2"/>
      <c r="BB2030" s="2"/>
      <c r="BC2030" s="2"/>
      <c r="BD2030" s="2"/>
      <c r="BE2030" s="2"/>
      <c r="BF2030" s="2"/>
      <c r="BG2030" s="2"/>
      <c r="BH2030" s="2"/>
      <c r="BI2030" s="2"/>
      <c r="BJ2030" s="2" t="s">
        <v>67</v>
      </c>
      <c r="BK2030" s="2"/>
      <c r="BL2030" s="2" t="s">
        <v>97</v>
      </c>
      <c r="BM2030" s="2">
        <v>3144</v>
      </c>
      <c r="BN2030" s="2" t="s">
        <v>69</v>
      </c>
      <c r="BO2030" s="2" t="s">
        <v>97</v>
      </c>
    </row>
    <row r="2031" spans="1:67" x14ac:dyDescent="0.25">
      <c r="A2031" s="2" t="s">
        <v>236</v>
      </c>
      <c r="B2031" s="2"/>
      <c r="C2031" s="2" t="s">
        <v>1504</v>
      </c>
      <c r="D2031" s="2" t="s">
        <v>64</v>
      </c>
      <c r="E2031" s="2" t="s">
        <v>115</v>
      </c>
      <c r="F2031" s="2" t="s">
        <v>131</v>
      </c>
      <c r="G2031" s="2" t="s">
        <v>132</v>
      </c>
      <c r="H2031" s="2" t="s">
        <v>131</v>
      </c>
      <c r="I2031" s="2"/>
      <c r="J2031" s="2"/>
      <c r="K2031" s="2"/>
      <c r="L2031" s="2"/>
      <c r="M2031" s="2"/>
      <c r="N2031" s="2"/>
      <c r="O2031" s="2"/>
      <c r="P2031" s="2"/>
      <c r="Q2031" s="2"/>
      <c r="R2031" s="2"/>
      <c r="S2031" s="2"/>
      <c r="T2031" s="2"/>
      <c r="U2031" s="2"/>
      <c r="V2031" s="2"/>
      <c r="W2031" s="2"/>
      <c r="X2031" s="2"/>
      <c r="Y2031" s="2"/>
      <c r="Z2031" s="2"/>
      <c r="AA2031" s="2"/>
      <c r="AB2031" s="2"/>
      <c r="AC2031" s="2"/>
      <c r="AD2031" s="2"/>
      <c r="AE2031" s="2"/>
      <c r="AF2031" s="2"/>
      <c r="AG2031" s="2"/>
      <c r="AH2031" s="2"/>
      <c r="AI2031" s="2"/>
      <c r="AJ2031" s="2"/>
      <c r="AK2031" s="2"/>
      <c r="AL2031" s="2"/>
      <c r="AM2031" s="2"/>
      <c r="AN2031" s="2"/>
      <c r="AO2031" s="2"/>
      <c r="AP2031" s="2"/>
      <c r="AQ2031" s="2"/>
      <c r="AR2031" s="2"/>
      <c r="AS2031" s="2"/>
      <c r="AT2031" s="2"/>
      <c r="AU2031" s="2"/>
      <c r="AV2031" s="2"/>
      <c r="AW2031" s="2"/>
      <c r="AX2031" s="2"/>
      <c r="AY2031" s="2"/>
      <c r="AZ2031" s="2"/>
      <c r="BA2031" s="2"/>
      <c r="BB2031" s="2"/>
      <c r="BC2031" s="2"/>
      <c r="BD2031" s="2"/>
      <c r="BE2031" s="2"/>
      <c r="BF2031" s="2"/>
      <c r="BG2031" s="2"/>
      <c r="BH2031" s="2"/>
      <c r="BI2031" s="2"/>
      <c r="BJ2031" s="2" t="s">
        <v>67</v>
      </c>
      <c r="BK2031" s="2"/>
      <c r="BL2031" s="2" t="s">
        <v>97</v>
      </c>
      <c r="BM2031" s="2">
        <v>3144</v>
      </c>
      <c r="BN2031" s="2" t="s">
        <v>69</v>
      </c>
      <c r="BO2031" s="2" t="s">
        <v>97</v>
      </c>
    </row>
    <row r="2032" spans="1:67" x14ac:dyDescent="0.25">
      <c r="A2032" t="s">
        <v>96</v>
      </c>
      <c r="C2032" t="s">
        <v>1504</v>
      </c>
      <c r="D2032" t="s">
        <v>64</v>
      </c>
      <c r="E2032" t="s">
        <v>115</v>
      </c>
      <c r="F2032" t="s">
        <v>131</v>
      </c>
      <c r="G2032" t="s">
        <v>129</v>
      </c>
      <c r="H2032" t="s">
        <v>131</v>
      </c>
      <c r="AC2032">
        <v>13</v>
      </c>
      <c r="AF2032">
        <v>15</v>
      </c>
      <c r="BJ2032" t="s">
        <v>67</v>
      </c>
      <c r="BL2032" t="s">
        <v>204</v>
      </c>
      <c r="BM2032">
        <v>7016</v>
      </c>
    </row>
    <row r="2033" spans="1:67" x14ac:dyDescent="0.25">
      <c r="C2033" t="s">
        <v>1504</v>
      </c>
      <c r="D2033" t="s">
        <v>64</v>
      </c>
      <c r="E2033" t="s">
        <v>115</v>
      </c>
      <c r="F2033" t="s">
        <v>131</v>
      </c>
      <c r="G2033" t="s">
        <v>129</v>
      </c>
      <c r="H2033" t="s">
        <v>131</v>
      </c>
      <c r="Y2033">
        <v>9.5</v>
      </c>
      <c r="AB2033">
        <v>12</v>
      </c>
      <c r="AC2033">
        <v>11</v>
      </c>
      <c r="AF2033">
        <v>11</v>
      </c>
      <c r="BA2033">
        <v>12</v>
      </c>
      <c r="BD2033">
        <v>10.5</v>
      </c>
      <c r="BE2033">
        <v>12.5</v>
      </c>
      <c r="BH2033">
        <v>9</v>
      </c>
      <c r="BJ2033" t="s">
        <v>67</v>
      </c>
      <c r="BK2033" s="1">
        <v>44797</v>
      </c>
      <c r="BL2033" t="s">
        <v>75</v>
      </c>
      <c r="BM2033">
        <v>36083</v>
      </c>
      <c r="BN2033" t="s">
        <v>60</v>
      </c>
      <c r="BO2033" t="s">
        <v>75</v>
      </c>
    </row>
    <row r="2034" spans="1:67" x14ac:dyDescent="0.25">
      <c r="A2034" t="s">
        <v>260</v>
      </c>
      <c r="C2034" t="s">
        <v>1504</v>
      </c>
      <c r="D2034" t="s">
        <v>64</v>
      </c>
      <c r="E2034" t="s">
        <v>115</v>
      </c>
      <c r="F2034" t="s">
        <v>259</v>
      </c>
      <c r="G2034" t="s">
        <v>261</v>
      </c>
      <c r="H2034" t="s">
        <v>259</v>
      </c>
      <c r="AW2034">
        <v>9.5</v>
      </c>
      <c r="AZ2034">
        <v>7.8</v>
      </c>
      <c r="BA2034">
        <v>10.7</v>
      </c>
      <c r="BD2034">
        <v>8.5</v>
      </c>
      <c r="BJ2034" t="s">
        <v>67</v>
      </c>
      <c r="BK2034" s="1">
        <v>44795</v>
      </c>
      <c r="BL2034" t="s">
        <v>217</v>
      </c>
      <c r="BM2034">
        <v>4269</v>
      </c>
    </row>
    <row r="2035" spans="1:67" x14ac:dyDescent="0.25">
      <c r="A2035" t="s">
        <v>260</v>
      </c>
      <c r="B2035" t="s">
        <v>326</v>
      </c>
      <c r="C2035" t="s">
        <v>1504</v>
      </c>
      <c r="D2035" t="s">
        <v>64</v>
      </c>
      <c r="E2035" t="s">
        <v>115</v>
      </c>
      <c r="F2035" t="s">
        <v>259</v>
      </c>
      <c r="G2035" t="s">
        <v>261</v>
      </c>
      <c r="H2035" t="s">
        <v>259</v>
      </c>
      <c r="I2035" t="b">
        <v>0</v>
      </c>
      <c r="L2035" t="s">
        <v>2759</v>
      </c>
      <c r="AW2035">
        <v>9.5</v>
      </c>
      <c r="AX2035">
        <v>7.8</v>
      </c>
      <c r="AZ2035">
        <v>7.8</v>
      </c>
      <c r="BA2035">
        <v>10.7</v>
      </c>
      <c r="BB2035">
        <v>8.5</v>
      </c>
      <c r="BD2035">
        <v>8.5</v>
      </c>
      <c r="BJ2035" s="8" t="s">
        <v>67</v>
      </c>
      <c r="BK2035" s="9">
        <v>44830</v>
      </c>
      <c r="BL2035" s="8" t="s">
        <v>2684</v>
      </c>
      <c r="BM2035">
        <v>63104</v>
      </c>
    </row>
    <row r="2036" spans="1:67" x14ac:dyDescent="0.25">
      <c r="A2036" t="s">
        <v>2742</v>
      </c>
      <c r="C2036" t="s">
        <v>1504</v>
      </c>
      <c r="D2036" t="s">
        <v>64</v>
      </c>
      <c r="E2036" t="s">
        <v>115</v>
      </c>
      <c r="F2036" t="s">
        <v>259</v>
      </c>
      <c r="G2036" t="s">
        <v>115</v>
      </c>
      <c r="H2036" t="s">
        <v>2741</v>
      </c>
      <c r="L2036" t="s">
        <v>2712</v>
      </c>
      <c r="AW2036">
        <v>8.9</v>
      </c>
      <c r="AX2036">
        <v>6.2</v>
      </c>
      <c r="AY2036">
        <v>6.9</v>
      </c>
      <c r="AZ2036">
        <v>6.9</v>
      </c>
      <c r="BI2036" t="s">
        <v>2762</v>
      </c>
      <c r="BJ2036" s="8" t="s">
        <v>67</v>
      </c>
      <c r="BK2036" s="9">
        <v>44830</v>
      </c>
      <c r="BL2036" s="8" t="s">
        <v>2684</v>
      </c>
      <c r="BM2036">
        <v>63104</v>
      </c>
    </row>
    <row r="2037" spans="1:67" x14ac:dyDescent="0.25">
      <c r="A2037" t="s">
        <v>2753</v>
      </c>
      <c r="C2037" t="s">
        <v>1504</v>
      </c>
      <c r="D2037" t="s">
        <v>64</v>
      </c>
      <c r="E2037" t="s">
        <v>115</v>
      </c>
      <c r="F2037" t="s">
        <v>259</v>
      </c>
      <c r="G2037" t="s">
        <v>115</v>
      </c>
      <c r="H2037" t="s">
        <v>2741</v>
      </c>
      <c r="L2037" t="s">
        <v>2754</v>
      </c>
      <c r="AC2037">
        <v>8.1999999999999993</v>
      </c>
      <c r="AF2037">
        <v>11.7</v>
      </c>
      <c r="AW2037">
        <v>9.1999999999999993</v>
      </c>
      <c r="AX2037">
        <v>6.5</v>
      </c>
      <c r="AY2037">
        <v>7.4</v>
      </c>
      <c r="AZ2037">
        <v>7.4</v>
      </c>
      <c r="BA2037">
        <v>10.199999999999999</v>
      </c>
      <c r="BB2037">
        <v>8</v>
      </c>
      <c r="BC2037">
        <v>7.8</v>
      </c>
      <c r="BD2037">
        <v>8</v>
      </c>
      <c r="BE2037">
        <v>8.9</v>
      </c>
      <c r="BH2037">
        <v>6.4</v>
      </c>
      <c r="BJ2037" s="8" t="s">
        <v>67</v>
      </c>
      <c r="BK2037" s="9">
        <v>44830</v>
      </c>
      <c r="BL2037" s="8" t="s">
        <v>2684</v>
      </c>
      <c r="BM2037">
        <v>63104</v>
      </c>
    </row>
    <row r="2038" spans="1:67" x14ac:dyDescent="0.25">
      <c r="A2038" t="s">
        <v>2755</v>
      </c>
      <c r="C2038" t="s">
        <v>1504</v>
      </c>
      <c r="D2038" t="s">
        <v>64</v>
      </c>
      <c r="E2038" t="s">
        <v>115</v>
      </c>
      <c r="F2038" t="s">
        <v>259</v>
      </c>
      <c r="G2038" t="s">
        <v>115</v>
      </c>
      <c r="H2038" t="s">
        <v>2741</v>
      </c>
      <c r="L2038" t="s">
        <v>2756</v>
      </c>
      <c r="AW2038">
        <v>8.8000000000000007</v>
      </c>
      <c r="AX2038">
        <v>5.9</v>
      </c>
      <c r="AY2038">
        <v>6.8</v>
      </c>
      <c r="AZ2038">
        <v>6.8</v>
      </c>
      <c r="BA2038">
        <v>9.9</v>
      </c>
      <c r="BC2038">
        <v>7.6</v>
      </c>
      <c r="BD2038">
        <v>7.6</v>
      </c>
      <c r="BJ2038" s="8" t="s">
        <v>67</v>
      </c>
      <c r="BK2038" s="9">
        <v>44830</v>
      </c>
      <c r="BL2038" s="8" t="s">
        <v>2684</v>
      </c>
      <c r="BM2038">
        <v>63104</v>
      </c>
    </row>
    <row r="2039" spans="1:67" x14ac:dyDescent="0.25">
      <c r="A2039" t="s">
        <v>2757</v>
      </c>
      <c r="C2039" t="s">
        <v>1504</v>
      </c>
      <c r="D2039" t="s">
        <v>64</v>
      </c>
      <c r="E2039" t="s">
        <v>115</v>
      </c>
      <c r="F2039" t="s">
        <v>259</v>
      </c>
      <c r="G2039" t="s">
        <v>115</v>
      </c>
      <c r="H2039" t="s">
        <v>2741</v>
      </c>
      <c r="L2039" t="s">
        <v>2758</v>
      </c>
      <c r="U2039">
        <v>7.9</v>
      </c>
      <c r="X2039">
        <v>7.5</v>
      </c>
      <c r="Y2039">
        <v>8.6</v>
      </c>
      <c r="AB2039">
        <v>10.199999999999999</v>
      </c>
      <c r="AC2039">
        <v>8.4</v>
      </c>
      <c r="AF2039">
        <v>12.1</v>
      </c>
      <c r="AG2039">
        <v>6</v>
      </c>
      <c r="AJ2039">
        <v>7.9</v>
      </c>
      <c r="BJ2039" s="8" t="s">
        <v>67</v>
      </c>
      <c r="BK2039" s="9">
        <v>44830</v>
      </c>
      <c r="BL2039" s="8" t="s">
        <v>2684</v>
      </c>
      <c r="BM2039">
        <v>63104</v>
      </c>
    </row>
    <row r="2040" spans="1:67" x14ac:dyDescent="0.25">
      <c r="A2040" t="s">
        <v>2743</v>
      </c>
      <c r="C2040" t="s">
        <v>1504</v>
      </c>
      <c r="D2040" t="s">
        <v>64</v>
      </c>
      <c r="E2040" t="s">
        <v>115</v>
      </c>
      <c r="F2040" t="s">
        <v>259</v>
      </c>
      <c r="G2040" t="s">
        <v>115</v>
      </c>
      <c r="H2040" t="s">
        <v>2741</v>
      </c>
      <c r="L2040" t="s">
        <v>2744</v>
      </c>
      <c r="U2040">
        <v>7.5</v>
      </c>
      <c r="X2040">
        <v>8</v>
      </c>
      <c r="Y2040">
        <v>8.8000000000000007</v>
      </c>
      <c r="AB2040">
        <v>10</v>
      </c>
      <c r="BJ2040" s="8" t="s">
        <v>67</v>
      </c>
      <c r="BK2040" s="9">
        <v>44830</v>
      </c>
      <c r="BL2040" s="8" t="s">
        <v>2684</v>
      </c>
      <c r="BM2040">
        <v>63104</v>
      </c>
    </row>
    <row r="2041" spans="1:67" x14ac:dyDescent="0.25">
      <c r="A2041" t="s">
        <v>2745</v>
      </c>
      <c r="C2041" t="s">
        <v>1504</v>
      </c>
      <c r="D2041" t="s">
        <v>64</v>
      </c>
      <c r="E2041" t="s">
        <v>115</v>
      </c>
      <c r="F2041" t="s">
        <v>259</v>
      </c>
      <c r="G2041" t="s">
        <v>115</v>
      </c>
      <c r="H2041" t="s">
        <v>2741</v>
      </c>
      <c r="L2041" t="s">
        <v>2744</v>
      </c>
      <c r="AO2041">
        <v>8</v>
      </c>
      <c r="AR2041">
        <v>4.3</v>
      </c>
      <c r="BA2041">
        <v>10.3</v>
      </c>
      <c r="BB2041">
        <v>9</v>
      </c>
      <c r="BC2041">
        <v>8</v>
      </c>
      <c r="BD2041">
        <v>9</v>
      </c>
      <c r="BE2041">
        <v>9.8000000000000007</v>
      </c>
      <c r="BH2041">
        <v>7.3</v>
      </c>
      <c r="BJ2041" s="8" t="s">
        <v>67</v>
      </c>
      <c r="BK2041" s="9">
        <v>44830</v>
      </c>
      <c r="BL2041" s="8" t="s">
        <v>2684</v>
      </c>
      <c r="BM2041">
        <v>63104</v>
      </c>
    </row>
    <row r="2042" spans="1:67" x14ac:dyDescent="0.25">
      <c r="A2042" t="s">
        <v>2746</v>
      </c>
      <c r="C2042" t="s">
        <v>1504</v>
      </c>
      <c r="D2042" t="s">
        <v>64</v>
      </c>
      <c r="E2042" t="s">
        <v>115</v>
      </c>
      <c r="F2042" t="s">
        <v>259</v>
      </c>
      <c r="G2042" t="s">
        <v>115</v>
      </c>
      <c r="H2042" t="s">
        <v>2741</v>
      </c>
      <c r="L2042" t="s">
        <v>2747</v>
      </c>
      <c r="AW2042">
        <v>9</v>
      </c>
      <c r="AX2042">
        <v>6.5</v>
      </c>
      <c r="AY2042">
        <v>7.3</v>
      </c>
      <c r="AZ2042">
        <v>7.3</v>
      </c>
      <c r="BA2042">
        <v>9.6999999999999993</v>
      </c>
      <c r="BB2042">
        <v>7.8</v>
      </c>
      <c r="BC2042">
        <v>7.5</v>
      </c>
      <c r="BD2042">
        <v>7.8</v>
      </c>
      <c r="BJ2042" s="8" t="s">
        <v>67</v>
      </c>
      <c r="BK2042" s="9">
        <v>44830</v>
      </c>
      <c r="BL2042" s="8" t="s">
        <v>2684</v>
      </c>
      <c r="BM2042">
        <v>63104</v>
      </c>
    </row>
    <row r="2043" spans="1:67" x14ac:dyDescent="0.25">
      <c r="A2043" t="s">
        <v>2748</v>
      </c>
      <c r="C2043" t="s">
        <v>1504</v>
      </c>
      <c r="D2043" t="s">
        <v>64</v>
      </c>
      <c r="E2043" t="s">
        <v>115</v>
      </c>
      <c r="F2043" t="s">
        <v>259</v>
      </c>
      <c r="G2043" t="s">
        <v>115</v>
      </c>
      <c r="H2043" t="s">
        <v>2741</v>
      </c>
      <c r="L2043" t="s">
        <v>2749</v>
      </c>
      <c r="Q2043">
        <v>6.3</v>
      </c>
      <c r="T2043">
        <v>4.5999999999999996</v>
      </c>
      <c r="U2043">
        <v>6.9</v>
      </c>
      <c r="X2043">
        <v>7.4</v>
      </c>
      <c r="AW2043">
        <v>9</v>
      </c>
      <c r="AX2043">
        <v>6.7</v>
      </c>
      <c r="AY2043">
        <v>7.7</v>
      </c>
      <c r="AZ2043">
        <v>7.7</v>
      </c>
      <c r="BJ2043" s="8" t="s">
        <v>67</v>
      </c>
      <c r="BK2043" s="9">
        <v>44830</v>
      </c>
      <c r="BL2043" s="8" t="s">
        <v>2684</v>
      </c>
      <c r="BM2043">
        <v>63104</v>
      </c>
    </row>
    <row r="2044" spans="1:67" x14ac:dyDescent="0.25">
      <c r="A2044" t="s">
        <v>2750</v>
      </c>
      <c r="C2044" t="s">
        <v>1504</v>
      </c>
      <c r="D2044" t="s">
        <v>64</v>
      </c>
      <c r="E2044" t="s">
        <v>115</v>
      </c>
      <c r="F2044" t="s">
        <v>259</v>
      </c>
      <c r="G2044" t="s">
        <v>115</v>
      </c>
      <c r="H2044" t="s">
        <v>2741</v>
      </c>
      <c r="L2044" t="s">
        <v>2747</v>
      </c>
      <c r="AS2044">
        <v>8.6</v>
      </c>
      <c r="AV2044">
        <v>4.9000000000000004</v>
      </c>
      <c r="AW2044">
        <v>8.5</v>
      </c>
      <c r="AX2044">
        <v>6.4</v>
      </c>
      <c r="AY2044">
        <v>7.4</v>
      </c>
      <c r="AZ2044">
        <v>7.4</v>
      </c>
      <c r="BA2044">
        <v>9.6999999999999993</v>
      </c>
      <c r="BB2044">
        <v>8.4</v>
      </c>
      <c r="BD2044">
        <v>8.4</v>
      </c>
      <c r="BE2044">
        <v>8.9</v>
      </c>
      <c r="BH2044">
        <v>6.4</v>
      </c>
      <c r="BJ2044" s="8" t="s">
        <v>67</v>
      </c>
      <c r="BK2044" s="9">
        <v>44830</v>
      </c>
      <c r="BL2044" s="8" t="s">
        <v>2684</v>
      </c>
      <c r="BM2044">
        <v>63104</v>
      </c>
    </row>
    <row r="2045" spans="1:67" x14ac:dyDescent="0.25">
      <c r="A2045" t="s">
        <v>2751</v>
      </c>
      <c r="C2045" t="s">
        <v>1504</v>
      </c>
      <c r="D2045" t="s">
        <v>64</v>
      </c>
      <c r="E2045" t="s">
        <v>115</v>
      </c>
      <c r="F2045" t="s">
        <v>259</v>
      </c>
      <c r="G2045" t="s">
        <v>115</v>
      </c>
      <c r="H2045" t="s">
        <v>2741</v>
      </c>
      <c r="L2045" t="s">
        <v>2752</v>
      </c>
      <c r="AC2045">
        <v>8.5</v>
      </c>
      <c r="AF2045">
        <v>11.4</v>
      </c>
      <c r="AG2045">
        <v>6.4</v>
      </c>
      <c r="AJ2045">
        <v>7.6</v>
      </c>
      <c r="BJ2045" s="8" t="s">
        <v>67</v>
      </c>
      <c r="BK2045" s="9">
        <v>44830</v>
      </c>
      <c r="BL2045" s="8" t="s">
        <v>2684</v>
      </c>
      <c r="BM2045">
        <v>63104</v>
      </c>
    </row>
    <row r="2046" spans="1:67" x14ac:dyDescent="0.25">
      <c r="A2046" t="s">
        <v>2760</v>
      </c>
      <c r="C2046" t="s">
        <v>1504</v>
      </c>
      <c r="D2046" t="s">
        <v>64</v>
      </c>
      <c r="E2046" t="s">
        <v>115</v>
      </c>
      <c r="F2046" t="s">
        <v>259</v>
      </c>
      <c r="G2046" t="s">
        <v>115</v>
      </c>
      <c r="H2046" t="s">
        <v>2741</v>
      </c>
      <c r="L2046" t="s">
        <v>2761</v>
      </c>
      <c r="AO2046">
        <v>6.8</v>
      </c>
      <c r="AR2046">
        <v>3.8</v>
      </c>
      <c r="AS2046">
        <v>10.7</v>
      </c>
      <c r="AV2046">
        <v>5.4</v>
      </c>
      <c r="AW2046">
        <v>8.5</v>
      </c>
      <c r="AX2046">
        <v>6.5</v>
      </c>
      <c r="AY2046">
        <v>7.5</v>
      </c>
      <c r="AZ2046">
        <v>7.5</v>
      </c>
      <c r="BA2046">
        <v>9.6</v>
      </c>
      <c r="BB2046">
        <v>8.1</v>
      </c>
      <c r="BC2046">
        <v>7.8</v>
      </c>
      <c r="BD2046">
        <v>8.1</v>
      </c>
      <c r="BE2046">
        <v>8.4</v>
      </c>
      <c r="BJ2046" s="8" t="s">
        <v>67</v>
      </c>
      <c r="BK2046" s="9">
        <v>44830</v>
      </c>
      <c r="BL2046" s="8" t="s">
        <v>2684</v>
      </c>
      <c r="BM2046">
        <v>63104</v>
      </c>
      <c r="BN2046" t="s">
        <v>60</v>
      </c>
      <c r="BO2046" s="8" t="s">
        <v>2684</v>
      </c>
    </row>
    <row r="2047" spans="1:67" x14ac:dyDescent="0.25">
      <c r="A2047" s="13" t="s">
        <v>1723</v>
      </c>
      <c r="B2047" s="13"/>
      <c r="C2047" s="13" t="s">
        <v>1504</v>
      </c>
      <c r="D2047" s="13" t="s">
        <v>64</v>
      </c>
      <c r="E2047" s="13" t="s">
        <v>115</v>
      </c>
      <c r="F2047" s="13" t="s">
        <v>259</v>
      </c>
      <c r="G2047" s="13" t="s">
        <v>115</v>
      </c>
      <c r="H2047" s="13" t="s">
        <v>259</v>
      </c>
      <c r="I2047" s="13"/>
      <c r="J2047" s="13"/>
      <c r="K2047" s="13"/>
      <c r="L2047" s="13"/>
      <c r="M2047" s="13"/>
      <c r="N2047" s="13"/>
      <c r="O2047" s="13"/>
      <c r="P2047" s="13"/>
      <c r="Q2047" s="13"/>
      <c r="R2047" s="13"/>
      <c r="S2047" s="13"/>
      <c r="T2047" s="13"/>
      <c r="U2047" s="13"/>
      <c r="V2047" s="13"/>
      <c r="W2047" s="13"/>
      <c r="X2047" s="13"/>
      <c r="Y2047" s="13"/>
      <c r="Z2047" s="13"/>
      <c r="AA2047" s="13"/>
      <c r="AB2047" s="13"/>
      <c r="AC2047" s="13"/>
      <c r="AD2047" s="13"/>
      <c r="AE2047" s="13"/>
      <c r="AF2047" s="13"/>
      <c r="AG2047" s="13"/>
      <c r="AH2047" s="13"/>
      <c r="AI2047" s="13"/>
      <c r="AJ2047" s="13"/>
      <c r="AK2047" s="13"/>
      <c r="AL2047" s="13"/>
      <c r="AM2047" s="13"/>
      <c r="AN2047" s="13"/>
      <c r="AO2047" s="13"/>
      <c r="AP2047" s="13"/>
      <c r="AQ2047" s="13"/>
      <c r="AR2047" s="13"/>
      <c r="AS2047" s="13"/>
      <c r="AT2047" s="13"/>
      <c r="AU2047" s="13"/>
      <c r="AV2047" s="13"/>
      <c r="AW2047" s="13"/>
      <c r="AX2047" s="13"/>
      <c r="AY2047" s="13"/>
      <c r="AZ2047" s="13"/>
      <c r="BA2047" s="13"/>
      <c r="BB2047" s="13"/>
      <c r="BC2047" s="13"/>
      <c r="BD2047" s="13"/>
      <c r="BE2047" s="13"/>
      <c r="BF2047" s="13"/>
      <c r="BG2047" s="13"/>
      <c r="BH2047" s="13"/>
      <c r="BI2047" s="13"/>
      <c r="BJ2047" s="13"/>
      <c r="BK2047" s="13"/>
      <c r="BL2047" s="13"/>
      <c r="BM2047" s="13"/>
      <c r="BN2047" s="13"/>
      <c r="BO2047" s="13"/>
    </row>
    <row r="2048" spans="1:67" x14ac:dyDescent="0.25">
      <c r="A2048" s="23" t="s">
        <v>1723</v>
      </c>
      <c r="B2048" s="23"/>
      <c r="C2048" s="23" t="s">
        <v>1504</v>
      </c>
      <c r="D2048" s="23" t="s">
        <v>64</v>
      </c>
      <c r="E2048" s="23" t="s">
        <v>115</v>
      </c>
      <c r="F2048" s="23" t="s">
        <v>988</v>
      </c>
      <c r="G2048" s="23" t="s">
        <v>115</v>
      </c>
      <c r="H2048" s="23" t="s">
        <v>988</v>
      </c>
      <c r="I2048" s="23"/>
      <c r="J2048" s="23"/>
      <c r="K2048" s="23"/>
      <c r="L2048" s="23"/>
      <c r="M2048" s="23"/>
      <c r="N2048" s="23"/>
      <c r="O2048" s="23"/>
      <c r="P2048" s="23"/>
      <c r="Q2048" s="23"/>
      <c r="R2048" s="23"/>
      <c r="S2048" s="23"/>
      <c r="T2048" s="23"/>
      <c r="U2048" s="23"/>
      <c r="V2048" s="23"/>
      <c r="W2048" s="23"/>
      <c r="X2048" s="23"/>
      <c r="Y2048" s="23"/>
      <c r="Z2048" s="23"/>
      <c r="AA2048" s="23"/>
      <c r="AB2048" s="23"/>
      <c r="AC2048" s="23"/>
      <c r="AD2048" s="23"/>
      <c r="AE2048" s="23"/>
      <c r="AF2048" s="23"/>
      <c r="AG2048" s="23"/>
      <c r="AH2048" s="23"/>
      <c r="AI2048" s="23"/>
      <c r="AJ2048" s="23"/>
      <c r="AK2048" s="23"/>
      <c r="AL2048" s="23"/>
      <c r="AM2048" s="23"/>
      <c r="AN2048" s="23"/>
      <c r="AO2048" s="23"/>
      <c r="AP2048" s="23"/>
      <c r="AQ2048" s="23"/>
      <c r="AR2048" s="23"/>
      <c r="AS2048" s="23"/>
      <c r="AT2048" s="23"/>
      <c r="AU2048" s="23"/>
      <c r="AV2048" s="23"/>
      <c r="AW2048" s="23"/>
      <c r="AX2048" s="23"/>
      <c r="AY2048" s="23"/>
      <c r="AZ2048" s="23"/>
      <c r="BA2048" s="23"/>
      <c r="BB2048" s="23"/>
      <c r="BC2048" s="23"/>
      <c r="BD2048" s="23"/>
      <c r="BE2048" s="23"/>
      <c r="BF2048" s="23"/>
      <c r="BG2048" s="23"/>
      <c r="BH2048" s="23"/>
      <c r="BI2048" s="23"/>
      <c r="BJ2048" s="23"/>
      <c r="BK2048" s="23"/>
      <c r="BL2048" s="23"/>
      <c r="BM2048" s="23"/>
      <c r="BN2048" s="23"/>
      <c r="BO2048" s="23"/>
    </row>
    <row r="2049" spans="1:67" x14ac:dyDescent="0.25">
      <c r="A2049" s="13" t="s">
        <v>1723</v>
      </c>
      <c r="B2049" s="13"/>
      <c r="C2049" s="13" t="s">
        <v>1504</v>
      </c>
      <c r="D2049" s="13" t="s">
        <v>64</v>
      </c>
      <c r="E2049" s="13" t="s">
        <v>115</v>
      </c>
      <c r="F2049" s="13"/>
      <c r="G2049" s="13" t="s">
        <v>115</v>
      </c>
      <c r="H2049" s="13"/>
      <c r="I2049" s="13"/>
      <c r="J2049" s="13"/>
      <c r="K2049" s="13"/>
      <c r="L2049" s="13"/>
      <c r="M2049" s="13"/>
      <c r="N2049" s="13"/>
      <c r="O2049" s="13"/>
      <c r="P2049" s="13"/>
      <c r="Q2049" s="13"/>
      <c r="R2049" s="13"/>
      <c r="S2049" s="13"/>
      <c r="T2049" s="13"/>
      <c r="U2049" s="13"/>
      <c r="V2049" s="13"/>
      <c r="W2049" s="13"/>
      <c r="X2049" s="13"/>
      <c r="Y2049" s="13"/>
      <c r="Z2049" s="13"/>
      <c r="AA2049" s="13"/>
      <c r="AB2049" s="13"/>
      <c r="AC2049" s="13"/>
      <c r="AD2049" s="13"/>
      <c r="AE2049" s="13"/>
      <c r="AF2049" s="13"/>
      <c r="AG2049" s="13"/>
      <c r="AH2049" s="13"/>
      <c r="AI2049" s="13"/>
      <c r="AJ2049" s="13"/>
      <c r="AK2049" s="13"/>
      <c r="AL2049" s="13"/>
      <c r="AM2049" s="13"/>
      <c r="AN2049" s="13"/>
      <c r="AO2049" s="13"/>
      <c r="AP2049" s="13"/>
      <c r="AQ2049" s="13"/>
      <c r="AR2049" s="13"/>
      <c r="AS2049" s="13"/>
      <c r="AT2049" s="13"/>
      <c r="AU2049" s="13"/>
      <c r="AV2049" s="13"/>
      <c r="AW2049" s="13"/>
      <c r="AX2049" s="13"/>
      <c r="AY2049" s="13"/>
      <c r="AZ2049" s="13"/>
      <c r="BA2049" s="13"/>
      <c r="BB2049" s="13"/>
      <c r="BC2049" s="13"/>
      <c r="BD2049" s="13"/>
      <c r="BE2049" s="13"/>
      <c r="BF2049" s="13"/>
      <c r="BG2049" s="13"/>
      <c r="BH2049" s="13"/>
      <c r="BI2049" s="13"/>
      <c r="BJ2049" s="13"/>
      <c r="BK2049" s="13"/>
      <c r="BL2049" s="13"/>
      <c r="BM2049" s="13"/>
      <c r="BN2049" s="13"/>
      <c r="BO2049" s="13"/>
    </row>
    <row r="2050" spans="1:67" s="2" customFormat="1" x14ac:dyDescent="0.25">
      <c r="A2050" s="8" t="s">
        <v>2052</v>
      </c>
      <c r="B2050"/>
      <c r="C2050" t="s">
        <v>1504</v>
      </c>
      <c r="D2050" t="s">
        <v>64</v>
      </c>
      <c r="E2050" t="s">
        <v>64</v>
      </c>
      <c r="F2050" t="s">
        <v>2147</v>
      </c>
      <c r="G2050" s="8" t="s">
        <v>2051</v>
      </c>
      <c r="H2050" s="8" t="s">
        <v>271</v>
      </c>
      <c r="I2050" s="8"/>
      <c r="J2050"/>
      <c r="K2050"/>
      <c r="L2050"/>
      <c r="M2050"/>
      <c r="N2050"/>
      <c r="O2050"/>
      <c r="P2050"/>
      <c r="Q2050"/>
      <c r="R2050"/>
      <c r="S2050"/>
      <c r="T2050"/>
      <c r="U2050"/>
      <c r="V2050"/>
      <c r="W2050"/>
      <c r="X2050"/>
      <c r="Y2050">
        <v>4.8</v>
      </c>
      <c r="Z2050">
        <v>5.7</v>
      </c>
      <c r="AA2050">
        <v>6</v>
      </c>
      <c r="AB2050">
        <v>6</v>
      </c>
      <c r="AC2050">
        <v>5</v>
      </c>
      <c r="AD2050"/>
      <c r="AE2050">
        <v>6.7</v>
      </c>
      <c r="AF2050">
        <v>6.7</v>
      </c>
      <c r="AG2050"/>
      <c r="AH2050"/>
      <c r="AI2050"/>
      <c r="AJ2050"/>
      <c r="AK2050"/>
      <c r="AL2050"/>
      <c r="AM2050"/>
      <c r="AN2050"/>
      <c r="AO2050"/>
      <c r="AP2050"/>
      <c r="AQ2050"/>
      <c r="AR2050"/>
      <c r="AS2050"/>
      <c r="AT2050"/>
      <c r="AU2050"/>
      <c r="AV2050"/>
      <c r="AW2050"/>
      <c r="AX2050"/>
      <c r="AY2050"/>
      <c r="AZ2050"/>
      <c r="BA2050"/>
      <c r="BB2050"/>
      <c r="BC2050"/>
      <c r="BD2050"/>
      <c r="BE2050"/>
      <c r="BF2050"/>
      <c r="BG2050"/>
      <c r="BH2050"/>
      <c r="BI2050"/>
      <c r="BJ2050" s="8" t="s">
        <v>67</v>
      </c>
      <c r="BK2050" s="1">
        <v>44816</v>
      </c>
      <c r="BL2050" t="s">
        <v>1933</v>
      </c>
      <c r="BM2050">
        <v>2585</v>
      </c>
      <c r="BN2050"/>
      <c r="BO2050"/>
    </row>
    <row r="2051" spans="1:67" x14ac:dyDescent="0.25">
      <c r="A2051" s="8" t="s">
        <v>2479</v>
      </c>
      <c r="C2051" t="s">
        <v>1504</v>
      </c>
      <c r="D2051" t="s">
        <v>64</v>
      </c>
      <c r="E2051" t="s">
        <v>64</v>
      </c>
      <c r="G2051" s="8" t="s">
        <v>2478</v>
      </c>
      <c r="M2051">
        <v>5.75</v>
      </c>
      <c r="P2051">
        <v>4.3</v>
      </c>
      <c r="BI2051" t="s">
        <v>2480</v>
      </c>
      <c r="BJ2051" t="s">
        <v>67</v>
      </c>
      <c r="BK2051" s="1">
        <v>44825</v>
      </c>
      <c r="BL2051" t="s">
        <v>2453</v>
      </c>
      <c r="BM2051">
        <v>79420</v>
      </c>
      <c r="BN2051" t="s">
        <v>60</v>
      </c>
      <c r="BO2051" t="s">
        <v>2453</v>
      </c>
    </row>
    <row r="2052" spans="1:67" x14ac:dyDescent="0.25">
      <c r="A2052" s="23" t="s">
        <v>1723</v>
      </c>
      <c r="B2052" s="23"/>
      <c r="C2052" s="23" t="s">
        <v>1504</v>
      </c>
      <c r="D2052" s="23" t="s">
        <v>64</v>
      </c>
      <c r="E2052" s="23" t="s">
        <v>427</v>
      </c>
      <c r="F2052" s="23" t="s">
        <v>1568</v>
      </c>
      <c r="G2052" s="23" t="s">
        <v>427</v>
      </c>
      <c r="H2052" s="23" t="s">
        <v>1568</v>
      </c>
      <c r="I2052" s="23"/>
      <c r="J2052" s="23"/>
      <c r="K2052" s="23"/>
      <c r="L2052" s="23"/>
      <c r="M2052" s="23"/>
      <c r="N2052" s="23"/>
      <c r="O2052" s="23"/>
      <c r="P2052" s="23"/>
      <c r="Q2052" s="23"/>
      <c r="R2052" s="23"/>
      <c r="S2052" s="23"/>
      <c r="T2052" s="23"/>
      <c r="U2052" s="23"/>
      <c r="V2052" s="23"/>
      <c r="W2052" s="23"/>
      <c r="X2052" s="23"/>
      <c r="Y2052" s="23"/>
      <c r="Z2052" s="23"/>
      <c r="AA2052" s="23"/>
      <c r="AB2052" s="23"/>
      <c r="AC2052" s="23"/>
      <c r="AD2052" s="23"/>
      <c r="AE2052" s="23"/>
      <c r="AF2052" s="23"/>
      <c r="AG2052" s="23"/>
      <c r="AH2052" s="23"/>
      <c r="AI2052" s="23"/>
      <c r="AJ2052" s="23"/>
      <c r="AK2052" s="23"/>
      <c r="AL2052" s="23"/>
      <c r="AM2052" s="23"/>
      <c r="AN2052" s="23"/>
      <c r="AO2052" s="23"/>
      <c r="AP2052" s="23"/>
      <c r="AQ2052" s="23"/>
      <c r="AR2052" s="23"/>
      <c r="AS2052" s="23"/>
      <c r="AT2052" s="23"/>
      <c r="AU2052" s="23"/>
      <c r="AV2052" s="23"/>
      <c r="AW2052" s="23"/>
      <c r="AX2052" s="23"/>
      <c r="AY2052" s="23"/>
      <c r="AZ2052" s="23"/>
      <c r="BA2052" s="23"/>
      <c r="BB2052" s="23"/>
      <c r="BC2052" s="23"/>
      <c r="BD2052" s="23"/>
      <c r="BE2052" s="23"/>
      <c r="BF2052" s="23"/>
      <c r="BG2052" s="23"/>
      <c r="BH2052" s="23"/>
      <c r="BI2052" s="23"/>
      <c r="BJ2052" s="23"/>
      <c r="BK2052" s="23"/>
      <c r="BL2052" s="23"/>
      <c r="BM2052" s="23"/>
      <c r="BN2052" s="23"/>
      <c r="BO2052" s="23"/>
    </row>
    <row r="2053" spans="1:67" x14ac:dyDescent="0.25">
      <c r="A2053" s="23" t="s">
        <v>1723</v>
      </c>
      <c r="B2053" s="23"/>
      <c r="C2053" s="23" t="s">
        <v>1504</v>
      </c>
      <c r="D2053" s="23" t="s">
        <v>64</v>
      </c>
      <c r="E2053" s="23" t="s">
        <v>427</v>
      </c>
      <c r="F2053" s="23" t="s">
        <v>1565</v>
      </c>
      <c r="G2053" s="23" t="s">
        <v>427</v>
      </c>
      <c r="H2053" s="23" t="s">
        <v>1565</v>
      </c>
      <c r="I2053" s="23"/>
      <c r="J2053" s="23"/>
      <c r="K2053" s="23"/>
      <c r="L2053" s="23"/>
      <c r="M2053" s="23"/>
      <c r="N2053" s="23"/>
      <c r="O2053" s="23"/>
      <c r="P2053" s="23"/>
      <c r="Q2053" s="23"/>
      <c r="R2053" s="23"/>
      <c r="S2053" s="23"/>
      <c r="T2053" s="23"/>
      <c r="U2053" s="23"/>
      <c r="V2053" s="23"/>
      <c r="W2053" s="23"/>
      <c r="X2053" s="23"/>
      <c r="Y2053" s="23"/>
      <c r="Z2053" s="23"/>
      <c r="AA2053" s="23"/>
      <c r="AB2053" s="23"/>
      <c r="AC2053" s="23"/>
      <c r="AD2053" s="23"/>
      <c r="AE2053" s="23"/>
      <c r="AF2053" s="23"/>
      <c r="AG2053" s="23"/>
      <c r="AH2053" s="23"/>
      <c r="AI2053" s="23"/>
      <c r="AJ2053" s="23"/>
      <c r="AK2053" s="23"/>
      <c r="AL2053" s="23"/>
      <c r="AM2053" s="23"/>
      <c r="AN2053" s="23"/>
      <c r="AO2053" s="23"/>
      <c r="AP2053" s="23"/>
      <c r="AQ2053" s="23"/>
      <c r="AR2053" s="23"/>
      <c r="AS2053" s="23"/>
      <c r="AT2053" s="23"/>
      <c r="AU2053" s="23"/>
      <c r="AV2053" s="23"/>
      <c r="AW2053" s="23"/>
      <c r="AX2053" s="23"/>
      <c r="AY2053" s="23"/>
      <c r="AZ2053" s="23"/>
      <c r="BA2053" s="23"/>
      <c r="BB2053" s="23"/>
      <c r="BC2053" s="23"/>
      <c r="BD2053" s="23"/>
      <c r="BE2053" s="23"/>
      <c r="BF2053" s="23"/>
      <c r="BG2053" s="23"/>
      <c r="BH2053" s="23"/>
      <c r="BI2053" s="23"/>
      <c r="BJ2053" s="23"/>
      <c r="BK2053" s="23"/>
      <c r="BL2053" s="23"/>
      <c r="BM2053" s="23"/>
      <c r="BN2053" s="23"/>
      <c r="BO2053" s="23"/>
    </row>
    <row r="2054" spans="1:67" x14ac:dyDescent="0.25">
      <c r="A2054" s="23" t="s">
        <v>1723</v>
      </c>
      <c r="B2054" s="23"/>
      <c r="C2054" s="23" t="s">
        <v>1504</v>
      </c>
      <c r="D2054" s="23" t="s">
        <v>64</v>
      </c>
      <c r="E2054" s="23" t="s">
        <v>427</v>
      </c>
      <c r="F2054" s="23" t="s">
        <v>1566</v>
      </c>
      <c r="G2054" s="23" t="s">
        <v>427</v>
      </c>
      <c r="H2054" s="23" t="s">
        <v>1566</v>
      </c>
      <c r="I2054" s="23"/>
      <c r="J2054" s="23"/>
      <c r="K2054" s="23"/>
      <c r="L2054" s="23"/>
      <c r="M2054" s="23"/>
      <c r="N2054" s="23"/>
      <c r="O2054" s="23"/>
      <c r="P2054" s="23"/>
      <c r="Q2054" s="23"/>
      <c r="R2054" s="23"/>
      <c r="S2054" s="23"/>
      <c r="T2054" s="23"/>
      <c r="U2054" s="23"/>
      <c r="V2054" s="23"/>
      <c r="W2054" s="23"/>
      <c r="X2054" s="23"/>
      <c r="Y2054" s="23"/>
      <c r="Z2054" s="23"/>
      <c r="AA2054" s="23"/>
      <c r="AB2054" s="23"/>
      <c r="AC2054" s="23"/>
      <c r="AD2054" s="23"/>
      <c r="AE2054" s="23"/>
      <c r="AF2054" s="23"/>
      <c r="AG2054" s="23"/>
      <c r="AH2054" s="23"/>
      <c r="AI2054" s="23"/>
      <c r="AJ2054" s="23"/>
      <c r="AK2054" s="23"/>
      <c r="AL2054" s="23"/>
      <c r="AM2054" s="23"/>
      <c r="AN2054" s="23"/>
      <c r="AO2054" s="23"/>
      <c r="AP2054" s="23"/>
      <c r="AQ2054" s="23"/>
      <c r="AR2054" s="23"/>
      <c r="AS2054" s="23"/>
      <c r="AT2054" s="23"/>
      <c r="AU2054" s="23"/>
      <c r="AV2054" s="23"/>
      <c r="AW2054" s="23"/>
      <c r="AX2054" s="23"/>
      <c r="AY2054" s="23"/>
      <c r="AZ2054" s="23"/>
      <c r="BA2054" s="23"/>
      <c r="BB2054" s="23"/>
      <c r="BC2054" s="23"/>
      <c r="BD2054" s="23"/>
      <c r="BE2054" s="23"/>
      <c r="BF2054" s="23"/>
      <c r="BG2054" s="23"/>
      <c r="BH2054" s="23"/>
      <c r="BI2054" s="23"/>
      <c r="BJ2054" s="23"/>
      <c r="BK2054" s="23"/>
      <c r="BL2054" s="23"/>
      <c r="BM2054" s="23"/>
      <c r="BN2054" s="23"/>
      <c r="BO2054" s="23"/>
    </row>
    <row r="2055" spans="1:67" x14ac:dyDescent="0.25">
      <c r="A2055" s="23" t="s">
        <v>1723</v>
      </c>
      <c r="B2055" s="23"/>
      <c r="C2055" s="23" t="s">
        <v>1504</v>
      </c>
      <c r="D2055" s="23" t="s">
        <v>64</v>
      </c>
      <c r="E2055" s="23" t="s">
        <v>427</v>
      </c>
      <c r="F2055" s="23" t="s">
        <v>1567</v>
      </c>
      <c r="G2055" s="23" t="s">
        <v>427</v>
      </c>
      <c r="H2055" s="23" t="s">
        <v>1567</v>
      </c>
      <c r="I2055" s="23"/>
      <c r="J2055" s="23"/>
      <c r="K2055" s="23"/>
      <c r="L2055" s="23"/>
      <c r="M2055" s="23"/>
      <c r="N2055" s="23"/>
      <c r="O2055" s="23"/>
      <c r="P2055" s="23"/>
      <c r="Q2055" s="23"/>
      <c r="R2055" s="23"/>
      <c r="S2055" s="23"/>
      <c r="T2055" s="23"/>
      <c r="U2055" s="23"/>
      <c r="V2055" s="23"/>
      <c r="W2055" s="23"/>
      <c r="X2055" s="23"/>
      <c r="Y2055" s="23"/>
      <c r="Z2055" s="23"/>
      <c r="AA2055" s="23"/>
      <c r="AB2055" s="23"/>
      <c r="AC2055" s="23"/>
      <c r="AD2055" s="23"/>
      <c r="AE2055" s="23"/>
      <c r="AF2055" s="23"/>
      <c r="AG2055" s="23"/>
      <c r="AH2055" s="23"/>
      <c r="AI2055" s="23"/>
      <c r="AJ2055" s="23"/>
      <c r="AK2055" s="23"/>
      <c r="AL2055" s="23"/>
      <c r="AM2055" s="23"/>
      <c r="AN2055" s="23"/>
      <c r="AO2055" s="23"/>
      <c r="AP2055" s="23"/>
      <c r="AQ2055" s="23"/>
      <c r="AR2055" s="23"/>
      <c r="AS2055" s="23"/>
      <c r="AT2055" s="23"/>
      <c r="AU2055" s="23"/>
      <c r="AV2055" s="23"/>
      <c r="AW2055" s="23"/>
      <c r="AX2055" s="23"/>
      <c r="AY2055" s="23"/>
      <c r="AZ2055" s="23"/>
      <c r="BA2055" s="23"/>
      <c r="BB2055" s="23"/>
      <c r="BC2055" s="23"/>
      <c r="BD2055" s="23"/>
      <c r="BE2055" s="23"/>
      <c r="BF2055" s="23"/>
      <c r="BG2055" s="23"/>
      <c r="BH2055" s="23"/>
      <c r="BI2055" s="23"/>
      <c r="BJ2055" s="23"/>
      <c r="BK2055" s="23"/>
      <c r="BL2055" s="23"/>
      <c r="BM2055" s="23"/>
      <c r="BN2055" s="23"/>
      <c r="BO2055" s="23"/>
    </row>
    <row r="2056" spans="1:67" x14ac:dyDescent="0.25">
      <c r="A2056" s="23" t="s">
        <v>1723</v>
      </c>
      <c r="B2056" s="23"/>
      <c r="C2056" s="23" t="s">
        <v>1504</v>
      </c>
      <c r="D2056" s="23" t="s">
        <v>64</v>
      </c>
      <c r="E2056" s="23" t="s">
        <v>427</v>
      </c>
      <c r="F2056" s="23"/>
      <c r="G2056" s="23" t="s">
        <v>427</v>
      </c>
      <c r="H2056" s="23"/>
      <c r="I2056" s="23"/>
      <c r="J2056" s="23"/>
      <c r="K2056" s="23"/>
      <c r="L2056" s="23"/>
      <c r="M2056" s="23"/>
      <c r="N2056" s="23"/>
      <c r="O2056" s="23"/>
      <c r="P2056" s="23"/>
      <c r="Q2056" s="23"/>
      <c r="R2056" s="23"/>
      <c r="S2056" s="23"/>
      <c r="T2056" s="23"/>
      <c r="U2056" s="23"/>
      <c r="V2056" s="23"/>
      <c r="W2056" s="23"/>
      <c r="X2056" s="23"/>
      <c r="Y2056" s="23"/>
      <c r="Z2056" s="23"/>
      <c r="AA2056" s="23"/>
      <c r="AB2056" s="23"/>
      <c r="AC2056" s="23"/>
      <c r="AD2056" s="23"/>
      <c r="AE2056" s="23"/>
      <c r="AF2056" s="23"/>
      <c r="AG2056" s="23"/>
      <c r="AH2056" s="23"/>
      <c r="AI2056" s="23"/>
      <c r="AJ2056" s="23"/>
      <c r="AK2056" s="23"/>
      <c r="AL2056" s="23"/>
      <c r="AM2056" s="23"/>
      <c r="AN2056" s="23"/>
      <c r="AO2056" s="23"/>
      <c r="AP2056" s="23"/>
      <c r="AQ2056" s="23"/>
      <c r="AR2056" s="23"/>
      <c r="AS2056" s="23"/>
      <c r="AT2056" s="23"/>
      <c r="AU2056" s="23"/>
      <c r="AV2056" s="23"/>
      <c r="AW2056" s="23"/>
      <c r="AX2056" s="23"/>
      <c r="AY2056" s="23"/>
      <c r="AZ2056" s="23"/>
      <c r="BA2056" s="23"/>
      <c r="BB2056" s="23"/>
      <c r="BC2056" s="23"/>
      <c r="BD2056" s="23"/>
      <c r="BE2056" s="23"/>
      <c r="BF2056" s="23"/>
      <c r="BG2056" s="23"/>
      <c r="BH2056" s="23"/>
      <c r="BI2056" s="23"/>
      <c r="BJ2056" s="23"/>
      <c r="BK2056" s="23"/>
      <c r="BL2056" s="23"/>
      <c r="BM2056" s="23"/>
      <c r="BN2056" s="23"/>
      <c r="BO2056" s="23"/>
    </row>
    <row r="2057" spans="1:67" x14ac:dyDescent="0.25">
      <c r="A2057" s="13" t="s">
        <v>1723</v>
      </c>
      <c r="B2057" s="13"/>
      <c r="C2057" s="13" t="s">
        <v>1504</v>
      </c>
      <c r="D2057" s="13" t="s">
        <v>64</v>
      </c>
      <c r="E2057" s="13" t="s">
        <v>1569</v>
      </c>
      <c r="F2057" s="13"/>
      <c r="G2057" s="13" t="s">
        <v>1569</v>
      </c>
      <c r="H2057" s="13"/>
      <c r="I2057" s="13"/>
      <c r="J2057" s="13"/>
      <c r="K2057" s="13"/>
      <c r="L2057" s="13"/>
      <c r="M2057" s="13"/>
      <c r="N2057" s="13"/>
      <c r="O2057" s="13"/>
      <c r="P2057" s="13"/>
      <c r="Q2057" s="13"/>
      <c r="R2057" s="13"/>
      <c r="S2057" s="13"/>
      <c r="T2057" s="13"/>
      <c r="U2057" s="13"/>
      <c r="V2057" s="13"/>
      <c r="W2057" s="13"/>
      <c r="X2057" s="13"/>
      <c r="Y2057" s="13"/>
      <c r="Z2057" s="13"/>
      <c r="AA2057" s="13"/>
      <c r="AB2057" s="13"/>
      <c r="AC2057" s="13"/>
      <c r="AD2057" s="13"/>
      <c r="AE2057" s="13"/>
      <c r="AF2057" s="13"/>
      <c r="AG2057" s="13"/>
      <c r="AH2057" s="13"/>
      <c r="AI2057" s="13"/>
      <c r="AJ2057" s="13"/>
      <c r="AK2057" s="13"/>
      <c r="AL2057" s="13"/>
      <c r="AM2057" s="13"/>
      <c r="AN2057" s="13"/>
      <c r="AO2057" s="13"/>
      <c r="AP2057" s="13"/>
      <c r="AQ2057" s="13"/>
      <c r="AR2057" s="13"/>
      <c r="AS2057" s="13"/>
      <c r="AT2057" s="13"/>
      <c r="AU2057" s="13"/>
      <c r="AV2057" s="13"/>
      <c r="AW2057" s="13"/>
      <c r="AX2057" s="13"/>
      <c r="AY2057" s="13"/>
      <c r="AZ2057" s="13"/>
      <c r="BA2057" s="13"/>
      <c r="BB2057" s="13"/>
      <c r="BC2057" s="13"/>
      <c r="BD2057" s="13"/>
      <c r="BE2057" s="13"/>
      <c r="BF2057" s="13"/>
      <c r="BG2057" s="13"/>
      <c r="BH2057" s="13"/>
      <c r="BI2057" s="13"/>
      <c r="BJ2057" s="13"/>
      <c r="BK2057" s="13"/>
      <c r="BL2057" s="13"/>
      <c r="BM2057" s="13"/>
      <c r="BN2057" s="13"/>
      <c r="BO2057" s="13"/>
    </row>
    <row r="2058" spans="1:67" x14ac:dyDescent="0.25">
      <c r="A2058" s="13" t="s">
        <v>1723</v>
      </c>
      <c r="B2058" s="13"/>
      <c r="C2058" s="13" t="s">
        <v>1504</v>
      </c>
      <c r="D2058" s="13" t="s">
        <v>64</v>
      </c>
      <c r="E2058" s="13" t="s">
        <v>273</v>
      </c>
      <c r="F2058" s="13" t="s">
        <v>274</v>
      </c>
      <c r="G2058" s="13" t="s">
        <v>273</v>
      </c>
      <c r="H2058" s="13" t="s">
        <v>274</v>
      </c>
      <c r="I2058" s="13"/>
      <c r="J2058" s="13"/>
      <c r="K2058" s="13"/>
      <c r="L2058" s="13"/>
      <c r="M2058" s="13"/>
      <c r="N2058" s="13"/>
      <c r="O2058" s="13"/>
      <c r="P2058" s="13"/>
      <c r="Q2058" s="13"/>
      <c r="R2058" s="13"/>
      <c r="S2058" s="13"/>
      <c r="T2058" s="13"/>
      <c r="U2058" s="13"/>
      <c r="V2058" s="13"/>
      <c r="W2058" s="13"/>
      <c r="X2058" s="13"/>
      <c r="Y2058" s="13"/>
      <c r="Z2058" s="13"/>
      <c r="AA2058" s="13"/>
      <c r="AB2058" s="13"/>
      <c r="AC2058" s="13"/>
      <c r="AD2058" s="13"/>
      <c r="AE2058" s="13"/>
      <c r="AF2058" s="13"/>
      <c r="AG2058" s="13"/>
      <c r="AH2058" s="13"/>
      <c r="AI2058" s="13"/>
      <c r="AJ2058" s="13"/>
      <c r="AK2058" s="13"/>
      <c r="AL2058" s="13"/>
      <c r="AM2058" s="13"/>
      <c r="AN2058" s="13"/>
      <c r="AO2058" s="13"/>
      <c r="AP2058" s="13"/>
      <c r="AQ2058" s="13"/>
      <c r="AR2058" s="13"/>
      <c r="AS2058" s="13"/>
      <c r="AT2058" s="13"/>
      <c r="AU2058" s="13"/>
      <c r="AV2058" s="13"/>
      <c r="AW2058" s="13"/>
      <c r="AX2058" s="13"/>
      <c r="AY2058" s="13"/>
      <c r="AZ2058" s="13"/>
      <c r="BA2058" s="13"/>
      <c r="BB2058" s="13"/>
      <c r="BC2058" s="13"/>
      <c r="BD2058" s="13"/>
      <c r="BE2058" s="13"/>
      <c r="BF2058" s="13"/>
      <c r="BG2058" s="13"/>
      <c r="BH2058" s="13"/>
      <c r="BI2058" s="13"/>
      <c r="BJ2058" s="13"/>
      <c r="BK2058" s="13"/>
      <c r="BL2058" s="13"/>
      <c r="BM2058" s="13"/>
      <c r="BN2058" s="13"/>
      <c r="BO2058" s="13"/>
    </row>
    <row r="2059" spans="1:67" x14ac:dyDescent="0.25">
      <c r="A2059" s="12" t="s">
        <v>1762</v>
      </c>
      <c r="B2059" s="12"/>
      <c r="C2059" s="12" t="s">
        <v>1504</v>
      </c>
      <c r="D2059" s="12" t="s">
        <v>64</v>
      </c>
      <c r="E2059" s="12" t="s">
        <v>273</v>
      </c>
      <c r="F2059" s="12" t="s">
        <v>274</v>
      </c>
      <c r="G2059" s="12" t="s">
        <v>273</v>
      </c>
      <c r="H2059" s="12" t="s">
        <v>274</v>
      </c>
      <c r="I2059" s="12"/>
      <c r="J2059" s="12"/>
      <c r="K2059" s="12"/>
      <c r="L2059" s="12"/>
      <c r="M2059" s="12"/>
      <c r="N2059" s="12"/>
      <c r="O2059" s="12"/>
      <c r="P2059" s="12"/>
      <c r="Q2059" s="12"/>
      <c r="R2059" s="12"/>
      <c r="S2059" s="12"/>
      <c r="T2059" s="12"/>
      <c r="U2059" s="12"/>
      <c r="V2059" s="12"/>
      <c r="W2059" s="12"/>
      <c r="X2059" s="12"/>
      <c r="Y2059" s="12"/>
      <c r="Z2059" s="12"/>
      <c r="AA2059" s="12"/>
      <c r="AB2059" s="12"/>
      <c r="AC2059" s="12"/>
      <c r="AD2059" s="12"/>
      <c r="AE2059" s="12"/>
      <c r="AF2059" s="12"/>
      <c r="AG2059" s="12"/>
      <c r="AH2059" s="12"/>
      <c r="AI2059" s="12"/>
      <c r="AJ2059" s="12"/>
      <c r="AK2059" s="12"/>
      <c r="AL2059" s="12"/>
      <c r="AM2059" s="12"/>
      <c r="AN2059" s="12"/>
      <c r="AO2059" s="12"/>
      <c r="AP2059" s="12"/>
      <c r="AQ2059" s="12"/>
      <c r="AR2059" s="12"/>
      <c r="AS2059" s="12"/>
      <c r="AT2059" s="12"/>
      <c r="AU2059" s="12"/>
      <c r="AV2059" s="12"/>
      <c r="AW2059" s="12"/>
      <c r="AX2059" s="12"/>
      <c r="AY2059" s="12"/>
      <c r="AZ2059" s="12"/>
      <c r="BA2059" s="12"/>
      <c r="BB2059" s="12"/>
      <c r="BC2059" s="12"/>
      <c r="BD2059" s="12"/>
      <c r="BE2059" s="12"/>
      <c r="BF2059" s="12"/>
      <c r="BG2059" s="12"/>
      <c r="BH2059" s="12"/>
      <c r="BI2059" s="12" t="s">
        <v>1763</v>
      </c>
      <c r="BJ2059" s="12" t="s">
        <v>67</v>
      </c>
      <c r="BK2059" s="14">
        <v>44812</v>
      </c>
      <c r="BL2059" s="12" t="s">
        <v>1724</v>
      </c>
      <c r="BM2059" s="12">
        <v>1420</v>
      </c>
      <c r="BN2059" s="12"/>
      <c r="BO2059" s="12"/>
    </row>
    <row r="2060" spans="1:67" x14ac:dyDescent="0.25">
      <c r="A2060" s="8" t="s">
        <v>2042</v>
      </c>
      <c r="B2060" t="s">
        <v>326</v>
      </c>
      <c r="C2060" t="s">
        <v>1504</v>
      </c>
      <c r="D2060" t="s">
        <v>64</v>
      </c>
      <c r="E2060" t="s">
        <v>273</v>
      </c>
      <c r="F2060" t="s">
        <v>274</v>
      </c>
      <c r="G2060" s="8" t="s">
        <v>273</v>
      </c>
      <c r="H2060" s="8" t="s">
        <v>274</v>
      </c>
      <c r="I2060" s="8"/>
      <c r="AW2060">
        <v>7.3</v>
      </c>
      <c r="AX2060">
        <v>6.1</v>
      </c>
      <c r="AY2060">
        <v>6.2</v>
      </c>
      <c r="AZ2060">
        <v>6.2</v>
      </c>
      <c r="BA2060">
        <v>8.1999999999999993</v>
      </c>
      <c r="BB2060">
        <v>7.3</v>
      </c>
      <c r="BC2060">
        <v>7</v>
      </c>
      <c r="BD2060">
        <v>7.3</v>
      </c>
      <c r="BE2060">
        <v>9.1</v>
      </c>
      <c r="BF2060">
        <v>6.4</v>
      </c>
      <c r="BG2060">
        <v>6.1</v>
      </c>
      <c r="BH2060">
        <v>6.4</v>
      </c>
      <c r="BJ2060" s="8" t="s">
        <v>67</v>
      </c>
      <c r="BK2060" s="1">
        <v>44816</v>
      </c>
      <c r="BL2060" t="s">
        <v>1933</v>
      </c>
      <c r="BM2060">
        <v>2585</v>
      </c>
    </row>
    <row r="2061" spans="1:67" x14ac:dyDescent="0.25">
      <c r="A2061" s="8" t="s">
        <v>275</v>
      </c>
      <c r="C2061" t="s">
        <v>1504</v>
      </c>
      <c r="D2061" t="s">
        <v>64</v>
      </c>
      <c r="E2061" t="s">
        <v>273</v>
      </c>
      <c r="F2061" t="s">
        <v>274</v>
      </c>
      <c r="G2061" s="8" t="s">
        <v>273</v>
      </c>
      <c r="H2061" s="8" t="s">
        <v>274</v>
      </c>
      <c r="I2061" s="8"/>
      <c r="Y2061">
        <v>7.7</v>
      </c>
      <c r="Z2061">
        <v>9.1999999999999993</v>
      </c>
      <c r="AA2061">
        <v>9.1999999999999993</v>
      </c>
      <c r="AB2061">
        <v>9.1999999999999993</v>
      </c>
      <c r="BJ2061" s="8" t="s">
        <v>67</v>
      </c>
      <c r="BK2061" s="1">
        <v>44816</v>
      </c>
      <c r="BL2061" t="s">
        <v>1933</v>
      </c>
      <c r="BM2061">
        <v>2585</v>
      </c>
    </row>
    <row r="2062" spans="1:67" x14ac:dyDescent="0.25">
      <c r="A2062" s="12" t="s">
        <v>275</v>
      </c>
      <c r="B2062" s="12"/>
      <c r="C2062" s="12" t="s">
        <v>1504</v>
      </c>
      <c r="D2062" s="12" t="s">
        <v>64</v>
      </c>
      <c r="E2062" s="12" t="s">
        <v>273</v>
      </c>
      <c r="F2062" s="12" t="s">
        <v>274</v>
      </c>
      <c r="G2062" s="12" t="s">
        <v>273</v>
      </c>
      <c r="H2062" s="12" t="s">
        <v>274</v>
      </c>
      <c r="I2062" s="12"/>
      <c r="J2062" s="12"/>
      <c r="K2062" s="12"/>
      <c r="L2062" s="12"/>
      <c r="M2062" s="12"/>
      <c r="N2062" s="12"/>
      <c r="O2062" s="12"/>
      <c r="P2062" s="12"/>
      <c r="Q2062" s="12"/>
      <c r="R2062" s="12"/>
      <c r="S2062" s="12"/>
      <c r="T2062" s="12"/>
      <c r="U2062" s="12"/>
      <c r="V2062" s="12"/>
      <c r="W2062" s="12"/>
      <c r="X2062" s="12"/>
      <c r="Y2062" s="12"/>
      <c r="Z2062" s="12"/>
      <c r="AA2062" s="12"/>
      <c r="AB2062" s="12"/>
      <c r="AC2062" s="12"/>
      <c r="AD2062" s="12"/>
      <c r="AE2062" s="12"/>
      <c r="AF2062" s="12"/>
      <c r="AG2062" s="12"/>
      <c r="AH2062" s="12"/>
      <c r="AI2062" s="12"/>
      <c r="AJ2062" s="12"/>
      <c r="AK2062" s="12"/>
      <c r="AL2062" s="12"/>
      <c r="AM2062" s="12"/>
      <c r="AN2062" s="12"/>
      <c r="AO2062" s="12"/>
      <c r="AP2062" s="12"/>
      <c r="AQ2062" s="12"/>
      <c r="AR2062" s="12"/>
      <c r="AS2062" s="12"/>
      <c r="AT2062" s="12"/>
      <c r="AU2062" s="12"/>
      <c r="AV2062" s="12"/>
      <c r="AW2062" s="12"/>
      <c r="AX2062" s="12"/>
      <c r="AY2062" s="12"/>
      <c r="AZ2062" s="12"/>
      <c r="BA2062" s="12"/>
      <c r="BB2062" s="12"/>
      <c r="BC2062" s="12"/>
      <c r="BD2062" s="12"/>
      <c r="BE2062" s="12"/>
      <c r="BF2062" s="12"/>
      <c r="BG2062" s="12"/>
      <c r="BH2062" s="12"/>
      <c r="BI2062" s="12"/>
      <c r="BJ2062" s="12" t="s">
        <v>58</v>
      </c>
      <c r="BK2062" s="12"/>
      <c r="BL2062" s="12" t="s">
        <v>265</v>
      </c>
      <c r="BM2062" s="12">
        <v>19561</v>
      </c>
      <c r="BN2062" s="12" t="s">
        <v>60</v>
      </c>
      <c r="BO2062" s="12" t="s">
        <v>265</v>
      </c>
    </row>
    <row r="2063" spans="1:67" x14ac:dyDescent="0.25">
      <c r="A2063" t="s">
        <v>276</v>
      </c>
      <c r="C2063" t="s">
        <v>1504</v>
      </c>
      <c r="D2063" t="s">
        <v>64</v>
      </c>
      <c r="E2063" t="s">
        <v>273</v>
      </c>
      <c r="F2063" t="s">
        <v>274</v>
      </c>
      <c r="G2063" t="s">
        <v>273</v>
      </c>
      <c r="H2063" t="s">
        <v>274</v>
      </c>
      <c r="BJ2063" t="s">
        <v>58</v>
      </c>
      <c r="BL2063" t="s">
        <v>265</v>
      </c>
      <c r="BM2063">
        <v>19561</v>
      </c>
      <c r="BN2063" t="s">
        <v>60</v>
      </c>
      <c r="BO2063" s="11" t="s">
        <v>265</v>
      </c>
    </row>
    <row r="2064" spans="1:67" x14ac:dyDescent="0.25">
      <c r="A2064" s="8" t="s">
        <v>1760</v>
      </c>
      <c r="C2064" t="s">
        <v>1504</v>
      </c>
      <c r="D2064" t="s">
        <v>64</v>
      </c>
      <c r="E2064" t="s">
        <v>273</v>
      </c>
      <c r="F2064" t="s">
        <v>278</v>
      </c>
      <c r="G2064" s="8" t="s">
        <v>273</v>
      </c>
      <c r="H2064" s="8" t="s">
        <v>1761</v>
      </c>
      <c r="I2064" s="8"/>
      <c r="L2064" s="8" t="s">
        <v>1757</v>
      </c>
      <c r="AW2064">
        <v>6.4539999999999997</v>
      </c>
      <c r="AX2064">
        <v>5.2160000000000002</v>
      </c>
      <c r="AY2064">
        <v>5.4850000000000003</v>
      </c>
      <c r="AZ2064">
        <v>5.4850000000000003</v>
      </c>
      <c r="BJ2064" s="8" t="s">
        <v>67</v>
      </c>
      <c r="BK2064" s="1">
        <v>44812</v>
      </c>
      <c r="BL2064" s="8" t="s">
        <v>1724</v>
      </c>
      <c r="BM2064" s="8">
        <v>1420</v>
      </c>
      <c r="BN2064" t="s">
        <v>60</v>
      </c>
      <c r="BO2064" t="s">
        <v>1724</v>
      </c>
    </row>
    <row r="2065" spans="1:67" x14ac:dyDescent="0.25">
      <c r="A2065" s="13" t="s">
        <v>1723</v>
      </c>
      <c r="B2065" s="13"/>
      <c r="C2065" s="13" t="s">
        <v>1504</v>
      </c>
      <c r="D2065" s="13" t="s">
        <v>64</v>
      </c>
      <c r="E2065" s="13" t="s">
        <v>273</v>
      </c>
      <c r="F2065" s="13" t="s">
        <v>278</v>
      </c>
      <c r="G2065" s="13" t="s">
        <v>273</v>
      </c>
      <c r="H2065" s="13" t="s">
        <v>278</v>
      </c>
      <c r="I2065" s="13"/>
      <c r="J2065" s="13"/>
      <c r="K2065" s="13"/>
      <c r="L2065" s="13"/>
      <c r="M2065" s="13"/>
      <c r="N2065" s="13"/>
      <c r="O2065" s="13"/>
      <c r="P2065" s="13"/>
      <c r="Q2065" s="13"/>
      <c r="R2065" s="13"/>
      <c r="S2065" s="13"/>
      <c r="T2065" s="13"/>
      <c r="U2065" s="13"/>
      <c r="V2065" s="13"/>
      <c r="W2065" s="13"/>
      <c r="X2065" s="13"/>
      <c r="Y2065" s="13"/>
      <c r="Z2065" s="13"/>
      <c r="AA2065" s="13"/>
      <c r="AB2065" s="13"/>
      <c r="AC2065" s="13"/>
      <c r="AD2065" s="13"/>
      <c r="AE2065" s="13"/>
      <c r="AF2065" s="13"/>
      <c r="AG2065" s="13"/>
      <c r="AH2065" s="13"/>
      <c r="AI2065" s="13"/>
      <c r="AJ2065" s="13"/>
      <c r="AK2065" s="13"/>
      <c r="AL2065" s="13"/>
      <c r="AM2065" s="13"/>
      <c r="AN2065" s="13"/>
      <c r="AO2065" s="13"/>
      <c r="AP2065" s="13"/>
      <c r="AQ2065" s="13"/>
      <c r="AR2065" s="13"/>
      <c r="AS2065" s="13"/>
      <c r="AT2065" s="13"/>
      <c r="AU2065" s="13"/>
      <c r="AV2065" s="13"/>
      <c r="AW2065" s="13"/>
      <c r="AX2065" s="13"/>
      <c r="AY2065" s="13"/>
      <c r="AZ2065" s="13"/>
      <c r="BA2065" s="13"/>
      <c r="BB2065" s="13"/>
      <c r="BC2065" s="13"/>
      <c r="BD2065" s="13"/>
      <c r="BE2065" s="13"/>
      <c r="BF2065" s="13"/>
      <c r="BG2065" s="13"/>
      <c r="BH2065" s="13"/>
      <c r="BI2065" s="13"/>
      <c r="BJ2065" s="13"/>
      <c r="BK2065" s="13"/>
      <c r="BL2065" s="13"/>
      <c r="BM2065" s="13"/>
      <c r="BN2065" s="13"/>
      <c r="BO2065" s="13"/>
    </row>
    <row r="2066" spans="1:67" x14ac:dyDescent="0.25">
      <c r="A2066" t="s">
        <v>277</v>
      </c>
      <c r="C2066" t="s">
        <v>1504</v>
      </c>
      <c r="D2066" t="s">
        <v>64</v>
      </c>
      <c r="E2066" t="s">
        <v>273</v>
      </c>
      <c r="F2066" t="s">
        <v>278</v>
      </c>
      <c r="G2066" t="s">
        <v>273</v>
      </c>
      <c r="H2066" t="s">
        <v>278</v>
      </c>
      <c r="BE2066">
        <v>8.3000000000000007</v>
      </c>
      <c r="BF2066">
        <v>5.5</v>
      </c>
      <c r="BG2066">
        <v>4.5999999999999996</v>
      </c>
      <c r="BH2066">
        <v>5.5</v>
      </c>
      <c r="BJ2066" t="s">
        <v>67</v>
      </c>
      <c r="BL2066" t="s">
        <v>279</v>
      </c>
      <c r="BM2066">
        <v>17228</v>
      </c>
    </row>
    <row r="2067" spans="1:67" x14ac:dyDescent="0.25">
      <c r="A2067" s="12" t="s">
        <v>1762</v>
      </c>
      <c r="B2067" s="12"/>
      <c r="C2067" s="12" t="s">
        <v>1504</v>
      </c>
      <c r="D2067" s="12" t="s">
        <v>64</v>
      </c>
      <c r="E2067" s="12" t="s">
        <v>273</v>
      </c>
      <c r="F2067" s="12" t="s">
        <v>278</v>
      </c>
      <c r="G2067" s="12" t="s">
        <v>273</v>
      </c>
      <c r="H2067" s="12" t="s">
        <v>278</v>
      </c>
      <c r="I2067" s="12"/>
      <c r="J2067" s="12"/>
      <c r="K2067" s="12"/>
      <c r="L2067" s="12"/>
      <c r="M2067" s="12"/>
      <c r="N2067" s="12"/>
      <c r="O2067" s="12"/>
      <c r="P2067" s="12"/>
      <c r="Q2067" s="12"/>
      <c r="R2067" s="12"/>
      <c r="S2067" s="12"/>
      <c r="T2067" s="12"/>
      <c r="U2067" s="12"/>
      <c r="V2067" s="12"/>
      <c r="W2067" s="12"/>
      <c r="X2067" s="12"/>
      <c r="Y2067" s="12"/>
      <c r="Z2067" s="12"/>
      <c r="AA2067" s="12"/>
      <c r="AB2067" s="12"/>
      <c r="AC2067" s="12"/>
      <c r="AD2067" s="12"/>
      <c r="AE2067" s="12"/>
      <c r="AF2067" s="12"/>
      <c r="AG2067" s="12"/>
      <c r="AH2067" s="12"/>
      <c r="AI2067" s="12"/>
      <c r="AJ2067" s="12"/>
      <c r="AK2067" s="12"/>
      <c r="AL2067" s="12"/>
      <c r="AM2067" s="12"/>
      <c r="AN2067" s="12"/>
      <c r="AO2067" s="12"/>
      <c r="AP2067" s="12"/>
      <c r="AQ2067" s="12"/>
      <c r="AR2067" s="12"/>
      <c r="AS2067" s="12"/>
      <c r="AT2067" s="12"/>
      <c r="AU2067" s="12"/>
      <c r="AV2067" s="12"/>
      <c r="AW2067" s="12"/>
      <c r="AX2067" s="12"/>
      <c r="AY2067" s="12"/>
      <c r="AZ2067" s="12"/>
      <c r="BA2067" s="12"/>
      <c r="BB2067" s="12"/>
      <c r="BC2067" s="12"/>
      <c r="BD2067" s="12"/>
      <c r="BE2067" s="12"/>
      <c r="BF2067" s="12"/>
      <c r="BG2067" s="12"/>
      <c r="BH2067" s="12"/>
      <c r="BI2067" s="12" t="s">
        <v>1763</v>
      </c>
      <c r="BJ2067" s="12" t="s">
        <v>67</v>
      </c>
      <c r="BK2067" s="14">
        <v>44812</v>
      </c>
      <c r="BL2067" s="12" t="s">
        <v>1724</v>
      </c>
      <c r="BM2067" s="12">
        <v>1420</v>
      </c>
      <c r="BN2067" s="12"/>
      <c r="BO2067" s="12"/>
    </row>
    <row r="2068" spans="1:67" s="8" customFormat="1" x14ac:dyDescent="0.25">
      <c r="A2068" s="8" t="s">
        <v>1995</v>
      </c>
      <c r="B2068"/>
      <c r="C2068" t="s">
        <v>1504</v>
      </c>
      <c r="D2068" t="s">
        <v>64</v>
      </c>
      <c r="E2068" t="s">
        <v>273</v>
      </c>
      <c r="F2068" t="s">
        <v>278</v>
      </c>
      <c r="G2068" s="8" t="s">
        <v>273</v>
      </c>
      <c r="H2068" s="8" t="s">
        <v>278</v>
      </c>
      <c r="J2068"/>
      <c r="K2068"/>
      <c r="L2068"/>
      <c r="M2068"/>
      <c r="N2068"/>
      <c r="O2068"/>
      <c r="P2068"/>
      <c r="Q2068"/>
      <c r="R2068"/>
      <c r="S2068"/>
      <c r="T2068"/>
      <c r="U2068"/>
      <c r="V2068"/>
      <c r="W2068"/>
      <c r="X2068"/>
      <c r="Y2068"/>
      <c r="Z2068"/>
      <c r="AA2068"/>
      <c r="AB2068"/>
      <c r="AC2068">
        <v>6.2</v>
      </c>
      <c r="AD2068">
        <v>9.5</v>
      </c>
      <c r="AE2068">
        <v>9.3000000000000007</v>
      </c>
      <c r="AF2068">
        <v>9.5</v>
      </c>
      <c r="AG2068">
        <v>4.8</v>
      </c>
      <c r="AH2068">
        <v>8</v>
      </c>
      <c r="AI2068">
        <v>7</v>
      </c>
      <c r="AJ2068">
        <v>8</v>
      </c>
      <c r="AK2068"/>
      <c r="AL2068"/>
      <c r="AM2068"/>
      <c r="AN2068"/>
      <c r="AO2068"/>
      <c r="AP2068"/>
      <c r="AQ2068"/>
      <c r="AR2068"/>
      <c r="AS2068"/>
      <c r="AT2068"/>
      <c r="AU2068"/>
      <c r="AV2068"/>
      <c r="AW2068"/>
      <c r="AX2068"/>
      <c r="AY2068"/>
      <c r="AZ2068"/>
      <c r="BA2068"/>
      <c r="BB2068"/>
      <c r="BC2068"/>
      <c r="BD2068"/>
      <c r="BE2068"/>
      <c r="BF2068"/>
      <c r="BG2068"/>
      <c r="BH2068"/>
      <c r="BI2068"/>
      <c r="BJ2068" s="8" t="s">
        <v>67</v>
      </c>
      <c r="BK2068" s="1">
        <v>44816</v>
      </c>
      <c r="BL2068" t="s">
        <v>1933</v>
      </c>
      <c r="BM2068">
        <v>2585</v>
      </c>
      <c r="BN2068"/>
      <c r="BO2068"/>
    </row>
    <row r="2069" spans="1:67" x14ac:dyDescent="0.25">
      <c r="A2069" s="8" t="s">
        <v>2018</v>
      </c>
      <c r="C2069" t="s">
        <v>1504</v>
      </c>
      <c r="D2069" t="s">
        <v>64</v>
      </c>
      <c r="E2069" t="s">
        <v>273</v>
      </c>
      <c r="F2069" t="s">
        <v>278</v>
      </c>
      <c r="G2069" s="8" t="s">
        <v>273</v>
      </c>
      <c r="H2069" s="8" t="s">
        <v>278</v>
      </c>
      <c r="I2069" s="8"/>
      <c r="AY2069">
        <v>5</v>
      </c>
      <c r="AZ2069">
        <v>5</v>
      </c>
      <c r="BA2069">
        <v>6.8</v>
      </c>
      <c r="BB2069">
        <v>5.8</v>
      </c>
      <c r="BD2069">
        <v>5.8</v>
      </c>
      <c r="BJ2069" s="8" t="s">
        <v>67</v>
      </c>
      <c r="BK2069" s="1">
        <v>44816</v>
      </c>
      <c r="BL2069" t="s">
        <v>1933</v>
      </c>
      <c r="BM2069">
        <v>2585</v>
      </c>
    </row>
    <row r="2070" spans="1:67" s="12" customFormat="1" x14ac:dyDescent="0.25">
      <c r="A2070" s="8" t="s">
        <v>2019</v>
      </c>
      <c r="B2070"/>
      <c r="C2070" t="s">
        <v>1504</v>
      </c>
      <c r="D2070" t="s">
        <v>64</v>
      </c>
      <c r="E2070" t="s">
        <v>273</v>
      </c>
      <c r="F2070" t="s">
        <v>278</v>
      </c>
      <c r="G2070" s="8" t="s">
        <v>273</v>
      </c>
      <c r="H2070" s="8" t="s">
        <v>278</v>
      </c>
      <c r="I2070" s="8"/>
      <c r="J2070"/>
      <c r="K2070"/>
      <c r="L2070"/>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c r="AT2070"/>
      <c r="AU2070"/>
      <c r="AV2070"/>
      <c r="AW2070">
        <v>5.9</v>
      </c>
      <c r="AX2070">
        <v>4.5999999999999996</v>
      </c>
      <c r="AY2070">
        <v>5</v>
      </c>
      <c r="AZ2070">
        <v>5</v>
      </c>
      <c r="BA2070">
        <v>6.6</v>
      </c>
      <c r="BB2070">
        <v>5.9</v>
      </c>
      <c r="BC2070">
        <v>5.9</v>
      </c>
      <c r="BD2070">
        <v>5.9</v>
      </c>
      <c r="BE2070"/>
      <c r="BF2070"/>
      <c r="BG2070"/>
      <c r="BH2070">
        <v>4</v>
      </c>
      <c r="BI2070" t="s">
        <v>3437</v>
      </c>
      <c r="BJ2070" s="8" t="s">
        <v>67</v>
      </c>
      <c r="BK2070" s="1">
        <v>44816</v>
      </c>
      <c r="BL2070" t="s">
        <v>1933</v>
      </c>
      <c r="BM2070">
        <v>2585</v>
      </c>
      <c r="BN2070"/>
      <c r="BO2070"/>
    </row>
    <row r="2071" spans="1:67" s="8" customFormat="1" x14ac:dyDescent="0.25">
      <c r="A2071" s="8" t="s">
        <v>2020</v>
      </c>
      <c r="B2071"/>
      <c r="C2071" t="s">
        <v>1504</v>
      </c>
      <c r="D2071" t="s">
        <v>64</v>
      </c>
      <c r="E2071" t="s">
        <v>273</v>
      </c>
      <c r="F2071" t="s">
        <v>278</v>
      </c>
      <c r="G2071" s="8" t="s">
        <v>273</v>
      </c>
      <c r="H2071" s="8" t="s">
        <v>278</v>
      </c>
      <c r="J2071"/>
      <c r="K2071"/>
      <c r="L2071"/>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c r="AT2071"/>
      <c r="AU2071"/>
      <c r="AV2071"/>
      <c r="AW2071"/>
      <c r="AX2071"/>
      <c r="AY2071"/>
      <c r="AZ2071"/>
      <c r="BA2071">
        <v>6.9</v>
      </c>
      <c r="BB2071">
        <v>6</v>
      </c>
      <c r="BC2071">
        <v>6</v>
      </c>
      <c r="BD2071">
        <v>6</v>
      </c>
      <c r="BE2071">
        <v>8</v>
      </c>
      <c r="BF2071">
        <v>5.5</v>
      </c>
      <c r="BG2071">
        <v>5</v>
      </c>
      <c r="BH2071">
        <v>5.5</v>
      </c>
      <c r="BI2071"/>
      <c r="BJ2071" s="8" t="s">
        <v>67</v>
      </c>
      <c r="BK2071" s="1">
        <v>44816</v>
      </c>
      <c r="BL2071" t="s">
        <v>1933</v>
      </c>
      <c r="BM2071">
        <v>2585</v>
      </c>
      <c r="BN2071"/>
      <c r="BO2071"/>
    </row>
    <row r="2072" spans="1:67" s="8" customFormat="1" x14ac:dyDescent="0.25">
      <c r="A2072" s="8" t="s">
        <v>2021</v>
      </c>
      <c r="B2072"/>
      <c r="C2072" t="s">
        <v>1504</v>
      </c>
      <c r="D2072" t="s">
        <v>64</v>
      </c>
      <c r="E2072" t="s">
        <v>273</v>
      </c>
      <c r="F2072" t="s">
        <v>278</v>
      </c>
      <c r="G2072" s="8" t="s">
        <v>273</v>
      </c>
      <c r="H2072" s="8" t="s">
        <v>278</v>
      </c>
      <c r="J2072"/>
      <c r="K2072"/>
      <c r="L2072"/>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c r="AT2072"/>
      <c r="AU2072"/>
      <c r="AV2072"/>
      <c r="AW2072"/>
      <c r="AX2072"/>
      <c r="AY2072"/>
      <c r="AZ2072"/>
      <c r="BA2072">
        <v>6.6</v>
      </c>
      <c r="BB2072">
        <v>6.1</v>
      </c>
      <c r="BC2072">
        <v>6</v>
      </c>
      <c r="BD2072">
        <v>6.1</v>
      </c>
      <c r="BE2072"/>
      <c r="BF2072"/>
      <c r="BG2072">
        <v>4.3</v>
      </c>
      <c r="BH2072">
        <v>4.3</v>
      </c>
      <c r="BI2072" t="s">
        <v>3438</v>
      </c>
      <c r="BJ2072" s="8" t="s">
        <v>67</v>
      </c>
      <c r="BK2072" s="1">
        <v>44816</v>
      </c>
      <c r="BL2072" t="s">
        <v>1933</v>
      </c>
      <c r="BM2072">
        <v>2585</v>
      </c>
      <c r="BN2072"/>
      <c r="BO2072"/>
    </row>
    <row r="2073" spans="1:67" s="12" customFormat="1" x14ac:dyDescent="0.25">
      <c r="A2073" s="8" t="s">
        <v>2022</v>
      </c>
      <c r="B2073"/>
      <c r="C2073" t="s">
        <v>1504</v>
      </c>
      <c r="D2073" t="s">
        <v>64</v>
      </c>
      <c r="E2073" t="s">
        <v>273</v>
      </c>
      <c r="F2073" t="s">
        <v>278</v>
      </c>
      <c r="G2073" s="8" t="s">
        <v>273</v>
      </c>
      <c r="H2073" s="8" t="s">
        <v>278</v>
      </c>
      <c r="I2073" s="8"/>
      <c r="J2073"/>
      <c r="K2073"/>
      <c r="L2073"/>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c r="AT2073"/>
      <c r="AU2073"/>
      <c r="AV2073"/>
      <c r="AW2073"/>
      <c r="AX2073"/>
      <c r="AY2073"/>
      <c r="AZ2073"/>
      <c r="BA2073"/>
      <c r="BB2073"/>
      <c r="BC2073"/>
      <c r="BD2073"/>
      <c r="BE2073">
        <v>8.6</v>
      </c>
      <c r="BF2073">
        <v>6</v>
      </c>
      <c r="BG2073">
        <v>5.2</v>
      </c>
      <c r="BH2073">
        <v>6</v>
      </c>
      <c r="BI2073"/>
      <c r="BJ2073" s="8" t="s">
        <v>67</v>
      </c>
      <c r="BK2073" s="1">
        <v>44816</v>
      </c>
      <c r="BL2073" t="s">
        <v>1933</v>
      </c>
      <c r="BM2073">
        <v>2585</v>
      </c>
      <c r="BN2073"/>
      <c r="BO2073"/>
    </row>
    <row r="2074" spans="1:67" s="12" customFormat="1" x14ac:dyDescent="0.25">
      <c r="A2074" s="8" t="s">
        <v>1996</v>
      </c>
      <c r="B2074"/>
      <c r="C2074" t="s">
        <v>1504</v>
      </c>
      <c r="D2074" t="s">
        <v>64</v>
      </c>
      <c r="E2074" t="s">
        <v>273</v>
      </c>
      <c r="F2074" t="s">
        <v>278</v>
      </c>
      <c r="G2074" s="8" t="s">
        <v>273</v>
      </c>
      <c r="H2074" s="8" t="s">
        <v>278</v>
      </c>
      <c r="I2074" s="8"/>
      <c r="J2074"/>
      <c r="K2074"/>
      <c r="L2074"/>
      <c r="M2074"/>
      <c r="N2074"/>
      <c r="O2074"/>
      <c r="P2074"/>
      <c r="Q2074"/>
      <c r="R2074"/>
      <c r="S2074"/>
      <c r="T2074"/>
      <c r="U2074"/>
      <c r="V2074"/>
      <c r="W2074"/>
      <c r="X2074"/>
      <c r="Y2074"/>
      <c r="Z2074"/>
      <c r="AA2074"/>
      <c r="AB2074"/>
      <c r="AC2074">
        <v>6.9</v>
      </c>
      <c r="AD2074">
        <v>10.6</v>
      </c>
      <c r="AE2074">
        <v>10.7</v>
      </c>
      <c r="AF2074">
        <v>10.7</v>
      </c>
      <c r="AG2074">
        <v>4.8</v>
      </c>
      <c r="AH2074">
        <v>9.1999999999999993</v>
      </c>
      <c r="AI2074">
        <v>8</v>
      </c>
      <c r="AJ2074">
        <v>9.1999999999999993</v>
      </c>
      <c r="AK2074"/>
      <c r="AL2074"/>
      <c r="AM2074"/>
      <c r="AN2074"/>
      <c r="AO2074"/>
      <c r="AP2074"/>
      <c r="AQ2074"/>
      <c r="AR2074"/>
      <c r="AS2074"/>
      <c r="AT2074"/>
      <c r="AU2074"/>
      <c r="AV2074"/>
      <c r="AW2074"/>
      <c r="AX2074"/>
      <c r="AY2074"/>
      <c r="AZ2074"/>
      <c r="BA2074"/>
      <c r="BB2074"/>
      <c r="BC2074"/>
      <c r="BD2074"/>
      <c r="BE2074"/>
      <c r="BF2074"/>
      <c r="BG2074"/>
      <c r="BH2074"/>
      <c r="BI2074" s="11" t="s">
        <v>3439</v>
      </c>
      <c r="BJ2074" s="8" t="s">
        <v>67</v>
      </c>
      <c r="BK2074" s="1">
        <v>44816</v>
      </c>
      <c r="BL2074" t="s">
        <v>1933</v>
      </c>
      <c r="BM2074">
        <v>2585</v>
      </c>
      <c r="BN2074"/>
      <c r="BO2074"/>
    </row>
    <row r="2075" spans="1:67" s="12" customFormat="1" x14ac:dyDescent="0.25">
      <c r="A2075" s="8" t="s">
        <v>1997</v>
      </c>
      <c r="B2075"/>
      <c r="C2075" t="s">
        <v>1504</v>
      </c>
      <c r="D2075" t="s">
        <v>64</v>
      </c>
      <c r="E2075" t="s">
        <v>273</v>
      </c>
      <c r="F2075" t="s">
        <v>278</v>
      </c>
      <c r="G2075" s="8" t="s">
        <v>273</v>
      </c>
      <c r="H2075" s="8" t="s">
        <v>278</v>
      </c>
      <c r="I2075" s="8"/>
      <c r="J2075"/>
      <c r="K2075"/>
      <c r="L2075"/>
      <c r="M2075"/>
      <c r="N2075"/>
      <c r="O2075"/>
      <c r="P2075"/>
      <c r="Q2075"/>
      <c r="R2075"/>
      <c r="S2075"/>
      <c r="T2075"/>
      <c r="U2075"/>
      <c r="V2075"/>
      <c r="W2075"/>
      <c r="X2075"/>
      <c r="Y2075">
        <v>6.1</v>
      </c>
      <c r="Z2075">
        <v>8.1999999999999993</v>
      </c>
      <c r="AA2075">
        <v>8.3000000000000007</v>
      </c>
      <c r="AB2075">
        <v>8.3000000000000007</v>
      </c>
      <c r="AC2075">
        <v>7.3</v>
      </c>
      <c r="AD2075">
        <v>10.1</v>
      </c>
      <c r="AE2075">
        <v>9.8000000000000007</v>
      </c>
      <c r="AF2075">
        <v>10.1</v>
      </c>
      <c r="AG2075"/>
      <c r="AH2075"/>
      <c r="AI2075"/>
      <c r="AJ2075"/>
      <c r="AK2075"/>
      <c r="AL2075"/>
      <c r="AM2075"/>
      <c r="AN2075"/>
      <c r="AO2075"/>
      <c r="AP2075"/>
      <c r="AQ2075"/>
      <c r="AR2075"/>
      <c r="AS2075"/>
      <c r="AT2075"/>
      <c r="AU2075"/>
      <c r="AV2075"/>
      <c r="AW2075"/>
      <c r="AX2075"/>
      <c r="AY2075"/>
      <c r="AZ2075"/>
      <c r="BA2075"/>
      <c r="BB2075"/>
      <c r="BC2075"/>
      <c r="BD2075"/>
      <c r="BE2075"/>
      <c r="BF2075"/>
      <c r="BG2075"/>
      <c r="BH2075"/>
      <c r="BI2075"/>
      <c r="BJ2075" s="8" t="s">
        <v>67</v>
      </c>
      <c r="BK2075" s="1">
        <v>44816</v>
      </c>
      <c r="BL2075" t="s">
        <v>1933</v>
      </c>
      <c r="BM2075">
        <v>2585</v>
      </c>
      <c r="BN2075"/>
      <c r="BO2075"/>
    </row>
    <row r="2076" spans="1:67" s="8" customFormat="1" x14ac:dyDescent="0.25">
      <c r="A2076" s="8" t="s">
        <v>1998</v>
      </c>
      <c r="B2076"/>
      <c r="C2076" t="s">
        <v>1504</v>
      </c>
      <c r="D2076" t="s">
        <v>64</v>
      </c>
      <c r="E2076" t="s">
        <v>273</v>
      </c>
      <c r="F2076" t="s">
        <v>278</v>
      </c>
      <c r="G2076" s="8" t="s">
        <v>273</v>
      </c>
      <c r="H2076" s="8" t="s">
        <v>278</v>
      </c>
      <c r="J2076"/>
      <c r="K2076"/>
      <c r="L2076"/>
      <c r="M2076"/>
      <c r="N2076"/>
      <c r="O2076"/>
      <c r="P2076"/>
      <c r="Q2076">
        <v>4.8</v>
      </c>
      <c r="R2076">
        <v>5</v>
      </c>
      <c r="S2076">
        <v>5.2</v>
      </c>
      <c r="T2076">
        <v>5.2</v>
      </c>
      <c r="U2076"/>
      <c r="V2076"/>
      <c r="W2076"/>
      <c r="X2076"/>
      <c r="Y2076"/>
      <c r="Z2076"/>
      <c r="AA2076"/>
      <c r="AB2076"/>
      <c r="AC2076"/>
      <c r="AD2076"/>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s="8" t="s">
        <v>67</v>
      </c>
      <c r="BK2076" s="1">
        <v>44816</v>
      </c>
      <c r="BL2076" t="s">
        <v>1933</v>
      </c>
      <c r="BM2076">
        <v>2585</v>
      </c>
      <c r="BN2076"/>
      <c r="BO2076"/>
    </row>
    <row r="2077" spans="1:67" s="8" customFormat="1" x14ac:dyDescent="0.25">
      <c r="A2077" s="8" t="s">
        <v>1999</v>
      </c>
      <c r="B2077"/>
      <c r="C2077" t="s">
        <v>1504</v>
      </c>
      <c r="D2077" t="s">
        <v>64</v>
      </c>
      <c r="E2077" t="s">
        <v>273</v>
      </c>
      <c r="F2077" t="s">
        <v>278</v>
      </c>
      <c r="G2077" s="8" t="s">
        <v>273</v>
      </c>
      <c r="H2077" s="8" t="s">
        <v>278</v>
      </c>
      <c r="J2077"/>
      <c r="K2077"/>
      <c r="L2077"/>
      <c r="M2077"/>
      <c r="N2077"/>
      <c r="O2077"/>
      <c r="P2077"/>
      <c r="Q2077"/>
      <c r="R2077"/>
      <c r="S2077"/>
      <c r="T2077"/>
      <c r="U2077"/>
      <c r="V2077"/>
      <c r="W2077"/>
      <c r="X2077"/>
      <c r="Y2077"/>
      <c r="Z2077"/>
      <c r="AA2077"/>
      <c r="AB2077"/>
      <c r="AC2077"/>
      <c r="AD2077"/>
      <c r="AE2077">
        <v>9.4</v>
      </c>
      <c r="AF2077">
        <v>9.4</v>
      </c>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s="8" t="s">
        <v>67</v>
      </c>
      <c r="BK2077" s="1">
        <v>44816</v>
      </c>
      <c r="BL2077" t="s">
        <v>1933</v>
      </c>
      <c r="BM2077">
        <v>2585</v>
      </c>
      <c r="BN2077"/>
      <c r="BO2077"/>
    </row>
    <row r="2078" spans="1:67" s="8" customFormat="1" x14ac:dyDescent="0.25">
      <c r="A2078" s="8" t="s">
        <v>2000</v>
      </c>
      <c r="B2078"/>
      <c r="C2078" t="s">
        <v>1504</v>
      </c>
      <c r="D2078" t="s">
        <v>64</v>
      </c>
      <c r="E2078" t="s">
        <v>273</v>
      </c>
      <c r="F2078" t="s">
        <v>278</v>
      </c>
      <c r="G2078" s="8" t="s">
        <v>273</v>
      </c>
      <c r="H2078" s="8" t="s">
        <v>278</v>
      </c>
      <c r="J2078"/>
      <c r="K2078"/>
      <c r="L2078"/>
      <c r="M2078"/>
      <c r="N2078"/>
      <c r="O2078"/>
      <c r="P2078"/>
      <c r="Q2078"/>
      <c r="R2078"/>
      <c r="S2078"/>
      <c r="T2078"/>
      <c r="U2078"/>
      <c r="V2078"/>
      <c r="W2078"/>
      <c r="X2078"/>
      <c r="Y2078"/>
      <c r="Z2078"/>
      <c r="AA2078"/>
      <c r="AB2078"/>
      <c r="AC2078"/>
      <c r="AD2078"/>
      <c r="AE2078"/>
      <c r="AF2078"/>
      <c r="AG2078">
        <v>5.2</v>
      </c>
      <c r="AH2078">
        <v>8.1</v>
      </c>
      <c r="AI2078">
        <v>6.9</v>
      </c>
      <c r="AJ2078">
        <v>8.1</v>
      </c>
      <c r="AK2078"/>
      <c r="AL2078"/>
      <c r="AM2078"/>
      <c r="AN2078"/>
      <c r="AO2078"/>
      <c r="AP2078"/>
      <c r="AQ2078"/>
      <c r="AR2078"/>
      <c r="AS2078"/>
      <c r="AT2078"/>
      <c r="AU2078"/>
      <c r="AV2078"/>
      <c r="AW2078"/>
      <c r="AX2078"/>
      <c r="AY2078"/>
      <c r="AZ2078"/>
      <c r="BA2078"/>
      <c r="BB2078"/>
      <c r="BC2078"/>
      <c r="BD2078"/>
      <c r="BE2078"/>
      <c r="BF2078"/>
      <c r="BG2078"/>
      <c r="BH2078"/>
      <c r="BI2078"/>
      <c r="BJ2078" s="8" t="s">
        <v>67</v>
      </c>
      <c r="BK2078" s="1">
        <v>44816</v>
      </c>
      <c r="BL2078" t="s">
        <v>1933</v>
      </c>
      <c r="BM2078">
        <v>2585</v>
      </c>
      <c r="BN2078"/>
      <c r="BO2078"/>
    </row>
    <row r="2079" spans="1:67" s="8" customFormat="1" x14ac:dyDescent="0.25">
      <c r="A2079" s="8" t="s">
        <v>2023</v>
      </c>
      <c r="B2079"/>
      <c r="C2079" t="s">
        <v>1504</v>
      </c>
      <c r="D2079" t="s">
        <v>64</v>
      </c>
      <c r="E2079" t="s">
        <v>273</v>
      </c>
      <c r="F2079" t="s">
        <v>278</v>
      </c>
      <c r="G2079" s="8" t="s">
        <v>273</v>
      </c>
      <c r="H2079" s="8" t="s">
        <v>278</v>
      </c>
      <c r="J2079"/>
      <c r="K2079"/>
      <c r="L2079"/>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c r="AT2079"/>
      <c r="AU2079"/>
      <c r="AV2079"/>
      <c r="AW2079"/>
      <c r="AX2079"/>
      <c r="AY2079"/>
      <c r="AZ2079"/>
      <c r="BA2079"/>
      <c r="BB2079"/>
      <c r="BC2079"/>
      <c r="BD2079"/>
      <c r="BE2079">
        <v>7.7</v>
      </c>
      <c r="BF2079">
        <v>4.8</v>
      </c>
      <c r="BG2079">
        <v>4</v>
      </c>
      <c r="BH2079">
        <v>4.8</v>
      </c>
      <c r="BI2079" s="11" t="s">
        <v>3440</v>
      </c>
      <c r="BJ2079" s="8" t="s">
        <v>67</v>
      </c>
      <c r="BK2079" s="1">
        <v>44816</v>
      </c>
      <c r="BL2079" t="s">
        <v>1933</v>
      </c>
      <c r="BM2079">
        <v>2585</v>
      </c>
      <c r="BN2079"/>
      <c r="BO2079"/>
    </row>
    <row r="2080" spans="1:67" s="8" customFormat="1" x14ac:dyDescent="0.25">
      <c r="A2080" s="8" t="s">
        <v>2024</v>
      </c>
      <c r="B2080"/>
      <c r="C2080" t="s">
        <v>1504</v>
      </c>
      <c r="D2080" t="s">
        <v>64</v>
      </c>
      <c r="E2080" t="s">
        <v>273</v>
      </c>
      <c r="F2080" t="s">
        <v>278</v>
      </c>
      <c r="G2080" s="8" t="s">
        <v>273</v>
      </c>
      <c r="H2080" s="8" t="s">
        <v>278</v>
      </c>
      <c r="J2080"/>
      <c r="K2080"/>
      <c r="L2080"/>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v>5.7</v>
      </c>
      <c r="AT2080"/>
      <c r="AU2080"/>
      <c r="AV2080">
        <v>4.2</v>
      </c>
      <c r="AW2080">
        <v>6.2</v>
      </c>
      <c r="AX2080">
        <v>4.7</v>
      </c>
      <c r="AY2080">
        <v>5</v>
      </c>
      <c r="AZ2080">
        <v>5</v>
      </c>
      <c r="BA2080"/>
      <c r="BB2080"/>
      <c r="BC2080"/>
      <c r="BD2080"/>
      <c r="BE2080"/>
      <c r="BF2080"/>
      <c r="BG2080"/>
      <c r="BH2080"/>
      <c r="BI2080"/>
      <c r="BJ2080" s="8" t="s">
        <v>67</v>
      </c>
      <c r="BK2080" s="1">
        <v>44816</v>
      </c>
      <c r="BL2080" t="s">
        <v>1933</v>
      </c>
      <c r="BM2080">
        <v>2585</v>
      </c>
      <c r="BN2080"/>
      <c r="BO2080"/>
    </row>
    <row r="2081" spans="1:67" s="8" customFormat="1" x14ac:dyDescent="0.25">
      <c r="A2081" s="8" t="s">
        <v>2025</v>
      </c>
      <c r="B2081"/>
      <c r="C2081" t="s">
        <v>1504</v>
      </c>
      <c r="D2081" t="s">
        <v>64</v>
      </c>
      <c r="E2081" t="s">
        <v>273</v>
      </c>
      <c r="F2081" t="s">
        <v>278</v>
      </c>
      <c r="G2081" s="8" t="s">
        <v>273</v>
      </c>
      <c r="H2081" s="8" t="s">
        <v>278</v>
      </c>
      <c r="J2081"/>
      <c r="K2081"/>
      <c r="L2081"/>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c r="AT2081"/>
      <c r="AU2081"/>
      <c r="AV2081"/>
      <c r="AW2081"/>
      <c r="AX2081"/>
      <c r="AY2081"/>
      <c r="AZ2081"/>
      <c r="BA2081">
        <v>7.5</v>
      </c>
      <c r="BB2081">
        <v>6.4</v>
      </c>
      <c r="BC2081">
        <v>6.1</v>
      </c>
      <c r="BD2081">
        <v>6.4</v>
      </c>
      <c r="BE2081"/>
      <c r="BF2081"/>
      <c r="BG2081"/>
      <c r="BH2081"/>
      <c r="BI2081"/>
      <c r="BJ2081" s="8" t="s">
        <v>67</v>
      </c>
      <c r="BK2081" s="1">
        <v>44816</v>
      </c>
      <c r="BL2081" t="s">
        <v>1933</v>
      </c>
      <c r="BM2081">
        <v>2585</v>
      </c>
      <c r="BN2081"/>
      <c r="BO2081"/>
    </row>
    <row r="2082" spans="1:67" s="8" customFormat="1" x14ac:dyDescent="0.25">
      <c r="A2082" s="8" t="s">
        <v>2001</v>
      </c>
      <c r="B2082"/>
      <c r="C2082" t="s">
        <v>1504</v>
      </c>
      <c r="D2082" t="s">
        <v>64</v>
      </c>
      <c r="E2082" t="s">
        <v>273</v>
      </c>
      <c r="F2082" t="s">
        <v>278</v>
      </c>
      <c r="G2082" s="8" t="s">
        <v>273</v>
      </c>
      <c r="H2082" s="8" t="s">
        <v>278</v>
      </c>
      <c r="J2082"/>
      <c r="K2082"/>
      <c r="L2082"/>
      <c r="M2082"/>
      <c r="N2082"/>
      <c r="O2082"/>
      <c r="P2082"/>
      <c r="Q2082">
        <v>4.9000000000000004</v>
      </c>
      <c r="R2082">
        <v>4.0999999999999996</v>
      </c>
      <c r="S2082">
        <v>4.3</v>
      </c>
      <c r="T2082">
        <v>4.3</v>
      </c>
      <c r="U2082"/>
      <c r="V2082"/>
      <c r="W2082"/>
      <c r="X2082"/>
      <c r="Y2082"/>
      <c r="Z2082"/>
      <c r="AA2082"/>
      <c r="AB2082"/>
      <c r="AC2082"/>
      <c r="AD2082"/>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s="8" t="s">
        <v>67</v>
      </c>
      <c r="BK2082" s="1">
        <v>44816</v>
      </c>
      <c r="BL2082" t="s">
        <v>1933</v>
      </c>
      <c r="BM2082">
        <v>2585</v>
      </c>
      <c r="BN2082"/>
      <c r="BO2082"/>
    </row>
    <row r="2083" spans="1:67" s="8" customFormat="1" x14ac:dyDescent="0.25">
      <c r="A2083" s="8" t="s">
        <v>2026</v>
      </c>
      <c r="B2083"/>
      <c r="C2083" t="s">
        <v>1504</v>
      </c>
      <c r="D2083" t="s">
        <v>64</v>
      </c>
      <c r="E2083" t="s">
        <v>273</v>
      </c>
      <c r="F2083" t="s">
        <v>278</v>
      </c>
      <c r="G2083" s="8" t="s">
        <v>273</v>
      </c>
      <c r="H2083" s="8" t="s">
        <v>278</v>
      </c>
      <c r="J2083"/>
      <c r="K2083"/>
      <c r="L2083"/>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c r="AT2083"/>
      <c r="AU2083"/>
      <c r="AV2083"/>
      <c r="AW2083">
        <v>6.1</v>
      </c>
      <c r="AX2083">
        <v>5</v>
      </c>
      <c r="AY2083">
        <v>5.0999999999999996</v>
      </c>
      <c r="AZ2083">
        <v>5.0999999999999996</v>
      </c>
      <c r="BA2083">
        <v>6.7</v>
      </c>
      <c r="BB2083">
        <v>6.2</v>
      </c>
      <c r="BC2083">
        <v>5.6</v>
      </c>
      <c r="BD2083">
        <v>6.2</v>
      </c>
      <c r="BE2083">
        <v>7.3</v>
      </c>
      <c r="BF2083">
        <v>5.5</v>
      </c>
      <c r="BG2083">
        <v>4.5</v>
      </c>
      <c r="BH2083">
        <v>5.5</v>
      </c>
      <c r="BI2083" s="11" t="s">
        <v>3440</v>
      </c>
      <c r="BJ2083" s="8" t="s">
        <v>67</v>
      </c>
      <c r="BK2083" s="1">
        <v>44816</v>
      </c>
      <c r="BL2083" t="s">
        <v>1933</v>
      </c>
      <c r="BM2083">
        <v>2585</v>
      </c>
      <c r="BN2083"/>
      <c r="BO2083"/>
    </row>
    <row r="2084" spans="1:67" x14ac:dyDescent="0.25">
      <c r="A2084" s="8" t="s">
        <v>2002</v>
      </c>
      <c r="C2084" t="s">
        <v>1504</v>
      </c>
      <c r="D2084" t="s">
        <v>64</v>
      </c>
      <c r="E2084" t="s">
        <v>273</v>
      </c>
      <c r="F2084" t="s">
        <v>278</v>
      </c>
      <c r="G2084" s="8" t="s">
        <v>273</v>
      </c>
      <c r="H2084" s="8" t="s">
        <v>278</v>
      </c>
      <c r="I2084" s="8"/>
      <c r="AC2084">
        <v>6.4</v>
      </c>
      <c r="AD2084">
        <v>8.4</v>
      </c>
      <c r="AE2084">
        <v>8.6</v>
      </c>
      <c r="AF2084">
        <v>8.6</v>
      </c>
      <c r="BJ2084" s="8" t="s">
        <v>67</v>
      </c>
      <c r="BK2084" s="1">
        <v>44816</v>
      </c>
      <c r="BL2084" t="s">
        <v>1933</v>
      </c>
      <c r="BM2084">
        <v>2585</v>
      </c>
    </row>
    <row r="2085" spans="1:67" x14ac:dyDescent="0.25">
      <c r="A2085" s="8" t="s">
        <v>2003</v>
      </c>
      <c r="C2085" t="s">
        <v>1504</v>
      </c>
      <c r="D2085" t="s">
        <v>64</v>
      </c>
      <c r="E2085" t="s">
        <v>273</v>
      </c>
      <c r="F2085" t="s">
        <v>278</v>
      </c>
      <c r="G2085" s="8" t="s">
        <v>273</v>
      </c>
      <c r="H2085" s="8" t="s">
        <v>278</v>
      </c>
      <c r="I2085" s="8"/>
      <c r="AG2085">
        <v>5.3</v>
      </c>
      <c r="AH2085">
        <v>8.4</v>
      </c>
      <c r="AI2085">
        <v>7.4</v>
      </c>
      <c r="AJ2085">
        <v>8.4</v>
      </c>
      <c r="BJ2085" s="8" t="s">
        <v>67</v>
      </c>
      <c r="BK2085" s="1">
        <v>44816</v>
      </c>
      <c r="BL2085" t="s">
        <v>1933</v>
      </c>
      <c r="BM2085">
        <v>2585</v>
      </c>
    </row>
    <row r="2086" spans="1:67" x14ac:dyDescent="0.25">
      <c r="A2086" s="8" t="s">
        <v>2004</v>
      </c>
      <c r="C2086" t="s">
        <v>1504</v>
      </c>
      <c r="D2086" t="s">
        <v>64</v>
      </c>
      <c r="E2086" t="s">
        <v>273</v>
      </c>
      <c r="F2086" t="s">
        <v>278</v>
      </c>
      <c r="G2086" s="8" t="s">
        <v>273</v>
      </c>
      <c r="H2086" s="8" t="s">
        <v>278</v>
      </c>
      <c r="I2086" s="8"/>
      <c r="AC2086">
        <v>6.9</v>
      </c>
      <c r="AD2086">
        <v>9.9</v>
      </c>
      <c r="AE2086">
        <v>9.8000000000000007</v>
      </c>
      <c r="AF2086">
        <v>9.9</v>
      </c>
      <c r="BJ2086" s="8" t="s">
        <v>67</v>
      </c>
      <c r="BK2086" s="1">
        <v>44816</v>
      </c>
      <c r="BL2086" t="s">
        <v>1933</v>
      </c>
      <c r="BM2086">
        <v>2585</v>
      </c>
    </row>
    <row r="2087" spans="1:67" x14ac:dyDescent="0.25">
      <c r="A2087" s="8" t="s">
        <v>2005</v>
      </c>
      <c r="C2087" t="s">
        <v>1504</v>
      </c>
      <c r="D2087" t="s">
        <v>64</v>
      </c>
      <c r="E2087" t="s">
        <v>273</v>
      </c>
      <c r="F2087" t="s">
        <v>278</v>
      </c>
      <c r="G2087" s="8" t="s">
        <v>273</v>
      </c>
      <c r="H2087" s="8" t="s">
        <v>278</v>
      </c>
      <c r="I2087" s="8"/>
      <c r="Y2087">
        <v>6.5</v>
      </c>
      <c r="Z2087">
        <v>8.4</v>
      </c>
      <c r="AA2087">
        <v>8.6</v>
      </c>
      <c r="AB2087">
        <v>8.6</v>
      </c>
      <c r="BJ2087" s="8" t="s">
        <v>67</v>
      </c>
      <c r="BK2087" s="1">
        <v>44816</v>
      </c>
      <c r="BL2087" t="s">
        <v>1933</v>
      </c>
      <c r="BM2087">
        <v>2585</v>
      </c>
    </row>
    <row r="2088" spans="1:67" x14ac:dyDescent="0.25">
      <c r="A2088" s="8" t="s">
        <v>2027</v>
      </c>
      <c r="C2088" t="s">
        <v>1504</v>
      </c>
      <c r="D2088" t="s">
        <v>64</v>
      </c>
      <c r="E2088" t="s">
        <v>273</v>
      </c>
      <c r="F2088" t="s">
        <v>278</v>
      </c>
      <c r="G2088" s="8" t="s">
        <v>273</v>
      </c>
      <c r="H2088" s="8" t="s">
        <v>278</v>
      </c>
      <c r="I2088" s="8"/>
      <c r="AS2088">
        <v>5.7</v>
      </c>
      <c r="AV2088">
        <v>4</v>
      </c>
      <c r="BA2088">
        <v>6</v>
      </c>
      <c r="BC2088">
        <v>5.3</v>
      </c>
      <c r="BD2088">
        <v>5.3</v>
      </c>
      <c r="BF2088">
        <v>4.7</v>
      </c>
      <c r="BG2088">
        <v>4.3</v>
      </c>
      <c r="BH2088">
        <v>4.7</v>
      </c>
      <c r="BI2088" s="11" t="s">
        <v>3441</v>
      </c>
      <c r="BJ2088" s="8" t="s">
        <v>67</v>
      </c>
      <c r="BK2088" s="1">
        <v>44816</v>
      </c>
      <c r="BL2088" t="s">
        <v>1933</v>
      </c>
      <c r="BM2088">
        <v>2585</v>
      </c>
    </row>
    <row r="2089" spans="1:67" x14ac:dyDescent="0.25">
      <c r="A2089" s="8" t="s">
        <v>2006</v>
      </c>
      <c r="C2089" t="s">
        <v>1504</v>
      </c>
      <c r="D2089" t="s">
        <v>64</v>
      </c>
      <c r="E2089" t="s">
        <v>273</v>
      </c>
      <c r="F2089" t="s">
        <v>278</v>
      </c>
      <c r="G2089" s="8" t="s">
        <v>273</v>
      </c>
      <c r="H2089" s="8" t="s">
        <v>278</v>
      </c>
      <c r="I2089" s="8"/>
      <c r="U2089">
        <v>5.4</v>
      </c>
      <c r="V2089">
        <v>6.9</v>
      </c>
      <c r="W2089">
        <v>7.2</v>
      </c>
      <c r="X2089">
        <v>7.2</v>
      </c>
      <c r="Y2089">
        <v>5.7</v>
      </c>
      <c r="Z2089">
        <v>7.5</v>
      </c>
      <c r="AA2089">
        <v>7.9</v>
      </c>
      <c r="AB2089">
        <v>7.9</v>
      </c>
      <c r="AC2089">
        <v>5.4</v>
      </c>
      <c r="AD2089">
        <v>8.9</v>
      </c>
      <c r="AE2089">
        <v>8.6999999999999993</v>
      </c>
      <c r="AF2089">
        <v>8.9</v>
      </c>
      <c r="BI2089" s="11" t="s">
        <v>3442</v>
      </c>
      <c r="BJ2089" s="8" t="s">
        <v>67</v>
      </c>
      <c r="BK2089" s="1">
        <v>44816</v>
      </c>
      <c r="BL2089" t="s">
        <v>1933</v>
      </c>
      <c r="BM2089">
        <v>2585</v>
      </c>
    </row>
    <row r="2090" spans="1:67" x14ac:dyDescent="0.25">
      <c r="A2090" s="8" t="s">
        <v>2007</v>
      </c>
      <c r="C2090" t="s">
        <v>1504</v>
      </c>
      <c r="D2090" t="s">
        <v>64</v>
      </c>
      <c r="E2090" t="s">
        <v>273</v>
      </c>
      <c r="F2090" t="s">
        <v>278</v>
      </c>
      <c r="G2090" s="8" t="s">
        <v>273</v>
      </c>
      <c r="H2090" s="8" t="s">
        <v>278</v>
      </c>
      <c r="I2090" s="8"/>
      <c r="U2090">
        <v>5.4</v>
      </c>
      <c r="V2090">
        <v>6.7</v>
      </c>
      <c r="W2090">
        <v>6.8</v>
      </c>
      <c r="X2090">
        <v>6.8</v>
      </c>
      <c r="Y2090">
        <v>5.7</v>
      </c>
      <c r="Z2090">
        <v>7.3</v>
      </c>
      <c r="AA2090">
        <v>7.3</v>
      </c>
      <c r="AB2090">
        <v>7.3</v>
      </c>
      <c r="BI2090" s="11" t="s">
        <v>3442</v>
      </c>
      <c r="BJ2090" s="8" t="s">
        <v>67</v>
      </c>
      <c r="BK2090" s="1">
        <v>44816</v>
      </c>
      <c r="BL2090" t="s">
        <v>1933</v>
      </c>
      <c r="BM2090">
        <v>2585</v>
      </c>
    </row>
    <row r="2091" spans="1:67" x14ac:dyDescent="0.25">
      <c r="A2091" s="8" t="s">
        <v>2028</v>
      </c>
      <c r="C2091" t="s">
        <v>1504</v>
      </c>
      <c r="D2091" t="s">
        <v>64</v>
      </c>
      <c r="E2091" t="s">
        <v>273</v>
      </c>
      <c r="F2091" t="s">
        <v>278</v>
      </c>
      <c r="G2091" s="8" t="s">
        <v>273</v>
      </c>
      <c r="H2091" s="8" t="s">
        <v>278</v>
      </c>
      <c r="I2091" s="8"/>
      <c r="AK2091">
        <v>4</v>
      </c>
      <c r="AO2091">
        <v>5.0999999999999996</v>
      </c>
      <c r="AS2091">
        <v>5.5</v>
      </c>
      <c r="AW2091">
        <v>6.2</v>
      </c>
      <c r="AX2091">
        <v>5</v>
      </c>
      <c r="AY2091">
        <v>5.3</v>
      </c>
      <c r="AZ2091">
        <v>5.3</v>
      </c>
      <c r="BA2091">
        <v>7.3</v>
      </c>
      <c r="BB2091">
        <v>6.5</v>
      </c>
      <c r="BC2091">
        <v>6.5</v>
      </c>
      <c r="BD2091">
        <v>6.5</v>
      </c>
      <c r="BE2091">
        <v>7.9</v>
      </c>
      <c r="BF2091">
        <v>5.8</v>
      </c>
      <c r="BH2091">
        <v>5.8</v>
      </c>
      <c r="BI2091" s="11" t="s">
        <v>3443</v>
      </c>
      <c r="BJ2091" s="8" t="s">
        <v>67</v>
      </c>
      <c r="BK2091" s="1">
        <v>44816</v>
      </c>
      <c r="BL2091" t="s">
        <v>1933</v>
      </c>
      <c r="BM2091">
        <v>2585</v>
      </c>
    </row>
    <row r="2092" spans="1:67" x14ac:dyDescent="0.25">
      <c r="A2092" s="8" t="s">
        <v>1057</v>
      </c>
      <c r="C2092" t="s">
        <v>1504</v>
      </c>
      <c r="D2092" t="s">
        <v>64</v>
      </c>
      <c r="E2092" t="s">
        <v>273</v>
      </c>
      <c r="F2092" t="s">
        <v>278</v>
      </c>
      <c r="G2092" s="8" t="s">
        <v>273</v>
      </c>
      <c r="H2092" s="8" t="s">
        <v>278</v>
      </c>
      <c r="I2092" s="8"/>
      <c r="AV2092">
        <v>4.0999999999999996</v>
      </c>
      <c r="AW2092">
        <v>6.4</v>
      </c>
      <c r="AX2092">
        <v>4.9000000000000004</v>
      </c>
      <c r="AY2092">
        <v>5.3</v>
      </c>
      <c r="AZ2092">
        <v>7.4</v>
      </c>
      <c r="BC2092">
        <v>6.3</v>
      </c>
      <c r="BD2092">
        <v>6.3</v>
      </c>
      <c r="BF2092">
        <v>5.5</v>
      </c>
      <c r="BH2092">
        <v>5.5</v>
      </c>
      <c r="BI2092" s="11" t="s">
        <v>3444</v>
      </c>
      <c r="BJ2092" s="8" t="s">
        <v>67</v>
      </c>
      <c r="BK2092" s="1">
        <v>44816</v>
      </c>
      <c r="BL2092" t="s">
        <v>1933</v>
      </c>
      <c r="BM2092">
        <v>2585</v>
      </c>
    </row>
    <row r="2093" spans="1:67" x14ac:dyDescent="0.25">
      <c r="A2093" s="8" t="s">
        <v>2029</v>
      </c>
      <c r="C2093" t="s">
        <v>1504</v>
      </c>
      <c r="D2093" t="s">
        <v>64</v>
      </c>
      <c r="E2093" t="s">
        <v>273</v>
      </c>
      <c r="F2093" t="s">
        <v>278</v>
      </c>
      <c r="G2093" s="8" t="s">
        <v>273</v>
      </c>
      <c r="H2093" s="8" t="s">
        <v>278</v>
      </c>
      <c r="I2093" s="8"/>
      <c r="AW2093">
        <v>6.3</v>
      </c>
      <c r="AX2093">
        <v>4.2</v>
      </c>
      <c r="AY2093">
        <v>4.8</v>
      </c>
      <c r="AZ2093">
        <v>4.8</v>
      </c>
      <c r="BJ2093" s="8" t="s">
        <v>67</v>
      </c>
      <c r="BK2093" s="1">
        <v>44816</v>
      </c>
      <c r="BL2093" t="s">
        <v>1933</v>
      </c>
      <c r="BM2093">
        <v>2585</v>
      </c>
    </row>
    <row r="2094" spans="1:67" x14ac:dyDescent="0.25">
      <c r="A2094" s="8" t="s">
        <v>2008</v>
      </c>
      <c r="C2094" t="s">
        <v>1504</v>
      </c>
      <c r="D2094" t="s">
        <v>64</v>
      </c>
      <c r="E2094" t="s">
        <v>273</v>
      </c>
      <c r="F2094" t="s">
        <v>278</v>
      </c>
      <c r="G2094" s="8" t="s">
        <v>273</v>
      </c>
      <c r="H2094" s="8" t="s">
        <v>278</v>
      </c>
      <c r="I2094" s="8"/>
      <c r="M2094">
        <v>3.9</v>
      </c>
      <c r="P2094">
        <v>2.6</v>
      </c>
      <c r="Q2094">
        <v>4.9000000000000004</v>
      </c>
      <c r="R2094">
        <v>4</v>
      </c>
      <c r="S2094">
        <v>4.2</v>
      </c>
      <c r="T2094">
        <v>4.2</v>
      </c>
      <c r="U2094">
        <v>5.9</v>
      </c>
      <c r="V2094">
        <v>6</v>
      </c>
      <c r="W2094">
        <v>6.3</v>
      </c>
      <c r="X2094">
        <v>6.3</v>
      </c>
      <c r="AC2094">
        <v>6.4</v>
      </c>
      <c r="AD2094">
        <v>9.3000000000000007</v>
      </c>
      <c r="AE2094">
        <v>9.1</v>
      </c>
      <c r="AF2094">
        <v>9.3000000000000007</v>
      </c>
      <c r="BI2094" s="11" t="s">
        <v>3445</v>
      </c>
      <c r="BJ2094" s="8" t="s">
        <v>67</v>
      </c>
      <c r="BK2094" s="1">
        <v>44816</v>
      </c>
      <c r="BL2094" t="s">
        <v>1933</v>
      </c>
      <c r="BM2094">
        <v>2585</v>
      </c>
    </row>
    <row r="2095" spans="1:67" x14ac:dyDescent="0.25">
      <c r="A2095" s="8" t="s">
        <v>2009</v>
      </c>
      <c r="C2095" t="s">
        <v>1504</v>
      </c>
      <c r="D2095" t="s">
        <v>64</v>
      </c>
      <c r="E2095" t="s">
        <v>273</v>
      </c>
      <c r="F2095" t="s">
        <v>278</v>
      </c>
      <c r="G2095" s="8" t="s">
        <v>273</v>
      </c>
      <c r="H2095" s="8" t="s">
        <v>278</v>
      </c>
      <c r="I2095" s="8"/>
      <c r="Q2095">
        <v>4.8</v>
      </c>
      <c r="U2095">
        <v>5.2</v>
      </c>
      <c r="AC2095">
        <v>6.9</v>
      </c>
      <c r="BI2095" s="11" t="s">
        <v>3446</v>
      </c>
      <c r="BJ2095" s="8" t="s">
        <v>67</v>
      </c>
      <c r="BK2095" s="1">
        <v>44816</v>
      </c>
      <c r="BL2095" t="s">
        <v>1933</v>
      </c>
      <c r="BM2095">
        <v>2585</v>
      </c>
    </row>
    <row r="2096" spans="1:67" x14ac:dyDescent="0.25">
      <c r="A2096" s="8" t="s">
        <v>2030</v>
      </c>
      <c r="C2096" t="s">
        <v>1504</v>
      </c>
      <c r="D2096" t="s">
        <v>64</v>
      </c>
      <c r="E2096" t="s">
        <v>273</v>
      </c>
      <c r="F2096" t="s">
        <v>278</v>
      </c>
      <c r="G2096" s="8" t="s">
        <v>273</v>
      </c>
      <c r="H2096" s="8" t="s">
        <v>278</v>
      </c>
      <c r="I2096" s="8"/>
      <c r="AR2096">
        <v>3.5</v>
      </c>
      <c r="AS2096">
        <v>5.8</v>
      </c>
      <c r="AV2096">
        <v>4.5</v>
      </c>
      <c r="AW2096">
        <v>6.6</v>
      </c>
      <c r="AX2096">
        <v>5</v>
      </c>
      <c r="AY2096">
        <v>5.5</v>
      </c>
      <c r="AZ2096">
        <v>5.5</v>
      </c>
      <c r="BA2096">
        <v>7.6</v>
      </c>
      <c r="BB2096">
        <v>6.8</v>
      </c>
      <c r="BC2096">
        <v>6.4</v>
      </c>
      <c r="BD2096">
        <v>6.8</v>
      </c>
      <c r="BE2096">
        <v>8.1999999999999993</v>
      </c>
      <c r="BF2096">
        <v>5.5</v>
      </c>
      <c r="BH2096">
        <v>5.5</v>
      </c>
      <c r="BI2096" s="11" t="s">
        <v>3447</v>
      </c>
      <c r="BJ2096" s="8" t="s">
        <v>67</v>
      </c>
      <c r="BK2096" s="1">
        <v>44816</v>
      </c>
      <c r="BL2096" t="s">
        <v>1933</v>
      </c>
      <c r="BM2096">
        <v>2585</v>
      </c>
    </row>
    <row r="2097" spans="1:65" x14ac:dyDescent="0.25">
      <c r="A2097" s="8" t="s">
        <v>2010</v>
      </c>
      <c r="C2097" t="s">
        <v>1504</v>
      </c>
      <c r="D2097" t="s">
        <v>64</v>
      </c>
      <c r="E2097" t="s">
        <v>273</v>
      </c>
      <c r="F2097" t="s">
        <v>278</v>
      </c>
      <c r="G2097" s="8" t="s">
        <v>273</v>
      </c>
      <c r="H2097" s="8" t="s">
        <v>278</v>
      </c>
      <c r="I2097" s="8"/>
      <c r="AG2097">
        <v>4.8</v>
      </c>
      <c r="AH2097">
        <v>8.5</v>
      </c>
      <c r="AI2097">
        <v>7.5</v>
      </c>
      <c r="AJ2097">
        <v>8.5</v>
      </c>
      <c r="BI2097" s="11" t="s">
        <v>3448</v>
      </c>
      <c r="BJ2097" s="8" t="s">
        <v>67</v>
      </c>
      <c r="BK2097" s="1">
        <v>44816</v>
      </c>
      <c r="BL2097" t="s">
        <v>1933</v>
      </c>
      <c r="BM2097">
        <v>2585</v>
      </c>
    </row>
    <row r="2098" spans="1:65" x14ac:dyDescent="0.25">
      <c r="A2098" s="8" t="s">
        <v>2011</v>
      </c>
      <c r="C2098" t="s">
        <v>1504</v>
      </c>
      <c r="D2098" t="s">
        <v>64</v>
      </c>
      <c r="E2098" t="s">
        <v>273</v>
      </c>
      <c r="F2098" t="s">
        <v>278</v>
      </c>
      <c r="G2098" s="8" t="s">
        <v>273</v>
      </c>
      <c r="H2098" s="8" t="s">
        <v>278</v>
      </c>
      <c r="I2098" s="8"/>
      <c r="Y2098">
        <v>7</v>
      </c>
      <c r="AA2098">
        <v>9.3000000000000007</v>
      </c>
      <c r="AB2098">
        <v>9.3000000000000007</v>
      </c>
      <c r="AC2098">
        <v>7.1</v>
      </c>
      <c r="AD2098">
        <v>10.3</v>
      </c>
      <c r="AE2098">
        <v>10.4</v>
      </c>
      <c r="AF2098">
        <v>10.4</v>
      </c>
      <c r="AG2098">
        <v>5.0999999999999996</v>
      </c>
      <c r="AH2098">
        <v>9.1999999999999993</v>
      </c>
      <c r="AI2098">
        <v>8.1999999999999993</v>
      </c>
      <c r="AJ2098">
        <v>9.1999999999999993</v>
      </c>
      <c r="BI2098" s="11" t="s">
        <v>3426</v>
      </c>
      <c r="BJ2098" s="8" t="s">
        <v>67</v>
      </c>
      <c r="BK2098" s="1">
        <v>44816</v>
      </c>
      <c r="BL2098" t="s">
        <v>1933</v>
      </c>
      <c r="BM2098">
        <v>2585</v>
      </c>
    </row>
    <row r="2099" spans="1:65" x14ac:dyDescent="0.25">
      <c r="A2099" s="8" t="s">
        <v>2031</v>
      </c>
      <c r="C2099" t="s">
        <v>1504</v>
      </c>
      <c r="D2099" t="s">
        <v>64</v>
      </c>
      <c r="E2099" t="s">
        <v>273</v>
      </c>
      <c r="F2099" t="s">
        <v>278</v>
      </c>
      <c r="G2099" s="8" t="s">
        <v>273</v>
      </c>
      <c r="H2099" s="8" t="s">
        <v>278</v>
      </c>
      <c r="I2099" s="8"/>
      <c r="AW2099">
        <v>6</v>
      </c>
      <c r="AY2099">
        <v>5.3</v>
      </c>
      <c r="AZ2099">
        <v>5.3</v>
      </c>
      <c r="BA2099">
        <v>6.5</v>
      </c>
      <c r="BB2099">
        <v>6.1</v>
      </c>
      <c r="BC2099">
        <v>5.8</v>
      </c>
      <c r="BD2099">
        <v>6.1</v>
      </c>
      <c r="BE2099">
        <v>7</v>
      </c>
      <c r="BF2099">
        <v>4.8</v>
      </c>
      <c r="BG2099">
        <v>4.2</v>
      </c>
      <c r="BH2099">
        <v>4.8</v>
      </c>
      <c r="BI2099" s="11" t="s">
        <v>3449</v>
      </c>
      <c r="BJ2099" s="8" t="s">
        <v>67</v>
      </c>
      <c r="BK2099" s="1">
        <v>44816</v>
      </c>
      <c r="BL2099" t="s">
        <v>1933</v>
      </c>
      <c r="BM2099">
        <v>2585</v>
      </c>
    </row>
    <row r="2100" spans="1:65" x14ac:dyDescent="0.25">
      <c r="A2100" s="8" t="s">
        <v>2012</v>
      </c>
      <c r="C2100" t="s">
        <v>1504</v>
      </c>
      <c r="D2100" t="s">
        <v>64</v>
      </c>
      <c r="E2100" t="s">
        <v>273</v>
      </c>
      <c r="F2100" t="s">
        <v>278</v>
      </c>
      <c r="G2100" s="8" t="s">
        <v>273</v>
      </c>
      <c r="H2100" s="8" t="s">
        <v>278</v>
      </c>
      <c r="I2100" s="8"/>
      <c r="Q2100">
        <v>4.9000000000000004</v>
      </c>
      <c r="R2100">
        <v>5.7</v>
      </c>
      <c r="T2100">
        <v>5.7</v>
      </c>
      <c r="W2100">
        <v>7.6</v>
      </c>
      <c r="X2100">
        <v>7.6</v>
      </c>
      <c r="Y2100">
        <v>6.9</v>
      </c>
      <c r="Z2100">
        <v>8.9</v>
      </c>
      <c r="AA2100">
        <v>9.1</v>
      </c>
      <c r="AB2100">
        <v>9.1</v>
      </c>
      <c r="AC2100">
        <v>7.1</v>
      </c>
      <c r="AD2100">
        <v>10.5</v>
      </c>
      <c r="AE2100">
        <v>10.199999999999999</v>
      </c>
      <c r="AF2100">
        <v>10.5</v>
      </c>
      <c r="BI2100" s="11" t="s">
        <v>3426</v>
      </c>
      <c r="BJ2100" s="8" t="s">
        <v>67</v>
      </c>
      <c r="BK2100" s="1">
        <v>44816</v>
      </c>
      <c r="BL2100" t="s">
        <v>1933</v>
      </c>
      <c r="BM2100">
        <v>2585</v>
      </c>
    </row>
    <row r="2101" spans="1:65" x14ac:dyDescent="0.25">
      <c r="A2101" s="8" t="s">
        <v>2013</v>
      </c>
      <c r="C2101" t="s">
        <v>1504</v>
      </c>
      <c r="D2101" t="s">
        <v>64</v>
      </c>
      <c r="E2101" t="s">
        <v>273</v>
      </c>
      <c r="F2101" t="s">
        <v>278</v>
      </c>
      <c r="G2101" s="8" t="s">
        <v>273</v>
      </c>
      <c r="H2101" s="8" t="s">
        <v>278</v>
      </c>
      <c r="I2101" s="8"/>
      <c r="M2101">
        <v>4</v>
      </c>
      <c r="P2101">
        <v>3.3</v>
      </c>
      <c r="Q2101">
        <v>5.2</v>
      </c>
      <c r="R2101">
        <v>5.0999999999999996</v>
      </c>
      <c r="S2101">
        <v>5.3</v>
      </c>
      <c r="T2101">
        <v>5.3</v>
      </c>
      <c r="U2101">
        <v>5.6</v>
      </c>
      <c r="V2101">
        <v>7.2</v>
      </c>
      <c r="W2101">
        <v>7.4</v>
      </c>
      <c r="X2101">
        <v>7.4</v>
      </c>
      <c r="Y2101">
        <v>6.2</v>
      </c>
      <c r="Z2101">
        <v>8</v>
      </c>
      <c r="AA2101">
        <v>8.1</v>
      </c>
      <c r="AB2101">
        <v>8.1</v>
      </c>
      <c r="AC2101">
        <v>6.3</v>
      </c>
      <c r="AD2101">
        <v>9.6999999999999993</v>
      </c>
      <c r="AE2101">
        <v>9.5</v>
      </c>
      <c r="AF2101">
        <v>9.6999999999999993</v>
      </c>
      <c r="AG2101">
        <v>4.4000000000000004</v>
      </c>
      <c r="AH2101">
        <v>8.6999999999999993</v>
      </c>
      <c r="AI2101">
        <v>7.4</v>
      </c>
      <c r="AJ2101">
        <v>8.6999999999999993</v>
      </c>
      <c r="BI2101" s="11" t="s">
        <v>3450</v>
      </c>
      <c r="BJ2101" s="8" t="s">
        <v>67</v>
      </c>
      <c r="BK2101" s="1">
        <v>44816</v>
      </c>
      <c r="BL2101" t="s">
        <v>1933</v>
      </c>
      <c r="BM2101">
        <v>2585</v>
      </c>
    </row>
    <row r="2102" spans="1:65" x14ac:dyDescent="0.25">
      <c r="A2102" s="8" t="s">
        <v>2013</v>
      </c>
      <c r="C2102" t="s">
        <v>1504</v>
      </c>
      <c r="D2102" t="s">
        <v>64</v>
      </c>
      <c r="E2102" t="s">
        <v>273</v>
      </c>
      <c r="F2102" t="s">
        <v>278</v>
      </c>
      <c r="G2102" s="8" t="s">
        <v>273</v>
      </c>
      <c r="H2102" s="8" t="s">
        <v>278</v>
      </c>
      <c r="I2102" s="8"/>
      <c r="Y2102">
        <v>6.3</v>
      </c>
      <c r="Z2102">
        <v>8.1999999999999993</v>
      </c>
      <c r="AA2102">
        <v>8.3000000000000007</v>
      </c>
      <c r="AB2102">
        <v>8.3000000000000007</v>
      </c>
      <c r="AC2102">
        <v>6.2</v>
      </c>
      <c r="AD2102">
        <v>10</v>
      </c>
      <c r="AE2102">
        <v>9.8000000000000007</v>
      </c>
      <c r="AF2102">
        <v>10</v>
      </c>
      <c r="AG2102">
        <v>4.7</v>
      </c>
      <c r="AH2102">
        <v>8.5</v>
      </c>
      <c r="AI2102">
        <v>7.2</v>
      </c>
      <c r="AJ2102">
        <v>8.5</v>
      </c>
      <c r="BJ2102" s="8" t="s">
        <v>67</v>
      </c>
      <c r="BK2102" s="1">
        <v>44816</v>
      </c>
      <c r="BL2102" t="s">
        <v>1933</v>
      </c>
      <c r="BM2102">
        <v>2585</v>
      </c>
    </row>
    <row r="2103" spans="1:65" x14ac:dyDescent="0.25">
      <c r="A2103" s="8" t="s">
        <v>2032</v>
      </c>
      <c r="C2103" t="s">
        <v>1504</v>
      </c>
      <c r="D2103" t="s">
        <v>64</v>
      </c>
      <c r="E2103" t="s">
        <v>273</v>
      </c>
      <c r="F2103" t="s">
        <v>278</v>
      </c>
      <c r="G2103" s="8" t="s">
        <v>273</v>
      </c>
      <c r="H2103" s="8" t="s">
        <v>278</v>
      </c>
      <c r="I2103" s="8"/>
      <c r="AW2103">
        <v>6.2</v>
      </c>
      <c r="AX2103">
        <v>4.7</v>
      </c>
      <c r="AY2103">
        <v>4.9000000000000004</v>
      </c>
      <c r="AZ2103">
        <v>4.9000000000000004</v>
      </c>
      <c r="BA2103">
        <v>7</v>
      </c>
      <c r="BB2103">
        <v>6.4</v>
      </c>
      <c r="BC2103">
        <v>6</v>
      </c>
      <c r="BD2103">
        <v>6.4</v>
      </c>
      <c r="BE2103">
        <v>8</v>
      </c>
      <c r="BF2103">
        <v>5.9</v>
      </c>
      <c r="BG2103">
        <v>4.8</v>
      </c>
      <c r="BH2103">
        <v>5.9</v>
      </c>
      <c r="BJ2103" s="8" t="s">
        <v>67</v>
      </c>
      <c r="BK2103" s="1">
        <v>44816</v>
      </c>
      <c r="BL2103" t="s">
        <v>1933</v>
      </c>
      <c r="BM2103">
        <v>2585</v>
      </c>
    </row>
    <row r="2104" spans="1:65" x14ac:dyDescent="0.25">
      <c r="A2104" s="8" t="s">
        <v>2033</v>
      </c>
      <c r="C2104" t="s">
        <v>1504</v>
      </c>
      <c r="D2104" t="s">
        <v>64</v>
      </c>
      <c r="E2104" t="s">
        <v>273</v>
      </c>
      <c r="F2104" t="s">
        <v>278</v>
      </c>
      <c r="G2104" s="8" t="s">
        <v>273</v>
      </c>
      <c r="H2104" s="8" t="s">
        <v>278</v>
      </c>
      <c r="I2104" s="8"/>
      <c r="AK2104">
        <v>4</v>
      </c>
      <c r="AN2104">
        <v>3.7</v>
      </c>
      <c r="AO2104">
        <v>5.3</v>
      </c>
      <c r="AR2104">
        <v>3.2</v>
      </c>
      <c r="AS2104">
        <v>5.8</v>
      </c>
      <c r="AV2104">
        <v>3.8</v>
      </c>
      <c r="AW2104">
        <v>6.4</v>
      </c>
      <c r="AX2104">
        <v>5</v>
      </c>
      <c r="AY2104">
        <v>5.0999999999999996</v>
      </c>
      <c r="AZ2104">
        <v>5.0999999999999996</v>
      </c>
      <c r="BA2104">
        <v>7.1</v>
      </c>
      <c r="BB2104">
        <v>6.6</v>
      </c>
      <c r="BC2104">
        <v>5.9</v>
      </c>
      <c r="BD2104">
        <v>6.6</v>
      </c>
      <c r="BE2104">
        <v>8.8000000000000007</v>
      </c>
      <c r="BF2104">
        <v>5.8</v>
      </c>
      <c r="BG2104">
        <v>4.7</v>
      </c>
      <c r="BH2104">
        <v>5.8</v>
      </c>
      <c r="BI2104" s="11" t="s">
        <v>2038</v>
      </c>
      <c r="BJ2104" s="8" t="s">
        <v>67</v>
      </c>
      <c r="BK2104" s="1">
        <v>44816</v>
      </c>
      <c r="BL2104" t="s">
        <v>1933</v>
      </c>
      <c r="BM2104">
        <v>2585</v>
      </c>
    </row>
    <row r="2105" spans="1:65" x14ac:dyDescent="0.25">
      <c r="A2105" s="8" t="s">
        <v>2034</v>
      </c>
      <c r="C2105" t="s">
        <v>1504</v>
      </c>
      <c r="D2105" t="s">
        <v>64</v>
      </c>
      <c r="E2105" t="s">
        <v>273</v>
      </c>
      <c r="F2105" t="s">
        <v>278</v>
      </c>
      <c r="G2105" s="8" t="s">
        <v>273</v>
      </c>
      <c r="H2105" s="8" t="s">
        <v>278</v>
      </c>
      <c r="I2105" s="8"/>
      <c r="BF2105">
        <v>5.2</v>
      </c>
      <c r="BH2105">
        <v>5.2</v>
      </c>
      <c r="BJ2105" s="8" t="s">
        <v>67</v>
      </c>
      <c r="BK2105" s="1">
        <v>44816</v>
      </c>
      <c r="BL2105" t="s">
        <v>1933</v>
      </c>
      <c r="BM2105">
        <v>2585</v>
      </c>
    </row>
    <row r="2106" spans="1:65" x14ac:dyDescent="0.25">
      <c r="A2106" s="8" t="s">
        <v>2014</v>
      </c>
      <c r="C2106" t="s">
        <v>1504</v>
      </c>
      <c r="D2106" t="s">
        <v>64</v>
      </c>
      <c r="E2106" t="s">
        <v>273</v>
      </c>
      <c r="F2106" t="s">
        <v>278</v>
      </c>
      <c r="G2106" s="8" t="s">
        <v>273</v>
      </c>
      <c r="H2106" s="8" t="s">
        <v>278</v>
      </c>
      <c r="I2106" s="8"/>
      <c r="BI2106" t="s">
        <v>2017</v>
      </c>
      <c r="BJ2106" s="8" t="s">
        <v>67</v>
      </c>
      <c r="BK2106" s="1">
        <v>44816</v>
      </c>
      <c r="BL2106" t="s">
        <v>1933</v>
      </c>
      <c r="BM2106">
        <v>2585</v>
      </c>
    </row>
    <row r="2107" spans="1:65" x14ac:dyDescent="0.25">
      <c r="A2107" s="8" t="s">
        <v>2015</v>
      </c>
      <c r="C2107" t="s">
        <v>1504</v>
      </c>
      <c r="D2107" t="s">
        <v>64</v>
      </c>
      <c r="E2107" t="s">
        <v>273</v>
      </c>
      <c r="F2107" t="s">
        <v>278</v>
      </c>
      <c r="G2107" s="8" t="s">
        <v>273</v>
      </c>
      <c r="H2107" s="8" t="s">
        <v>278</v>
      </c>
      <c r="I2107" s="8"/>
      <c r="AG2107">
        <v>4.5999999999999996</v>
      </c>
      <c r="AH2107">
        <v>8</v>
      </c>
      <c r="AI2107">
        <v>7.2</v>
      </c>
      <c r="AJ2107">
        <v>8</v>
      </c>
      <c r="BI2107" s="11" t="s">
        <v>3451</v>
      </c>
      <c r="BJ2107" s="8" t="s">
        <v>67</v>
      </c>
      <c r="BK2107" s="1">
        <v>44816</v>
      </c>
      <c r="BL2107" t="s">
        <v>1933</v>
      </c>
      <c r="BM2107">
        <v>2585</v>
      </c>
    </row>
    <row r="2108" spans="1:65" x14ac:dyDescent="0.25">
      <c r="A2108" s="8" t="s">
        <v>2015</v>
      </c>
      <c r="C2108" t="s">
        <v>1504</v>
      </c>
      <c r="D2108" t="s">
        <v>64</v>
      </c>
      <c r="E2108" t="s">
        <v>273</v>
      </c>
      <c r="F2108" t="s">
        <v>278</v>
      </c>
      <c r="G2108" s="8" t="s">
        <v>273</v>
      </c>
      <c r="H2108" s="8" t="s">
        <v>278</v>
      </c>
      <c r="I2108" s="8"/>
      <c r="AK2108">
        <v>4</v>
      </c>
      <c r="AN2108">
        <v>2.5</v>
      </c>
      <c r="AR2108">
        <v>3.4</v>
      </c>
      <c r="AS2108">
        <v>5.7</v>
      </c>
      <c r="AV2108">
        <v>4</v>
      </c>
      <c r="AW2108">
        <v>6</v>
      </c>
      <c r="AX2108">
        <v>4.4000000000000004</v>
      </c>
      <c r="AY2108">
        <v>4.8</v>
      </c>
      <c r="AZ2108">
        <v>4.8</v>
      </c>
      <c r="BA2108">
        <v>6.1</v>
      </c>
      <c r="BB2108">
        <v>5.7</v>
      </c>
      <c r="BC2108">
        <v>5.6</v>
      </c>
      <c r="BD2108">
        <v>5.7</v>
      </c>
      <c r="BJ2108" s="8" t="s">
        <v>67</v>
      </c>
      <c r="BK2108" s="1">
        <v>44816</v>
      </c>
      <c r="BL2108" t="s">
        <v>1933</v>
      </c>
      <c r="BM2108">
        <v>2585</v>
      </c>
    </row>
    <row r="2109" spans="1:65" x14ac:dyDescent="0.25">
      <c r="A2109" s="8" t="s">
        <v>2035</v>
      </c>
      <c r="C2109" t="s">
        <v>1504</v>
      </c>
      <c r="D2109" t="s">
        <v>64</v>
      </c>
      <c r="E2109" t="s">
        <v>273</v>
      </c>
      <c r="F2109" t="s">
        <v>278</v>
      </c>
      <c r="G2109" s="8" t="s">
        <v>273</v>
      </c>
      <c r="H2109" s="8" t="s">
        <v>278</v>
      </c>
      <c r="I2109" s="8"/>
      <c r="AS2109">
        <v>6</v>
      </c>
      <c r="AV2109">
        <v>4</v>
      </c>
      <c r="BJ2109" s="8" t="s">
        <v>67</v>
      </c>
      <c r="BK2109" s="1">
        <v>44816</v>
      </c>
      <c r="BL2109" t="s">
        <v>1933</v>
      </c>
      <c r="BM2109">
        <v>2585</v>
      </c>
    </row>
    <row r="2110" spans="1:65" x14ac:dyDescent="0.25">
      <c r="A2110" s="8" t="s">
        <v>2036</v>
      </c>
      <c r="C2110" t="s">
        <v>1504</v>
      </c>
      <c r="D2110" t="s">
        <v>64</v>
      </c>
      <c r="E2110" t="s">
        <v>273</v>
      </c>
      <c r="F2110" t="s">
        <v>278</v>
      </c>
      <c r="G2110" s="8" t="s">
        <v>273</v>
      </c>
      <c r="H2110" s="8" t="s">
        <v>278</v>
      </c>
      <c r="I2110" s="8"/>
      <c r="BB2110">
        <v>5.9</v>
      </c>
      <c r="BJ2110" s="8" t="s">
        <v>67</v>
      </c>
      <c r="BK2110" s="1">
        <v>44816</v>
      </c>
      <c r="BL2110" t="s">
        <v>1933</v>
      </c>
      <c r="BM2110">
        <v>2585</v>
      </c>
    </row>
    <row r="2111" spans="1:65" x14ac:dyDescent="0.25">
      <c r="A2111" s="8" t="s">
        <v>2037</v>
      </c>
      <c r="C2111" t="s">
        <v>1504</v>
      </c>
      <c r="D2111" t="s">
        <v>64</v>
      </c>
      <c r="E2111" t="s">
        <v>273</v>
      </c>
      <c r="F2111" t="s">
        <v>278</v>
      </c>
      <c r="G2111" s="8" t="s">
        <v>273</v>
      </c>
      <c r="H2111" s="8" t="s">
        <v>278</v>
      </c>
      <c r="I2111" s="8"/>
      <c r="BA2111">
        <v>7.2</v>
      </c>
      <c r="BB2111">
        <v>6.1</v>
      </c>
      <c r="BC2111">
        <v>6</v>
      </c>
      <c r="BD2111">
        <v>6.1</v>
      </c>
      <c r="BJ2111" s="8" t="s">
        <v>67</v>
      </c>
      <c r="BK2111" s="1">
        <v>44816</v>
      </c>
      <c r="BL2111" t="s">
        <v>1933</v>
      </c>
      <c r="BM2111">
        <v>2585</v>
      </c>
    </row>
    <row r="2112" spans="1:65" x14ac:dyDescent="0.25">
      <c r="A2112" s="8" t="s">
        <v>2016</v>
      </c>
      <c r="C2112" t="s">
        <v>1504</v>
      </c>
      <c r="D2112" t="s">
        <v>64</v>
      </c>
      <c r="E2112" t="s">
        <v>273</v>
      </c>
      <c r="F2112" t="s">
        <v>278</v>
      </c>
      <c r="G2112" s="8" t="s">
        <v>273</v>
      </c>
      <c r="H2112" s="8" t="s">
        <v>278</v>
      </c>
      <c r="I2112" s="8"/>
      <c r="AC2112">
        <v>7.5</v>
      </c>
      <c r="AD2112">
        <v>9.6</v>
      </c>
      <c r="AE2112">
        <v>9.5</v>
      </c>
      <c r="AF2112">
        <v>9.6</v>
      </c>
      <c r="BI2112" s="11" t="s">
        <v>3452</v>
      </c>
      <c r="BJ2112" s="8" t="s">
        <v>67</v>
      </c>
      <c r="BK2112" s="1">
        <v>44816</v>
      </c>
      <c r="BL2112" t="s">
        <v>1933</v>
      </c>
      <c r="BM2112">
        <v>2585</v>
      </c>
    </row>
    <row r="2113" spans="1:67" x14ac:dyDescent="0.25">
      <c r="A2113" s="8" t="s">
        <v>2039</v>
      </c>
      <c r="B2113" s="8" t="s">
        <v>326</v>
      </c>
      <c r="C2113" s="8" t="s">
        <v>1504</v>
      </c>
      <c r="D2113" s="8" t="s">
        <v>64</v>
      </c>
      <c r="E2113" s="8" t="s">
        <v>273</v>
      </c>
      <c r="F2113" s="8" t="s">
        <v>278</v>
      </c>
      <c r="G2113" s="8" t="s">
        <v>273</v>
      </c>
      <c r="H2113" s="8" t="s">
        <v>278</v>
      </c>
      <c r="I2113" s="8"/>
      <c r="J2113" s="8"/>
      <c r="K2113" s="8"/>
      <c r="L2113" s="8"/>
      <c r="M2113" s="8"/>
      <c r="N2113" s="8"/>
      <c r="O2113" s="8"/>
      <c r="P2113" s="8"/>
      <c r="Q2113" s="8"/>
      <c r="R2113" s="8"/>
      <c r="S2113" s="8"/>
      <c r="T2113" s="8"/>
      <c r="U2113" s="8"/>
      <c r="V2113" s="8"/>
      <c r="W2113" s="8"/>
      <c r="X2113" s="8"/>
      <c r="Y2113" s="8"/>
      <c r="Z2113" s="8"/>
      <c r="AA2113" s="8"/>
      <c r="AB2113" s="8"/>
      <c r="AC2113" s="8"/>
      <c r="AD2113" s="8"/>
      <c r="AE2113" s="8"/>
      <c r="AF2113" s="8"/>
      <c r="AG2113" s="8"/>
      <c r="AH2113" s="8"/>
      <c r="AI2113" s="8"/>
      <c r="AJ2113" s="8"/>
      <c r="AK2113" s="8"/>
      <c r="AL2113" s="8"/>
      <c r="AM2113" s="8"/>
      <c r="AN2113" s="8"/>
      <c r="AO2113" s="8"/>
      <c r="AP2113" s="8"/>
      <c r="AQ2113" s="8"/>
      <c r="AR2113" s="8"/>
      <c r="AS2113" s="8"/>
      <c r="AT2113" s="8"/>
      <c r="AU2113" s="8"/>
      <c r="AV2113" s="8"/>
      <c r="AW2113" s="8"/>
      <c r="AX2113" s="8"/>
      <c r="AY2113" s="8"/>
      <c r="AZ2113" s="8"/>
      <c r="BA2113" s="8">
        <v>6.8</v>
      </c>
      <c r="BB2113" s="8"/>
      <c r="BC2113" s="8"/>
      <c r="BD2113" s="8">
        <v>6</v>
      </c>
      <c r="BE2113" s="8">
        <v>8.5</v>
      </c>
      <c r="BF2113" s="8"/>
      <c r="BG2113" s="8"/>
      <c r="BH2113" s="8">
        <v>5.6</v>
      </c>
      <c r="BI2113" s="8" t="s">
        <v>2300</v>
      </c>
      <c r="BJ2113" s="8" t="s">
        <v>67</v>
      </c>
      <c r="BK2113" s="9">
        <v>44820</v>
      </c>
      <c r="BL2113" s="8" t="s">
        <v>2299</v>
      </c>
      <c r="BM2113" s="8">
        <v>51794</v>
      </c>
      <c r="BN2113" s="8" t="s">
        <v>60</v>
      </c>
      <c r="BO2113" s="8" t="s">
        <v>2299</v>
      </c>
    </row>
    <row r="2114" spans="1:67" x14ac:dyDescent="0.25">
      <c r="A2114" s="8" t="s">
        <v>2039</v>
      </c>
      <c r="B2114" t="s">
        <v>326</v>
      </c>
      <c r="C2114" t="s">
        <v>1504</v>
      </c>
      <c r="D2114" t="s">
        <v>64</v>
      </c>
      <c r="E2114" t="s">
        <v>273</v>
      </c>
      <c r="F2114" t="s">
        <v>278</v>
      </c>
      <c r="G2114" s="8" t="s">
        <v>273</v>
      </c>
      <c r="H2114" s="8" t="s">
        <v>278</v>
      </c>
      <c r="I2114" s="8"/>
      <c r="BA2114">
        <v>6.9</v>
      </c>
      <c r="BB2114">
        <v>6</v>
      </c>
      <c r="BC2114">
        <v>5.9</v>
      </c>
      <c r="BD2114">
        <v>6</v>
      </c>
      <c r="BE2114">
        <v>8.1</v>
      </c>
      <c r="BF2114">
        <v>5.3</v>
      </c>
      <c r="BG2114">
        <v>5</v>
      </c>
      <c r="BH2114">
        <v>5.3</v>
      </c>
      <c r="BI2114" s="11" t="s">
        <v>3453</v>
      </c>
      <c r="BJ2114" s="8" t="s">
        <v>67</v>
      </c>
      <c r="BK2114" s="1">
        <v>44816</v>
      </c>
      <c r="BL2114" t="s">
        <v>1933</v>
      </c>
      <c r="BM2114">
        <v>2585</v>
      </c>
    </row>
    <row r="2115" spans="1:67" x14ac:dyDescent="0.25">
      <c r="A2115" s="8" t="s">
        <v>2040</v>
      </c>
      <c r="C2115" t="s">
        <v>1504</v>
      </c>
      <c r="D2115" t="s">
        <v>64</v>
      </c>
      <c r="E2115" t="s">
        <v>273</v>
      </c>
      <c r="F2115" t="s">
        <v>278</v>
      </c>
      <c r="G2115" s="8" t="s">
        <v>273</v>
      </c>
      <c r="H2115" s="8" t="s">
        <v>278</v>
      </c>
      <c r="I2115" s="8"/>
      <c r="AS2115">
        <v>5.6</v>
      </c>
      <c r="AV2115">
        <v>4.4000000000000004</v>
      </c>
      <c r="BJ2115" s="8" t="s">
        <v>67</v>
      </c>
      <c r="BK2115" s="1">
        <v>44816</v>
      </c>
      <c r="BL2115" t="s">
        <v>1933</v>
      </c>
      <c r="BM2115">
        <v>2585</v>
      </c>
    </row>
    <row r="2116" spans="1:67" x14ac:dyDescent="0.25">
      <c r="A2116" s="8" t="s">
        <v>2041</v>
      </c>
      <c r="C2116" t="s">
        <v>1504</v>
      </c>
      <c r="D2116" t="s">
        <v>64</v>
      </c>
      <c r="E2116" t="s">
        <v>273</v>
      </c>
      <c r="F2116" t="s">
        <v>278</v>
      </c>
      <c r="G2116" s="18" t="s">
        <v>273</v>
      </c>
      <c r="H2116" s="8" t="s">
        <v>278</v>
      </c>
      <c r="I2116" s="8"/>
      <c r="BA2116">
        <v>6.2</v>
      </c>
      <c r="BE2116">
        <v>6.7</v>
      </c>
      <c r="BI2116" s="11" t="s">
        <v>3426</v>
      </c>
      <c r="BJ2116" s="8" t="s">
        <v>67</v>
      </c>
      <c r="BK2116" s="1">
        <v>44816</v>
      </c>
      <c r="BL2116" t="s">
        <v>1933</v>
      </c>
      <c r="BM2116">
        <v>2585</v>
      </c>
    </row>
    <row r="2117" spans="1:67" x14ac:dyDescent="0.25">
      <c r="A2117" s="13" t="s">
        <v>1723</v>
      </c>
      <c r="B2117" s="13"/>
      <c r="C2117" s="13" t="s">
        <v>1504</v>
      </c>
      <c r="D2117" s="13" t="s">
        <v>64</v>
      </c>
      <c r="E2117" s="13" t="s">
        <v>273</v>
      </c>
      <c r="F2117" s="13" t="s">
        <v>1551</v>
      </c>
      <c r="G2117" s="13" t="s">
        <v>273</v>
      </c>
      <c r="H2117" s="13" t="s">
        <v>1551</v>
      </c>
      <c r="I2117" s="13"/>
      <c r="J2117" s="13"/>
      <c r="K2117" s="13"/>
      <c r="L2117" s="13"/>
      <c r="M2117" s="13"/>
      <c r="N2117" s="13"/>
      <c r="O2117" s="13"/>
      <c r="P2117" s="13"/>
      <c r="Q2117" s="13"/>
      <c r="R2117" s="13"/>
      <c r="S2117" s="13"/>
      <c r="T2117" s="13"/>
      <c r="U2117" s="13"/>
      <c r="V2117" s="13"/>
      <c r="W2117" s="13"/>
      <c r="X2117" s="13"/>
      <c r="Y2117" s="13"/>
      <c r="Z2117" s="13"/>
      <c r="AA2117" s="13"/>
      <c r="AB2117" s="13"/>
      <c r="AC2117" s="13"/>
      <c r="AD2117" s="13"/>
      <c r="AE2117" s="13"/>
      <c r="AF2117" s="13"/>
      <c r="AG2117" s="13"/>
      <c r="AH2117" s="13"/>
      <c r="AI2117" s="13"/>
      <c r="AJ2117" s="13"/>
      <c r="AK2117" s="13"/>
      <c r="AL2117" s="13"/>
      <c r="AM2117" s="13"/>
      <c r="AN2117" s="13"/>
      <c r="AO2117" s="13"/>
      <c r="AP2117" s="13"/>
      <c r="AQ2117" s="13"/>
      <c r="AR2117" s="13"/>
      <c r="AS2117" s="13"/>
      <c r="AT2117" s="13"/>
      <c r="AU2117" s="13"/>
      <c r="AV2117" s="13"/>
      <c r="AW2117" s="13"/>
      <c r="AX2117" s="13"/>
      <c r="AY2117" s="13"/>
      <c r="AZ2117" s="13"/>
      <c r="BA2117" s="13"/>
      <c r="BB2117" s="13"/>
      <c r="BC2117" s="13"/>
      <c r="BD2117" s="13"/>
      <c r="BE2117" s="13"/>
      <c r="BF2117" s="13"/>
      <c r="BG2117" s="13"/>
      <c r="BH2117" s="13"/>
      <c r="BI2117" s="13"/>
      <c r="BJ2117" s="13"/>
      <c r="BK2117" s="13"/>
      <c r="BL2117" s="13"/>
      <c r="BM2117" s="13"/>
      <c r="BN2117" s="13"/>
      <c r="BO2117" s="13"/>
    </row>
    <row r="2118" spans="1:67" x14ac:dyDescent="0.25">
      <c r="A2118" t="s">
        <v>2549</v>
      </c>
      <c r="C2118" t="s">
        <v>1504</v>
      </c>
      <c r="D2118" t="s">
        <v>64</v>
      </c>
      <c r="E2118" t="s">
        <v>273</v>
      </c>
      <c r="F2118" t="s">
        <v>1551</v>
      </c>
      <c r="G2118" s="8" t="s">
        <v>286</v>
      </c>
      <c r="H2118" s="8" t="s">
        <v>1551</v>
      </c>
      <c r="I2118" s="8"/>
      <c r="AC2118">
        <v>4.75</v>
      </c>
      <c r="AD2118">
        <v>6.6</v>
      </c>
      <c r="AE2118">
        <v>6.84</v>
      </c>
      <c r="AF2118">
        <v>6.84</v>
      </c>
      <c r="BJ2118" s="8" t="s">
        <v>67</v>
      </c>
      <c r="BK2118" s="1">
        <v>44826</v>
      </c>
      <c r="BL2118" s="8" t="s">
        <v>2535</v>
      </c>
      <c r="BM2118" s="8">
        <v>960</v>
      </c>
      <c r="BN2118" t="s">
        <v>60</v>
      </c>
      <c r="BO2118" s="11" t="s">
        <v>2535</v>
      </c>
    </row>
    <row r="2119" spans="1:67" x14ac:dyDescent="0.25">
      <c r="A2119" t="s">
        <v>2551</v>
      </c>
      <c r="C2119" t="s">
        <v>1504</v>
      </c>
      <c r="D2119" t="s">
        <v>64</v>
      </c>
      <c r="E2119" t="s">
        <v>273</v>
      </c>
      <c r="F2119" t="s">
        <v>1551</v>
      </c>
      <c r="G2119" s="8" t="s">
        <v>286</v>
      </c>
      <c r="H2119" s="8" t="s">
        <v>1551</v>
      </c>
      <c r="I2119" s="8"/>
      <c r="AS2119">
        <v>4.5599999999999996</v>
      </c>
      <c r="AV2119">
        <v>3.47</v>
      </c>
      <c r="BJ2119" s="8" t="s">
        <v>67</v>
      </c>
      <c r="BK2119" s="1">
        <v>44826</v>
      </c>
      <c r="BL2119" s="8" t="s">
        <v>2535</v>
      </c>
      <c r="BM2119" s="8">
        <v>960</v>
      </c>
      <c r="BN2119" t="s">
        <v>60</v>
      </c>
      <c r="BO2119" s="11" t="s">
        <v>2535</v>
      </c>
    </row>
    <row r="2120" spans="1:67" x14ac:dyDescent="0.25">
      <c r="A2120" t="s">
        <v>2552</v>
      </c>
      <c r="C2120" t="s">
        <v>1504</v>
      </c>
      <c r="D2120" t="s">
        <v>64</v>
      </c>
      <c r="E2120" t="s">
        <v>273</v>
      </c>
      <c r="F2120" t="s">
        <v>1551</v>
      </c>
      <c r="G2120" s="8" t="s">
        <v>286</v>
      </c>
      <c r="H2120" s="8" t="s">
        <v>1551</v>
      </c>
      <c r="I2120" s="8"/>
      <c r="AS2120">
        <v>4.91</v>
      </c>
      <c r="AV2120">
        <v>3.1</v>
      </c>
      <c r="BJ2120" s="8" t="s">
        <v>67</v>
      </c>
      <c r="BK2120" s="1">
        <v>44826</v>
      </c>
      <c r="BL2120" s="8" t="s">
        <v>2535</v>
      </c>
      <c r="BM2120" s="8">
        <v>960</v>
      </c>
    </row>
    <row r="2121" spans="1:67" x14ac:dyDescent="0.25">
      <c r="A2121" t="s">
        <v>2546</v>
      </c>
      <c r="C2121" t="s">
        <v>1504</v>
      </c>
      <c r="D2121" t="s">
        <v>64</v>
      </c>
      <c r="E2121" t="s">
        <v>273</v>
      </c>
      <c r="F2121" t="s">
        <v>1551</v>
      </c>
      <c r="G2121" s="8" t="s">
        <v>286</v>
      </c>
      <c r="H2121" s="8" t="s">
        <v>1551</v>
      </c>
      <c r="I2121" s="8"/>
      <c r="AW2121">
        <v>4.43</v>
      </c>
      <c r="AX2121">
        <v>3.68</v>
      </c>
      <c r="AY2121">
        <v>3.45</v>
      </c>
      <c r="AZ2121">
        <v>3.68</v>
      </c>
      <c r="BI2121" t="s">
        <v>2544</v>
      </c>
      <c r="BJ2121" s="8" t="s">
        <v>67</v>
      </c>
      <c r="BK2121" s="1">
        <v>44826</v>
      </c>
      <c r="BL2121" s="8" t="s">
        <v>2535</v>
      </c>
      <c r="BM2121" s="8">
        <v>960</v>
      </c>
      <c r="BN2121" t="s">
        <v>60</v>
      </c>
      <c r="BO2121" s="11" t="s">
        <v>2535</v>
      </c>
    </row>
    <row r="2122" spans="1:67" x14ac:dyDescent="0.25">
      <c r="A2122" t="s">
        <v>2547</v>
      </c>
      <c r="B2122" t="s">
        <v>326</v>
      </c>
      <c r="C2122" t="s">
        <v>1504</v>
      </c>
      <c r="D2122" t="s">
        <v>64</v>
      </c>
      <c r="E2122" t="s">
        <v>273</v>
      </c>
      <c r="F2122" t="s">
        <v>1551</v>
      </c>
      <c r="G2122" s="8" t="s">
        <v>286</v>
      </c>
      <c r="H2122" s="8" t="s">
        <v>1551</v>
      </c>
      <c r="I2122" s="8"/>
      <c r="BA2122">
        <v>4.79</v>
      </c>
      <c r="BB2122">
        <v>4.1500000000000004</v>
      </c>
      <c r="BC2122">
        <v>3.81</v>
      </c>
      <c r="BD2122">
        <v>4.1500000000000004</v>
      </c>
      <c r="BJ2122" s="8" t="s">
        <v>67</v>
      </c>
      <c r="BK2122" s="1">
        <v>44826</v>
      </c>
      <c r="BL2122" s="8" t="s">
        <v>2535</v>
      </c>
      <c r="BM2122" s="8">
        <v>960</v>
      </c>
      <c r="BN2122" t="s">
        <v>60</v>
      </c>
      <c r="BO2122" s="11" t="s">
        <v>2535</v>
      </c>
    </row>
    <row r="2123" spans="1:67" x14ac:dyDescent="0.25">
      <c r="A2123" t="s">
        <v>2553</v>
      </c>
      <c r="C2123" t="s">
        <v>1504</v>
      </c>
      <c r="D2123" t="s">
        <v>64</v>
      </c>
      <c r="E2123" t="s">
        <v>273</v>
      </c>
      <c r="F2123" t="s">
        <v>1551</v>
      </c>
      <c r="G2123" s="8" t="s">
        <v>286</v>
      </c>
      <c r="H2123" s="8" t="s">
        <v>1551</v>
      </c>
      <c r="I2123" s="8"/>
      <c r="BA2123">
        <v>4.75</v>
      </c>
      <c r="BB2123">
        <v>3.96</v>
      </c>
      <c r="BC2123">
        <v>3.8</v>
      </c>
      <c r="BD2123">
        <v>3.96</v>
      </c>
      <c r="BJ2123" s="8" t="s">
        <v>67</v>
      </c>
      <c r="BK2123" s="1">
        <v>44826</v>
      </c>
      <c r="BL2123" s="8" t="s">
        <v>2535</v>
      </c>
      <c r="BM2123" s="8">
        <v>960</v>
      </c>
    </row>
    <row r="2124" spans="1:67" x14ac:dyDescent="0.25">
      <c r="A2124" t="s">
        <v>2548</v>
      </c>
      <c r="C2124" t="s">
        <v>1504</v>
      </c>
      <c r="D2124" t="s">
        <v>64</v>
      </c>
      <c r="E2124" t="s">
        <v>273</v>
      </c>
      <c r="F2124" t="s">
        <v>1551</v>
      </c>
      <c r="G2124" s="8" t="s">
        <v>286</v>
      </c>
      <c r="H2124" s="8" t="s">
        <v>1551</v>
      </c>
      <c r="I2124" s="8"/>
      <c r="BE2124">
        <v>5.99</v>
      </c>
      <c r="BF2124">
        <v>3.88</v>
      </c>
      <c r="BG2124">
        <v>3.16</v>
      </c>
      <c r="BH2124">
        <v>3.88</v>
      </c>
      <c r="BJ2124" s="8" t="s">
        <v>67</v>
      </c>
      <c r="BK2124" s="1">
        <v>44826</v>
      </c>
      <c r="BL2124" s="8" t="s">
        <v>2535</v>
      </c>
      <c r="BM2124" s="8">
        <v>960</v>
      </c>
      <c r="BN2124" t="s">
        <v>60</v>
      </c>
      <c r="BO2124" s="11" t="s">
        <v>2535</v>
      </c>
    </row>
    <row r="2125" spans="1:67" x14ac:dyDescent="0.25">
      <c r="A2125" t="s">
        <v>2550</v>
      </c>
      <c r="C2125" t="s">
        <v>1504</v>
      </c>
      <c r="D2125" t="s">
        <v>64</v>
      </c>
      <c r="E2125" t="s">
        <v>273</v>
      </c>
      <c r="F2125" t="s">
        <v>1551</v>
      </c>
      <c r="G2125" s="8" t="s">
        <v>286</v>
      </c>
      <c r="H2125" s="8" t="s">
        <v>1551</v>
      </c>
      <c r="I2125" s="8"/>
      <c r="AG2125">
        <v>4.1100000000000003</v>
      </c>
      <c r="AH2125">
        <v>7.25</v>
      </c>
      <c r="AI2125">
        <v>6.08</v>
      </c>
      <c r="AJ2125">
        <v>7.25</v>
      </c>
      <c r="BJ2125" s="8" t="s">
        <v>67</v>
      </c>
      <c r="BK2125" s="1">
        <v>44826</v>
      </c>
      <c r="BL2125" s="8" t="s">
        <v>2535</v>
      </c>
      <c r="BM2125" s="8">
        <v>960</v>
      </c>
      <c r="BN2125" t="s">
        <v>60</v>
      </c>
      <c r="BO2125" s="11" t="s">
        <v>2535</v>
      </c>
    </row>
    <row r="2126" spans="1:67" x14ac:dyDescent="0.25">
      <c r="A2126" s="13" t="s">
        <v>1723</v>
      </c>
      <c r="B2126" s="13"/>
      <c r="C2126" s="13" t="s">
        <v>1504</v>
      </c>
      <c r="D2126" s="13" t="s">
        <v>64</v>
      </c>
      <c r="E2126" s="13" t="s">
        <v>273</v>
      </c>
      <c r="F2126" s="13" t="s">
        <v>281</v>
      </c>
      <c r="G2126" s="13" t="s">
        <v>273</v>
      </c>
      <c r="H2126" s="13" t="s">
        <v>281</v>
      </c>
      <c r="I2126" s="13"/>
      <c r="J2126" s="13"/>
      <c r="K2126" s="13"/>
      <c r="L2126" s="13"/>
      <c r="M2126" s="13"/>
      <c r="N2126" s="13"/>
      <c r="O2126" s="13"/>
      <c r="P2126" s="13"/>
      <c r="Q2126" s="13"/>
      <c r="R2126" s="13"/>
      <c r="S2126" s="13"/>
      <c r="T2126" s="13"/>
      <c r="U2126" s="13"/>
      <c r="V2126" s="13"/>
      <c r="W2126" s="13"/>
      <c r="X2126" s="13"/>
      <c r="Y2126" s="13"/>
      <c r="Z2126" s="13"/>
      <c r="AA2126" s="13"/>
      <c r="AB2126" s="13"/>
      <c r="AC2126" s="13"/>
      <c r="AD2126" s="13"/>
      <c r="AE2126" s="13"/>
      <c r="AF2126" s="13"/>
      <c r="AG2126" s="13"/>
      <c r="AH2126" s="13"/>
      <c r="AI2126" s="13"/>
      <c r="AJ2126" s="13"/>
      <c r="AK2126" s="13"/>
      <c r="AL2126" s="13"/>
      <c r="AM2126" s="13"/>
      <c r="AN2126" s="13"/>
      <c r="AO2126" s="13"/>
      <c r="AP2126" s="13"/>
      <c r="AQ2126" s="13"/>
      <c r="AR2126" s="13"/>
      <c r="AS2126" s="13"/>
      <c r="AT2126" s="13"/>
      <c r="AU2126" s="13"/>
      <c r="AV2126" s="13"/>
      <c r="AW2126" s="13"/>
      <c r="AX2126" s="13"/>
      <c r="AY2126" s="13"/>
      <c r="AZ2126" s="13"/>
      <c r="BA2126" s="13"/>
      <c r="BB2126" s="13"/>
      <c r="BC2126" s="13"/>
      <c r="BD2126" s="13"/>
      <c r="BE2126" s="13"/>
      <c r="BF2126" s="13"/>
      <c r="BG2126" s="13"/>
      <c r="BH2126" s="13"/>
      <c r="BI2126" s="13"/>
      <c r="BJ2126" s="13"/>
      <c r="BK2126" s="13"/>
      <c r="BL2126" s="13"/>
      <c r="BM2126" s="13"/>
      <c r="BN2126" s="13"/>
      <c r="BO2126" s="13"/>
    </row>
    <row r="2127" spans="1:67" x14ac:dyDescent="0.25">
      <c r="A2127" t="s">
        <v>280</v>
      </c>
      <c r="C2127" t="s">
        <v>1504</v>
      </c>
      <c r="D2127" t="s">
        <v>64</v>
      </c>
      <c r="E2127" t="s">
        <v>273</v>
      </c>
      <c r="F2127" t="s">
        <v>281</v>
      </c>
      <c r="G2127" t="s">
        <v>273</v>
      </c>
      <c r="H2127" t="s">
        <v>281</v>
      </c>
      <c r="BA2127">
        <v>7.8</v>
      </c>
      <c r="BB2127">
        <v>6.35</v>
      </c>
      <c r="BC2127">
        <v>6.85</v>
      </c>
      <c r="BD2127">
        <v>6.85</v>
      </c>
      <c r="BE2127">
        <v>7.9</v>
      </c>
      <c r="BF2127">
        <v>5.4749999999999996</v>
      </c>
      <c r="BG2127">
        <v>5.625</v>
      </c>
      <c r="BH2127">
        <v>5.625</v>
      </c>
      <c r="BJ2127" t="s">
        <v>67</v>
      </c>
      <c r="BL2127" t="s">
        <v>279</v>
      </c>
      <c r="BM2127">
        <v>17228</v>
      </c>
    </row>
    <row r="2128" spans="1:67" x14ac:dyDescent="0.25">
      <c r="A2128" t="s">
        <v>282</v>
      </c>
      <c r="C2128" t="s">
        <v>1504</v>
      </c>
      <c r="D2128" t="s">
        <v>64</v>
      </c>
      <c r="E2128" t="s">
        <v>273</v>
      </c>
      <c r="F2128" t="s">
        <v>281</v>
      </c>
      <c r="G2128" t="s">
        <v>273</v>
      </c>
      <c r="H2128" t="s">
        <v>281</v>
      </c>
      <c r="AW2128">
        <v>6</v>
      </c>
      <c r="AX2128">
        <v>4.8</v>
      </c>
      <c r="AY2128">
        <v>5.7</v>
      </c>
      <c r="AZ2128">
        <v>5.7</v>
      </c>
      <c r="BA2128">
        <v>6.8</v>
      </c>
      <c r="BB2128">
        <v>5.9</v>
      </c>
      <c r="BC2128">
        <v>6.3</v>
      </c>
      <c r="BD2128">
        <v>6.3</v>
      </c>
      <c r="BJ2128" t="s">
        <v>67</v>
      </c>
      <c r="BL2128" t="s">
        <v>279</v>
      </c>
      <c r="BM2128">
        <v>17228</v>
      </c>
      <c r="BN2128" t="s">
        <v>60</v>
      </c>
      <c r="BO2128" t="s">
        <v>279</v>
      </c>
    </row>
    <row r="2129" spans="1:67" x14ac:dyDescent="0.25">
      <c r="A2129" t="s">
        <v>283</v>
      </c>
      <c r="C2129" t="s">
        <v>1504</v>
      </c>
      <c r="D2129" t="s">
        <v>64</v>
      </c>
      <c r="E2129" t="s">
        <v>273</v>
      </c>
      <c r="F2129" t="s">
        <v>281</v>
      </c>
      <c r="G2129" t="s">
        <v>273</v>
      </c>
      <c r="H2129" t="s">
        <v>281</v>
      </c>
      <c r="AS2129">
        <v>6.2</v>
      </c>
      <c r="AV2129">
        <v>4.8</v>
      </c>
      <c r="AW2129">
        <v>6.7</v>
      </c>
      <c r="AX2129">
        <v>5</v>
      </c>
      <c r="AY2129">
        <v>5.8</v>
      </c>
      <c r="AZ2129">
        <v>5.8</v>
      </c>
      <c r="BA2129">
        <v>7.6</v>
      </c>
      <c r="BB2129">
        <v>6.45</v>
      </c>
      <c r="BC2129">
        <v>6.9</v>
      </c>
      <c r="BD2129">
        <v>6.9</v>
      </c>
      <c r="BE2129">
        <v>7.9</v>
      </c>
      <c r="BF2129">
        <v>5.85</v>
      </c>
      <c r="BG2129">
        <v>5.3</v>
      </c>
      <c r="BH2129">
        <v>5.85</v>
      </c>
      <c r="BJ2129" t="s">
        <v>67</v>
      </c>
      <c r="BL2129" t="s">
        <v>279</v>
      </c>
      <c r="BM2129">
        <v>17228</v>
      </c>
      <c r="BN2129" t="s">
        <v>60</v>
      </c>
      <c r="BO2129" t="s">
        <v>279</v>
      </c>
    </row>
    <row r="2130" spans="1:67" x14ac:dyDescent="0.25">
      <c r="A2130" s="13" t="s">
        <v>1723</v>
      </c>
      <c r="B2130" s="13"/>
      <c r="C2130" s="13" t="s">
        <v>1504</v>
      </c>
      <c r="D2130" s="13" t="s">
        <v>64</v>
      </c>
      <c r="E2130" s="13" t="s">
        <v>273</v>
      </c>
      <c r="F2130" s="13" t="s">
        <v>1550</v>
      </c>
      <c r="G2130" s="13" t="s">
        <v>273</v>
      </c>
      <c r="H2130" s="13" t="s">
        <v>1550</v>
      </c>
      <c r="I2130" s="13"/>
      <c r="J2130" s="13"/>
      <c r="K2130" s="13"/>
      <c r="L2130" s="13"/>
      <c r="M2130" s="13"/>
      <c r="N2130" s="13"/>
      <c r="O2130" s="13"/>
      <c r="P2130" s="13"/>
      <c r="Q2130" s="13"/>
      <c r="R2130" s="13"/>
      <c r="S2130" s="13"/>
      <c r="T2130" s="13"/>
      <c r="U2130" s="13"/>
      <c r="V2130" s="13"/>
      <c r="W2130" s="13"/>
      <c r="X2130" s="13"/>
      <c r="Y2130" s="13"/>
      <c r="Z2130" s="13"/>
      <c r="AA2130" s="13"/>
      <c r="AB2130" s="13"/>
      <c r="AC2130" s="13"/>
      <c r="AD2130" s="13"/>
      <c r="AE2130" s="13"/>
      <c r="AF2130" s="13"/>
      <c r="AG2130" s="13"/>
      <c r="AH2130" s="13"/>
      <c r="AI2130" s="13"/>
      <c r="AJ2130" s="13"/>
      <c r="AK2130" s="13"/>
      <c r="AL2130" s="13"/>
      <c r="AM2130" s="13"/>
      <c r="AN2130" s="13"/>
      <c r="AO2130" s="13"/>
      <c r="AP2130" s="13"/>
      <c r="AQ2130" s="13"/>
      <c r="AR2130" s="13"/>
      <c r="AS2130" s="13"/>
      <c r="AT2130" s="13"/>
      <c r="AU2130" s="13"/>
      <c r="AV2130" s="13"/>
      <c r="AW2130" s="13"/>
      <c r="AX2130" s="13"/>
      <c r="AY2130" s="13"/>
      <c r="AZ2130" s="13"/>
      <c r="BA2130" s="13"/>
      <c r="BB2130" s="13"/>
      <c r="BC2130" s="13"/>
      <c r="BD2130" s="13"/>
      <c r="BE2130" s="13"/>
      <c r="BF2130" s="13"/>
      <c r="BG2130" s="13"/>
      <c r="BH2130" s="13"/>
      <c r="BI2130" s="13"/>
      <c r="BJ2130" s="13"/>
      <c r="BK2130" s="13"/>
      <c r="BL2130" s="13"/>
      <c r="BM2130" s="13"/>
      <c r="BN2130" s="13"/>
      <c r="BO2130" s="13"/>
    </row>
    <row r="2131" spans="1:67" x14ac:dyDescent="0.25">
      <c r="A2131" s="8" t="s">
        <v>1764</v>
      </c>
      <c r="B2131" t="s">
        <v>326</v>
      </c>
      <c r="C2131" t="s">
        <v>1504</v>
      </c>
      <c r="D2131" t="s">
        <v>64</v>
      </c>
      <c r="E2131" t="s">
        <v>273</v>
      </c>
      <c r="F2131" t="s">
        <v>1550</v>
      </c>
      <c r="G2131" s="15" t="s">
        <v>273</v>
      </c>
      <c r="H2131" s="8" t="s">
        <v>1550</v>
      </c>
      <c r="I2131" s="8"/>
      <c r="L2131" s="8" t="s">
        <v>1765</v>
      </c>
      <c r="BA2131">
        <v>5.39</v>
      </c>
      <c r="BB2131">
        <v>4.5709999999999997</v>
      </c>
      <c r="BC2131">
        <v>4.0620000000000003</v>
      </c>
      <c r="BD2131">
        <v>4.5709999999999997</v>
      </c>
      <c r="BJ2131" s="8" t="s">
        <v>67</v>
      </c>
      <c r="BK2131" s="1">
        <v>44812</v>
      </c>
      <c r="BL2131" s="8" t="s">
        <v>1724</v>
      </c>
      <c r="BM2131" s="8">
        <v>1420</v>
      </c>
      <c r="BN2131" t="s">
        <v>60</v>
      </c>
      <c r="BO2131" t="s">
        <v>1724</v>
      </c>
    </row>
    <row r="2132" spans="1:67" x14ac:dyDescent="0.25">
      <c r="A2132" t="s">
        <v>2599</v>
      </c>
      <c r="C2132" t="s">
        <v>1504</v>
      </c>
      <c r="D2132" t="s">
        <v>64</v>
      </c>
      <c r="E2132" t="s">
        <v>273</v>
      </c>
      <c r="F2132" t="s">
        <v>285</v>
      </c>
      <c r="G2132" s="8" t="s">
        <v>273</v>
      </c>
      <c r="H2132" s="8" t="s">
        <v>2595</v>
      </c>
      <c r="I2132" s="8"/>
      <c r="AE2132">
        <v>7.9</v>
      </c>
      <c r="AF2132">
        <v>7.9</v>
      </c>
      <c r="BJ2132" s="8" t="s">
        <v>67</v>
      </c>
      <c r="BK2132" s="1">
        <v>44827</v>
      </c>
      <c r="BL2132" s="8" t="s">
        <v>2617</v>
      </c>
      <c r="BM2132" s="8">
        <v>1985</v>
      </c>
      <c r="BN2132" t="s">
        <v>60</v>
      </c>
    </row>
    <row r="2133" spans="1:67" x14ac:dyDescent="0.25">
      <c r="A2133" t="s">
        <v>2597</v>
      </c>
      <c r="C2133" t="s">
        <v>1504</v>
      </c>
      <c r="D2133" t="s">
        <v>64</v>
      </c>
      <c r="E2133" t="s">
        <v>273</v>
      </c>
      <c r="F2133" t="s">
        <v>285</v>
      </c>
      <c r="G2133" s="8" t="s">
        <v>273</v>
      </c>
      <c r="H2133" s="8" t="s">
        <v>2595</v>
      </c>
      <c r="I2133" s="8"/>
      <c r="U2133">
        <v>5.0999999999999996</v>
      </c>
      <c r="X2133">
        <v>6.4</v>
      </c>
      <c r="BJ2133" s="8" t="s">
        <v>67</v>
      </c>
      <c r="BK2133" s="1">
        <v>44827</v>
      </c>
      <c r="BL2133" s="8" t="s">
        <v>2617</v>
      </c>
      <c r="BM2133" s="8">
        <v>1985</v>
      </c>
      <c r="BN2133" s="8" t="s">
        <v>60</v>
      </c>
    </row>
    <row r="2134" spans="1:67" x14ac:dyDescent="0.25">
      <c r="A2134" t="s">
        <v>2605</v>
      </c>
      <c r="C2134" t="s">
        <v>1504</v>
      </c>
      <c r="D2134" t="s">
        <v>64</v>
      </c>
      <c r="E2134" t="s">
        <v>273</v>
      </c>
      <c r="F2134" t="s">
        <v>285</v>
      </c>
      <c r="G2134" s="8" t="s">
        <v>273</v>
      </c>
      <c r="H2134" s="8" t="s">
        <v>2595</v>
      </c>
      <c r="I2134" s="8"/>
      <c r="BA2134">
        <v>6.1</v>
      </c>
      <c r="BB2134">
        <v>5.0999999999999996</v>
      </c>
      <c r="BC2134">
        <v>5.4</v>
      </c>
      <c r="BD2134">
        <v>5.4</v>
      </c>
      <c r="BJ2134" s="8" t="s">
        <v>67</v>
      </c>
      <c r="BK2134" s="1">
        <v>44827</v>
      </c>
      <c r="BL2134" s="8" t="s">
        <v>2617</v>
      </c>
      <c r="BM2134" s="8">
        <v>1985</v>
      </c>
    </row>
    <row r="2135" spans="1:67" x14ac:dyDescent="0.25">
      <c r="A2135" t="s">
        <v>2607</v>
      </c>
      <c r="C2135" t="s">
        <v>1504</v>
      </c>
      <c r="D2135" t="s">
        <v>64</v>
      </c>
      <c r="E2135" t="s">
        <v>273</v>
      </c>
      <c r="F2135" t="s">
        <v>285</v>
      </c>
      <c r="G2135" s="8" t="s">
        <v>273</v>
      </c>
      <c r="H2135" s="8" t="s">
        <v>2595</v>
      </c>
      <c r="I2135" s="8"/>
      <c r="BE2135">
        <v>6</v>
      </c>
      <c r="BF2135">
        <v>3.8</v>
      </c>
      <c r="BG2135">
        <v>4.4000000000000004</v>
      </c>
      <c r="BH2135">
        <v>4.4000000000000004</v>
      </c>
      <c r="BJ2135" s="8" t="s">
        <v>67</v>
      </c>
      <c r="BK2135" s="1">
        <v>44827</v>
      </c>
      <c r="BL2135" s="8" t="s">
        <v>2617</v>
      </c>
      <c r="BM2135" s="8">
        <v>1985</v>
      </c>
      <c r="BN2135" t="s">
        <v>60</v>
      </c>
    </row>
    <row r="2136" spans="1:67" x14ac:dyDescent="0.25">
      <c r="A2136" t="s">
        <v>2600</v>
      </c>
      <c r="C2136" t="s">
        <v>1504</v>
      </c>
      <c r="D2136" t="s">
        <v>64</v>
      </c>
      <c r="E2136" t="s">
        <v>273</v>
      </c>
      <c r="F2136" t="s">
        <v>285</v>
      </c>
      <c r="G2136" s="8" t="s">
        <v>273</v>
      </c>
      <c r="H2136" s="8" t="s">
        <v>2595</v>
      </c>
      <c r="I2136" s="8"/>
      <c r="AD2136">
        <v>7.3</v>
      </c>
      <c r="AF2136">
        <v>7.3</v>
      </c>
      <c r="BJ2136" s="8" t="s">
        <v>67</v>
      </c>
      <c r="BK2136" s="1">
        <v>44827</v>
      </c>
      <c r="BL2136" s="8" t="s">
        <v>2617</v>
      </c>
      <c r="BM2136" s="8">
        <v>1985</v>
      </c>
    </row>
    <row r="2137" spans="1:67" x14ac:dyDescent="0.25">
      <c r="A2137" t="s">
        <v>2606</v>
      </c>
      <c r="C2137" t="s">
        <v>1504</v>
      </c>
      <c r="D2137" t="s">
        <v>64</v>
      </c>
      <c r="E2137" t="s">
        <v>273</v>
      </c>
      <c r="F2137" t="s">
        <v>285</v>
      </c>
      <c r="G2137" s="8" t="s">
        <v>273</v>
      </c>
      <c r="H2137" s="8" t="s">
        <v>2595</v>
      </c>
      <c r="I2137" s="8"/>
      <c r="BE2137">
        <v>6</v>
      </c>
      <c r="BF2137">
        <v>3.7</v>
      </c>
      <c r="BG2137">
        <v>4</v>
      </c>
      <c r="BH2137">
        <v>4</v>
      </c>
      <c r="BJ2137" s="8" t="s">
        <v>67</v>
      </c>
      <c r="BK2137" s="1">
        <v>44827</v>
      </c>
      <c r="BL2137" s="8" t="s">
        <v>2617</v>
      </c>
      <c r="BM2137" s="8">
        <v>1985</v>
      </c>
    </row>
    <row r="2138" spans="1:67" x14ac:dyDescent="0.25">
      <c r="A2138" t="s">
        <v>2596</v>
      </c>
      <c r="C2138" t="s">
        <v>1504</v>
      </c>
      <c r="D2138" t="s">
        <v>64</v>
      </c>
      <c r="E2138" t="s">
        <v>273</v>
      </c>
      <c r="F2138" t="s">
        <v>285</v>
      </c>
      <c r="G2138" s="8" t="s">
        <v>273</v>
      </c>
      <c r="H2138" s="8" t="s">
        <v>2595</v>
      </c>
      <c r="I2138" s="8"/>
      <c r="M2138">
        <v>5</v>
      </c>
      <c r="P2138">
        <v>4.0999999999999996</v>
      </c>
      <c r="BJ2138" s="8" t="s">
        <v>67</v>
      </c>
      <c r="BK2138" s="1">
        <v>44827</v>
      </c>
      <c r="BL2138" s="8" t="s">
        <v>2617</v>
      </c>
      <c r="BM2138" s="8">
        <v>1985</v>
      </c>
      <c r="BN2138" s="8" t="s">
        <v>60</v>
      </c>
    </row>
    <row r="2139" spans="1:67" x14ac:dyDescent="0.25">
      <c r="A2139" t="s">
        <v>2601</v>
      </c>
      <c r="C2139" t="s">
        <v>1504</v>
      </c>
      <c r="D2139" t="s">
        <v>64</v>
      </c>
      <c r="E2139" t="s">
        <v>273</v>
      </c>
      <c r="F2139" t="s">
        <v>285</v>
      </c>
      <c r="G2139" s="8" t="s">
        <v>273</v>
      </c>
      <c r="H2139" s="8" t="s">
        <v>2595</v>
      </c>
      <c r="I2139" s="8"/>
      <c r="AS2139">
        <v>5.3</v>
      </c>
      <c r="AV2139">
        <v>3.3</v>
      </c>
      <c r="BJ2139" s="8" t="s">
        <v>67</v>
      </c>
      <c r="BK2139" s="1">
        <v>44827</v>
      </c>
      <c r="BL2139" s="8" t="s">
        <v>2617</v>
      </c>
      <c r="BM2139" s="8">
        <v>1985</v>
      </c>
      <c r="BN2139" t="s">
        <v>60</v>
      </c>
    </row>
    <row r="2140" spans="1:67" x14ac:dyDescent="0.25">
      <c r="A2140" t="s">
        <v>2604</v>
      </c>
      <c r="C2140" t="s">
        <v>1504</v>
      </c>
      <c r="D2140" t="s">
        <v>64</v>
      </c>
      <c r="E2140" t="s">
        <v>273</v>
      </c>
      <c r="F2140" t="s">
        <v>285</v>
      </c>
      <c r="G2140" s="8" t="s">
        <v>273</v>
      </c>
      <c r="H2140" s="8" t="s">
        <v>2595</v>
      </c>
      <c r="I2140" s="8"/>
      <c r="BA2140">
        <v>6</v>
      </c>
      <c r="BB2140">
        <v>5.0999999999999996</v>
      </c>
      <c r="BC2140">
        <v>5.0999999999999996</v>
      </c>
      <c r="BD2140">
        <v>5.0999999999999996</v>
      </c>
      <c r="BJ2140" s="8" t="s">
        <v>67</v>
      </c>
      <c r="BK2140" s="1">
        <v>44827</v>
      </c>
      <c r="BL2140" s="8" t="s">
        <v>2617</v>
      </c>
      <c r="BM2140" s="8">
        <v>1985</v>
      </c>
      <c r="BN2140" t="s">
        <v>60</v>
      </c>
    </row>
    <row r="2141" spans="1:67" x14ac:dyDescent="0.25">
      <c r="A2141" t="s">
        <v>2602</v>
      </c>
      <c r="C2141" t="s">
        <v>1504</v>
      </c>
      <c r="D2141" t="s">
        <v>64</v>
      </c>
      <c r="E2141" t="s">
        <v>273</v>
      </c>
      <c r="F2141" t="s">
        <v>285</v>
      </c>
      <c r="G2141" s="8" t="s">
        <v>273</v>
      </c>
      <c r="H2141" s="8" t="s">
        <v>2595</v>
      </c>
      <c r="I2141" s="8"/>
      <c r="AS2141">
        <v>5.4</v>
      </c>
      <c r="AV2141">
        <v>3.3</v>
      </c>
      <c r="BJ2141" s="8" t="s">
        <v>67</v>
      </c>
      <c r="BK2141" s="1">
        <v>44827</v>
      </c>
      <c r="BL2141" s="8" t="s">
        <v>2617</v>
      </c>
      <c r="BM2141" s="8">
        <v>1985</v>
      </c>
    </row>
    <row r="2142" spans="1:67" x14ac:dyDescent="0.25">
      <c r="A2142" t="s">
        <v>2598</v>
      </c>
      <c r="C2142" t="s">
        <v>1504</v>
      </c>
      <c r="D2142" t="s">
        <v>64</v>
      </c>
      <c r="E2142" t="s">
        <v>273</v>
      </c>
      <c r="F2142" t="s">
        <v>285</v>
      </c>
      <c r="G2142" s="8" t="s">
        <v>273</v>
      </c>
      <c r="H2142" s="8" t="s">
        <v>2595</v>
      </c>
      <c r="I2142" s="8"/>
      <c r="U2142">
        <v>5.0999999999999996</v>
      </c>
      <c r="X2142">
        <v>6</v>
      </c>
      <c r="BJ2142" s="8" t="s">
        <v>67</v>
      </c>
      <c r="BK2142" s="1">
        <v>44827</v>
      </c>
      <c r="BL2142" s="8" t="s">
        <v>2617</v>
      </c>
      <c r="BM2142" s="8">
        <v>1985</v>
      </c>
    </row>
    <row r="2143" spans="1:67" x14ac:dyDescent="0.25">
      <c r="A2143" t="s">
        <v>2603</v>
      </c>
      <c r="C2143" t="s">
        <v>1504</v>
      </c>
      <c r="D2143" t="s">
        <v>64</v>
      </c>
      <c r="E2143" t="s">
        <v>273</v>
      </c>
      <c r="F2143" t="s">
        <v>285</v>
      </c>
      <c r="G2143" s="8" t="s">
        <v>273</v>
      </c>
      <c r="H2143" s="8" t="s">
        <v>2595</v>
      </c>
      <c r="I2143" s="8"/>
      <c r="AW2143">
        <v>5.2</v>
      </c>
      <c r="AX2143">
        <v>4.3</v>
      </c>
      <c r="AY2143">
        <v>4.4000000000000004</v>
      </c>
      <c r="AZ2143">
        <v>4.4000000000000004</v>
      </c>
      <c r="BJ2143" s="8" t="s">
        <v>67</v>
      </c>
      <c r="BK2143" s="1">
        <v>44827</v>
      </c>
      <c r="BL2143" s="8" t="s">
        <v>2617</v>
      </c>
      <c r="BM2143" s="8">
        <v>1985</v>
      </c>
      <c r="BN2143" t="s">
        <v>60</v>
      </c>
    </row>
    <row r="2144" spans="1:67" x14ac:dyDescent="0.25">
      <c r="A2144" t="s">
        <v>291</v>
      </c>
      <c r="C2144" t="s">
        <v>1504</v>
      </c>
      <c r="D2144" t="s">
        <v>64</v>
      </c>
      <c r="E2144" t="s">
        <v>273</v>
      </c>
      <c r="F2144" t="s">
        <v>285</v>
      </c>
      <c r="G2144" t="s">
        <v>273</v>
      </c>
      <c r="H2144" t="s">
        <v>287</v>
      </c>
      <c r="AW2144">
        <v>5.18</v>
      </c>
      <c r="AX2144">
        <v>3.84</v>
      </c>
      <c r="AY2144">
        <v>3.68</v>
      </c>
      <c r="AZ2144">
        <v>3.84</v>
      </c>
      <c r="BA2144">
        <v>5.9</v>
      </c>
      <c r="BB2144">
        <v>4.74</v>
      </c>
      <c r="BC2144">
        <v>4.58</v>
      </c>
      <c r="BD2144">
        <v>4.74</v>
      </c>
      <c r="BI2144" t="s">
        <v>292</v>
      </c>
      <c r="BJ2144" t="s">
        <v>67</v>
      </c>
      <c r="BL2144" t="s">
        <v>293</v>
      </c>
      <c r="BM2144">
        <v>7306</v>
      </c>
    </row>
    <row r="2145" spans="1:67" x14ac:dyDescent="0.25">
      <c r="A2145" t="s">
        <v>294</v>
      </c>
      <c r="C2145" t="s">
        <v>1504</v>
      </c>
      <c r="D2145" t="s">
        <v>64</v>
      </c>
      <c r="E2145" t="s">
        <v>273</v>
      </c>
      <c r="F2145" t="s">
        <v>285</v>
      </c>
      <c r="G2145" t="s">
        <v>273</v>
      </c>
      <c r="H2145" t="s">
        <v>287</v>
      </c>
      <c r="AW2145">
        <v>5.26</v>
      </c>
      <c r="AX2145">
        <v>3.63</v>
      </c>
      <c r="AY2145">
        <v>4.0199999999999996</v>
      </c>
      <c r="AZ2145">
        <v>4.0199999999999996</v>
      </c>
      <c r="BA2145">
        <v>5.83</v>
      </c>
      <c r="BB2145">
        <v>4.8600000000000003</v>
      </c>
      <c r="BC2145">
        <v>4.92</v>
      </c>
      <c r="BD2145">
        <v>4.92</v>
      </c>
      <c r="BI2145" t="s">
        <v>292</v>
      </c>
      <c r="BJ2145" t="s">
        <v>67</v>
      </c>
      <c r="BL2145" t="s">
        <v>293</v>
      </c>
      <c r="BM2145">
        <v>7306</v>
      </c>
    </row>
    <row r="2146" spans="1:67" x14ac:dyDescent="0.25">
      <c r="A2146" s="13" t="s">
        <v>1723</v>
      </c>
      <c r="B2146" s="13"/>
      <c r="C2146" s="13" t="s">
        <v>1504</v>
      </c>
      <c r="D2146" s="13" t="s">
        <v>64</v>
      </c>
      <c r="E2146" s="13" t="s">
        <v>273</v>
      </c>
      <c r="F2146" s="13" t="s">
        <v>285</v>
      </c>
      <c r="G2146" s="13" t="s">
        <v>273</v>
      </c>
      <c r="H2146" s="13" t="s">
        <v>285</v>
      </c>
      <c r="I2146" s="13"/>
      <c r="J2146" s="13"/>
      <c r="K2146" s="13"/>
      <c r="L2146" s="13"/>
      <c r="M2146" s="13"/>
      <c r="N2146" s="13"/>
      <c r="O2146" s="13"/>
      <c r="P2146" s="13"/>
      <c r="Q2146" s="13"/>
      <c r="R2146" s="13"/>
      <c r="S2146" s="13"/>
      <c r="T2146" s="13"/>
      <c r="U2146" s="13"/>
      <c r="V2146" s="13"/>
      <c r="W2146" s="13"/>
      <c r="X2146" s="13"/>
      <c r="Y2146" s="13"/>
      <c r="Z2146" s="13"/>
      <c r="AA2146" s="13"/>
      <c r="AB2146" s="13"/>
      <c r="AC2146" s="13"/>
      <c r="AD2146" s="13"/>
      <c r="AE2146" s="13"/>
      <c r="AF2146" s="13"/>
      <c r="AG2146" s="13"/>
      <c r="AH2146" s="13"/>
      <c r="AI2146" s="13"/>
      <c r="AJ2146" s="13"/>
      <c r="AK2146" s="13"/>
      <c r="AL2146" s="13"/>
      <c r="AM2146" s="13"/>
      <c r="AN2146" s="13"/>
      <c r="AO2146" s="13"/>
      <c r="AP2146" s="13"/>
      <c r="AQ2146" s="13"/>
      <c r="AR2146" s="13"/>
      <c r="AS2146" s="13"/>
      <c r="AT2146" s="13"/>
      <c r="AU2146" s="13"/>
      <c r="AV2146" s="13"/>
      <c r="AW2146" s="13"/>
      <c r="AX2146" s="13"/>
      <c r="AY2146" s="13"/>
      <c r="AZ2146" s="13"/>
      <c r="BA2146" s="13"/>
      <c r="BB2146" s="13"/>
      <c r="BC2146" s="13"/>
      <c r="BD2146" s="13"/>
      <c r="BE2146" s="13"/>
      <c r="BF2146" s="13"/>
      <c r="BG2146" s="13"/>
      <c r="BH2146" s="13"/>
      <c r="BI2146" s="13"/>
      <c r="BJ2146" s="13"/>
      <c r="BK2146" s="13"/>
      <c r="BL2146" s="13"/>
      <c r="BM2146" s="13"/>
      <c r="BN2146" s="13"/>
      <c r="BO2146" s="13"/>
    </row>
    <row r="2147" spans="1:67" x14ac:dyDescent="0.25">
      <c r="A2147" s="13" t="s">
        <v>1723</v>
      </c>
      <c r="B2147" s="13"/>
      <c r="C2147" s="13" t="s">
        <v>1504</v>
      </c>
      <c r="D2147" s="13" t="s">
        <v>64</v>
      </c>
      <c r="E2147" s="13" t="s">
        <v>273</v>
      </c>
      <c r="F2147" s="13" t="s">
        <v>285</v>
      </c>
      <c r="G2147" s="13" t="s">
        <v>286</v>
      </c>
      <c r="H2147" s="13" t="s">
        <v>290</v>
      </c>
      <c r="I2147" s="13"/>
      <c r="J2147" s="13"/>
      <c r="K2147" s="13"/>
      <c r="L2147" s="13"/>
      <c r="M2147" s="13"/>
      <c r="N2147" s="13"/>
      <c r="O2147" s="13"/>
      <c r="P2147" s="13"/>
      <c r="Q2147" s="13"/>
      <c r="R2147" s="13"/>
      <c r="S2147" s="13"/>
      <c r="T2147" s="13"/>
      <c r="U2147" s="13"/>
      <c r="V2147" s="13"/>
      <c r="W2147" s="13"/>
      <c r="X2147" s="13"/>
      <c r="Y2147" s="13"/>
      <c r="Z2147" s="13"/>
      <c r="AA2147" s="13"/>
      <c r="AB2147" s="13"/>
      <c r="AC2147" s="13"/>
      <c r="AD2147" s="13"/>
      <c r="AE2147" s="13"/>
      <c r="AF2147" s="13"/>
      <c r="AG2147" s="13"/>
      <c r="AH2147" s="13"/>
      <c r="AI2147" s="13"/>
      <c r="AJ2147" s="13"/>
      <c r="AK2147" s="13"/>
      <c r="AL2147" s="13"/>
      <c r="AM2147" s="13"/>
      <c r="AN2147" s="13"/>
      <c r="AO2147" s="13"/>
      <c r="AP2147" s="13"/>
      <c r="AQ2147" s="13"/>
      <c r="AR2147" s="13"/>
      <c r="AS2147" s="13"/>
      <c r="AT2147" s="13"/>
      <c r="AU2147" s="13"/>
      <c r="AV2147" s="13"/>
      <c r="AW2147" s="13"/>
      <c r="AX2147" s="13"/>
      <c r="AY2147" s="13"/>
      <c r="AZ2147" s="13"/>
      <c r="BA2147" s="13"/>
      <c r="BB2147" s="13"/>
      <c r="BC2147" s="13"/>
      <c r="BD2147" s="13"/>
      <c r="BE2147" s="13"/>
      <c r="BF2147" s="13"/>
      <c r="BG2147" s="13"/>
      <c r="BH2147" s="13"/>
      <c r="BI2147" s="13"/>
      <c r="BJ2147" s="13"/>
      <c r="BK2147" s="13"/>
      <c r="BL2147" s="13"/>
      <c r="BM2147" s="13"/>
      <c r="BN2147" s="13"/>
      <c r="BO2147" s="13"/>
    </row>
    <row r="2148" spans="1:67" x14ac:dyDescent="0.25">
      <c r="A2148" s="8" t="s">
        <v>284</v>
      </c>
      <c r="B2148" s="8" t="s">
        <v>326</v>
      </c>
      <c r="C2148" t="s">
        <v>1504</v>
      </c>
      <c r="D2148" t="s">
        <v>64</v>
      </c>
      <c r="E2148" t="s">
        <v>273</v>
      </c>
      <c r="F2148" t="s">
        <v>285</v>
      </c>
      <c r="G2148" s="8" t="s">
        <v>286</v>
      </c>
      <c r="H2148" s="8" t="s">
        <v>290</v>
      </c>
      <c r="I2148" s="8"/>
      <c r="BA2148" s="8">
        <v>5.8</v>
      </c>
      <c r="BB2148">
        <v>5.0999999999999996</v>
      </c>
      <c r="BC2148">
        <v>4.5</v>
      </c>
      <c r="BD2148" s="8">
        <v>5.0999999999999996</v>
      </c>
      <c r="BJ2148" s="8" t="s">
        <v>67</v>
      </c>
      <c r="BK2148" s="1">
        <v>44819</v>
      </c>
      <c r="BL2148" s="8" t="s">
        <v>59</v>
      </c>
      <c r="BM2148" s="8">
        <v>3485</v>
      </c>
      <c r="BN2148" t="s">
        <v>60</v>
      </c>
      <c r="BO2148" t="s">
        <v>59</v>
      </c>
    </row>
    <row r="2149" spans="1:67" x14ac:dyDescent="0.25">
      <c r="A2149" t="s">
        <v>2543</v>
      </c>
      <c r="C2149" t="s">
        <v>1504</v>
      </c>
      <c r="D2149" t="s">
        <v>64</v>
      </c>
      <c r="E2149" t="s">
        <v>273</v>
      </c>
      <c r="F2149" t="s">
        <v>285</v>
      </c>
      <c r="G2149" s="8" t="s">
        <v>286</v>
      </c>
      <c r="H2149" s="8" t="s">
        <v>290</v>
      </c>
      <c r="I2149" s="8"/>
      <c r="AW2149">
        <v>5.0999999999999996</v>
      </c>
      <c r="AX2149">
        <v>3.95</v>
      </c>
      <c r="AY2149">
        <v>3.85</v>
      </c>
      <c r="AZ2149">
        <v>3.95</v>
      </c>
      <c r="BA2149">
        <v>5.9</v>
      </c>
      <c r="BB2149">
        <v>5.6</v>
      </c>
      <c r="BC2149">
        <v>4.9000000000000004</v>
      </c>
      <c r="BD2149">
        <v>5.6</v>
      </c>
      <c r="BI2149" t="s">
        <v>2544</v>
      </c>
      <c r="BJ2149" s="8" t="s">
        <v>67</v>
      </c>
      <c r="BK2149" s="1">
        <v>44826</v>
      </c>
      <c r="BL2149" s="8" t="s">
        <v>2535</v>
      </c>
      <c r="BM2149" s="8">
        <v>960</v>
      </c>
      <c r="BN2149" s="8" t="s">
        <v>60</v>
      </c>
      <c r="BO2149" s="11" t="s">
        <v>2535</v>
      </c>
    </row>
    <row r="2150" spans="1:67" x14ac:dyDescent="0.25">
      <c r="A2150" t="s">
        <v>284</v>
      </c>
      <c r="C2150" t="s">
        <v>1504</v>
      </c>
      <c r="D2150" t="s">
        <v>64</v>
      </c>
      <c r="E2150" t="s">
        <v>273</v>
      </c>
      <c r="F2150" t="s">
        <v>285</v>
      </c>
      <c r="G2150" t="s">
        <v>286</v>
      </c>
      <c r="H2150" t="s">
        <v>287</v>
      </c>
      <c r="L2150" t="s">
        <v>288</v>
      </c>
      <c r="AY2150">
        <v>3.65</v>
      </c>
      <c r="AZ2150">
        <v>3.65</v>
      </c>
      <c r="BA2150">
        <v>5.8</v>
      </c>
      <c r="BB2150">
        <v>5.1100000000000003</v>
      </c>
      <c r="BC2150">
        <v>4.46</v>
      </c>
      <c r="BD2150">
        <v>5.1100000000000003</v>
      </c>
      <c r="BE2150">
        <v>6.27</v>
      </c>
      <c r="BF2150">
        <v>4.2</v>
      </c>
      <c r="BG2150">
        <v>3.4</v>
      </c>
      <c r="BH2150">
        <v>4.2</v>
      </c>
      <c r="BJ2150" t="s">
        <v>67</v>
      </c>
      <c r="BL2150" t="s">
        <v>289</v>
      </c>
      <c r="BM2150">
        <v>2255</v>
      </c>
    </row>
    <row r="2151" spans="1:67" x14ac:dyDescent="0.25">
      <c r="A2151" t="s">
        <v>2545</v>
      </c>
      <c r="C2151" t="s">
        <v>1504</v>
      </c>
      <c r="D2151" t="s">
        <v>64</v>
      </c>
      <c r="E2151" t="s">
        <v>273</v>
      </c>
      <c r="F2151" t="s">
        <v>285</v>
      </c>
      <c r="G2151" s="8" t="s">
        <v>286</v>
      </c>
      <c r="H2151" s="8" t="s">
        <v>287</v>
      </c>
      <c r="I2151" s="8"/>
      <c r="AS2151">
        <v>4.62</v>
      </c>
      <c r="AV2151">
        <v>3.38</v>
      </c>
      <c r="AW2151">
        <v>5.29</v>
      </c>
      <c r="AX2151">
        <v>4.08</v>
      </c>
      <c r="AY2151">
        <v>4.1500000000000004</v>
      </c>
      <c r="AZ2151">
        <v>4.1500000000000004</v>
      </c>
      <c r="BA2151">
        <v>6.13</v>
      </c>
      <c r="BB2151">
        <v>5.47</v>
      </c>
      <c r="BC2151">
        <v>5.09</v>
      </c>
      <c r="BD2151">
        <v>5.47</v>
      </c>
      <c r="BF2151">
        <v>4.42</v>
      </c>
      <c r="BH2151">
        <v>4.42</v>
      </c>
      <c r="BJ2151" s="8" t="s">
        <v>67</v>
      </c>
      <c r="BK2151" s="1">
        <v>44826</v>
      </c>
      <c r="BL2151" s="8" t="s">
        <v>2535</v>
      </c>
      <c r="BM2151" s="8">
        <v>960</v>
      </c>
      <c r="BN2151" t="s">
        <v>60</v>
      </c>
      <c r="BO2151" s="11" t="s">
        <v>2535</v>
      </c>
    </row>
    <row r="2152" spans="1:67" x14ac:dyDescent="0.25">
      <c r="A2152" t="s">
        <v>460</v>
      </c>
      <c r="C2152" t="s">
        <v>1504</v>
      </c>
      <c r="D2152" t="s">
        <v>64</v>
      </c>
      <c r="E2152" t="s">
        <v>273</v>
      </c>
      <c r="F2152" t="s">
        <v>285</v>
      </c>
      <c r="G2152" t="s">
        <v>286</v>
      </c>
      <c r="H2152" t="s">
        <v>287</v>
      </c>
      <c r="L2152" t="s">
        <v>295</v>
      </c>
      <c r="AS2152">
        <v>4.74</v>
      </c>
      <c r="AV2152">
        <v>3.07</v>
      </c>
      <c r="AW2152">
        <v>4.97</v>
      </c>
      <c r="AX2152">
        <v>3.83</v>
      </c>
      <c r="AY2152">
        <v>3.85</v>
      </c>
      <c r="AZ2152">
        <v>3.85</v>
      </c>
      <c r="BA2152">
        <v>5.66</v>
      </c>
      <c r="BB2152">
        <v>5</v>
      </c>
      <c r="BC2152">
        <v>4.34</v>
      </c>
      <c r="BD2152">
        <v>5</v>
      </c>
      <c r="BE2152">
        <v>6.4</v>
      </c>
      <c r="BF2152">
        <v>4.45</v>
      </c>
      <c r="BG2152">
        <v>3.52</v>
      </c>
      <c r="BH2152">
        <v>4.45</v>
      </c>
      <c r="BJ2152" t="s">
        <v>67</v>
      </c>
      <c r="BL2152" t="s">
        <v>289</v>
      </c>
      <c r="BM2152">
        <v>2255</v>
      </c>
    </row>
    <row r="2153" spans="1:67" x14ac:dyDescent="0.25">
      <c r="A2153" t="s">
        <v>460</v>
      </c>
      <c r="C2153" t="s">
        <v>1504</v>
      </c>
      <c r="D2153" t="s">
        <v>64</v>
      </c>
      <c r="E2153" t="s">
        <v>273</v>
      </c>
      <c r="F2153" t="s">
        <v>285</v>
      </c>
      <c r="G2153" t="s">
        <v>286</v>
      </c>
      <c r="H2153" t="s">
        <v>287</v>
      </c>
      <c r="L2153" t="s">
        <v>288</v>
      </c>
      <c r="AS2153">
        <v>4.22</v>
      </c>
      <c r="AV2153">
        <v>3.2</v>
      </c>
      <c r="AW2153">
        <v>4.9400000000000004</v>
      </c>
      <c r="AX2153">
        <v>3.94</v>
      </c>
      <c r="AY2153">
        <v>3.83</v>
      </c>
      <c r="AZ2153">
        <v>3.94</v>
      </c>
      <c r="BA2153">
        <v>5.84</v>
      </c>
      <c r="BB2153">
        <v>5.16</v>
      </c>
      <c r="BC2153">
        <v>4.6100000000000003</v>
      </c>
      <c r="BD2153">
        <v>5.16</v>
      </c>
      <c r="BE2153">
        <v>6.3</v>
      </c>
      <c r="BF2153">
        <v>4.32</v>
      </c>
      <c r="BG2153">
        <v>3.5</v>
      </c>
      <c r="BH2153">
        <v>4.32</v>
      </c>
      <c r="BJ2153" t="s">
        <v>67</v>
      </c>
      <c r="BL2153" t="s">
        <v>289</v>
      </c>
      <c r="BM2153">
        <v>2255</v>
      </c>
    </row>
    <row r="2154" spans="1:67" x14ac:dyDescent="0.25">
      <c r="A2154" t="s">
        <v>460</v>
      </c>
      <c r="C2154" t="s">
        <v>1504</v>
      </c>
      <c r="D2154" t="s">
        <v>64</v>
      </c>
      <c r="E2154" t="s">
        <v>273</v>
      </c>
      <c r="F2154" t="s">
        <v>285</v>
      </c>
      <c r="G2154" t="s">
        <v>286</v>
      </c>
      <c r="H2154" t="s">
        <v>287</v>
      </c>
      <c r="L2154" t="s">
        <v>296</v>
      </c>
      <c r="AS2154">
        <v>4.5999999999999996</v>
      </c>
      <c r="AV2154">
        <v>2.81</v>
      </c>
      <c r="AW2154">
        <v>5.18</v>
      </c>
      <c r="AX2154">
        <v>3.86</v>
      </c>
      <c r="AY2154">
        <v>4.0599999999999996</v>
      </c>
      <c r="AZ2154">
        <v>4.0599999999999996</v>
      </c>
      <c r="BA2154">
        <v>5.5</v>
      </c>
      <c r="BB2154">
        <v>5.09</v>
      </c>
      <c r="BC2154">
        <v>4.96</v>
      </c>
      <c r="BD2154">
        <v>5.09</v>
      </c>
      <c r="BE2154">
        <v>6.52</v>
      </c>
      <c r="BF2154">
        <v>4.55</v>
      </c>
      <c r="BG2154">
        <v>3.61</v>
      </c>
      <c r="BH2154">
        <v>4.55</v>
      </c>
      <c r="BJ2154" t="s">
        <v>67</v>
      </c>
      <c r="BL2154" t="s">
        <v>289</v>
      </c>
      <c r="BM2154">
        <v>2255</v>
      </c>
    </row>
    <row r="2155" spans="1:67" x14ac:dyDescent="0.25">
      <c r="A2155" t="s">
        <v>460</v>
      </c>
      <c r="C2155" t="s">
        <v>1504</v>
      </c>
      <c r="D2155" t="s">
        <v>64</v>
      </c>
      <c r="E2155" t="s">
        <v>273</v>
      </c>
      <c r="F2155" t="s">
        <v>285</v>
      </c>
      <c r="G2155" t="s">
        <v>286</v>
      </c>
      <c r="H2155" t="s">
        <v>287</v>
      </c>
      <c r="L2155" t="s">
        <v>295</v>
      </c>
      <c r="Y2155">
        <v>5.17</v>
      </c>
      <c r="Z2155">
        <v>6.58</v>
      </c>
      <c r="AA2155">
        <v>6.9</v>
      </c>
      <c r="AB2155">
        <v>6.9</v>
      </c>
      <c r="AC2155">
        <v>5.81</v>
      </c>
      <c r="AD2155">
        <v>7.7</v>
      </c>
      <c r="AE2155">
        <v>7.98</v>
      </c>
      <c r="AF2155">
        <v>7.98</v>
      </c>
      <c r="AG2155">
        <v>5.27</v>
      </c>
      <c r="AH2155">
        <v>6.66</v>
      </c>
      <c r="AI2155">
        <v>5.99</v>
      </c>
      <c r="AJ2155">
        <v>6.66</v>
      </c>
      <c r="BJ2155" t="s">
        <v>67</v>
      </c>
      <c r="BL2155" t="s">
        <v>289</v>
      </c>
      <c r="BM2155">
        <v>2255</v>
      </c>
    </row>
    <row r="2156" spans="1:67" x14ac:dyDescent="0.25">
      <c r="A2156" t="s">
        <v>460</v>
      </c>
      <c r="C2156" t="s">
        <v>1504</v>
      </c>
      <c r="D2156" t="s">
        <v>64</v>
      </c>
      <c r="E2156" t="s">
        <v>273</v>
      </c>
      <c r="F2156" t="s">
        <v>285</v>
      </c>
      <c r="G2156" t="s">
        <v>286</v>
      </c>
      <c r="H2156" t="s">
        <v>287</v>
      </c>
      <c r="L2156" t="s">
        <v>296</v>
      </c>
      <c r="Y2156">
        <v>5.09</v>
      </c>
      <c r="Z2156">
        <v>6.03</v>
      </c>
      <c r="AA2156">
        <v>6.38</v>
      </c>
      <c r="AB2156">
        <v>6.38</v>
      </c>
      <c r="AC2156">
        <v>5.87</v>
      </c>
      <c r="AD2156">
        <v>7.66</v>
      </c>
      <c r="AE2156">
        <v>8.1300000000000008</v>
      </c>
      <c r="AF2156">
        <v>8.1300000000000008</v>
      </c>
      <c r="AG2156">
        <v>4.99</v>
      </c>
      <c r="AH2156">
        <v>5.87</v>
      </c>
      <c r="AI2156">
        <v>5.38</v>
      </c>
      <c r="AJ2156">
        <v>5.87</v>
      </c>
      <c r="BJ2156" t="s">
        <v>67</v>
      </c>
      <c r="BL2156" t="s">
        <v>289</v>
      </c>
      <c r="BM2156">
        <v>2255</v>
      </c>
    </row>
    <row r="2157" spans="1:67" x14ac:dyDescent="0.25">
      <c r="A2157" t="s">
        <v>297</v>
      </c>
      <c r="C2157" t="s">
        <v>1504</v>
      </c>
      <c r="D2157" t="s">
        <v>64</v>
      </c>
      <c r="E2157" t="s">
        <v>273</v>
      </c>
      <c r="F2157" t="s">
        <v>285</v>
      </c>
      <c r="G2157" t="s">
        <v>286</v>
      </c>
      <c r="H2157" t="s">
        <v>287</v>
      </c>
      <c r="L2157" t="s">
        <v>298</v>
      </c>
      <c r="AW2157">
        <v>5.0199999999999996</v>
      </c>
      <c r="AX2157">
        <v>3.8</v>
      </c>
      <c r="AY2157">
        <v>3.88</v>
      </c>
      <c r="AZ2157">
        <v>3.88</v>
      </c>
      <c r="BA2157">
        <v>5.78</v>
      </c>
      <c r="BB2157">
        <v>4.9400000000000004</v>
      </c>
      <c r="BC2157">
        <v>4.34</v>
      </c>
      <c r="BD2157">
        <v>4.9400000000000004</v>
      </c>
      <c r="BJ2157" t="s">
        <v>67</v>
      </c>
      <c r="BL2157" t="s">
        <v>289</v>
      </c>
      <c r="BM2157">
        <v>2255</v>
      </c>
    </row>
    <row r="2158" spans="1:67" x14ac:dyDescent="0.25">
      <c r="A2158" t="s">
        <v>299</v>
      </c>
      <c r="C2158" t="s">
        <v>1504</v>
      </c>
      <c r="D2158" t="s">
        <v>64</v>
      </c>
      <c r="E2158" t="s">
        <v>273</v>
      </c>
      <c r="F2158" t="s">
        <v>285</v>
      </c>
      <c r="G2158" t="s">
        <v>286</v>
      </c>
      <c r="H2158" t="s">
        <v>287</v>
      </c>
      <c r="L2158" t="s">
        <v>300</v>
      </c>
      <c r="BA2158">
        <v>5.56</v>
      </c>
      <c r="BB2158">
        <v>5.09</v>
      </c>
      <c r="BC2158">
        <v>4.47</v>
      </c>
      <c r="BD2158">
        <v>5.09</v>
      </c>
      <c r="BE2158">
        <v>6.38</v>
      </c>
      <c r="BF2158">
        <v>4.67</v>
      </c>
      <c r="BG2158">
        <v>3.63</v>
      </c>
      <c r="BH2158">
        <v>4.67</v>
      </c>
      <c r="BJ2158" t="s">
        <v>67</v>
      </c>
      <c r="BL2158" t="s">
        <v>289</v>
      </c>
      <c r="BM2158">
        <v>2255</v>
      </c>
    </row>
    <row r="2159" spans="1:67" x14ac:dyDescent="0.25">
      <c r="A2159" t="s">
        <v>301</v>
      </c>
      <c r="C2159" t="s">
        <v>1504</v>
      </c>
      <c r="D2159" t="s">
        <v>64</v>
      </c>
      <c r="E2159" t="s">
        <v>273</v>
      </c>
      <c r="F2159" t="s">
        <v>285</v>
      </c>
      <c r="G2159" t="s">
        <v>286</v>
      </c>
      <c r="H2159" t="s">
        <v>287</v>
      </c>
      <c r="L2159" t="s">
        <v>302</v>
      </c>
      <c r="BA2159">
        <v>5.29</v>
      </c>
      <c r="BB2159">
        <v>4.8</v>
      </c>
      <c r="BC2159">
        <v>4.24</v>
      </c>
      <c r="BD2159">
        <v>4.8</v>
      </c>
      <c r="BE2159">
        <v>6.5</v>
      </c>
      <c r="BF2159">
        <v>4.57</v>
      </c>
      <c r="BG2159">
        <v>3.82</v>
      </c>
      <c r="BH2159">
        <v>4.57</v>
      </c>
      <c r="BJ2159" t="s">
        <v>67</v>
      </c>
      <c r="BL2159" t="s">
        <v>289</v>
      </c>
      <c r="BM2159">
        <v>2255</v>
      </c>
    </row>
    <row r="2160" spans="1:67" x14ac:dyDescent="0.25">
      <c r="A2160" t="s">
        <v>303</v>
      </c>
      <c r="C2160" t="s">
        <v>1504</v>
      </c>
      <c r="D2160" t="s">
        <v>64</v>
      </c>
      <c r="E2160" t="s">
        <v>273</v>
      </c>
      <c r="F2160" t="s">
        <v>285</v>
      </c>
      <c r="G2160" t="s">
        <v>286</v>
      </c>
      <c r="H2160" t="s">
        <v>287</v>
      </c>
      <c r="L2160" t="s">
        <v>302</v>
      </c>
      <c r="AS2160">
        <v>4.76</v>
      </c>
      <c r="AV2160">
        <v>3.16</v>
      </c>
      <c r="AW2160">
        <v>5.01</v>
      </c>
      <c r="AX2160">
        <v>3.86</v>
      </c>
      <c r="AY2160">
        <v>3.78</v>
      </c>
      <c r="AZ2160">
        <v>3.86</v>
      </c>
      <c r="BA2160">
        <v>5.89</v>
      </c>
      <c r="BB2160">
        <v>5.38</v>
      </c>
      <c r="BC2160">
        <v>4.6900000000000004</v>
      </c>
      <c r="BD2160">
        <v>5.38</v>
      </c>
      <c r="BE2160">
        <v>6.95</v>
      </c>
      <c r="BF2160">
        <v>4.74</v>
      </c>
      <c r="BG2160">
        <v>3.82</v>
      </c>
      <c r="BH2160">
        <v>4.74</v>
      </c>
      <c r="BI2160" t="s">
        <v>304</v>
      </c>
      <c r="BJ2160" t="s">
        <v>67</v>
      </c>
      <c r="BL2160" t="s">
        <v>289</v>
      </c>
      <c r="BM2160">
        <v>2255</v>
      </c>
      <c r="BN2160" t="s">
        <v>60</v>
      </c>
      <c r="BO2160" t="s">
        <v>289</v>
      </c>
    </row>
    <row r="2161" spans="1:67" x14ac:dyDescent="0.25">
      <c r="A2161" t="s">
        <v>305</v>
      </c>
      <c r="C2161" t="s">
        <v>1504</v>
      </c>
      <c r="D2161" t="s">
        <v>64</v>
      </c>
      <c r="E2161" t="s">
        <v>273</v>
      </c>
      <c r="F2161" t="s">
        <v>285</v>
      </c>
      <c r="G2161" t="s">
        <v>286</v>
      </c>
      <c r="H2161" t="s">
        <v>287</v>
      </c>
      <c r="L2161" t="s">
        <v>306</v>
      </c>
      <c r="BC2161">
        <v>4.55</v>
      </c>
      <c r="BD2161">
        <v>4.55</v>
      </c>
      <c r="BE2161">
        <v>6.21</v>
      </c>
      <c r="BF2161">
        <v>4.5</v>
      </c>
      <c r="BG2161">
        <v>3.7</v>
      </c>
      <c r="BH2161">
        <v>4.5</v>
      </c>
      <c r="BJ2161" t="s">
        <v>67</v>
      </c>
      <c r="BL2161" t="s">
        <v>289</v>
      </c>
      <c r="BM2161">
        <v>2255</v>
      </c>
    </row>
    <row r="2162" spans="1:67" x14ac:dyDescent="0.25">
      <c r="A2162" t="s">
        <v>307</v>
      </c>
      <c r="C2162" t="s">
        <v>1504</v>
      </c>
      <c r="D2162" t="s">
        <v>64</v>
      </c>
      <c r="E2162" t="s">
        <v>273</v>
      </c>
      <c r="F2162" t="s">
        <v>285</v>
      </c>
      <c r="G2162" t="s">
        <v>286</v>
      </c>
      <c r="H2162" t="s">
        <v>287</v>
      </c>
      <c r="L2162" t="s">
        <v>306</v>
      </c>
      <c r="BA2162">
        <v>5.84</v>
      </c>
      <c r="BB2162">
        <v>5.17</v>
      </c>
      <c r="BC2162">
        <v>4.72</v>
      </c>
      <c r="BD2162">
        <v>5.17</v>
      </c>
      <c r="BE2162">
        <v>6.07</v>
      </c>
      <c r="BF2162">
        <v>4.41</v>
      </c>
      <c r="BG2162">
        <v>3.46</v>
      </c>
      <c r="BH2162">
        <v>4.41</v>
      </c>
      <c r="BJ2162" t="s">
        <v>67</v>
      </c>
      <c r="BL2162" t="s">
        <v>289</v>
      </c>
      <c r="BM2162">
        <v>2255</v>
      </c>
    </row>
    <row r="2163" spans="1:67" x14ac:dyDescent="0.25">
      <c r="A2163" t="s">
        <v>308</v>
      </c>
      <c r="C2163" t="s">
        <v>1504</v>
      </c>
      <c r="D2163" t="s">
        <v>64</v>
      </c>
      <c r="E2163" t="s">
        <v>273</v>
      </c>
      <c r="F2163" t="s">
        <v>285</v>
      </c>
      <c r="G2163" t="s">
        <v>286</v>
      </c>
      <c r="H2163" t="s">
        <v>287</v>
      </c>
      <c r="L2163" t="s">
        <v>309</v>
      </c>
      <c r="Y2163">
        <v>5.01</v>
      </c>
      <c r="Z2163">
        <v>6.56</v>
      </c>
      <c r="AA2163">
        <v>6.91</v>
      </c>
      <c r="AB2163">
        <v>6.91</v>
      </c>
      <c r="AC2163">
        <v>5.84</v>
      </c>
      <c r="AD2163">
        <v>8.0399999999999991</v>
      </c>
      <c r="AE2163">
        <v>8.4700000000000006</v>
      </c>
      <c r="AF2163">
        <v>8.4700000000000006</v>
      </c>
      <c r="AG2163">
        <v>5.94</v>
      </c>
      <c r="AH2163">
        <v>6.28</v>
      </c>
      <c r="AI2163">
        <v>5.57</v>
      </c>
      <c r="AJ2163">
        <v>6.28</v>
      </c>
      <c r="BJ2163" t="s">
        <v>67</v>
      </c>
      <c r="BL2163" t="s">
        <v>289</v>
      </c>
      <c r="BM2163">
        <v>2255</v>
      </c>
      <c r="BN2163" t="s">
        <v>60</v>
      </c>
      <c r="BO2163" t="s">
        <v>289</v>
      </c>
    </row>
    <row r="2164" spans="1:67" x14ac:dyDescent="0.25">
      <c r="A2164" t="s">
        <v>310</v>
      </c>
      <c r="C2164" t="s">
        <v>1504</v>
      </c>
      <c r="D2164" t="s">
        <v>64</v>
      </c>
      <c r="E2164" t="s">
        <v>273</v>
      </c>
      <c r="F2164" t="s">
        <v>285</v>
      </c>
      <c r="G2164" t="s">
        <v>286</v>
      </c>
      <c r="H2164" t="s">
        <v>287</v>
      </c>
      <c r="L2164" t="s">
        <v>309</v>
      </c>
      <c r="M2164">
        <v>3.22</v>
      </c>
      <c r="P2164">
        <v>2.0499999999999998</v>
      </c>
      <c r="Q2164">
        <v>3.8</v>
      </c>
      <c r="U2164">
        <v>4.3</v>
      </c>
      <c r="V2164">
        <v>5.67</v>
      </c>
      <c r="W2164">
        <v>5.89</v>
      </c>
      <c r="X2164">
        <v>5.89</v>
      </c>
      <c r="Y2164">
        <v>5.5</v>
      </c>
      <c r="Z2164">
        <v>6.73</v>
      </c>
      <c r="AA2164">
        <v>6.89</v>
      </c>
      <c r="AB2164">
        <v>6.89</v>
      </c>
      <c r="AC2164">
        <v>5.92</v>
      </c>
      <c r="AD2164">
        <v>8.1300000000000008</v>
      </c>
      <c r="AE2164">
        <v>8.26</v>
      </c>
      <c r="AF2164">
        <v>8.26</v>
      </c>
      <c r="AG2164">
        <v>5.42</v>
      </c>
      <c r="AH2164">
        <v>6.84</v>
      </c>
      <c r="AI2164">
        <v>6.15</v>
      </c>
      <c r="AJ2164">
        <v>6.84</v>
      </c>
      <c r="BJ2164" t="s">
        <v>67</v>
      </c>
      <c r="BL2164" t="s">
        <v>289</v>
      </c>
      <c r="BM2164">
        <v>2255</v>
      </c>
      <c r="BN2164" t="s">
        <v>60</v>
      </c>
      <c r="BO2164" t="s">
        <v>289</v>
      </c>
    </row>
    <row r="2165" spans="1:67" x14ac:dyDescent="0.25">
      <c r="A2165" t="s">
        <v>311</v>
      </c>
      <c r="C2165" t="s">
        <v>1504</v>
      </c>
      <c r="D2165" t="s">
        <v>64</v>
      </c>
      <c r="E2165" t="s">
        <v>273</v>
      </c>
      <c r="F2165" t="s">
        <v>285</v>
      </c>
      <c r="G2165" t="s">
        <v>286</v>
      </c>
      <c r="H2165" t="s">
        <v>287</v>
      </c>
      <c r="L2165" t="s">
        <v>295</v>
      </c>
      <c r="AK2165">
        <v>3.4</v>
      </c>
      <c r="AN2165">
        <v>1.93</v>
      </c>
      <c r="AS2165">
        <v>4.66</v>
      </c>
      <c r="AV2165">
        <v>3.3</v>
      </c>
      <c r="AW2165">
        <v>5.13</v>
      </c>
      <c r="AX2165">
        <v>3.94</v>
      </c>
      <c r="AY2165">
        <v>4.0599999999999996</v>
      </c>
      <c r="AZ2165">
        <v>4.0599999999999996</v>
      </c>
      <c r="BA2165">
        <v>5.69</v>
      </c>
      <c r="BB2165">
        <v>5.2</v>
      </c>
      <c r="BC2165">
        <v>4.92</v>
      </c>
      <c r="BD2165">
        <v>5.2</v>
      </c>
      <c r="BF2165">
        <v>4.5999999999999996</v>
      </c>
      <c r="BH2165">
        <v>4.5999999999999996</v>
      </c>
      <c r="BJ2165" t="s">
        <v>67</v>
      </c>
      <c r="BL2165" t="s">
        <v>289</v>
      </c>
      <c r="BM2165">
        <v>2255</v>
      </c>
      <c r="BN2165" t="s">
        <v>60</v>
      </c>
      <c r="BO2165" t="s">
        <v>289</v>
      </c>
    </row>
    <row r="2166" spans="1:67" x14ac:dyDescent="0.25">
      <c r="A2166" s="12"/>
      <c r="B2166" s="12"/>
      <c r="C2166" s="12" t="s">
        <v>1504</v>
      </c>
      <c r="D2166" s="12" t="s">
        <v>64</v>
      </c>
      <c r="E2166" s="12" t="s">
        <v>273</v>
      </c>
      <c r="F2166" s="12" t="s">
        <v>285</v>
      </c>
      <c r="G2166" s="12" t="s">
        <v>286</v>
      </c>
      <c r="H2166" s="12" t="s">
        <v>287</v>
      </c>
      <c r="I2166" s="12"/>
      <c r="J2166" s="12"/>
      <c r="K2166" s="12"/>
      <c r="L2166" s="12"/>
      <c r="M2166" s="12"/>
      <c r="N2166" s="12"/>
      <c r="O2166" s="12"/>
      <c r="P2166" s="12"/>
      <c r="Q2166" s="12"/>
      <c r="R2166" s="12"/>
      <c r="S2166" s="12"/>
      <c r="T2166" s="12"/>
      <c r="U2166" s="12"/>
      <c r="V2166" s="12"/>
      <c r="W2166" s="12"/>
      <c r="X2166" s="12"/>
      <c r="Y2166" s="12"/>
      <c r="Z2166" s="12"/>
      <c r="AA2166" s="12"/>
      <c r="AB2166" s="12"/>
      <c r="AC2166" s="12"/>
      <c r="AD2166" s="12"/>
      <c r="AE2166" s="12"/>
      <c r="AF2166" s="12"/>
      <c r="AG2166" s="12"/>
      <c r="AH2166" s="12"/>
      <c r="AI2166" s="12"/>
      <c r="AJ2166" s="12"/>
      <c r="AK2166" s="12"/>
      <c r="AL2166" s="12"/>
      <c r="AM2166" s="12"/>
      <c r="AN2166" s="12"/>
      <c r="AO2166" s="12"/>
      <c r="AP2166" s="12"/>
      <c r="AQ2166" s="12"/>
      <c r="AR2166" s="12"/>
      <c r="AS2166" s="12"/>
      <c r="AT2166" s="12"/>
      <c r="AU2166" s="12"/>
      <c r="AV2166" s="12"/>
      <c r="AW2166" s="12"/>
      <c r="AX2166" s="12"/>
      <c r="AY2166" s="12"/>
      <c r="AZ2166" s="12"/>
      <c r="BA2166" s="12"/>
      <c r="BB2166" s="12"/>
      <c r="BC2166" s="12"/>
      <c r="BD2166" s="12"/>
      <c r="BE2166" s="12"/>
      <c r="BF2166" s="12"/>
      <c r="BG2166" s="12"/>
      <c r="BH2166" s="12"/>
      <c r="BI2166" s="12"/>
      <c r="BJ2166" s="12" t="s">
        <v>58</v>
      </c>
      <c r="BK2166" s="14">
        <v>44819</v>
      </c>
      <c r="BL2166" s="12" t="s">
        <v>59</v>
      </c>
      <c r="BM2166" s="12">
        <v>3485</v>
      </c>
      <c r="BN2166" s="12" t="s">
        <v>60</v>
      </c>
      <c r="BO2166" s="12" t="s">
        <v>59</v>
      </c>
    </row>
    <row r="2167" spans="1:67" x14ac:dyDescent="0.25">
      <c r="A2167" t="s">
        <v>312</v>
      </c>
      <c r="C2167" t="s">
        <v>1504</v>
      </c>
      <c r="D2167" t="s">
        <v>64</v>
      </c>
      <c r="E2167" t="s">
        <v>273</v>
      </c>
      <c r="F2167" t="s">
        <v>271</v>
      </c>
      <c r="G2167" t="s">
        <v>273</v>
      </c>
      <c r="H2167" t="s">
        <v>271</v>
      </c>
      <c r="AS2167">
        <v>6</v>
      </c>
      <c r="AV2167">
        <v>3.5</v>
      </c>
      <c r="BJ2167" t="s">
        <v>67</v>
      </c>
      <c r="BL2167" t="s">
        <v>279</v>
      </c>
      <c r="BM2167">
        <v>17228</v>
      </c>
    </row>
    <row r="2168" spans="1:67" x14ac:dyDescent="0.25">
      <c r="A2168" s="8" t="s">
        <v>1768</v>
      </c>
      <c r="C2168" t="s">
        <v>1504</v>
      </c>
      <c r="D2168" t="s">
        <v>64</v>
      </c>
      <c r="E2168" t="s">
        <v>273</v>
      </c>
      <c r="F2168" t="s">
        <v>271</v>
      </c>
      <c r="G2168" t="s">
        <v>273</v>
      </c>
      <c r="H2168" s="8" t="s">
        <v>271</v>
      </c>
      <c r="I2168" s="8"/>
      <c r="AC2168">
        <v>6.806</v>
      </c>
      <c r="AF2168">
        <v>9</v>
      </c>
      <c r="BI2168" t="s">
        <v>1769</v>
      </c>
      <c r="BJ2168" s="8" t="s">
        <v>67</v>
      </c>
      <c r="BK2168" s="1">
        <v>44812</v>
      </c>
      <c r="BL2168" s="8" t="s">
        <v>1724</v>
      </c>
      <c r="BM2168" s="8">
        <v>1420</v>
      </c>
      <c r="BN2168" t="s">
        <v>60</v>
      </c>
      <c r="BO2168" t="s">
        <v>1724</v>
      </c>
    </row>
    <row r="2169" spans="1:67" x14ac:dyDescent="0.25">
      <c r="A2169" s="13" t="s">
        <v>1723</v>
      </c>
      <c r="B2169" s="13"/>
      <c r="C2169" s="13" t="s">
        <v>1504</v>
      </c>
      <c r="D2169" s="13" t="s">
        <v>64</v>
      </c>
      <c r="E2169" s="13" t="s">
        <v>273</v>
      </c>
      <c r="F2169" s="13" t="s">
        <v>313</v>
      </c>
      <c r="G2169" s="13" t="s">
        <v>273</v>
      </c>
      <c r="H2169" s="13" t="s">
        <v>313</v>
      </c>
      <c r="I2169" s="13"/>
      <c r="J2169" s="13"/>
      <c r="K2169" s="13"/>
      <c r="L2169" s="13"/>
      <c r="M2169" s="13"/>
      <c r="N2169" s="13"/>
      <c r="O2169" s="13"/>
      <c r="P2169" s="13"/>
      <c r="Q2169" s="13"/>
      <c r="R2169" s="13"/>
      <c r="S2169" s="13"/>
      <c r="T2169" s="13"/>
      <c r="U2169" s="13"/>
      <c r="V2169" s="13"/>
      <c r="W2169" s="13"/>
      <c r="X2169" s="13"/>
      <c r="Y2169" s="13"/>
      <c r="Z2169" s="13"/>
      <c r="AA2169" s="13"/>
      <c r="AB2169" s="13"/>
      <c r="AC2169" s="13"/>
      <c r="AD2169" s="13"/>
      <c r="AE2169" s="13"/>
      <c r="AF2169" s="13"/>
      <c r="AG2169" s="13"/>
      <c r="AH2169" s="13"/>
      <c r="AI2169" s="13"/>
      <c r="AJ2169" s="13"/>
      <c r="AK2169" s="13"/>
      <c r="AL2169" s="13"/>
      <c r="AM2169" s="13"/>
      <c r="AN2169" s="13"/>
      <c r="AO2169" s="13"/>
      <c r="AP2169" s="13"/>
      <c r="AQ2169" s="13"/>
      <c r="AR2169" s="13"/>
      <c r="AS2169" s="13"/>
      <c r="AT2169" s="13"/>
      <c r="AU2169" s="13"/>
      <c r="AV2169" s="13"/>
      <c r="AW2169" s="13"/>
      <c r="AX2169" s="13"/>
      <c r="AY2169" s="13"/>
      <c r="AZ2169" s="13"/>
      <c r="BA2169" s="13"/>
      <c r="BB2169" s="13"/>
      <c r="BC2169" s="13"/>
      <c r="BD2169" s="13"/>
      <c r="BE2169" s="13"/>
      <c r="BF2169" s="13"/>
      <c r="BG2169" s="13"/>
      <c r="BH2169" s="13"/>
      <c r="BI2169" s="13"/>
      <c r="BJ2169" s="13"/>
      <c r="BK2169" s="13"/>
      <c r="BL2169" s="13"/>
      <c r="BM2169" s="13"/>
      <c r="BN2169" s="13"/>
      <c r="BO2169" s="13"/>
    </row>
    <row r="2170" spans="1:67" x14ac:dyDescent="0.25">
      <c r="A2170" s="8" t="s">
        <v>314</v>
      </c>
      <c r="B2170" s="8" t="s">
        <v>326</v>
      </c>
      <c r="C2170" t="s">
        <v>1504</v>
      </c>
      <c r="D2170" t="s">
        <v>64</v>
      </c>
      <c r="E2170" t="s">
        <v>273</v>
      </c>
      <c r="F2170" t="s">
        <v>313</v>
      </c>
      <c r="G2170" s="8" t="s">
        <v>286</v>
      </c>
      <c r="H2170" s="8" t="s">
        <v>313</v>
      </c>
      <c r="I2170" s="8"/>
      <c r="AC2170">
        <v>5.8</v>
      </c>
      <c r="AF2170">
        <v>8.4</v>
      </c>
      <c r="BI2170" t="s">
        <v>2179</v>
      </c>
      <c r="BJ2170" s="8" t="s">
        <v>67</v>
      </c>
      <c r="BK2170" s="1">
        <v>44819</v>
      </c>
      <c r="BL2170" s="8" t="s">
        <v>59</v>
      </c>
      <c r="BM2170" s="8">
        <v>3485</v>
      </c>
      <c r="BN2170" s="8" t="s">
        <v>60</v>
      </c>
      <c r="BO2170" s="8" t="s">
        <v>59</v>
      </c>
    </row>
    <row r="2171" spans="1:67" x14ac:dyDescent="0.25">
      <c r="A2171" s="13" t="s">
        <v>1723</v>
      </c>
      <c r="B2171" s="13"/>
      <c r="C2171" s="13" t="s">
        <v>1504</v>
      </c>
      <c r="D2171" s="13" t="s">
        <v>64</v>
      </c>
      <c r="E2171" s="13" t="s">
        <v>273</v>
      </c>
      <c r="F2171" s="13"/>
      <c r="G2171" s="13" t="s">
        <v>273</v>
      </c>
      <c r="H2171" s="13"/>
      <c r="I2171" s="13"/>
      <c r="J2171" s="13"/>
      <c r="K2171" s="13"/>
      <c r="L2171" s="13"/>
      <c r="M2171" s="13"/>
      <c r="N2171" s="13"/>
      <c r="O2171" s="13"/>
      <c r="P2171" s="13"/>
      <c r="Q2171" s="13"/>
      <c r="R2171" s="13"/>
      <c r="S2171" s="13"/>
      <c r="T2171" s="13"/>
      <c r="U2171" s="13"/>
      <c r="V2171" s="13"/>
      <c r="W2171" s="13"/>
      <c r="X2171" s="13"/>
      <c r="Y2171" s="13"/>
      <c r="Z2171" s="13"/>
      <c r="AA2171" s="13"/>
      <c r="AB2171" s="13"/>
      <c r="AC2171" s="13"/>
      <c r="AD2171" s="13"/>
      <c r="AE2171" s="13"/>
      <c r="AF2171" s="13"/>
      <c r="AG2171" s="13"/>
      <c r="AH2171" s="13"/>
      <c r="AI2171" s="13"/>
      <c r="AJ2171" s="13"/>
      <c r="AK2171" s="13"/>
      <c r="AL2171" s="13"/>
      <c r="AM2171" s="13"/>
      <c r="AN2171" s="13"/>
      <c r="AO2171" s="13"/>
      <c r="AP2171" s="13"/>
      <c r="AQ2171" s="13"/>
      <c r="AR2171" s="13"/>
      <c r="AS2171" s="13"/>
      <c r="AT2171" s="13"/>
      <c r="AU2171" s="13"/>
      <c r="AV2171" s="13"/>
      <c r="AW2171" s="13"/>
      <c r="AX2171" s="13"/>
      <c r="AY2171" s="13"/>
      <c r="AZ2171" s="13"/>
      <c r="BA2171" s="13"/>
      <c r="BB2171" s="13"/>
      <c r="BC2171" s="13"/>
      <c r="BD2171" s="13"/>
      <c r="BE2171" s="13"/>
      <c r="BF2171" s="13"/>
      <c r="BG2171" s="13"/>
      <c r="BH2171" s="13"/>
      <c r="BI2171" s="13"/>
      <c r="BJ2171" s="13"/>
      <c r="BK2171" s="13"/>
      <c r="BL2171" s="13"/>
      <c r="BM2171" s="13"/>
      <c r="BN2171" s="13"/>
      <c r="BO2171" s="13"/>
    </row>
    <row r="2172" spans="1:67" x14ac:dyDescent="0.25">
      <c r="A2172" s="13" t="s">
        <v>1723</v>
      </c>
      <c r="B2172" s="13"/>
      <c r="C2172" s="13" t="s">
        <v>1504</v>
      </c>
      <c r="D2172" s="13" t="s">
        <v>64</v>
      </c>
      <c r="E2172" s="13" t="s">
        <v>273</v>
      </c>
      <c r="F2172" s="13"/>
      <c r="G2172" s="13" t="s">
        <v>286</v>
      </c>
      <c r="H2172" s="13"/>
      <c r="I2172" s="13"/>
      <c r="J2172" s="13"/>
      <c r="K2172" s="13"/>
      <c r="L2172" s="13"/>
      <c r="M2172" s="13"/>
      <c r="N2172" s="13"/>
      <c r="O2172" s="13"/>
      <c r="P2172" s="13"/>
      <c r="Q2172" s="13"/>
      <c r="R2172" s="13"/>
      <c r="S2172" s="13"/>
      <c r="T2172" s="13"/>
      <c r="U2172" s="13"/>
      <c r="V2172" s="13"/>
      <c r="W2172" s="13"/>
      <c r="X2172" s="13"/>
      <c r="Y2172" s="13"/>
      <c r="Z2172" s="13"/>
      <c r="AA2172" s="13"/>
      <c r="AB2172" s="13"/>
      <c r="AC2172" s="13"/>
      <c r="AD2172" s="13"/>
      <c r="AE2172" s="13"/>
      <c r="AF2172" s="13"/>
      <c r="AG2172" s="13"/>
      <c r="AH2172" s="13"/>
      <c r="AI2172" s="13"/>
      <c r="AJ2172" s="13"/>
      <c r="AK2172" s="13"/>
      <c r="AL2172" s="13"/>
      <c r="AM2172" s="13"/>
      <c r="AN2172" s="13"/>
      <c r="AO2172" s="13"/>
      <c r="AP2172" s="13"/>
      <c r="AQ2172" s="13"/>
      <c r="AR2172" s="13"/>
      <c r="AS2172" s="13"/>
      <c r="AT2172" s="13"/>
      <c r="AU2172" s="13"/>
      <c r="AV2172" s="13"/>
      <c r="AW2172" s="13"/>
      <c r="AX2172" s="13"/>
      <c r="AY2172" s="13"/>
      <c r="AZ2172" s="13"/>
      <c r="BA2172" s="13"/>
      <c r="BB2172" s="13"/>
      <c r="BC2172" s="13"/>
      <c r="BD2172" s="13"/>
      <c r="BE2172" s="13"/>
      <c r="BF2172" s="13"/>
      <c r="BG2172" s="13"/>
      <c r="BH2172" s="13"/>
      <c r="BI2172" s="13"/>
      <c r="BJ2172" s="13"/>
      <c r="BK2172" s="13"/>
      <c r="BL2172" s="13"/>
      <c r="BM2172" s="13"/>
      <c r="BN2172" s="13"/>
      <c r="BO2172" s="13"/>
    </row>
    <row r="2173" spans="1:67" x14ac:dyDescent="0.25">
      <c r="A2173" s="13" t="s">
        <v>1723</v>
      </c>
      <c r="B2173" s="13"/>
      <c r="C2173" s="13" t="s">
        <v>1504</v>
      </c>
      <c r="D2173" s="13" t="s">
        <v>64</v>
      </c>
      <c r="E2173" s="13" t="s">
        <v>345</v>
      </c>
      <c r="F2173" s="13" t="s">
        <v>346</v>
      </c>
      <c r="G2173" s="13" t="s">
        <v>345</v>
      </c>
      <c r="H2173" s="13" t="s">
        <v>346</v>
      </c>
      <c r="I2173" s="13"/>
      <c r="J2173" s="13"/>
      <c r="K2173" s="13"/>
      <c r="L2173" s="13"/>
      <c r="M2173" s="13"/>
      <c r="N2173" s="13"/>
      <c r="O2173" s="13"/>
      <c r="P2173" s="13"/>
      <c r="Q2173" s="13"/>
      <c r="R2173" s="13"/>
      <c r="S2173" s="13"/>
      <c r="T2173" s="13"/>
      <c r="U2173" s="13"/>
      <c r="V2173" s="13"/>
      <c r="W2173" s="13"/>
      <c r="X2173" s="13"/>
      <c r="Y2173" s="13"/>
      <c r="Z2173" s="13"/>
      <c r="AA2173" s="13"/>
      <c r="AB2173" s="13"/>
      <c r="AC2173" s="13"/>
      <c r="AD2173" s="13"/>
      <c r="AE2173" s="13"/>
      <c r="AF2173" s="13"/>
      <c r="AG2173" s="13"/>
      <c r="AH2173" s="13"/>
      <c r="AI2173" s="13"/>
      <c r="AJ2173" s="13"/>
      <c r="AK2173" s="13"/>
      <c r="AL2173" s="13"/>
      <c r="AM2173" s="13"/>
      <c r="AN2173" s="13"/>
      <c r="AO2173" s="13"/>
      <c r="AP2173" s="13"/>
      <c r="AQ2173" s="13"/>
      <c r="AR2173" s="13"/>
      <c r="AS2173" s="13"/>
      <c r="AT2173" s="13"/>
      <c r="AU2173" s="13"/>
      <c r="AV2173" s="13"/>
      <c r="AW2173" s="13"/>
      <c r="AX2173" s="13"/>
      <c r="AY2173" s="13"/>
      <c r="AZ2173" s="13"/>
      <c r="BA2173" s="13"/>
      <c r="BB2173" s="13"/>
      <c r="BC2173" s="13"/>
      <c r="BD2173" s="13"/>
      <c r="BE2173" s="13"/>
      <c r="BF2173" s="13"/>
      <c r="BG2173" s="13"/>
      <c r="BH2173" s="13"/>
      <c r="BI2173" s="13"/>
      <c r="BJ2173" s="13"/>
      <c r="BK2173" s="13"/>
      <c r="BL2173" s="13"/>
      <c r="BM2173" s="13"/>
      <c r="BN2173" s="13"/>
      <c r="BO2173" s="13"/>
    </row>
    <row r="2174" spans="1:67" x14ac:dyDescent="0.25">
      <c r="A2174" t="s">
        <v>344</v>
      </c>
      <c r="B2174" t="s">
        <v>157</v>
      </c>
      <c r="C2174" t="s">
        <v>1504</v>
      </c>
      <c r="D2174" t="s">
        <v>64</v>
      </c>
      <c r="E2174" t="s">
        <v>345</v>
      </c>
      <c r="F2174" t="s">
        <v>346</v>
      </c>
      <c r="G2174" t="s">
        <v>347</v>
      </c>
      <c r="H2174" t="s">
        <v>346</v>
      </c>
      <c r="Q2174">
        <v>6</v>
      </c>
      <c r="T2174">
        <v>4</v>
      </c>
      <c r="Y2174">
        <v>7</v>
      </c>
      <c r="AB2174">
        <v>8</v>
      </c>
      <c r="AC2174">
        <v>7.5</v>
      </c>
      <c r="AF2174">
        <v>10</v>
      </c>
      <c r="AG2174">
        <v>5.5</v>
      </c>
      <c r="AJ2174">
        <v>8</v>
      </c>
      <c r="BI2174" t="s">
        <v>348</v>
      </c>
      <c r="BJ2174" t="s">
        <v>67</v>
      </c>
      <c r="BL2174" t="s">
        <v>349</v>
      </c>
      <c r="BM2174">
        <v>3142</v>
      </c>
      <c r="BN2174" t="s">
        <v>69</v>
      </c>
      <c r="BO2174" t="s">
        <v>349</v>
      </c>
    </row>
    <row r="2175" spans="1:67" x14ac:dyDescent="0.25">
      <c r="A2175" s="13" t="s">
        <v>1723</v>
      </c>
      <c r="B2175" s="13"/>
      <c r="C2175" s="13" t="s">
        <v>1504</v>
      </c>
      <c r="D2175" s="13" t="s">
        <v>64</v>
      </c>
      <c r="E2175" s="13" t="s">
        <v>345</v>
      </c>
      <c r="F2175" s="13" t="s">
        <v>350</v>
      </c>
      <c r="G2175" s="13" t="s">
        <v>345</v>
      </c>
      <c r="H2175" s="13" t="s">
        <v>350</v>
      </c>
      <c r="I2175" s="13"/>
      <c r="J2175" s="13"/>
      <c r="K2175" s="13"/>
      <c r="L2175" s="13"/>
      <c r="M2175" s="13"/>
      <c r="N2175" s="13"/>
      <c r="O2175" s="13"/>
      <c r="P2175" s="13"/>
      <c r="Q2175" s="13"/>
      <c r="R2175" s="13"/>
      <c r="S2175" s="13"/>
      <c r="T2175" s="13"/>
      <c r="U2175" s="13"/>
      <c r="V2175" s="13"/>
      <c r="W2175" s="13"/>
      <c r="X2175" s="13"/>
      <c r="Y2175" s="13"/>
      <c r="Z2175" s="13"/>
      <c r="AA2175" s="13"/>
      <c r="AB2175" s="13"/>
      <c r="AC2175" s="13"/>
      <c r="AD2175" s="13"/>
      <c r="AE2175" s="13"/>
      <c r="AF2175" s="13"/>
      <c r="AG2175" s="13"/>
      <c r="AH2175" s="13"/>
      <c r="AI2175" s="13"/>
      <c r="AJ2175" s="13"/>
      <c r="AK2175" s="13"/>
      <c r="AL2175" s="13"/>
      <c r="AM2175" s="13"/>
      <c r="AN2175" s="13"/>
      <c r="AO2175" s="13"/>
      <c r="AP2175" s="13"/>
      <c r="AQ2175" s="13"/>
      <c r="AR2175" s="13"/>
      <c r="AS2175" s="13"/>
      <c r="AT2175" s="13"/>
      <c r="AU2175" s="13"/>
      <c r="AV2175" s="13"/>
      <c r="AW2175" s="13"/>
      <c r="AX2175" s="13"/>
      <c r="AY2175" s="13"/>
      <c r="AZ2175" s="13"/>
      <c r="BA2175" s="13"/>
      <c r="BB2175" s="13"/>
      <c r="BC2175" s="13"/>
      <c r="BD2175" s="13"/>
      <c r="BE2175" s="13"/>
      <c r="BF2175" s="13"/>
      <c r="BG2175" s="13"/>
      <c r="BH2175" s="13"/>
      <c r="BI2175" s="13"/>
      <c r="BJ2175" s="13"/>
      <c r="BK2175" s="13"/>
      <c r="BL2175" s="13"/>
      <c r="BM2175" s="13"/>
      <c r="BN2175" s="13"/>
      <c r="BO2175" s="13"/>
    </row>
    <row r="2176" spans="1:67" x14ac:dyDescent="0.25">
      <c r="A2176" s="8" t="s">
        <v>2274</v>
      </c>
      <c r="B2176" s="8" t="s">
        <v>326</v>
      </c>
      <c r="C2176" s="8" t="s">
        <v>1504</v>
      </c>
      <c r="D2176" s="8" t="s">
        <v>64</v>
      </c>
      <c r="E2176" s="8" t="s">
        <v>345</v>
      </c>
      <c r="F2176" s="8" t="s">
        <v>350</v>
      </c>
      <c r="G2176" s="8" t="s">
        <v>345</v>
      </c>
      <c r="H2176" s="8" t="s">
        <v>350</v>
      </c>
      <c r="I2176" s="8"/>
      <c r="J2176" s="8"/>
      <c r="K2176" s="8"/>
      <c r="L2176" s="8"/>
      <c r="M2176" s="8"/>
      <c r="N2176" s="8"/>
      <c r="O2176" s="8"/>
      <c r="P2176" s="8"/>
      <c r="Q2176" s="8"/>
      <c r="R2176" s="8"/>
      <c r="S2176" s="8"/>
      <c r="T2176" s="8"/>
      <c r="U2176" s="8"/>
      <c r="V2176" s="8"/>
      <c r="W2176" s="8"/>
      <c r="X2176" s="8"/>
      <c r="Y2176" s="8"/>
      <c r="Z2176" s="8"/>
      <c r="AA2176" s="8"/>
      <c r="AB2176" s="8"/>
      <c r="AC2176" s="8"/>
      <c r="AD2176" s="8"/>
      <c r="AE2176" s="8"/>
      <c r="AF2176" s="8"/>
      <c r="AG2176" s="8"/>
      <c r="AH2176" s="8"/>
      <c r="AI2176" s="8"/>
      <c r="AJ2176" s="8"/>
      <c r="AK2176" s="8">
        <v>3.1</v>
      </c>
      <c r="AL2176" s="8"/>
      <c r="AM2176" s="8"/>
      <c r="AN2176" s="8">
        <v>1.3</v>
      </c>
      <c r="AO2176" s="8"/>
      <c r="AP2176" s="8"/>
      <c r="AQ2176" s="8"/>
      <c r="AR2176" s="8"/>
      <c r="AS2176" s="8">
        <v>4.2</v>
      </c>
      <c r="AT2176" s="8">
        <v>1.9</v>
      </c>
      <c r="AU2176" s="8">
        <v>2.1</v>
      </c>
      <c r="AV2176" s="8">
        <v>2.1</v>
      </c>
      <c r="AW2176" s="8">
        <v>4.2</v>
      </c>
      <c r="AX2176" s="8"/>
      <c r="AY2176" s="8"/>
      <c r="AZ2176" s="8">
        <v>2.8</v>
      </c>
      <c r="BA2176" s="8">
        <v>4.5</v>
      </c>
      <c r="BB2176" s="8"/>
      <c r="BC2176" s="8"/>
      <c r="BD2176" s="8">
        <v>3.2</v>
      </c>
      <c r="BE2176" s="8"/>
      <c r="BF2176" s="8"/>
      <c r="BG2176" s="8"/>
      <c r="BH2176" s="8">
        <v>3</v>
      </c>
      <c r="BI2176" s="8"/>
      <c r="BJ2176" s="8" t="s">
        <v>67</v>
      </c>
      <c r="BK2176" s="9">
        <v>44820</v>
      </c>
      <c r="BL2176" s="8" t="s">
        <v>2275</v>
      </c>
      <c r="BM2176" s="8">
        <v>6583</v>
      </c>
      <c r="BN2176" s="8" t="s">
        <v>60</v>
      </c>
      <c r="BO2176" s="8" t="s">
        <v>2275</v>
      </c>
    </row>
    <row r="2177" spans="1:67" s="8" customFormat="1" x14ac:dyDescent="0.25">
      <c r="A2177" s="13" t="s">
        <v>1723</v>
      </c>
      <c r="B2177" s="13"/>
      <c r="C2177" s="13" t="s">
        <v>1504</v>
      </c>
      <c r="D2177" s="13" t="s">
        <v>64</v>
      </c>
      <c r="E2177" s="13" t="s">
        <v>345</v>
      </c>
      <c r="F2177" s="13" t="s">
        <v>1572</v>
      </c>
      <c r="G2177" s="13" t="s">
        <v>345</v>
      </c>
      <c r="H2177" s="13" t="s">
        <v>1572</v>
      </c>
      <c r="I2177" s="13"/>
      <c r="J2177" s="13"/>
      <c r="K2177" s="13"/>
      <c r="L2177" s="13"/>
      <c r="M2177" s="13"/>
      <c r="N2177" s="13"/>
      <c r="O2177" s="13"/>
      <c r="P2177" s="13"/>
      <c r="Q2177" s="13"/>
      <c r="R2177" s="13"/>
      <c r="S2177" s="13"/>
      <c r="T2177" s="13"/>
      <c r="U2177" s="13"/>
      <c r="V2177" s="13"/>
      <c r="W2177" s="13"/>
      <c r="X2177" s="13"/>
      <c r="Y2177" s="13"/>
      <c r="Z2177" s="13"/>
      <c r="AA2177" s="13"/>
      <c r="AB2177" s="13"/>
      <c r="AC2177" s="13"/>
      <c r="AD2177" s="13"/>
      <c r="AE2177" s="13"/>
      <c r="AF2177" s="13"/>
      <c r="AG2177" s="13"/>
      <c r="AH2177" s="13"/>
      <c r="AI2177" s="13"/>
      <c r="AJ2177" s="13"/>
      <c r="AK2177" s="13"/>
      <c r="AL2177" s="13"/>
      <c r="AM2177" s="13"/>
      <c r="AN2177" s="13"/>
      <c r="AO2177" s="13"/>
      <c r="AP2177" s="13"/>
      <c r="AQ2177" s="13"/>
      <c r="AR2177" s="13"/>
      <c r="AS2177" s="13"/>
      <c r="AT2177" s="13"/>
      <c r="AU2177" s="13"/>
      <c r="AV2177" s="13"/>
      <c r="AW2177" s="13"/>
      <c r="AX2177" s="13"/>
      <c r="AY2177" s="13"/>
      <c r="AZ2177" s="13"/>
      <c r="BA2177" s="13"/>
      <c r="BB2177" s="13"/>
      <c r="BC2177" s="13"/>
      <c r="BD2177" s="13"/>
      <c r="BE2177" s="13"/>
      <c r="BF2177" s="13"/>
      <c r="BG2177" s="13"/>
      <c r="BH2177" s="13"/>
      <c r="BI2177" s="13"/>
      <c r="BJ2177" s="13"/>
      <c r="BK2177" s="13"/>
      <c r="BL2177" s="13"/>
      <c r="BM2177" s="13"/>
      <c r="BN2177" s="13"/>
      <c r="BO2177" s="13"/>
    </row>
    <row r="2178" spans="1:67" s="8" customFormat="1" x14ac:dyDescent="0.25">
      <c r="A2178" s="13" t="s">
        <v>1723</v>
      </c>
      <c r="B2178" s="13"/>
      <c r="C2178" s="13" t="s">
        <v>1504</v>
      </c>
      <c r="D2178" s="13" t="s">
        <v>64</v>
      </c>
      <c r="E2178" s="13" t="s">
        <v>345</v>
      </c>
      <c r="F2178" s="13" t="s">
        <v>814</v>
      </c>
      <c r="G2178" s="13" t="s">
        <v>345</v>
      </c>
      <c r="H2178" s="13" t="s">
        <v>814</v>
      </c>
      <c r="I2178" s="13"/>
      <c r="J2178" s="13"/>
      <c r="K2178" s="13"/>
      <c r="L2178" s="13"/>
      <c r="M2178" s="13"/>
      <c r="N2178" s="13"/>
      <c r="O2178" s="13"/>
      <c r="P2178" s="13"/>
      <c r="Q2178" s="13"/>
      <c r="R2178" s="13"/>
      <c r="S2178" s="13"/>
      <c r="T2178" s="13"/>
      <c r="U2178" s="13"/>
      <c r="V2178" s="13"/>
      <c r="W2178" s="13"/>
      <c r="X2178" s="13"/>
      <c r="Y2178" s="13"/>
      <c r="Z2178" s="13"/>
      <c r="AA2178" s="13"/>
      <c r="AB2178" s="13"/>
      <c r="AC2178" s="13"/>
      <c r="AD2178" s="13"/>
      <c r="AE2178" s="13"/>
      <c r="AF2178" s="13"/>
      <c r="AG2178" s="13"/>
      <c r="AH2178" s="13"/>
      <c r="AI2178" s="13"/>
      <c r="AJ2178" s="13"/>
      <c r="AK2178" s="13"/>
      <c r="AL2178" s="13"/>
      <c r="AM2178" s="13"/>
      <c r="AN2178" s="13"/>
      <c r="AO2178" s="13"/>
      <c r="AP2178" s="13"/>
      <c r="AQ2178" s="13"/>
      <c r="AR2178" s="13"/>
      <c r="AS2178" s="13"/>
      <c r="AT2178" s="13"/>
      <c r="AU2178" s="13"/>
      <c r="AV2178" s="13"/>
      <c r="AW2178" s="13"/>
      <c r="AX2178" s="13"/>
      <c r="AY2178" s="13"/>
      <c r="AZ2178" s="13"/>
      <c r="BA2178" s="13"/>
      <c r="BB2178" s="13"/>
      <c r="BC2178" s="13"/>
      <c r="BD2178" s="13"/>
      <c r="BE2178" s="13"/>
      <c r="BF2178" s="13"/>
      <c r="BG2178" s="13"/>
      <c r="BH2178" s="13"/>
      <c r="BI2178" s="13"/>
      <c r="BJ2178" s="13"/>
      <c r="BK2178" s="13"/>
      <c r="BL2178" s="13"/>
      <c r="BM2178" s="13"/>
      <c r="BN2178" s="13"/>
      <c r="BO2178" s="13"/>
    </row>
    <row r="2179" spans="1:67" x14ac:dyDescent="0.25">
      <c r="A2179" s="12" t="s">
        <v>2621</v>
      </c>
      <c r="B2179" s="12"/>
      <c r="C2179" s="12" t="s">
        <v>1504</v>
      </c>
      <c r="D2179" s="12" t="s">
        <v>64</v>
      </c>
      <c r="E2179" s="12" t="s">
        <v>345</v>
      </c>
      <c r="F2179" s="12" t="s">
        <v>271</v>
      </c>
      <c r="G2179" s="12" t="s">
        <v>2619</v>
      </c>
      <c r="H2179" s="12" t="s">
        <v>271</v>
      </c>
      <c r="I2179" s="12"/>
      <c r="J2179" s="12"/>
      <c r="K2179" s="12"/>
      <c r="L2179" s="12"/>
      <c r="M2179" s="12"/>
      <c r="N2179" s="12"/>
      <c r="O2179" s="12"/>
      <c r="P2179" s="12"/>
      <c r="Q2179" s="12"/>
      <c r="R2179" s="12"/>
      <c r="S2179" s="12"/>
      <c r="T2179" s="12"/>
      <c r="U2179" s="12"/>
      <c r="V2179" s="12"/>
      <c r="W2179" s="12"/>
      <c r="X2179" s="12"/>
      <c r="Y2179" s="12"/>
      <c r="Z2179" s="12"/>
      <c r="AA2179" s="12"/>
      <c r="AB2179" s="12"/>
      <c r="AC2179" s="12"/>
      <c r="AD2179" s="12"/>
      <c r="AE2179" s="12"/>
      <c r="AF2179" s="12"/>
      <c r="AG2179" s="12"/>
      <c r="AH2179" s="12"/>
      <c r="AI2179" s="12"/>
      <c r="AJ2179" s="12"/>
      <c r="AK2179" s="12"/>
      <c r="AL2179" s="12"/>
      <c r="AM2179" s="12"/>
      <c r="AN2179" s="12"/>
      <c r="AO2179" s="12"/>
      <c r="AP2179" s="12"/>
      <c r="AQ2179" s="12"/>
      <c r="AR2179" s="12"/>
      <c r="AS2179" s="12"/>
      <c r="AT2179" s="12"/>
      <c r="AU2179" s="12"/>
      <c r="AV2179" s="12"/>
      <c r="AW2179" s="12"/>
      <c r="AX2179" s="12"/>
      <c r="AY2179" s="12"/>
      <c r="AZ2179" s="12"/>
      <c r="BA2179" s="12"/>
      <c r="BB2179" s="12"/>
      <c r="BC2179" s="12"/>
      <c r="BD2179" s="12"/>
      <c r="BE2179" s="12"/>
      <c r="BF2179" s="12"/>
      <c r="BG2179" s="12"/>
      <c r="BH2179" s="12"/>
      <c r="BI2179" s="12"/>
      <c r="BJ2179" s="12" t="s">
        <v>67</v>
      </c>
      <c r="BK2179" s="14">
        <v>44827</v>
      </c>
      <c r="BL2179" s="12" t="s">
        <v>2617</v>
      </c>
      <c r="BM2179" s="12">
        <v>1985</v>
      </c>
      <c r="BN2179" s="12" t="s">
        <v>60</v>
      </c>
      <c r="BO2179" s="12"/>
    </row>
    <row r="2180" spans="1:67" x14ac:dyDescent="0.25">
      <c r="A2180" s="12" t="s">
        <v>2622</v>
      </c>
      <c r="B2180" s="12"/>
      <c r="C2180" s="12" t="s">
        <v>1504</v>
      </c>
      <c r="D2180" s="12" t="s">
        <v>64</v>
      </c>
      <c r="E2180" s="12" t="s">
        <v>345</v>
      </c>
      <c r="F2180" s="12" t="s">
        <v>271</v>
      </c>
      <c r="G2180" s="12" t="s">
        <v>2619</v>
      </c>
      <c r="H2180" s="12" t="s">
        <v>271</v>
      </c>
      <c r="I2180" s="12"/>
      <c r="J2180" s="12"/>
      <c r="K2180" s="12"/>
      <c r="L2180" s="12"/>
      <c r="M2180" s="12"/>
      <c r="N2180" s="12"/>
      <c r="O2180" s="12"/>
      <c r="P2180" s="12"/>
      <c r="Q2180" s="12"/>
      <c r="R2180" s="12"/>
      <c r="S2180" s="12"/>
      <c r="T2180" s="12"/>
      <c r="U2180" s="12"/>
      <c r="V2180" s="12"/>
      <c r="W2180" s="12"/>
      <c r="X2180" s="12"/>
      <c r="Y2180" s="12"/>
      <c r="Z2180" s="12"/>
      <c r="AA2180" s="12"/>
      <c r="AB2180" s="12"/>
      <c r="AC2180" s="12"/>
      <c r="AD2180" s="12"/>
      <c r="AE2180" s="12"/>
      <c r="AF2180" s="12"/>
      <c r="AG2180" s="12"/>
      <c r="AH2180" s="12"/>
      <c r="AI2180" s="12"/>
      <c r="AJ2180" s="12"/>
      <c r="AK2180" s="12"/>
      <c r="AL2180" s="12"/>
      <c r="AM2180" s="12"/>
      <c r="AN2180" s="12"/>
      <c r="AO2180" s="12"/>
      <c r="AP2180" s="12"/>
      <c r="AQ2180" s="12"/>
      <c r="AR2180" s="12"/>
      <c r="AS2180" s="12"/>
      <c r="AT2180" s="12"/>
      <c r="AU2180" s="12"/>
      <c r="AV2180" s="12"/>
      <c r="AW2180" s="12"/>
      <c r="AX2180" s="12"/>
      <c r="AY2180" s="12"/>
      <c r="AZ2180" s="12"/>
      <c r="BA2180" s="12"/>
      <c r="BB2180" s="12"/>
      <c r="BC2180" s="12"/>
      <c r="BD2180" s="12"/>
      <c r="BE2180" s="12"/>
      <c r="BF2180" s="12"/>
      <c r="BG2180" s="12"/>
      <c r="BH2180" s="12"/>
      <c r="BI2180" s="12"/>
      <c r="BJ2180" s="12" t="s">
        <v>67</v>
      </c>
      <c r="BK2180" s="14">
        <v>44827</v>
      </c>
      <c r="BL2180" s="12" t="s">
        <v>2617</v>
      </c>
      <c r="BM2180" s="12">
        <v>1985</v>
      </c>
      <c r="BN2180" s="12"/>
      <c r="BO2180" s="12"/>
    </row>
    <row r="2181" spans="1:67" s="8" customFormat="1" ht="18" x14ac:dyDescent="0.25">
      <c r="A2181" s="13" t="s">
        <v>1723</v>
      </c>
      <c r="B2181" s="13"/>
      <c r="C2181" s="13" t="s">
        <v>1504</v>
      </c>
      <c r="D2181" s="13" t="s">
        <v>64</v>
      </c>
      <c r="E2181" s="13" t="s">
        <v>345</v>
      </c>
      <c r="F2181" s="13"/>
      <c r="G2181" s="13" t="s">
        <v>345</v>
      </c>
      <c r="H2181" s="13"/>
      <c r="I2181" s="13"/>
      <c r="J2181" s="13"/>
      <c r="K2181" s="13"/>
      <c r="L2181" s="13"/>
      <c r="M2181" s="13"/>
      <c r="N2181" s="13"/>
      <c r="O2181" s="13"/>
      <c r="P2181" s="13"/>
      <c r="Q2181" s="13"/>
      <c r="R2181" s="13"/>
      <c r="S2181" s="13"/>
      <c r="T2181" s="13"/>
      <c r="U2181" s="13"/>
      <c r="V2181" s="13"/>
      <c r="W2181" s="13"/>
      <c r="X2181" s="13"/>
      <c r="Y2181" s="13"/>
      <c r="Z2181" s="13"/>
      <c r="AA2181" s="13"/>
      <c r="AB2181" s="13"/>
      <c r="AC2181" s="13"/>
      <c r="AD2181" s="13"/>
      <c r="AE2181" s="13"/>
      <c r="AF2181" s="13"/>
      <c r="AG2181" s="13"/>
      <c r="AH2181" s="13"/>
      <c r="AI2181" s="13"/>
      <c r="AJ2181" s="13"/>
      <c r="AK2181" s="13"/>
      <c r="AL2181" s="13"/>
      <c r="AM2181" s="13"/>
      <c r="AN2181" s="13"/>
      <c r="AO2181" s="13"/>
      <c r="AP2181" s="13"/>
      <c r="AQ2181" s="13"/>
      <c r="AR2181" s="13"/>
      <c r="AS2181" s="13"/>
      <c r="AT2181" s="13"/>
      <c r="AU2181" s="13"/>
      <c r="AV2181" s="13"/>
      <c r="AW2181" s="13"/>
      <c r="AX2181" s="13"/>
      <c r="AY2181" s="13"/>
      <c r="AZ2181" s="13"/>
      <c r="BA2181" s="13"/>
      <c r="BB2181" s="13"/>
      <c r="BC2181" s="13"/>
      <c r="BD2181" s="13"/>
      <c r="BE2181" s="13"/>
      <c r="BF2181" s="13"/>
      <c r="BG2181" s="13"/>
      <c r="BH2181" s="13"/>
      <c r="BI2181" s="13"/>
      <c r="BJ2181" s="13"/>
      <c r="BK2181" s="13"/>
      <c r="BL2181" s="13"/>
      <c r="BM2181" s="13"/>
      <c r="BN2181" s="13"/>
      <c r="BO2181" s="13"/>
    </row>
    <row r="2182" spans="1:67" s="8" customFormat="1" x14ac:dyDescent="0.25">
      <c r="A2182" s="13" t="s">
        <v>1723</v>
      </c>
      <c r="B2182" s="13"/>
      <c r="C2182" s="13" t="s">
        <v>1504</v>
      </c>
      <c r="D2182" s="13" t="s">
        <v>64</v>
      </c>
      <c r="E2182" s="13" t="s">
        <v>347</v>
      </c>
      <c r="F2182" s="13" t="s">
        <v>368</v>
      </c>
      <c r="G2182" s="13" t="s">
        <v>347</v>
      </c>
      <c r="H2182" s="13" t="s">
        <v>368</v>
      </c>
      <c r="I2182" s="13"/>
      <c r="J2182" s="13"/>
      <c r="K2182" s="13"/>
      <c r="L2182" s="13"/>
      <c r="M2182" s="13"/>
      <c r="N2182" s="13"/>
      <c r="O2182" s="13"/>
      <c r="P2182" s="13"/>
      <c r="Q2182" s="13"/>
      <c r="R2182" s="13"/>
      <c r="S2182" s="13"/>
      <c r="T2182" s="13"/>
      <c r="U2182" s="13"/>
      <c r="V2182" s="13"/>
      <c r="W2182" s="13"/>
      <c r="X2182" s="13"/>
      <c r="Y2182" s="13"/>
      <c r="Z2182" s="13"/>
      <c r="AA2182" s="13"/>
      <c r="AB2182" s="13"/>
      <c r="AC2182" s="13"/>
      <c r="AD2182" s="13"/>
      <c r="AE2182" s="13"/>
      <c r="AF2182" s="13"/>
      <c r="AG2182" s="13"/>
      <c r="AH2182" s="13"/>
      <c r="AI2182" s="13"/>
      <c r="AJ2182" s="13"/>
      <c r="AK2182" s="13"/>
      <c r="AL2182" s="13"/>
      <c r="AM2182" s="13"/>
      <c r="AN2182" s="13"/>
      <c r="AO2182" s="13"/>
      <c r="AP2182" s="13"/>
      <c r="AQ2182" s="13"/>
      <c r="AR2182" s="13"/>
      <c r="AS2182" s="13"/>
      <c r="AT2182" s="13"/>
      <c r="AU2182" s="13"/>
      <c r="AV2182" s="13"/>
      <c r="AW2182" s="13"/>
      <c r="AX2182" s="13"/>
      <c r="AY2182" s="13"/>
      <c r="AZ2182" s="13"/>
      <c r="BA2182" s="13"/>
      <c r="BB2182" s="13"/>
      <c r="BC2182" s="13"/>
      <c r="BD2182" s="13"/>
      <c r="BE2182" s="13"/>
      <c r="BF2182" s="13"/>
      <c r="BG2182" s="13"/>
      <c r="BH2182" s="13"/>
      <c r="BI2182" s="13"/>
      <c r="BJ2182" s="13"/>
      <c r="BK2182" s="13"/>
      <c r="BL2182" s="13"/>
      <c r="BM2182" s="13"/>
      <c r="BN2182" s="13"/>
      <c r="BO2182" s="13"/>
    </row>
    <row r="2183" spans="1:67" x14ac:dyDescent="0.25">
      <c r="A2183" t="s">
        <v>96</v>
      </c>
      <c r="C2183" t="s">
        <v>1504</v>
      </c>
      <c r="D2183" t="s">
        <v>64</v>
      </c>
      <c r="E2183" t="s">
        <v>347</v>
      </c>
      <c r="F2183" t="s">
        <v>368</v>
      </c>
      <c r="G2183" t="s">
        <v>347</v>
      </c>
      <c r="H2183" t="s">
        <v>368</v>
      </c>
      <c r="U2183">
        <v>4.7</v>
      </c>
      <c r="X2183">
        <v>4.3</v>
      </c>
      <c r="AO2183">
        <v>5.0999999999999996</v>
      </c>
      <c r="AR2183">
        <v>2.5</v>
      </c>
      <c r="AS2183">
        <v>5.6</v>
      </c>
      <c r="AV2183">
        <v>2.7</v>
      </c>
      <c r="AW2183">
        <v>5.3</v>
      </c>
      <c r="AZ2183">
        <v>3.4</v>
      </c>
      <c r="BJ2183" t="s">
        <v>67</v>
      </c>
      <c r="BL2183" t="s">
        <v>272</v>
      </c>
      <c r="BM2183">
        <v>1657</v>
      </c>
    </row>
    <row r="2184" spans="1:67" x14ac:dyDescent="0.25">
      <c r="A2184" t="s">
        <v>369</v>
      </c>
      <c r="C2184" t="s">
        <v>1504</v>
      </c>
      <c r="D2184" t="s">
        <v>64</v>
      </c>
      <c r="E2184" t="s">
        <v>347</v>
      </c>
      <c r="F2184" t="s">
        <v>368</v>
      </c>
      <c r="G2184" t="s">
        <v>347</v>
      </c>
      <c r="H2184" t="s">
        <v>368</v>
      </c>
      <c r="AB2184">
        <v>5.5</v>
      </c>
      <c r="BJ2184" t="s">
        <v>67</v>
      </c>
      <c r="BL2184" t="s">
        <v>272</v>
      </c>
      <c r="BM2184">
        <v>1657</v>
      </c>
    </row>
    <row r="2185" spans="1:67" x14ac:dyDescent="0.25">
      <c r="A2185" t="s">
        <v>370</v>
      </c>
      <c r="C2185" t="s">
        <v>1504</v>
      </c>
      <c r="D2185" t="s">
        <v>64</v>
      </c>
      <c r="E2185" t="s">
        <v>347</v>
      </c>
      <c r="F2185" t="s">
        <v>368</v>
      </c>
      <c r="G2185" t="s">
        <v>347</v>
      </c>
      <c r="H2185" t="s">
        <v>368</v>
      </c>
      <c r="Y2185">
        <v>5.7</v>
      </c>
      <c r="AB2185">
        <v>5.9</v>
      </c>
      <c r="BJ2185" t="s">
        <v>67</v>
      </c>
      <c r="BL2185" t="s">
        <v>272</v>
      </c>
      <c r="BM2185">
        <v>1657</v>
      </c>
    </row>
    <row r="2186" spans="1:67" x14ac:dyDescent="0.25">
      <c r="A2186" s="13" t="s">
        <v>1723</v>
      </c>
      <c r="B2186" s="13"/>
      <c r="C2186" s="13" t="s">
        <v>1504</v>
      </c>
      <c r="D2186" s="13" t="s">
        <v>64</v>
      </c>
      <c r="E2186" s="13" t="s">
        <v>347</v>
      </c>
      <c r="F2186" s="13" t="s">
        <v>371</v>
      </c>
      <c r="G2186" s="13" t="s">
        <v>347</v>
      </c>
      <c r="H2186" s="13" t="s">
        <v>371</v>
      </c>
      <c r="I2186" s="13"/>
      <c r="J2186" s="13"/>
      <c r="K2186" s="13"/>
      <c r="L2186" s="13"/>
      <c r="M2186" s="13"/>
      <c r="N2186" s="13"/>
      <c r="O2186" s="13"/>
      <c r="P2186" s="13"/>
      <c r="Q2186" s="13"/>
      <c r="R2186" s="13"/>
      <c r="S2186" s="13"/>
      <c r="T2186" s="13"/>
      <c r="U2186" s="13"/>
      <c r="V2186" s="13"/>
      <c r="W2186" s="13"/>
      <c r="X2186" s="13"/>
      <c r="Y2186" s="13"/>
      <c r="Z2186" s="13"/>
      <c r="AA2186" s="13"/>
      <c r="AB2186" s="13"/>
      <c r="AC2186" s="13"/>
      <c r="AD2186" s="13"/>
      <c r="AE2186" s="13"/>
      <c r="AF2186" s="13"/>
      <c r="AG2186" s="13"/>
      <c r="AH2186" s="13"/>
      <c r="AI2186" s="13"/>
      <c r="AJ2186" s="13"/>
      <c r="AK2186" s="13"/>
      <c r="AL2186" s="13"/>
      <c r="AM2186" s="13"/>
      <c r="AN2186" s="13"/>
      <c r="AO2186" s="13"/>
      <c r="AP2186" s="13"/>
      <c r="AQ2186" s="13"/>
      <c r="AR2186" s="13"/>
      <c r="AS2186" s="13"/>
      <c r="AT2186" s="13"/>
      <c r="AU2186" s="13"/>
      <c r="AV2186" s="13"/>
      <c r="AW2186" s="13"/>
      <c r="AX2186" s="13"/>
      <c r="AY2186" s="13"/>
      <c r="AZ2186" s="13"/>
      <c r="BA2186" s="13"/>
      <c r="BB2186" s="13"/>
      <c r="BC2186" s="13"/>
      <c r="BD2186" s="13"/>
      <c r="BE2186" s="13"/>
      <c r="BF2186" s="13"/>
      <c r="BG2186" s="13"/>
      <c r="BH2186" s="13"/>
      <c r="BI2186" s="13"/>
      <c r="BJ2186" s="13"/>
      <c r="BK2186" s="13"/>
      <c r="BL2186" s="13"/>
      <c r="BM2186" s="13"/>
      <c r="BN2186" s="13"/>
      <c r="BO2186" s="13"/>
    </row>
    <row r="2187" spans="1:67" x14ac:dyDescent="0.25">
      <c r="A2187" s="8" t="s">
        <v>2285</v>
      </c>
      <c r="B2187" s="8"/>
      <c r="C2187" s="8" t="s">
        <v>1504</v>
      </c>
      <c r="D2187" s="8" t="s">
        <v>64</v>
      </c>
      <c r="E2187" s="8" t="s">
        <v>347</v>
      </c>
      <c r="F2187" s="8" t="s">
        <v>371</v>
      </c>
      <c r="G2187" s="8" t="s">
        <v>347</v>
      </c>
      <c r="H2187" s="8" t="s">
        <v>371</v>
      </c>
      <c r="I2187" s="8"/>
      <c r="J2187" s="8"/>
      <c r="K2187" s="8"/>
      <c r="L2187" s="8"/>
      <c r="M2187" s="8"/>
      <c r="N2187" s="8"/>
      <c r="O2187" s="8"/>
      <c r="P2187" s="8"/>
      <c r="Q2187" s="8"/>
      <c r="R2187" s="8"/>
      <c r="S2187" s="8"/>
      <c r="T2187" s="8"/>
      <c r="U2187" s="8"/>
      <c r="V2187" s="8"/>
      <c r="W2187" s="8"/>
      <c r="X2187" s="8"/>
      <c r="Y2187" s="8"/>
      <c r="Z2187" s="8"/>
      <c r="AA2187" s="8"/>
      <c r="AB2187" s="8"/>
      <c r="AC2187" s="8">
        <f>0.0082*1000</f>
        <v>8.2000000000000011</v>
      </c>
      <c r="AD2187" s="8"/>
      <c r="AE2187" s="8"/>
      <c r="AF2187" s="8">
        <f>0.0071*1000</f>
        <v>7.1000000000000005</v>
      </c>
      <c r="AG2187" s="8"/>
      <c r="AH2187" s="8"/>
      <c r="AI2187" s="8"/>
      <c r="AJ2187" s="8"/>
      <c r="AK2187" s="8"/>
      <c r="AL2187" s="8"/>
      <c r="AM2187" s="8"/>
      <c r="AN2187" s="8"/>
      <c r="AO2187" s="8"/>
      <c r="AP2187" s="8"/>
      <c r="AQ2187" s="8"/>
      <c r="AR2187" s="8"/>
      <c r="AS2187" s="8"/>
      <c r="AT2187" s="8"/>
      <c r="AU2187" s="8"/>
      <c r="AV2187" s="8"/>
      <c r="AW2187" s="8"/>
      <c r="AX2187" s="8"/>
      <c r="AY2187" s="8"/>
      <c r="AZ2187" s="8"/>
      <c r="BA2187" s="8"/>
      <c r="BB2187" s="8"/>
      <c r="BC2187" s="8"/>
      <c r="BD2187" s="8"/>
      <c r="BE2187" s="8"/>
      <c r="BF2187" s="8"/>
      <c r="BG2187" s="8"/>
      <c r="BH2187" s="8"/>
      <c r="BI2187" s="8"/>
      <c r="BJ2187" s="8" t="s">
        <v>67</v>
      </c>
      <c r="BK2187" s="9">
        <v>44820</v>
      </c>
      <c r="BL2187" s="8" t="s">
        <v>2279</v>
      </c>
      <c r="BM2187" s="36">
        <v>82637</v>
      </c>
      <c r="BN2187" s="8" t="s">
        <v>60</v>
      </c>
      <c r="BO2187" s="8" t="s">
        <v>2279</v>
      </c>
    </row>
    <row r="2188" spans="1:67" x14ac:dyDescent="0.25">
      <c r="A2188" s="12" t="s">
        <v>2213</v>
      </c>
      <c r="B2188" s="12"/>
      <c r="C2188" s="12" t="s">
        <v>1504</v>
      </c>
      <c r="D2188" s="12" t="s">
        <v>64</v>
      </c>
      <c r="E2188" s="12" t="s">
        <v>347</v>
      </c>
      <c r="F2188" s="12" t="s">
        <v>371</v>
      </c>
      <c r="G2188" s="12" t="s">
        <v>347</v>
      </c>
      <c r="H2188" s="12" t="s">
        <v>371</v>
      </c>
      <c r="I2188" s="12"/>
      <c r="J2188" s="12"/>
      <c r="K2188" s="12"/>
      <c r="L2188" s="12"/>
      <c r="M2188" s="12"/>
      <c r="N2188" s="12"/>
      <c r="O2188" s="12"/>
      <c r="P2188" s="12"/>
      <c r="Q2188" s="12"/>
      <c r="R2188" s="12"/>
      <c r="S2188" s="12"/>
      <c r="T2188" s="12"/>
      <c r="U2188" s="12"/>
      <c r="V2188" s="12"/>
      <c r="W2188" s="12"/>
      <c r="X2188" s="12"/>
      <c r="Y2188" s="12"/>
      <c r="Z2188" s="12"/>
      <c r="AA2188" s="12"/>
      <c r="AB2188" s="12"/>
      <c r="AC2188" s="12"/>
      <c r="AD2188" s="12"/>
      <c r="AE2188" s="12"/>
      <c r="AF2188" s="12"/>
      <c r="AG2188" s="12"/>
      <c r="AH2188" s="12"/>
      <c r="AI2188" s="12"/>
      <c r="AJ2188" s="12"/>
      <c r="AK2188" s="12"/>
      <c r="AL2188" s="12"/>
      <c r="AM2188" s="12"/>
      <c r="AN2188" s="12"/>
      <c r="AO2188" s="12"/>
      <c r="AP2188" s="12"/>
      <c r="AQ2188" s="12"/>
      <c r="AR2188" s="12"/>
      <c r="AS2188" s="12"/>
      <c r="AT2188" s="12"/>
      <c r="AU2188" s="12"/>
      <c r="AV2188" s="12"/>
      <c r="AW2188" s="12"/>
      <c r="AX2188" s="12"/>
      <c r="AY2188" s="12"/>
      <c r="AZ2188" s="12"/>
      <c r="BA2188" s="12"/>
      <c r="BB2188" s="12"/>
      <c r="BC2188" s="12"/>
      <c r="BD2188" s="12"/>
      <c r="BE2188" s="12"/>
      <c r="BF2188" s="12"/>
      <c r="BG2188" s="12"/>
      <c r="BH2188" s="12"/>
      <c r="BI2188" s="12"/>
      <c r="BJ2188" s="12" t="s">
        <v>67</v>
      </c>
      <c r="BK2188" s="14">
        <v>44819</v>
      </c>
      <c r="BL2188" s="12" t="s">
        <v>2214</v>
      </c>
      <c r="BM2188" s="12">
        <v>3649</v>
      </c>
      <c r="BN2188" s="12" t="s">
        <v>60</v>
      </c>
      <c r="BO2188" s="12" t="s">
        <v>2214</v>
      </c>
    </row>
    <row r="2189" spans="1:67" x14ac:dyDescent="0.25">
      <c r="A2189" t="s">
        <v>374</v>
      </c>
      <c r="C2189" t="s">
        <v>1504</v>
      </c>
      <c r="D2189" t="s">
        <v>64</v>
      </c>
      <c r="E2189" t="s">
        <v>347</v>
      </c>
      <c r="F2189" t="s">
        <v>371</v>
      </c>
      <c r="G2189" t="s">
        <v>347</v>
      </c>
      <c r="H2189" t="s">
        <v>371</v>
      </c>
      <c r="AC2189">
        <v>3.75</v>
      </c>
      <c r="AD2189">
        <v>5.93</v>
      </c>
      <c r="AF2189">
        <v>5.93</v>
      </c>
      <c r="BI2189" t="s">
        <v>57</v>
      </c>
      <c r="BJ2189" t="s">
        <v>67</v>
      </c>
      <c r="BL2189" t="s">
        <v>81</v>
      </c>
      <c r="BM2189">
        <v>42805</v>
      </c>
      <c r="BN2189" t="s">
        <v>69</v>
      </c>
      <c r="BO2189" t="s">
        <v>81</v>
      </c>
    </row>
    <row r="2190" spans="1:67" x14ac:dyDescent="0.25">
      <c r="A2190" s="13" t="s">
        <v>1723</v>
      </c>
      <c r="B2190" s="13"/>
      <c r="C2190" s="13" t="s">
        <v>1504</v>
      </c>
      <c r="D2190" s="13" t="s">
        <v>64</v>
      </c>
      <c r="E2190" s="13" t="s">
        <v>347</v>
      </c>
      <c r="F2190" s="13" t="s">
        <v>371</v>
      </c>
      <c r="G2190" s="13" t="s">
        <v>347</v>
      </c>
      <c r="H2190" s="13" t="s">
        <v>1560</v>
      </c>
      <c r="I2190" s="13"/>
      <c r="J2190" s="13"/>
      <c r="K2190" s="13"/>
      <c r="L2190" s="13"/>
      <c r="M2190" s="13"/>
      <c r="N2190" s="13"/>
      <c r="O2190" s="13"/>
      <c r="P2190" s="13"/>
      <c r="Q2190" s="13"/>
      <c r="R2190" s="13"/>
      <c r="S2190" s="13"/>
      <c r="T2190" s="13"/>
      <c r="U2190" s="13"/>
      <c r="V2190" s="13"/>
      <c r="W2190" s="13"/>
      <c r="X2190" s="13"/>
      <c r="Y2190" s="13"/>
      <c r="Z2190" s="13"/>
      <c r="AA2190" s="13"/>
      <c r="AB2190" s="13"/>
      <c r="AC2190" s="13"/>
      <c r="AD2190" s="13"/>
      <c r="AE2190" s="13"/>
      <c r="AF2190" s="13"/>
      <c r="AG2190" s="13"/>
      <c r="AH2190" s="13"/>
      <c r="AI2190" s="13"/>
      <c r="AJ2190" s="13"/>
      <c r="AK2190" s="13"/>
      <c r="AL2190" s="13"/>
      <c r="AM2190" s="13"/>
      <c r="AN2190" s="13"/>
      <c r="AO2190" s="13"/>
      <c r="AP2190" s="13"/>
      <c r="AQ2190" s="13"/>
      <c r="AR2190" s="13"/>
      <c r="AS2190" s="13"/>
      <c r="AT2190" s="13"/>
      <c r="AU2190" s="13"/>
      <c r="AV2190" s="13"/>
      <c r="AW2190" s="13"/>
      <c r="AX2190" s="13"/>
      <c r="AY2190" s="13"/>
      <c r="AZ2190" s="13"/>
      <c r="BA2190" s="13"/>
      <c r="BB2190" s="13"/>
      <c r="BC2190" s="13"/>
      <c r="BD2190" s="13"/>
      <c r="BE2190" s="13"/>
      <c r="BF2190" s="13"/>
      <c r="BG2190" s="13"/>
      <c r="BH2190" s="13"/>
      <c r="BI2190" s="13"/>
      <c r="BJ2190" s="13"/>
      <c r="BK2190" s="13"/>
      <c r="BL2190" s="13"/>
      <c r="BM2190" s="13"/>
      <c r="BN2190" s="13"/>
      <c r="BO2190" s="13"/>
    </row>
    <row r="2191" spans="1:67" x14ac:dyDescent="0.25">
      <c r="A2191" s="13" t="s">
        <v>1723</v>
      </c>
      <c r="B2191" s="13"/>
      <c r="C2191" s="13" t="s">
        <v>1504</v>
      </c>
      <c r="D2191" s="13" t="s">
        <v>64</v>
      </c>
      <c r="E2191" s="13" t="s">
        <v>347</v>
      </c>
      <c r="F2191" s="13" t="s">
        <v>371</v>
      </c>
      <c r="G2191" s="13" t="s">
        <v>372</v>
      </c>
      <c r="H2191" s="13" t="s">
        <v>373</v>
      </c>
      <c r="I2191" s="13"/>
      <c r="J2191" s="13"/>
      <c r="K2191" s="13"/>
      <c r="L2191" s="13"/>
      <c r="M2191" s="13"/>
      <c r="N2191" s="13"/>
      <c r="O2191" s="13"/>
      <c r="P2191" s="13"/>
      <c r="Q2191" s="13"/>
      <c r="R2191" s="13"/>
      <c r="S2191" s="13"/>
      <c r="T2191" s="13"/>
      <c r="U2191" s="13"/>
      <c r="V2191" s="13"/>
      <c r="W2191" s="13"/>
      <c r="X2191" s="13"/>
      <c r="Y2191" s="13"/>
      <c r="Z2191" s="13"/>
      <c r="AA2191" s="13"/>
      <c r="AB2191" s="13"/>
      <c r="AC2191" s="13"/>
      <c r="AD2191" s="13"/>
      <c r="AE2191" s="13"/>
      <c r="AF2191" s="13"/>
      <c r="AG2191" s="13"/>
      <c r="AH2191" s="13"/>
      <c r="AI2191" s="13"/>
      <c r="AJ2191" s="13"/>
      <c r="AK2191" s="13"/>
      <c r="AL2191" s="13"/>
      <c r="AM2191" s="13"/>
      <c r="AN2191" s="13"/>
      <c r="AO2191" s="13"/>
      <c r="AP2191" s="13"/>
      <c r="AQ2191" s="13"/>
      <c r="AR2191" s="13"/>
      <c r="AS2191" s="13"/>
      <c r="AT2191" s="13"/>
      <c r="AU2191" s="13"/>
      <c r="AV2191" s="13"/>
      <c r="AW2191" s="13"/>
      <c r="AX2191" s="13"/>
      <c r="AY2191" s="13"/>
      <c r="AZ2191" s="13"/>
      <c r="BA2191" s="13"/>
      <c r="BB2191" s="13"/>
      <c r="BC2191" s="13"/>
      <c r="BD2191" s="13"/>
      <c r="BE2191" s="13"/>
      <c r="BF2191" s="13"/>
      <c r="BG2191" s="13"/>
      <c r="BH2191" s="13"/>
      <c r="BI2191" s="13"/>
      <c r="BJ2191" s="13"/>
      <c r="BK2191" s="13"/>
      <c r="BL2191" s="13"/>
      <c r="BM2191" s="13"/>
      <c r="BN2191" s="13"/>
      <c r="BO2191" s="13"/>
    </row>
    <row r="2192" spans="1:67" x14ac:dyDescent="0.25">
      <c r="A2192" t="s">
        <v>96</v>
      </c>
      <c r="C2192" t="s">
        <v>1504</v>
      </c>
      <c r="D2192" t="s">
        <v>64</v>
      </c>
      <c r="E2192" t="s">
        <v>347</v>
      </c>
      <c r="F2192" t="s">
        <v>371</v>
      </c>
      <c r="G2192" t="s">
        <v>372</v>
      </c>
      <c r="H2192" t="s">
        <v>373</v>
      </c>
      <c r="U2192">
        <v>4.8</v>
      </c>
      <c r="X2192">
        <v>4.8</v>
      </c>
      <c r="Y2192">
        <v>5.18</v>
      </c>
      <c r="AB2192">
        <v>6.3</v>
      </c>
      <c r="AC2192">
        <v>5.67</v>
      </c>
      <c r="AF2192">
        <v>7.57</v>
      </c>
      <c r="AG2192">
        <v>4.55</v>
      </c>
      <c r="AJ2192">
        <v>6.15</v>
      </c>
      <c r="AS2192">
        <v>4.97</v>
      </c>
      <c r="AV2192">
        <v>2.9</v>
      </c>
      <c r="AW2192">
        <v>5.37</v>
      </c>
      <c r="AZ2192">
        <v>4.21</v>
      </c>
      <c r="BA2192">
        <v>5.79</v>
      </c>
      <c r="BD2192">
        <v>4.91</v>
      </c>
      <c r="BE2192">
        <v>6.7</v>
      </c>
      <c r="BH2192">
        <v>4.12</v>
      </c>
      <c r="BJ2192" t="s">
        <v>67</v>
      </c>
      <c r="BL2192" t="s">
        <v>97</v>
      </c>
      <c r="BM2192">
        <v>3144</v>
      </c>
      <c r="BN2192" t="s">
        <v>69</v>
      </c>
      <c r="BO2192" t="s">
        <v>97</v>
      </c>
    </row>
    <row r="2193" spans="1:67" x14ac:dyDescent="0.25">
      <c r="A2193" t="s">
        <v>375</v>
      </c>
      <c r="B2193" t="s">
        <v>157</v>
      </c>
      <c r="C2193" t="s">
        <v>1504</v>
      </c>
      <c r="D2193" t="s">
        <v>64</v>
      </c>
      <c r="E2193" t="s">
        <v>347</v>
      </c>
      <c r="F2193" t="s">
        <v>371</v>
      </c>
      <c r="G2193" t="s">
        <v>372</v>
      </c>
      <c r="H2193" t="s">
        <v>373</v>
      </c>
      <c r="AS2193">
        <v>5</v>
      </c>
      <c r="AV2193">
        <v>2.9</v>
      </c>
      <c r="AW2193">
        <v>5.5</v>
      </c>
      <c r="AZ2193">
        <v>4.0999999999999996</v>
      </c>
      <c r="BA2193">
        <v>5.7</v>
      </c>
      <c r="BD2193">
        <v>5.2</v>
      </c>
      <c r="BE2193">
        <v>6.5</v>
      </c>
      <c r="BH2193">
        <v>4</v>
      </c>
      <c r="BJ2193" t="s">
        <v>58</v>
      </c>
      <c r="BL2193" t="s">
        <v>376</v>
      </c>
      <c r="BM2193">
        <v>3140</v>
      </c>
    </row>
    <row r="2194" spans="1:67" x14ac:dyDescent="0.25">
      <c r="A2194" s="13" t="s">
        <v>1723</v>
      </c>
      <c r="B2194" s="13"/>
      <c r="C2194" s="13" t="s">
        <v>1504</v>
      </c>
      <c r="D2194" s="13" t="s">
        <v>64</v>
      </c>
      <c r="E2194" s="13" t="s">
        <v>347</v>
      </c>
      <c r="F2194" s="13" t="s">
        <v>371</v>
      </c>
      <c r="G2194" s="13" t="s">
        <v>1033</v>
      </c>
      <c r="H2194" s="13" t="s">
        <v>1558</v>
      </c>
      <c r="I2194" s="13"/>
      <c r="J2194" s="13"/>
      <c r="K2194" s="13"/>
      <c r="L2194" s="13"/>
      <c r="M2194" s="13"/>
      <c r="N2194" s="13"/>
      <c r="O2194" s="13"/>
      <c r="P2194" s="13"/>
      <c r="Q2194" s="13"/>
      <c r="R2194" s="13"/>
      <c r="S2194" s="13"/>
      <c r="T2194" s="13"/>
      <c r="U2194" s="13"/>
      <c r="V2194" s="13"/>
      <c r="W2194" s="13"/>
      <c r="X2194" s="13"/>
      <c r="Y2194" s="13"/>
      <c r="Z2194" s="13"/>
      <c r="AA2194" s="13"/>
      <c r="AB2194" s="13"/>
      <c r="AC2194" s="13"/>
      <c r="AD2194" s="13"/>
      <c r="AE2194" s="13"/>
      <c r="AF2194" s="13"/>
      <c r="AG2194" s="13"/>
      <c r="AH2194" s="13"/>
      <c r="AI2194" s="13"/>
      <c r="AJ2194" s="13"/>
      <c r="AK2194" s="13"/>
      <c r="AL2194" s="13"/>
      <c r="AM2194" s="13"/>
      <c r="AN2194" s="13"/>
      <c r="AO2194" s="13"/>
      <c r="AP2194" s="13"/>
      <c r="AQ2194" s="13"/>
      <c r="AR2194" s="13"/>
      <c r="AS2194" s="13"/>
      <c r="AT2194" s="13"/>
      <c r="AU2194" s="13"/>
      <c r="AV2194" s="13"/>
      <c r="AW2194" s="13"/>
      <c r="AX2194" s="13"/>
      <c r="AY2194" s="13"/>
      <c r="AZ2194" s="13"/>
      <c r="BA2194" s="13"/>
      <c r="BB2194" s="13"/>
      <c r="BC2194" s="13"/>
      <c r="BD2194" s="13"/>
      <c r="BE2194" s="13"/>
      <c r="BF2194" s="13"/>
      <c r="BG2194" s="13"/>
      <c r="BH2194" s="13"/>
      <c r="BI2194" s="13"/>
      <c r="BJ2194" s="13"/>
      <c r="BK2194" s="13"/>
      <c r="BL2194" s="13"/>
      <c r="BM2194" s="13"/>
      <c r="BN2194" s="13"/>
      <c r="BO2194" s="13"/>
    </row>
    <row r="2195" spans="1:67" ht="18" x14ac:dyDescent="0.25">
      <c r="A2195" s="8" t="s">
        <v>2305</v>
      </c>
      <c r="B2195" s="8" t="s">
        <v>326</v>
      </c>
      <c r="C2195" t="s">
        <v>1504</v>
      </c>
      <c r="D2195" t="s">
        <v>64</v>
      </c>
      <c r="E2195" t="s">
        <v>347</v>
      </c>
      <c r="F2195" t="s">
        <v>371</v>
      </c>
      <c r="G2195" s="8" t="s">
        <v>1033</v>
      </c>
      <c r="H2195" s="8" t="s">
        <v>1558</v>
      </c>
      <c r="I2195" s="8"/>
      <c r="BA2195">
        <v>5.7</v>
      </c>
      <c r="BD2195">
        <v>4.0999999999999996</v>
      </c>
      <c r="BE2195">
        <v>6</v>
      </c>
      <c r="BH2195">
        <v>3.5</v>
      </c>
      <c r="BJ2195" s="8" t="s">
        <v>67</v>
      </c>
      <c r="BK2195" s="9">
        <v>44820</v>
      </c>
      <c r="BL2195" s="8" t="s">
        <v>2299</v>
      </c>
      <c r="BM2195" s="8" t="s">
        <v>2335</v>
      </c>
      <c r="BN2195" s="8" t="s">
        <v>60</v>
      </c>
      <c r="BO2195" t="s">
        <v>2299</v>
      </c>
    </row>
    <row r="2196" spans="1:67" x14ac:dyDescent="0.25">
      <c r="A2196" s="13" t="s">
        <v>1723</v>
      </c>
      <c r="B2196" s="13"/>
      <c r="C2196" s="13" t="s">
        <v>1504</v>
      </c>
      <c r="D2196" s="13" t="s">
        <v>64</v>
      </c>
      <c r="E2196" s="13" t="s">
        <v>347</v>
      </c>
      <c r="F2196" s="13" t="s">
        <v>371</v>
      </c>
      <c r="G2196" s="13" t="s">
        <v>378</v>
      </c>
      <c r="H2196" s="13" t="s">
        <v>379</v>
      </c>
      <c r="I2196" s="13"/>
      <c r="J2196" s="13"/>
      <c r="K2196" s="13"/>
      <c r="L2196" s="13"/>
      <c r="M2196" s="13"/>
      <c r="N2196" s="13"/>
      <c r="O2196" s="13"/>
      <c r="P2196" s="13"/>
      <c r="Q2196" s="13"/>
      <c r="R2196" s="13"/>
      <c r="S2196" s="13"/>
      <c r="T2196" s="13"/>
      <c r="U2196" s="13"/>
      <c r="V2196" s="13"/>
      <c r="W2196" s="13"/>
      <c r="X2196" s="13"/>
      <c r="Y2196" s="13"/>
      <c r="Z2196" s="13"/>
      <c r="AA2196" s="13"/>
      <c r="AB2196" s="13"/>
      <c r="AC2196" s="13"/>
      <c r="AD2196" s="13"/>
      <c r="AE2196" s="13"/>
      <c r="AF2196" s="13"/>
      <c r="AG2196" s="13"/>
      <c r="AH2196" s="13"/>
      <c r="AI2196" s="13"/>
      <c r="AJ2196" s="13"/>
      <c r="AK2196" s="13"/>
      <c r="AL2196" s="13"/>
      <c r="AM2196" s="13"/>
      <c r="AN2196" s="13"/>
      <c r="AO2196" s="13"/>
      <c r="AP2196" s="13"/>
      <c r="AQ2196" s="13"/>
      <c r="AR2196" s="13"/>
      <c r="AS2196" s="13"/>
      <c r="AT2196" s="13"/>
      <c r="AU2196" s="13"/>
      <c r="AV2196" s="13"/>
      <c r="AW2196" s="13"/>
      <c r="AX2196" s="13"/>
      <c r="AY2196" s="13"/>
      <c r="AZ2196" s="13"/>
      <c r="BA2196" s="13"/>
      <c r="BB2196" s="13"/>
      <c r="BC2196" s="13"/>
      <c r="BD2196" s="13"/>
      <c r="BE2196" s="13"/>
      <c r="BF2196" s="13"/>
      <c r="BG2196" s="13"/>
      <c r="BH2196" s="13"/>
      <c r="BI2196" s="13"/>
      <c r="BJ2196" s="13"/>
      <c r="BK2196" s="13"/>
      <c r="BL2196" s="13"/>
      <c r="BM2196" s="13"/>
      <c r="BN2196" s="13"/>
      <c r="BO2196" s="13"/>
    </row>
    <row r="2197" spans="1:67" x14ac:dyDescent="0.25">
      <c r="A2197" t="s">
        <v>377</v>
      </c>
      <c r="B2197" t="s">
        <v>157</v>
      </c>
      <c r="C2197" t="s">
        <v>1504</v>
      </c>
      <c r="D2197" t="s">
        <v>64</v>
      </c>
      <c r="E2197" t="s">
        <v>347</v>
      </c>
      <c r="F2197" t="s">
        <v>371</v>
      </c>
      <c r="G2197" t="s">
        <v>378</v>
      </c>
      <c r="H2197" t="s">
        <v>379</v>
      </c>
      <c r="AO2197">
        <v>3.8</v>
      </c>
      <c r="AR2197">
        <v>2.2999999999999998</v>
      </c>
      <c r="AS2197">
        <v>5</v>
      </c>
      <c r="AV2197">
        <v>2.8</v>
      </c>
      <c r="AW2197">
        <v>5.2</v>
      </c>
      <c r="AZ2197">
        <v>3.9</v>
      </c>
      <c r="BA2197">
        <v>5.8</v>
      </c>
      <c r="BD2197">
        <v>4.5</v>
      </c>
      <c r="BJ2197" t="s">
        <v>58</v>
      </c>
      <c r="BL2197" t="s">
        <v>376</v>
      </c>
      <c r="BM2197">
        <v>3140</v>
      </c>
    </row>
    <row r="2198" spans="1:67" x14ac:dyDescent="0.25">
      <c r="A2198" t="s">
        <v>377</v>
      </c>
      <c r="B2198" t="s">
        <v>157</v>
      </c>
      <c r="C2198" t="s">
        <v>1504</v>
      </c>
      <c r="D2198" t="s">
        <v>64</v>
      </c>
      <c r="E2198" t="s">
        <v>347</v>
      </c>
      <c r="F2198" t="s">
        <v>371</v>
      </c>
      <c r="G2198" t="s">
        <v>378</v>
      </c>
      <c r="H2198" t="s">
        <v>379</v>
      </c>
      <c r="I2198" t="b">
        <v>0</v>
      </c>
      <c r="AO2198">
        <v>3.8</v>
      </c>
      <c r="AR2198">
        <v>2.2999999999999998</v>
      </c>
      <c r="AS2198">
        <v>5</v>
      </c>
      <c r="AV2198">
        <v>2.8</v>
      </c>
      <c r="AW2198">
        <v>5.2</v>
      </c>
      <c r="AZ2198">
        <v>3.9</v>
      </c>
      <c r="BA2198">
        <v>5.8</v>
      </c>
      <c r="BD2198">
        <v>4.5</v>
      </c>
      <c r="BJ2198" t="s">
        <v>67</v>
      </c>
      <c r="BL2198" t="s">
        <v>97</v>
      </c>
      <c r="BM2198">
        <v>3144</v>
      </c>
    </row>
    <row r="2199" spans="1:67" x14ac:dyDescent="0.25">
      <c r="A2199" s="13" t="s">
        <v>1723</v>
      </c>
      <c r="B2199" s="13"/>
      <c r="C2199" s="13" t="s">
        <v>1504</v>
      </c>
      <c r="D2199" s="13" t="s">
        <v>64</v>
      </c>
      <c r="E2199" s="13" t="s">
        <v>347</v>
      </c>
      <c r="F2199" s="13" t="s">
        <v>371</v>
      </c>
      <c r="G2199" s="13" t="s">
        <v>963</v>
      </c>
      <c r="H2199" s="13" t="s">
        <v>1559</v>
      </c>
      <c r="I2199" s="13"/>
      <c r="J2199" s="13"/>
      <c r="K2199" s="13"/>
      <c r="L2199" s="13"/>
      <c r="M2199" s="13"/>
      <c r="N2199" s="13"/>
      <c r="O2199" s="13"/>
      <c r="P2199" s="13"/>
      <c r="Q2199" s="13"/>
      <c r="R2199" s="13"/>
      <c r="S2199" s="13"/>
      <c r="T2199" s="13"/>
      <c r="U2199" s="13"/>
      <c r="V2199" s="13"/>
      <c r="W2199" s="13"/>
      <c r="X2199" s="13"/>
      <c r="Y2199" s="13"/>
      <c r="Z2199" s="13"/>
      <c r="AA2199" s="13"/>
      <c r="AB2199" s="13"/>
      <c r="AC2199" s="13"/>
      <c r="AD2199" s="13"/>
      <c r="AE2199" s="13"/>
      <c r="AF2199" s="13"/>
      <c r="AG2199" s="13"/>
      <c r="AH2199" s="13"/>
      <c r="AI2199" s="13"/>
      <c r="AJ2199" s="13"/>
      <c r="AK2199" s="13"/>
      <c r="AL2199" s="13"/>
      <c r="AM2199" s="13"/>
      <c r="AN2199" s="13"/>
      <c r="AO2199" s="13"/>
      <c r="AP2199" s="13"/>
      <c r="AQ2199" s="13"/>
      <c r="AR2199" s="13"/>
      <c r="AS2199" s="13"/>
      <c r="AT2199" s="13"/>
      <c r="AU2199" s="13"/>
      <c r="AV2199" s="13"/>
      <c r="AW2199" s="13"/>
      <c r="AX2199" s="13"/>
      <c r="AY2199" s="13"/>
      <c r="AZ2199" s="13"/>
      <c r="BA2199" s="13"/>
      <c r="BB2199" s="13"/>
      <c r="BC2199" s="13"/>
      <c r="BD2199" s="13"/>
      <c r="BE2199" s="13"/>
      <c r="BF2199" s="13"/>
      <c r="BG2199" s="13"/>
      <c r="BH2199" s="13"/>
      <c r="BI2199" s="13"/>
      <c r="BJ2199" s="13"/>
      <c r="BK2199" s="13"/>
      <c r="BL2199" s="13"/>
      <c r="BM2199" s="13"/>
      <c r="BN2199" s="13"/>
      <c r="BO2199" s="13"/>
    </row>
    <row r="2200" spans="1:67" x14ac:dyDescent="0.25">
      <c r="C2200" t="s">
        <v>1504</v>
      </c>
      <c r="D2200" t="s">
        <v>64</v>
      </c>
      <c r="E2200" t="s">
        <v>347</v>
      </c>
      <c r="F2200" t="s">
        <v>371</v>
      </c>
      <c r="G2200" s="8" t="s">
        <v>963</v>
      </c>
      <c r="H2200" s="8" t="s">
        <v>1559</v>
      </c>
      <c r="I2200" s="8"/>
      <c r="U2200">
        <f>0.0042*1000</f>
        <v>4.2</v>
      </c>
      <c r="X2200">
        <f>0.0042*1000</f>
        <v>4.2</v>
      </c>
      <c r="Y2200">
        <f>0.0058*1000</f>
        <v>5.8</v>
      </c>
      <c r="AB2200">
        <f>0.005*1000</f>
        <v>5</v>
      </c>
      <c r="AG2200">
        <f>0.003*1000</f>
        <v>3</v>
      </c>
      <c r="AJ2200">
        <f>0.0048*1000</f>
        <v>4.8</v>
      </c>
      <c r="AS2200">
        <f>0.006*1000</f>
        <v>6</v>
      </c>
      <c r="AV2200">
        <f>0.0035*1000</f>
        <v>3.5</v>
      </c>
      <c r="BA2200">
        <f>0.005*1000</f>
        <v>5</v>
      </c>
      <c r="BD2200">
        <f>0.0039*1000</f>
        <v>3.9</v>
      </c>
      <c r="BJ2200" s="8" t="s">
        <v>67</v>
      </c>
      <c r="BK2200" s="1">
        <v>44826</v>
      </c>
      <c r="BL2200" s="8" t="s">
        <v>2531</v>
      </c>
      <c r="BM2200">
        <v>53560</v>
      </c>
    </row>
    <row r="2201" spans="1:67" x14ac:dyDescent="0.25">
      <c r="A2201" s="6"/>
      <c r="B2201" s="6"/>
      <c r="C2201" s="6" t="s">
        <v>1504</v>
      </c>
      <c r="D2201" s="6" t="s">
        <v>64</v>
      </c>
      <c r="E2201" s="6" t="s">
        <v>347</v>
      </c>
      <c r="F2201" s="6" t="s">
        <v>371</v>
      </c>
      <c r="G2201" s="6" t="s">
        <v>963</v>
      </c>
      <c r="H2201" s="6" t="s">
        <v>1559</v>
      </c>
      <c r="I2201" s="6"/>
      <c r="J2201" s="6"/>
      <c r="K2201" s="6"/>
      <c r="L2201" s="6"/>
      <c r="M2201" s="6"/>
      <c r="N2201" s="6"/>
      <c r="O2201" s="6"/>
      <c r="P2201" s="6"/>
      <c r="Q2201" s="6"/>
      <c r="R2201" s="6"/>
      <c r="S2201" s="6"/>
      <c r="T2201" s="6"/>
      <c r="U2201" s="6"/>
      <c r="V2201" s="6"/>
      <c r="W2201" s="6"/>
      <c r="X2201" s="6"/>
      <c r="Y2201" s="6"/>
      <c r="Z2201" s="6"/>
      <c r="AA2201" s="6"/>
      <c r="AB2201" s="6"/>
      <c r="AC2201" s="6"/>
      <c r="AD2201" s="6"/>
      <c r="AE2201" s="6"/>
      <c r="AF2201" s="6"/>
      <c r="AG2201" s="6"/>
      <c r="AH2201" s="6"/>
      <c r="AI2201" s="6"/>
      <c r="AJ2201" s="6"/>
      <c r="AK2201" s="6"/>
      <c r="AL2201" s="6"/>
      <c r="AM2201" s="6"/>
      <c r="AN2201" s="6"/>
      <c r="AO2201" s="6"/>
      <c r="AP2201" s="6"/>
      <c r="AQ2201" s="6"/>
      <c r="AR2201" s="6"/>
      <c r="AS2201" s="6"/>
      <c r="AT2201" s="6"/>
      <c r="AU2201" s="6"/>
      <c r="AV2201" s="6"/>
      <c r="AW2201" s="6"/>
      <c r="AX2201" s="6"/>
      <c r="AY2201" s="6"/>
      <c r="AZ2201" s="6"/>
      <c r="BA2201" s="6"/>
      <c r="BB2201" s="6"/>
      <c r="BC2201" s="6"/>
      <c r="BD2201" s="6"/>
      <c r="BE2201" s="6"/>
      <c r="BF2201" s="6"/>
      <c r="BG2201" s="6"/>
      <c r="BH2201" s="6"/>
      <c r="BI2201" s="6"/>
      <c r="BJ2201" s="6" t="s">
        <v>67</v>
      </c>
      <c r="BK2201" s="7">
        <v>44820</v>
      </c>
      <c r="BL2201" s="6" t="s">
        <v>2279</v>
      </c>
      <c r="BM2201" s="36">
        <v>82637</v>
      </c>
      <c r="BN2201" s="6" t="s">
        <v>60</v>
      </c>
      <c r="BO2201" s="6" t="s">
        <v>2279</v>
      </c>
    </row>
    <row r="2202" spans="1:67" x14ac:dyDescent="0.25">
      <c r="A2202" s="13" t="s">
        <v>1723</v>
      </c>
      <c r="B2202" s="13"/>
      <c r="C2202" s="13" t="s">
        <v>1504</v>
      </c>
      <c r="D2202" s="13" t="s">
        <v>64</v>
      </c>
      <c r="E2202" s="13" t="s">
        <v>347</v>
      </c>
      <c r="F2202" s="13" t="s">
        <v>380</v>
      </c>
      <c r="G2202" s="13" t="s">
        <v>347</v>
      </c>
      <c r="H2202" s="13" t="s">
        <v>380</v>
      </c>
      <c r="I2202" s="13"/>
      <c r="J2202" s="13"/>
      <c r="K2202" s="13"/>
      <c r="L2202" s="13"/>
      <c r="M2202" s="13"/>
      <c r="N2202" s="13"/>
      <c r="O2202" s="13"/>
      <c r="P2202" s="13"/>
      <c r="Q2202" s="13"/>
      <c r="R2202" s="13"/>
      <c r="S2202" s="13"/>
      <c r="T2202" s="13"/>
      <c r="U2202" s="13"/>
      <c r="V2202" s="13"/>
      <c r="W2202" s="13"/>
      <c r="X2202" s="13"/>
      <c r="Y2202" s="13"/>
      <c r="Z2202" s="13"/>
      <c r="AA2202" s="13"/>
      <c r="AB2202" s="13"/>
      <c r="AC2202" s="13"/>
      <c r="AD2202" s="13"/>
      <c r="AE2202" s="13"/>
      <c r="AF2202" s="13"/>
      <c r="AG2202" s="13"/>
      <c r="AH2202" s="13"/>
      <c r="AI2202" s="13"/>
      <c r="AJ2202" s="13"/>
      <c r="AK2202" s="13"/>
      <c r="AL2202" s="13"/>
      <c r="AM2202" s="13"/>
      <c r="AN2202" s="13"/>
      <c r="AO2202" s="13"/>
      <c r="AP2202" s="13"/>
      <c r="AQ2202" s="13"/>
      <c r="AR2202" s="13"/>
      <c r="AS2202" s="13"/>
      <c r="AT2202" s="13"/>
      <c r="AU2202" s="13"/>
      <c r="AV2202" s="13"/>
      <c r="AW2202" s="13"/>
      <c r="AX2202" s="13"/>
      <c r="AY2202" s="13"/>
      <c r="AZ2202" s="13"/>
      <c r="BA2202" s="13"/>
      <c r="BB2202" s="13"/>
      <c r="BC2202" s="13"/>
      <c r="BD2202" s="13"/>
      <c r="BE2202" s="13"/>
      <c r="BF2202" s="13"/>
      <c r="BG2202" s="13"/>
      <c r="BH2202" s="13"/>
      <c r="BI2202" s="13"/>
      <c r="BJ2202" s="13"/>
      <c r="BK2202" s="13"/>
      <c r="BL2202" s="13"/>
      <c r="BM2202" s="13"/>
      <c r="BN2202" s="13"/>
      <c r="BO2202" s="13"/>
    </row>
    <row r="2203" spans="1:67" x14ac:dyDescent="0.25">
      <c r="A2203" t="s">
        <v>383</v>
      </c>
      <c r="B2203" t="s">
        <v>2178</v>
      </c>
      <c r="C2203" t="s">
        <v>1504</v>
      </c>
      <c r="D2203" t="s">
        <v>64</v>
      </c>
      <c r="E2203" t="s">
        <v>347</v>
      </c>
      <c r="F2203" t="s">
        <v>380</v>
      </c>
      <c r="G2203" t="s">
        <v>347</v>
      </c>
      <c r="H2203" t="s">
        <v>380</v>
      </c>
      <c r="BA2203">
        <v>5.5</v>
      </c>
      <c r="BB2203">
        <v>4.5</v>
      </c>
      <c r="BC2203">
        <v>4.5</v>
      </c>
      <c r="BD2203">
        <v>4.5</v>
      </c>
      <c r="BJ2203" t="s">
        <v>58</v>
      </c>
      <c r="BK2203" s="1">
        <v>44819</v>
      </c>
      <c r="BL2203" t="s">
        <v>59</v>
      </c>
      <c r="BM2203">
        <v>3485</v>
      </c>
      <c r="BN2203" t="s">
        <v>60</v>
      </c>
      <c r="BO2203" t="s">
        <v>59</v>
      </c>
    </row>
    <row r="2204" spans="1:67" x14ac:dyDescent="0.25">
      <c r="A2204" t="s">
        <v>381</v>
      </c>
      <c r="C2204" t="s">
        <v>1504</v>
      </c>
      <c r="D2204" t="s">
        <v>64</v>
      </c>
      <c r="E2204" t="s">
        <v>347</v>
      </c>
      <c r="F2204" t="s">
        <v>380</v>
      </c>
      <c r="G2204" t="s">
        <v>347</v>
      </c>
      <c r="H2204" t="s">
        <v>382</v>
      </c>
      <c r="AC2204">
        <v>4.59</v>
      </c>
      <c r="AD2204">
        <v>5.74</v>
      </c>
      <c r="AE2204">
        <v>5.91</v>
      </c>
      <c r="AF2204">
        <v>5.91</v>
      </c>
      <c r="BJ2204" t="s">
        <v>67</v>
      </c>
      <c r="BL2204" t="s">
        <v>81</v>
      </c>
      <c r="BM2204">
        <v>42805</v>
      </c>
      <c r="BN2204" t="s">
        <v>69</v>
      </c>
      <c r="BO2204" t="s">
        <v>81</v>
      </c>
    </row>
    <row r="2205" spans="1:67" x14ac:dyDescent="0.25">
      <c r="A2205" t="s">
        <v>386</v>
      </c>
      <c r="C2205" t="s">
        <v>1504</v>
      </c>
      <c r="D2205" t="s">
        <v>64</v>
      </c>
      <c r="E2205" t="s">
        <v>347</v>
      </c>
      <c r="F2205" t="s">
        <v>385</v>
      </c>
      <c r="G2205" t="s">
        <v>387</v>
      </c>
      <c r="H2205" t="s">
        <v>385</v>
      </c>
      <c r="AG2205">
        <v>5.0999999999999996</v>
      </c>
      <c r="AJ2205">
        <v>8.9</v>
      </c>
      <c r="AW2205">
        <v>7</v>
      </c>
      <c r="AZ2205">
        <v>4.3</v>
      </c>
      <c r="BA2205">
        <v>6.5</v>
      </c>
      <c r="BD2205">
        <v>4.4249999999999998</v>
      </c>
      <c r="BJ2205" t="s">
        <v>67</v>
      </c>
      <c r="BL2205" t="s">
        <v>107</v>
      </c>
      <c r="BM2205">
        <v>1358</v>
      </c>
      <c r="BN2205" t="s">
        <v>60</v>
      </c>
      <c r="BO2205" t="s">
        <v>107</v>
      </c>
    </row>
    <row r="2206" spans="1:67" x14ac:dyDescent="0.25">
      <c r="A2206" t="s">
        <v>388</v>
      </c>
      <c r="C2206" t="s">
        <v>1504</v>
      </c>
      <c r="D2206" t="s">
        <v>64</v>
      </c>
      <c r="E2206" t="s">
        <v>347</v>
      </c>
      <c r="F2206" t="s">
        <v>385</v>
      </c>
      <c r="G2206" t="s">
        <v>387</v>
      </c>
      <c r="H2206" t="s">
        <v>385</v>
      </c>
      <c r="AG2206">
        <v>4</v>
      </c>
      <c r="AJ2206">
        <v>5.6</v>
      </c>
      <c r="BJ2206" t="s">
        <v>67</v>
      </c>
      <c r="BL2206" t="s">
        <v>107</v>
      </c>
      <c r="BM2206">
        <v>1358</v>
      </c>
      <c r="BN2206" t="s">
        <v>60</v>
      </c>
      <c r="BO2206" t="s">
        <v>107</v>
      </c>
    </row>
    <row r="2207" spans="1:67" s="2" customFormat="1" x14ac:dyDescent="0.25">
      <c r="A2207" t="s">
        <v>389</v>
      </c>
      <c r="B2207"/>
      <c r="C2207" t="s">
        <v>1504</v>
      </c>
      <c r="D2207" t="s">
        <v>64</v>
      </c>
      <c r="E2207" t="s">
        <v>347</v>
      </c>
      <c r="F2207" t="s">
        <v>385</v>
      </c>
      <c r="G2207" t="s">
        <v>387</v>
      </c>
      <c r="H2207" t="s">
        <v>385</v>
      </c>
      <c r="I2207"/>
      <c r="J2207"/>
      <c r="K2207"/>
      <c r="L2207"/>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v>6</v>
      </c>
      <c r="AX2207"/>
      <c r="AY2207"/>
      <c r="AZ2207">
        <v>4</v>
      </c>
      <c r="BA2207"/>
      <c r="BB2207"/>
      <c r="BC2207"/>
      <c r="BD2207"/>
      <c r="BE2207"/>
      <c r="BF2207"/>
      <c r="BG2207"/>
      <c r="BH2207"/>
      <c r="BI2207"/>
      <c r="BJ2207" t="s">
        <v>67</v>
      </c>
      <c r="BK2207"/>
      <c r="BL2207" t="s">
        <v>107</v>
      </c>
      <c r="BM2207">
        <v>1358</v>
      </c>
      <c r="BN2207"/>
      <c r="BO2207"/>
    </row>
    <row r="2208" spans="1:67" s="2" customFormat="1" x14ac:dyDescent="0.25">
      <c r="A2208" s="13" t="s">
        <v>1723</v>
      </c>
      <c r="B2208" s="13"/>
      <c r="C2208" s="13" t="s">
        <v>1504</v>
      </c>
      <c r="D2208" s="13" t="s">
        <v>64</v>
      </c>
      <c r="E2208" s="13" t="s">
        <v>347</v>
      </c>
      <c r="F2208" s="13" t="s">
        <v>385</v>
      </c>
      <c r="G2208" s="13" t="s">
        <v>347</v>
      </c>
      <c r="H2208" s="13" t="s">
        <v>385</v>
      </c>
      <c r="I2208" s="13"/>
      <c r="J2208" s="13"/>
      <c r="K2208" s="13"/>
      <c r="L2208" s="13"/>
      <c r="M2208" s="13"/>
      <c r="N2208" s="13"/>
      <c r="O2208" s="13"/>
      <c r="P2208" s="13"/>
      <c r="Q2208" s="13"/>
      <c r="R2208" s="13"/>
      <c r="S2208" s="13"/>
      <c r="T2208" s="13"/>
      <c r="U2208" s="13"/>
      <c r="V2208" s="13"/>
      <c r="W2208" s="13"/>
      <c r="X2208" s="13"/>
      <c r="Y2208" s="13"/>
      <c r="Z2208" s="13"/>
      <c r="AA2208" s="13"/>
      <c r="AB2208" s="13"/>
      <c r="AC2208" s="13"/>
      <c r="AD2208" s="13"/>
      <c r="AE2208" s="13"/>
      <c r="AF2208" s="13"/>
      <c r="AG2208" s="13"/>
      <c r="AH2208" s="13"/>
      <c r="AI2208" s="13"/>
      <c r="AJ2208" s="13"/>
      <c r="AK2208" s="13"/>
      <c r="AL2208" s="13"/>
      <c r="AM2208" s="13"/>
      <c r="AN2208" s="13"/>
      <c r="AO2208" s="13"/>
      <c r="AP2208" s="13"/>
      <c r="AQ2208" s="13"/>
      <c r="AR2208" s="13"/>
      <c r="AS2208" s="13"/>
      <c r="AT2208" s="13"/>
      <c r="AU2208" s="13"/>
      <c r="AV2208" s="13"/>
      <c r="AW2208" s="13"/>
      <c r="AX2208" s="13"/>
      <c r="AY2208" s="13"/>
      <c r="AZ2208" s="13"/>
      <c r="BA2208" s="13"/>
      <c r="BB2208" s="13"/>
      <c r="BC2208" s="13"/>
      <c r="BD2208" s="13"/>
      <c r="BE2208" s="13"/>
      <c r="BF2208" s="13"/>
      <c r="BG2208" s="13"/>
      <c r="BH2208" s="13"/>
      <c r="BI2208" s="13"/>
      <c r="BJ2208" s="13"/>
      <c r="BK2208" s="13"/>
      <c r="BL2208" s="13"/>
      <c r="BM2208" s="13"/>
      <c r="BN2208" s="13"/>
      <c r="BO2208" s="13"/>
    </row>
    <row r="2209" spans="1:67" s="2" customFormat="1" x14ac:dyDescent="0.25">
      <c r="A2209" t="s">
        <v>384</v>
      </c>
      <c r="B2209" t="s">
        <v>63</v>
      </c>
      <c r="C2209" t="s">
        <v>1504</v>
      </c>
      <c r="D2209" t="s">
        <v>64</v>
      </c>
      <c r="E2209" t="s">
        <v>347</v>
      </c>
      <c r="F2209" t="s">
        <v>385</v>
      </c>
      <c r="G2209" t="s">
        <v>347</v>
      </c>
      <c r="H2209" t="s">
        <v>385</v>
      </c>
      <c r="I2209"/>
      <c r="J2209"/>
      <c r="K2209"/>
      <c r="L2209"/>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c r="BG2209"/>
      <c r="BH2209"/>
      <c r="BI2209"/>
      <c r="BJ2209" t="s">
        <v>67</v>
      </c>
      <c r="BK2209"/>
      <c r="BL2209" t="s">
        <v>68</v>
      </c>
      <c r="BM2209">
        <v>2469</v>
      </c>
      <c r="BN2209" t="s">
        <v>69</v>
      </c>
      <c r="BO2209" t="s">
        <v>68</v>
      </c>
    </row>
    <row r="2210" spans="1:67" s="2" customFormat="1" x14ac:dyDescent="0.25">
      <c r="A2210" t="s">
        <v>2946</v>
      </c>
      <c r="B2210"/>
      <c r="C2210" t="s">
        <v>1504</v>
      </c>
      <c r="D2210" t="s">
        <v>64</v>
      </c>
      <c r="E2210" t="s">
        <v>347</v>
      </c>
      <c r="F2210" t="s">
        <v>385</v>
      </c>
      <c r="G2210" t="s">
        <v>347</v>
      </c>
      <c r="H2210" t="s">
        <v>385</v>
      </c>
      <c r="I2210"/>
      <c r="J2210"/>
      <c r="K2210"/>
      <c r="L2210"/>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c r="AX2210"/>
      <c r="AY2210"/>
      <c r="AZ2210"/>
      <c r="BA2210">
        <f>AVERAGE(6.8,7.4)</f>
        <v>7.1</v>
      </c>
      <c r="BB2210">
        <f>AVERAGE(4.6,4.7)</f>
        <v>4.6500000000000004</v>
      </c>
      <c r="BC2210">
        <v>4.8</v>
      </c>
      <c r="BD2210">
        <f>4.8</f>
        <v>4.8</v>
      </c>
      <c r="BE2210"/>
      <c r="BF2210"/>
      <c r="BG2210"/>
      <c r="BH2210"/>
      <c r="BI2210"/>
      <c r="BJ2210" t="s">
        <v>67</v>
      </c>
      <c r="BK2210" s="1">
        <v>44832</v>
      </c>
      <c r="BL2210" t="s">
        <v>2947</v>
      </c>
      <c r="BM2210">
        <v>2528</v>
      </c>
      <c r="BN2210"/>
      <c r="BO2210"/>
    </row>
    <row r="2211" spans="1:67" s="8" customFormat="1" x14ac:dyDescent="0.25">
      <c r="A2211" t="s">
        <v>2944</v>
      </c>
      <c r="B2211"/>
      <c r="C2211" t="s">
        <v>1504</v>
      </c>
      <c r="D2211" t="s">
        <v>64</v>
      </c>
      <c r="E2211" t="s">
        <v>347</v>
      </c>
      <c r="F2211" t="s">
        <v>385</v>
      </c>
      <c r="G2211" t="s">
        <v>347</v>
      </c>
      <c r="H2211" t="s">
        <v>385</v>
      </c>
      <c r="I2211"/>
      <c r="J2211"/>
      <c r="K2211"/>
      <c r="L2211"/>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c r="AT2211"/>
      <c r="AU2211"/>
      <c r="AV2211"/>
      <c r="AW2211">
        <v>7.7</v>
      </c>
      <c r="AX2211"/>
      <c r="AY2211"/>
      <c r="AZ2211">
        <v>4</v>
      </c>
      <c r="BA2211"/>
      <c r="BB2211"/>
      <c r="BC2211"/>
      <c r="BD2211"/>
      <c r="BE2211"/>
      <c r="BF2211"/>
      <c r="BG2211"/>
      <c r="BH2211"/>
      <c r="BI2211"/>
      <c r="BJ2211" t="s">
        <v>67</v>
      </c>
      <c r="BK2211" s="1">
        <v>44832</v>
      </c>
      <c r="BL2211" t="s">
        <v>2947</v>
      </c>
      <c r="BM2211">
        <v>2528</v>
      </c>
      <c r="BN2211"/>
      <c r="BO2211"/>
    </row>
    <row r="2212" spans="1:67" s="8" customFormat="1" x14ac:dyDescent="0.25">
      <c r="A2212" t="s">
        <v>2945</v>
      </c>
      <c r="B2212"/>
      <c r="C2212" t="s">
        <v>1504</v>
      </c>
      <c r="D2212" t="s">
        <v>64</v>
      </c>
      <c r="E2212" t="s">
        <v>347</v>
      </c>
      <c r="F2212" t="s">
        <v>385</v>
      </c>
      <c r="G2212" t="s">
        <v>347</v>
      </c>
      <c r="H2212" t="s">
        <v>385</v>
      </c>
      <c r="I2212"/>
      <c r="J2212"/>
      <c r="K2212"/>
      <c r="L2212"/>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c r="AX2212"/>
      <c r="AY2212"/>
      <c r="AZ2212"/>
      <c r="BA2212"/>
      <c r="BB2212"/>
      <c r="BC2212"/>
      <c r="BD2212"/>
      <c r="BE2212">
        <v>7.3</v>
      </c>
      <c r="BF2212">
        <v>4.4000000000000004</v>
      </c>
      <c r="BG2212">
        <v>4.5999999999999996</v>
      </c>
      <c r="BH2212">
        <v>4.5999999999999996</v>
      </c>
      <c r="BI2212"/>
      <c r="BJ2212" t="s">
        <v>67</v>
      </c>
      <c r="BK2212" s="1">
        <v>44832</v>
      </c>
      <c r="BL2212" t="s">
        <v>2947</v>
      </c>
      <c r="BM2212">
        <v>2528</v>
      </c>
      <c r="BN2212"/>
      <c r="BO2212"/>
    </row>
    <row r="2213" spans="1:67" s="8" customFormat="1" x14ac:dyDescent="0.25">
      <c r="A2213" s="13" t="s">
        <v>1723</v>
      </c>
      <c r="B2213" s="13"/>
      <c r="C2213" s="13" t="s">
        <v>1504</v>
      </c>
      <c r="D2213" s="13" t="s">
        <v>64</v>
      </c>
      <c r="E2213" s="13" t="s">
        <v>347</v>
      </c>
      <c r="F2213" s="13" t="s">
        <v>390</v>
      </c>
      <c r="G2213" s="13" t="s">
        <v>347</v>
      </c>
      <c r="H2213" s="13" t="s">
        <v>390</v>
      </c>
      <c r="I2213" s="13"/>
      <c r="J2213" s="13"/>
      <c r="K2213" s="13"/>
      <c r="L2213" s="13"/>
      <c r="M2213" s="13"/>
      <c r="N2213" s="13"/>
      <c r="O2213" s="13"/>
      <c r="P2213" s="13"/>
      <c r="Q2213" s="13"/>
      <c r="R2213" s="13"/>
      <c r="S2213" s="13"/>
      <c r="T2213" s="13"/>
      <c r="U2213" s="13"/>
      <c r="V2213" s="13"/>
      <c r="W2213" s="13"/>
      <c r="X2213" s="13"/>
      <c r="Y2213" s="13"/>
      <c r="Z2213" s="13"/>
      <c r="AA2213" s="13"/>
      <c r="AB2213" s="13"/>
      <c r="AC2213" s="13"/>
      <c r="AD2213" s="13"/>
      <c r="AE2213" s="13"/>
      <c r="AF2213" s="13"/>
      <c r="AG2213" s="13"/>
      <c r="AH2213" s="13"/>
      <c r="AI2213" s="13"/>
      <c r="AJ2213" s="13"/>
      <c r="AK2213" s="13"/>
      <c r="AL2213" s="13"/>
      <c r="AM2213" s="13"/>
      <c r="AN2213" s="13"/>
      <c r="AO2213" s="13"/>
      <c r="AP2213" s="13"/>
      <c r="AQ2213" s="13"/>
      <c r="AR2213" s="13"/>
      <c r="AS2213" s="13"/>
      <c r="AT2213" s="13"/>
      <c r="AU2213" s="13"/>
      <c r="AV2213" s="13"/>
      <c r="AW2213" s="13"/>
      <c r="AX2213" s="13"/>
      <c r="AY2213" s="13"/>
      <c r="AZ2213" s="13"/>
      <c r="BA2213" s="13"/>
      <c r="BB2213" s="13"/>
      <c r="BC2213" s="13"/>
      <c r="BD2213" s="13"/>
      <c r="BE2213" s="13"/>
      <c r="BF2213" s="13"/>
      <c r="BG2213" s="13"/>
      <c r="BH2213" s="13"/>
      <c r="BI2213" s="13"/>
      <c r="BJ2213" s="13"/>
      <c r="BK2213" s="13"/>
      <c r="BL2213" s="13"/>
      <c r="BM2213" s="13"/>
      <c r="BN2213" s="13"/>
      <c r="BO2213" s="13"/>
    </row>
    <row r="2214" spans="1:67" x14ac:dyDescent="0.25">
      <c r="A2214" t="s">
        <v>391</v>
      </c>
      <c r="B2214" t="s">
        <v>2178</v>
      </c>
      <c r="C2214" t="s">
        <v>1504</v>
      </c>
      <c r="D2214" t="s">
        <v>64</v>
      </c>
      <c r="E2214" t="s">
        <v>347</v>
      </c>
      <c r="F2214" t="s">
        <v>390</v>
      </c>
      <c r="G2214" t="s">
        <v>347</v>
      </c>
      <c r="H2214" t="s">
        <v>390</v>
      </c>
      <c r="BA2214">
        <v>8.1</v>
      </c>
      <c r="BB2214">
        <v>5.7</v>
      </c>
      <c r="BC2214">
        <v>5.9</v>
      </c>
      <c r="BD2214">
        <v>5.9</v>
      </c>
      <c r="BJ2214" t="s">
        <v>58</v>
      </c>
      <c r="BK2214" s="1">
        <v>44819</v>
      </c>
      <c r="BL2214" t="s">
        <v>59</v>
      </c>
      <c r="BM2214">
        <v>3485</v>
      </c>
      <c r="BN2214" t="s">
        <v>60</v>
      </c>
      <c r="BO2214" t="s">
        <v>392</v>
      </c>
    </row>
    <row r="2215" spans="1:67" x14ac:dyDescent="0.25">
      <c r="A2215" s="13" t="s">
        <v>1723</v>
      </c>
      <c r="B2215" s="13"/>
      <c r="C2215" s="13" t="s">
        <v>1504</v>
      </c>
      <c r="D2215" s="13" t="s">
        <v>64</v>
      </c>
      <c r="E2215" s="13" t="s">
        <v>347</v>
      </c>
      <c r="F2215" s="13" t="s">
        <v>394</v>
      </c>
      <c r="G2215" s="13" t="s">
        <v>347</v>
      </c>
      <c r="H2215" s="13" t="s">
        <v>394</v>
      </c>
      <c r="I2215" s="13"/>
      <c r="J2215" s="13"/>
      <c r="K2215" s="13"/>
      <c r="L2215" s="13"/>
      <c r="M2215" s="13"/>
      <c r="N2215" s="13"/>
      <c r="O2215" s="13"/>
      <c r="P2215" s="13"/>
      <c r="Q2215" s="13"/>
      <c r="R2215" s="13"/>
      <c r="S2215" s="13"/>
      <c r="T2215" s="13"/>
      <c r="U2215" s="13"/>
      <c r="V2215" s="13"/>
      <c r="W2215" s="13"/>
      <c r="X2215" s="13"/>
      <c r="Y2215" s="13"/>
      <c r="Z2215" s="13"/>
      <c r="AA2215" s="13"/>
      <c r="AB2215" s="13"/>
      <c r="AC2215" s="13"/>
      <c r="AD2215" s="13"/>
      <c r="AE2215" s="13"/>
      <c r="AF2215" s="13"/>
      <c r="AG2215" s="13"/>
      <c r="AH2215" s="13"/>
      <c r="AI2215" s="13"/>
      <c r="AJ2215" s="13"/>
      <c r="AK2215" s="13"/>
      <c r="AL2215" s="13"/>
      <c r="AM2215" s="13"/>
      <c r="AN2215" s="13"/>
      <c r="AO2215" s="13"/>
      <c r="AP2215" s="13"/>
      <c r="AQ2215" s="13"/>
      <c r="AR2215" s="13"/>
      <c r="AS2215" s="13"/>
      <c r="AT2215" s="13"/>
      <c r="AU2215" s="13"/>
      <c r="AV2215" s="13"/>
      <c r="AW2215" s="13"/>
      <c r="AX2215" s="13"/>
      <c r="AY2215" s="13"/>
      <c r="AZ2215" s="13"/>
      <c r="BA2215" s="13"/>
      <c r="BB2215" s="13"/>
      <c r="BC2215" s="13"/>
      <c r="BD2215" s="13"/>
      <c r="BE2215" s="13"/>
      <c r="BF2215" s="13"/>
      <c r="BG2215" s="13"/>
      <c r="BH2215" s="13"/>
      <c r="BI2215" s="13"/>
      <c r="BJ2215" s="13"/>
      <c r="BK2215" s="13"/>
      <c r="BL2215" s="13"/>
      <c r="BM2215" s="13"/>
      <c r="BN2215" s="13"/>
      <c r="BO2215" s="13"/>
    </row>
    <row r="2216" spans="1:67" ht="18" x14ac:dyDescent="0.25">
      <c r="A2216" t="s">
        <v>393</v>
      </c>
      <c r="C2216" t="s">
        <v>1504</v>
      </c>
      <c r="D2216" t="s">
        <v>64</v>
      </c>
      <c r="E2216" t="s">
        <v>347</v>
      </c>
      <c r="F2216" t="s">
        <v>394</v>
      </c>
      <c r="G2216" t="s">
        <v>347</v>
      </c>
      <c r="H2216" t="s">
        <v>394</v>
      </c>
      <c r="AC2216">
        <v>5.4</v>
      </c>
      <c r="AF2216">
        <v>6.8</v>
      </c>
      <c r="BJ2216" t="s">
        <v>58</v>
      </c>
      <c r="BK2216" s="1">
        <v>44819</v>
      </c>
      <c r="BL2216" t="s">
        <v>59</v>
      </c>
      <c r="BM2216">
        <v>3485</v>
      </c>
      <c r="BN2216" t="s">
        <v>60</v>
      </c>
      <c r="BO2216" t="s">
        <v>59</v>
      </c>
    </row>
    <row r="2217" spans="1:67" ht="18" x14ac:dyDescent="0.25">
      <c r="A2217" s="13" t="s">
        <v>1723</v>
      </c>
      <c r="B2217" s="13"/>
      <c r="C2217" s="13" t="s">
        <v>1504</v>
      </c>
      <c r="D2217" s="13" t="s">
        <v>64</v>
      </c>
      <c r="E2217" s="13" t="s">
        <v>347</v>
      </c>
      <c r="F2217" s="13" t="s">
        <v>395</v>
      </c>
      <c r="G2217" s="13" t="s">
        <v>347</v>
      </c>
      <c r="H2217" s="13" t="s">
        <v>395</v>
      </c>
      <c r="I2217" s="13"/>
      <c r="J2217" s="13"/>
      <c r="K2217" s="13"/>
      <c r="L2217" s="13"/>
      <c r="M2217" s="13"/>
      <c r="N2217" s="13"/>
      <c r="O2217" s="13"/>
      <c r="P2217" s="13"/>
      <c r="Q2217" s="13"/>
      <c r="R2217" s="13"/>
      <c r="S2217" s="13"/>
      <c r="T2217" s="13"/>
      <c r="U2217" s="13"/>
      <c r="V2217" s="13"/>
      <c r="W2217" s="13"/>
      <c r="X2217" s="13"/>
      <c r="Y2217" s="13"/>
      <c r="Z2217" s="13"/>
      <c r="AA2217" s="13"/>
      <c r="AB2217" s="13"/>
      <c r="AC2217" s="13"/>
      <c r="AD2217" s="13"/>
      <c r="AE2217" s="13"/>
      <c r="AF2217" s="13"/>
      <c r="AG2217" s="13"/>
      <c r="AH2217" s="13"/>
      <c r="AI2217" s="13"/>
      <c r="AJ2217" s="13"/>
      <c r="AK2217" s="13"/>
      <c r="AL2217" s="13"/>
      <c r="AM2217" s="13"/>
      <c r="AN2217" s="13"/>
      <c r="AO2217" s="13"/>
      <c r="AP2217" s="13"/>
      <c r="AQ2217" s="13"/>
      <c r="AR2217" s="13"/>
      <c r="AS2217" s="13"/>
      <c r="AT2217" s="13"/>
      <c r="AU2217" s="13"/>
      <c r="AV2217" s="13"/>
      <c r="AW2217" s="13"/>
      <c r="AX2217" s="13"/>
      <c r="AY2217" s="13"/>
      <c r="AZ2217" s="13"/>
      <c r="BA2217" s="13"/>
      <c r="BB2217" s="13"/>
      <c r="BC2217" s="13"/>
      <c r="BD2217" s="13"/>
      <c r="BE2217" s="13"/>
      <c r="BF2217" s="13"/>
      <c r="BG2217" s="13"/>
      <c r="BH2217" s="13"/>
      <c r="BI2217" s="13"/>
      <c r="BJ2217" s="13"/>
      <c r="BK2217" s="13"/>
      <c r="BL2217" s="13"/>
      <c r="BM2217" s="13"/>
      <c r="BN2217" s="13"/>
      <c r="BO2217" s="13"/>
    </row>
    <row r="2218" spans="1:67" ht="18" x14ac:dyDescent="0.25">
      <c r="A2218" t="s">
        <v>396</v>
      </c>
      <c r="B2218" t="s">
        <v>2178</v>
      </c>
      <c r="C2218" t="s">
        <v>1504</v>
      </c>
      <c r="D2218" t="s">
        <v>64</v>
      </c>
      <c r="E2218" t="s">
        <v>347</v>
      </c>
      <c r="F2218" t="s">
        <v>395</v>
      </c>
      <c r="G2218" t="s">
        <v>347</v>
      </c>
      <c r="H2218" t="s">
        <v>395</v>
      </c>
      <c r="BA2218">
        <v>7.9</v>
      </c>
      <c r="BB2218">
        <v>5.5</v>
      </c>
      <c r="BC2218">
        <v>5.8</v>
      </c>
      <c r="BD2218">
        <v>5.8</v>
      </c>
      <c r="BJ2218" t="s">
        <v>58</v>
      </c>
      <c r="BK2218" s="1">
        <v>44819</v>
      </c>
      <c r="BL2218" t="s">
        <v>59</v>
      </c>
      <c r="BM2218">
        <v>3485</v>
      </c>
      <c r="BN2218" t="s">
        <v>60</v>
      </c>
      <c r="BO2218" t="s">
        <v>59</v>
      </c>
    </row>
    <row r="2219" spans="1:67" x14ac:dyDescent="0.25">
      <c r="A2219" t="s">
        <v>397</v>
      </c>
      <c r="C2219" t="s">
        <v>1504</v>
      </c>
      <c r="D2219" t="s">
        <v>64</v>
      </c>
      <c r="E2219" t="s">
        <v>347</v>
      </c>
      <c r="F2219" t="s">
        <v>1555</v>
      </c>
      <c r="G2219" t="s">
        <v>347</v>
      </c>
      <c r="H2219" t="s">
        <v>398</v>
      </c>
      <c r="AS2219">
        <v>6.1</v>
      </c>
      <c r="AV2219">
        <v>3.7</v>
      </c>
      <c r="AW2219">
        <v>7.3</v>
      </c>
      <c r="AZ2219">
        <v>5.4</v>
      </c>
      <c r="BJ2219" t="s">
        <v>67</v>
      </c>
      <c r="BL2219" t="s">
        <v>217</v>
      </c>
      <c r="BM2219">
        <v>1609</v>
      </c>
      <c r="BN2219" t="s">
        <v>60</v>
      </c>
      <c r="BO2219" t="s">
        <v>217</v>
      </c>
    </row>
    <row r="2220" spans="1:67" x14ac:dyDescent="0.25">
      <c r="A2220" t="s">
        <v>399</v>
      </c>
      <c r="C2220" t="s">
        <v>1504</v>
      </c>
      <c r="D2220" t="s">
        <v>64</v>
      </c>
      <c r="E2220" t="s">
        <v>347</v>
      </c>
      <c r="F2220" t="s">
        <v>1555</v>
      </c>
      <c r="G2220" t="s">
        <v>347</v>
      </c>
      <c r="H2220" t="s">
        <v>398</v>
      </c>
      <c r="AC2220">
        <v>6.3</v>
      </c>
      <c r="AF2220">
        <v>8.8000000000000007</v>
      </c>
      <c r="BJ2220" t="s">
        <v>67</v>
      </c>
      <c r="BL2220" t="s">
        <v>217</v>
      </c>
      <c r="BM2220">
        <v>1609</v>
      </c>
      <c r="BN2220" t="s">
        <v>60</v>
      </c>
      <c r="BO2220" t="s">
        <v>217</v>
      </c>
    </row>
    <row r="2221" spans="1:67" x14ac:dyDescent="0.25">
      <c r="A2221" s="13" t="s">
        <v>1723</v>
      </c>
      <c r="B2221" s="13"/>
      <c r="C2221" s="13" t="s">
        <v>1504</v>
      </c>
      <c r="D2221" s="13" t="s">
        <v>64</v>
      </c>
      <c r="E2221" s="13" t="s">
        <v>347</v>
      </c>
      <c r="F2221" s="13" t="s">
        <v>1555</v>
      </c>
      <c r="G2221" s="13" t="s">
        <v>347</v>
      </c>
      <c r="H2221" s="13" t="s">
        <v>1555</v>
      </c>
      <c r="I2221" s="13"/>
      <c r="J2221" s="13"/>
      <c r="K2221" s="13"/>
      <c r="L2221" s="13"/>
      <c r="M2221" s="13"/>
      <c r="N2221" s="13"/>
      <c r="O2221" s="13"/>
      <c r="P2221" s="13"/>
      <c r="Q2221" s="13"/>
      <c r="R2221" s="13"/>
      <c r="S2221" s="13"/>
      <c r="T2221" s="13"/>
      <c r="U2221" s="13"/>
      <c r="V2221" s="13"/>
      <c r="W2221" s="13"/>
      <c r="X2221" s="13"/>
      <c r="Y2221" s="13"/>
      <c r="Z2221" s="13"/>
      <c r="AA2221" s="13"/>
      <c r="AB2221" s="13"/>
      <c r="AC2221" s="13"/>
      <c r="AD2221" s="13"/>
      <c r="AE2221" s="13"/>
      <c r="AF2221" s="13"/>
      <c r="AG2221" s="13"/>
      <c r="AH2221" s="13"/>
      <c r="AI2221" s="13"/>
      <c r="AJ2221" s="13"/>
      <c r="AK2221" s="13"/>
      <c r="AL2221" s="13"/>
      <c r="AM2221" s="13"/>
      <c r="AN2221" s="13"/>
      <c r="AO2221" s="13"/>
      <c r="AP2221" s="13"/>
      <c r="AQ2221" s="13"/>
      <c r="AR2221" s="13"/>
      <c r="AS2221" s="13"/>
      <c r="AT2221" s="13"/>
      <c r="AU2221" s="13"/>
      <c r="AV2221" s="13"/>
      <c r="AW2221" s="13"/>
      <c r="AX2221" s="13"/>
      <c r="AY2221" s="13"/>
      <c r="AZ2221" s="13"/>
      <c r="BA2221" s="13"/>
      <c r="BB2221" s="13"/>
      <c r="BC2221" s="13"/>
      <c r="BD2221" s="13"/>
      <c r="BE2221" s="13"/>
      <c r="BF2221" s="13"/>
      <c r="BG2221" s="13"/>
      <c r="BH2221" s="13"/>
      <c r="BI2221" s="13"/>
      <c r="BJ2221" s="13"/>
      <c r="BK2221" s="13"/>
      <c r="BL2221" s="13"/>
      <c r="BM2221" s="13"/>
      <c r="BN2221" s="13"/>
      <c r="BO2221" s="13"/>
    </row>
    <row r="2222" spans="1:67" x14ac:dyDescent="0.25">
      <c r="A2222" s="6" t="s">
        <v>2198</v>
      </c>
      <c r="B2222" s="6"/>
      <c r="C2222" s="6" t="s">
        <v>1504</v>
      </c>
      <c r="D2222" s="6" t="s">
        <v>64</v>
      </c>
      <c r="E2222" s="6" t="s">
        <v>347</v>
      </c>
      <c r="F2222" s="6" t="s">
        <v>1555</v>
      </c>
      <c r="G2222" s="6" t="s">
        <v>347</v>
      </c>
      <c r="H2222" s="6" t="s">
        <v>1555</v>
      </c>
      <c r="I2222" s="6"/>
      <c r="J2222" s="6"/>
      <c r="K2222" s="6"/>
      <c r="L2222" s="6"/>
      <c r="M2222" s="6"/>
      <c r="N2222" s="6"/>
      <c r="O2222" s="6"/>
      <c r="P2222" s="6"/>
      <c r="Q2222" s="6"/>
      <c r="R2222" s="6"/>
      <c r="S2222" s="6"/>
      <c r="T2222" s="6"/>
      <c r="U2222" s="6"/>
      <c r="V2222" s="6"/>
      <c r="W2222" s="6"/>
      <c r="X2222" s="6"/>
      <c r="Y2222" s="6"/>
      <c r="Z2222" s="6"/>
      <c r="AA2222" s="6"/>
      <c r="AB2222" s="6"/>
      <c r="AC2222" s="6"/>
      <c r="AD2222" s="6"/>
      <c r="AE2222" s="6"/>
      <c r="AF2222" s="6"/>
      <c r="AG2222" s="6"/>
      <c r="AH2222" s="6"/>
      <c r="AI2222" s="6"/>
      <c r="AJ2222" s="6"/>
      <c r="AK2222" s="6"/>
      <c r="AL2222" s="6"/>
      <c r="AM2222" s="6"/>
      <c r="AN2222" s="6"/>
      <c r="AO2222" s="6"/>
      <c r="AP2222" s="6"/>
      <c r="AQ2222" s="6"/>
      <c r="AR2222" s="6"/>
      <c r="AS2222" s="6"/>
      <c r="AT2222" s="6"/>
      <c r="AU2222" s="6"/>
      <c r="AV2222" s="6"/>
      <c r="AW2222" s="6"/>
      <c r="AX2222" s="6"/>
      <c r="AY2222" s="6"/>
      <c r="AZ2222" s="6"/>
      <c r="BA2222" s="6"/>
      <c r="BB2222" s="6"/>
      <c r="BC2222" s="6"/>
      <c r="BD2222" s="6"/>
      <c r="BE2222" s="6"/>
      <c r="BF2222" s="6"/>
      <c r="BG2222" s="6"/>
      <c r="BH2222" s="6"/>
      <c r="BI2222" s="6"/>
      <c r="BJ2222" s="6" t="s">
        <v>67</v>
      </c>
      <c r="BK2222" s="7">
        <v>44820</v>
      </c>
      <c r="BL2222" s="6" t="s">
        <v>2279</v>
      </c>
      <c r="BM2222" s="36">
        <v>82637</v>
      </c>
      <c r="BN2222" s="6"/>
      <c r="BO2222" s="6"/>
    </row>
    <row r="2223" spans="1:67" x14ac:dyDescent="0.25">
      <c r="A2223" s="12" t="s">
        <v>2284</v>
      </c>
      <c r="B2223" s="12"/>
      <c r="C2223" s="12" t="s">
        <v>1504</v>
      </c>
      <c r="D2223" s="12" t="s">
        <v>64</v>
      </c>
      <c r="E2223" s="12" t="s">
        <v>347</v>
      </c>
      <c r="F2223" s="12" t="s">
        <v>1555</v>
      </c>
      <c r="G2223" s="12" t="s">
        <v>347</v>
      </c>
      <c r="H2223" s="12" t="s">
        <v>1555</v>
      </c>
      <c r="I2223" s="12"/>
      <c r="J2223" s="12"/>
      <c r="K2223" s="12"/>
      <c r="L2223" s="12"/>
      <c r="M2223" s="12"/>
      <c r="N2223" s="12"/>
      <c r="O2223" s="12"/>
      <c r="P2223" s="12"/>
      <c r="Q2223" s="12"/>
      <c r="R2223" s="12"/>
      <c r="S2223" s="12"/>
      <c r="T2223" s="12"/>
      <c r="U2223" s="12"/>
      <c r="V2223" s="12"/>
      <c r="W2223" s="12"/>
      <c r="X2223" s="12"/>
      <c r="Y2223" s="12"/>
      <c r="Z2223" s="12"/>
      <c r="AA2223" s="12"/>
      <c r="AB2223" s="12"/>
      <c r="AC2223" s="12"/>
      <c r="AD2223" s="12"/>
      <c r="AE2223" s="12"/>
      <c r="AF2223" s="12"/>
      <c r="AG2223" s="12"/>
      <c r="AH2223" s="12"/>
      <c r="AI2223" s="12"/>
      <c r="AJ2223" s="12"/>
      <c r="AK2223" s="12"/>
      <c r="AL2223" s="12"/>
      <c r="AM2223" s="12"/>
      <c r="AN2223" s="12"/>
      <c r="AO2223" s="12"/>
      <c r="AP2223" s="12"/>
      <c r="AQ2223" s="12"/>
      <c r="AR2223" s="12"/>
      <c r="AS2223" s="12"/>
      <c r="AT2223" s="12"/>
      <c r="AU2223" s="12"/>
      <c r="AV2223" s="12"/>
      <c r="AW2223" s="12"/>
      <c r="AX2223" s="12"/>
      <c r="AY2223" s="12"/>
      <c r="AZ2223" s="12"/>
      <c r="BA2223" s="12"/>
      <c r="BB2223" s="12"/>
      <c r="BC2223" s="12"/>
      <c r="BD2223" s="12"/>
      <c r="BE2223" s="12"/>
      <c r="BF2223" s="12"/>
      <c r="BG2223" s="12"/>
      <c r="BH2223" s="12"/>
      <c r="BI2223" s="12"/>
      <c r="BJ2223" s="12" t="s">
        <v>67</v>
      </c>
      <c r="BK2223" s="14">
        <v>44820</v>
      </c>
      <c r="BL2223" s="12" t="s">
        <v>2279</v>
      </c>
      <c r="BM2223" s="36">
        <v>82637</v>
      </c>
      <c r="BN2223" s="12" t="s">
        <v>60</v>
      </c>
      <c r="BO2223" s="12" t="s">
        <v>2279</v>
      </c>
    </row>
    <row r="2224" spans="1:67" x14ac:dyDescent="0.25">
      <c r="A2224" s="8" t="s">
        <v>2283</v>
      </c>
      <c r="B2224" s="8"/>
      <c r="C2224" s="8" t="s">
        <v>1504</v>
      </c>
      <c r="D2224" s="8" t="s">
        <v>64</v>
      </c>
      <c r="E2224" s="8" t="s">
        <v>347</v>
      </c>
      <c r="F2224" s="8" t="s">
        <v>1555</v>
      </c>
      <c r="G2224" s="8" t="s">
        <v>347</v>
      </c>
      <c r="H2224" s="8" t="s">
        <v>1555</v>
      </c>
      <c r="I2224" s="8"/>
      <c r="J2224" s="8"/>
      <c r="K2224" s="8"/>
      <c r="L2224" s="8"/>
      <c r="M2224" s="8"/>
      <c r="N2224" s="8"/>
      <c r="O2224" s="8"/>
      <c r="P2224" s="8"/>
      <c r="Q2224" s="8"/>
      <c r="R2224" s="8"/>
      <c r="S2224" s="8"/>
      <c r="T2224" s="8"/>
      <c r="U2224" s="8"/>
      <c r="V2224" s="8"/>
      <c r="W2224" s="8"/>
      <c r="X2224" s="8"/>
      <c r="Y2224" s="8"/>
      <c r="Z2224" s="8"/>
      <c r="AA2224" s="8"/>
      <c r="AB2224" s="8"/>
      <c r="AC2224" s="8">
        <f>0.0093*1000</f>
        <v>9.2999999999999989</v>
      </c>
      <c r="AD2224" s="8"/>
      <c r="AE2224" s="8"/>
      <c r="AF2224" s="8">
        <f>0.0095*1000</f>
        <v>9.5</v>
      </c>
      <c r="AG2224" s="8"/>
      <c r="AH2224" s="8"/>
      <c r="AI2224" s="8"/>
      <c r="AJ2224" s="8"/>
      <c r="AK2224" s="8"/>
      <c r="AL2224" s="8"/>
      <c r="AM2224" s="8"/>
      <c r="AN2224" s="8"/>
      <c r="AO2224" s="8"/>
      <c r="AP2224" s="8"/>
      <c r="AQ2224" s="8"/>
      <c r="AR2224" s="8"/>
      <c r="AS2224" s="8"/>
      <c r="AT2224" s="8"/>
      <c r="AU2224" s="8"/>
      <c r="AV2224" s="8"/>
      <c r="AW2224" s="8"/>
      <c r="AX2224" s="8"/>
      <c r="AY2224" s="8"/>
      <c r="AZ2224" s="8"/>
      <c r="BA2224" s="8"/>
      <c r="BB2224" s="8"/>
      <c r="BC2224" s="8"/>
      <c r="BD2224" s="8"/>
      <c r="BE2224" s="8"/>
      <c r="BF2224" s="8"/>
      <c r="BG2224" s="8"/>
      <c r="BH2224" s="8"/>
      <c r="BI2224" s="8"/>
      <c r="BJ2224" s="8" t="s">
        <v>67</v>
      </c>
      <c r="BK2224" s="9">
        <v>44820</v>
      </c>
      <c r="BL2224" s="8" t="s">
        <v>2279</v>
      </c>
      <c r="BM2224" s="36">
        <v>82637</v>
      </c>
      <c r="BN2224" s="18" t="s">
        <v>60</v>
      </c>
      <c r="BO2224" s="8" t="s">
        <v>2279</v>
      </c>
    </row>
    <row r="2225" spans="1:67" x14ac:dyDescent="0.25">
      <c r="A2225" s="8" t="s">
        <v>96</v>
      </c>
      <c r="B2225" s="8"/>
      <c r="C2225" s="8" t="s">
        <v>1504</v>
      </c>
      <c r="D2225" s="8" t="s">
        <v>64</v>
      </c>
      <c r="E2225" s="8" t="s">
        <v>347</v>
      </c>
      <c r="F2225" s="8" t="s">
        <v>1555</v>
      </c>
      <c r="G2225" s="8" t="s">
        <v>347</v>
      </c>
      <c r="H2225" s="8" t="s">
        <v>1555</v>
      </c>
      <c r="I2225" s="8"/>
      <c r="J2225" s="8"/>
      <c r="K2225" s="8"/>
      <c r="L2225" s="8"/>
      <c r="M2225" s="8"/>
      <c r="N2225" s="8"/>
      <c r="O2225" s="8"/>
      <c r="P2225" s="8"/>
      <c r="Q2225" s="8">
        <v>4.95</v>
      </c>
      <c r="R2225" s="8"/>
      <c r="S2225" s="8"/>
      <c r="T2225" s="8">
        <v>4.5</v>
      </c>
      <c r="U2225" s="8">
        <v>5.45</v>
      </c>
      <c r="V2225" s="8"/>
      <c r="W2225" s="8"/>
      <c r="X2225" s="8">
        <v>5.86</v>
      </c>
      <c r="Y2225" s="8">
        <v>6.54</v>
      </c>
      <c r="Z2225" s="8"/>
      <c r="AA2225" s="8"/>
      <c r="AB2225" s="8">
        <v>7.39</v>
      </c>
      <c r="AC2225" s="8">
        <v>6.94</v>
      </c>
      <c r="AD2225" s="8"/>
      <c r="AE2225" s="8"/>
      <c r="AF2225" s="8">
        <v>8.6199999999999992</v>
      </c>
      <c r="AG2225" s="8">
        <v>5.08</v>
      </c>
      <c r="AH2225" s="8"/>
      <c r="AI2225" s="8"/>
      <c r="AJ2225" s="8">
        <v>8.4499999999999993</v>
      </c>
      <c r="AK2225" s="8">
        <v>3.9</v>
      </c>
      <c r="AL2225" s="8"/>
      <c r="AM2225" s="8"/>
      <c r="AN2225" s="8">
        <v>2.25</v>
      </c>
      <c r="AO2225" s="8">
        <v>5.1100000000000003</v>
      </c>
      <c r="AP2225" s="8"/>
      <c r="AQ2225" s="8"/>
      <c r="AR2225" s="8">
        <v>3.07</v>
      </c>
      <c r="AS2225" s="8">
        <v>6.31</v>
      </c>
      <c r="AT2225" s="8"/>
      <c r="AU2225" s="8"/>
      <c r="AV2225" s="8">
        <v>3.28</v>
      </c>
      <c r="AW2225" s="8">
        <v>7.14</v>
      </c>
      <c r="AX2225" s="8">
        <v>4.3899999999999997</v>
      </c>
      <c r="AY2225" s="8">
        <v>4.82</v>
      </c>
      <c r="AZ2225" s="8">
        <v>4.82</v>
      </c>
      <c r="BA2225" s="8">
        <v>7.09</v>
      </c>
      <c r="BB2225" s="8">
        <v>4.97</v>
      </c>
      <c r="BC2225" s="8">
        <v>5.04</v>
      </c>
      <c r="BD2225" s="8">
        <v>5.04</v>
      </c>
      <c r="BE2225" s="8">
        <v>7.64</v>
      </c>
      <c r="BF2225" s="8"/>
      <c r="BG2225" s="8"/>
      <c r="BH2225" s="8">
        <v>4.2699999999999996</v>
      </c>
      <c r="BI2225" s="8" t="s">
        <v>2220</v>
      </c>
      <c r="BJ2225" s="8" t="s">
        <v>67</v>
      </c>
      <c r="BK2225" s="9">
        <v>44820</v>
      </c>
      <c r="BL2225" s="8" t="s">
        <v>2219</v>
      </c>
      <c r="BM2225" s="8">
        <v>2905</v>
      </c>
      <c r="BN2225" s="8"/>
      <c r="BO2225" s="8"/>
    </row>
    <row r="2226" spans="1:67" x14ac:dyDescent="0.25">
      <c r="A2226" t="s">
        <v>405</v>
      </c>
      <c r="C2226" t="s">
        <v>1504</v>
      </c>
      <c r="D2226" t="s">
        <v>64</v>
      </c>
      <c r="E2226" t="s">
        <v>347</v>
      </c>
      <c r="F2226" t="s">
        <v>400</v>
      </c>
      <c r="G2226" t="s">
        <v>347</v>
      </c>
      <c r="H2226" t="s">
        <v>406</v>
      </c>
      <c r="BE2226">
        <v>5.35</v>
      </c>
      <c r="BF2226">
        <v>3.23</v>
      </c>
      <c r="BG2226">
        <v>2.95</v>
      </c>
      <c r="BH2226">
        <v>3.23</v>
      </c>
      <c r="BJ2226" t="s">
        <v>67</v>
      </c>
      <c r="BL2226" t="s">
        <v>81</v>
      </c>
      <c r="BM2226">
        <v>42805</v>
      </c>
      <c r="BN2226" t="s">
        <v>69</v>
      </c>
      <c r="BO2226" t="s">
        <v>81</v>
      </c>
    </row>
    <row r="2227" spans="1:67" x14ac:dyDescent="0.25">
      <c r="A2227" s="13" t="s">
        <v>1723</v>
      </c>
      <c r="B2227" s="13"/>
      <c r="C2227" s="13" t="s">
        <v>1504</v>
      </c>
      <c r="D2227" s="13" t="s">
        <v>64</v>
      </c>
      <c r="E2227" s="13" t="s">
        <v>347</v>
      </c>
      <c r="F2227" s="13" t="s">
        <v>400</v>
      </c>
      <c r="G2227" s="13" t="s">
        <v>347</v>
      </c>
      <c r="H2227" s="13" t="s">
        <v>400</v>
      </c>
      <c r="I2227" s="13"/>
      <c r="J2227" s="13"/>
      <c r="K2227" s="13"/>
      <c r="L2227" s="13"/>
      <c r="M2227" s="13"/>
      <c r="N2227" s="13"/>
      <c r="O2227" s="13"/>
      <c r="P2227" s="13"/>
      <c r="Q2227" s="13"/>
      <c r="R2227" s="13"/>
      <c r="S2227" s="13"/>
      <c r="T2227" s="13"/>
      <c r="U2227" s="13"/>
      <c r="V2227" s="13"/>
      <c r="W2227" s="13"/>
      <c r="X2227" s="13"/>
      <c r="Y2227" s="13"/>
      <c r="Z2227" s="13"/>
      <c r="AA2227" s="13"/>
      <c r="AB2227" s="13"/>
      <c r="AC2227" s="13"/>
      <c r="AD2227" s="13"/>
      <c r="AE2227" s="13"/>
      <c r="AF2227" s="13"/>
      <c r="AG2227" s="13"/>
      <c r="AH2227" s="13"/>
      <c r="AI2227" s="13"/>
      <c r="AJ2227" s="13"/>
      <c r="AK2227" s="13"/>
      <c r="AL2227" s="13"/>
      <c r="AM2227" s="13"/>
      <c r="AN2227" s="13"/>
      <c r="AO2227" s="13"/>
      <c r="AP2227" s="13"/>
      <c r="AQ2227" s="13"/>
      <c r="AR2227" s="13"/>
      <c r="AS2227" s="13"/>
      <c r="AT2227" s="13"/>
      <c r="AU2227" s="13"/>
      <c r="AV2227" s="13"/>
      <c r="AW2227" s="13"/>
      <c r="AX2227" s="13"/>
      <c r="AY2227" s="13"/>
      <c r="AZ2227" s="13"/>
      <c r="BA2227" s="13"/>
      <c r="BB2227" s="13"/>
      <c r="BC2227" s="13"/>
      <c r="BD2227" s="13"/>
      <c r="BE2227" s="13"/>
      <c r="BF2227" s="13"/>
      <c r="BG2227" s="13"/>
      <c r="BH2227" s="13"/>
      <c r="BI2227" s="13"/>
      <c r="BJ2227" s="13"/>
      <c r="BK2227" s="13"/>
      <c r="BL2227" s="13"/>
      <c r="BM2227" s="13"/>
      <c r="BN2227" s="13"/>
      <c r="BO2227" s="13"/>
    </row>
    <row r="2228" spans="1:67" x14ac:dyDescent="0.25">
      <c r="A2228" t="s">
        <v>401</v>
      </c>
      <c r="C2228" t="s">
        <v>1504</v>
      </c>
      <c r="D2228" t="s">
        <v>64</v>
      </c>
      <c r="E2228" t="s">
        <v>347</v>
      </c>
      <c r="F2228" t="s">
        <v>400</v>
      </c>
      <c r="G2228" t="s">
        <v>347</v>
      </c>
      <c r="H2228" t="s">
        <v>400</v>
      </c>
      <c r="AS2228">
        <v>4.2</v>
      </c>
      <c r="AV2228">
        <v>2.6</v>
      </c>
      <c r="BJ2228" t="s">
        <v>67</v>
      </c>
      <c r="BL2228" t="s">
        <v>206</v>
      </c>
      <c r="BM2228">
        <v>46399</v>
      </c>
    </row>
    <row r="2229" spans="1:67" x14ac:dyDescent="0.25">
      <c r="A2229" t="s">
        <v>402</v>
      </c>
      <c r="C2229" t="s">
        <v>1504</v>
      </c>
      <c r="D2229" t="s">
        <v>64</v>
      </c>
      <c r="E2229" t="s">
        <v>347</v>
      </c>
      <c r="F2229" t="s">
        <v>400</v>
      </c>
      <c r="G2229" t="s">
        <v>347</v>
      </c>
      <c r="H2229" t="s">
        <v>400</v>
      </c>
      <c r="AW2229">
        <v>5.3</v>
      </c>
      <c r="AX2229">
        <v>3.1</v>
      </c>
      <c r="AY2229">
        <v>3.6</v>
      </c>
      <c r="AZ2229">
        <v>3.6</v>
      </c>
      <c r="BJ2229" t="s">
        <v>67</v>
      </c>
      <c r="BL2229" t="s">
        <v>206</v>
      </c>
      <c r="BM2229">
        <v>46399</v>
      </c>
    </row>
    <row r="2230" spans="1:67" x14ac:dyDescent="0.25">
      <c r="A2230" t="s">
        <v>403</v>
      </c>
      <c r="C2230" t="s">
        <v>1504</v>
      </c>
      <c r="D2230" t="s">
        <v>64</v>
      </c>
      <c r="E2230" t="s">
        <v>347</v>
      </c>
      <c r="F2230" t="s">
        <v>400</v>
      </c>
      <c r="G2230" t="s">
        <v>347</v>
      </c>
      <c r="H2230" t="s">
        <v>400</v>
      </c>
      <c r="AB2230">
        <v>6.3</v>
      </c>
      <c r="BI2230" t="s">
        <v>404</v>
      </c>
      <c r="BJ2230" t="s">
        <v>67</v>
      </c>
      <c r="BL2230" t="s">
        <v>206</v>
      </c>
      <c r="BM2230">
        <v>46399</v>
      </c>
    </row>
    <row r="2231" spans="1:67" x14ac:dyDescent="0.25">
      <c r="A2231" s="13" t="s">
        <v>1723</v>
      </c>
      <c r="B2231" s="13"/>
      <c r="C2231" s="13" t="s">
        <v>1504</v>
      </c>
      <c r="D2231" s="13" t="s">
        <v>64</v>
      </c>
      <c r="E2231" s="13" t="s">
        <v>347</v>
      </c>
      <c r="F2231" s="13" t="s">
        <v>400</v>
      </c>
      <c r="G2231" s="13" t="s">
        <v>347</v>
      </c>
      <c r="H2231" s="13" t="s">
        <v>408</v>
      </c>
      <c r="I2231" s="13"/>
      <c r="J2231" s="13"/>
      <c r="K2231" s="13"/>
      <c r="L2231" s="13"/>
      <c r="M2231" s="13"/>
      <c r="N2231" s="13"/>
      <c r="O2231" s="13"/>
      <c r="P2231" s="13"/>
      <c r="Q2231" s="13"/>
      <c r="R2231" s="13"/>
      <c r="S2231" s="13"/>
      <c r="T2231" s="13"/>
      <c r="U2231" s="13"/>
      <c r="V2231" s="13"/>
      <c r="W2231" s="13"/>
      <c r="X2231" s="13"/>
      <c r="Y2231" s="13"/>
      <c r="Z2231" s="13"/>
      <c r="AA2231" s="13"/>
      <c r="AB2231" s="13"/>
      <c r="AC2231" s="13"/>
      <c r="AD2231" s="13"/>
      <c r="AE2231" s="13"/>
      <c r="AF2231" s="13"/>
      <c r="AG2231" s="13"/>
      <c r="AH2231" s="13"/>
      <c r="AI2231" s="13"/>
      <c r="AJ2231" s="13"/>
      <c r="AK2231" s="13"/>
      <c r="AL2231" s="13"/>
      <c r="AM2231" s="13"/>
      <c r="AN2231" s="13"/>
      <c r="AO2231" s="13"/>
      <c r="AP2231" s="13"/>
      <c r="AQ2231" s="13"/>
      <c r="AR2231" s="13"/>
      <c r="AS2231" s="13"/>
      <c r="AT2231" s="13"/>
      <c r="AU2231" s="13"/>
      <c r="AV2231" s="13"/>
      <c r="AW2231" s="13"/>
      <c r="AX2231" s="13"/>
      <c r="AY2231" s="13"/>
      <c r="AZ2231" s="13"/>
      <c r="BA2231" s="13"/>
      <c r="BB2231" s="13"/>
      <c r="BC2231" s="13"/>
      <c r="BD2231" s="13"/>
      <c r="BE2231" s="13"/>
      <c r="BF2231" s="13"/>
      <c r="BG2231" s="13"/>
      <c r="BH2231" s="13"/>
      <c r="BI2231" s="13"/>
      <c r="BJ2231" s="13"/>
      <c r="BK2231" s="13"/>
      <c r="BL2231" s="13"/>
      <c r="BM2231" s="13"/>
      <c r="BN2231" s="13"/>
      <c r="BO2231" s="13"/>
    </row>
    <row r="2232" spans="1:67" x14ac:dyDescent="0.25">
      <c r="A2232" t="s">
        <v>407</v>
      </c>
      <c r="B2232" t="s">
        <v>157</v>
      </c>
      <c r="C2232" t="s">
        <v>1504</v>
      </c>
      <c r="D2232" t="s">
        <v>64</v>
      </c>
      <c r="E2232" t="s">
        <v>347</v>
      </c>
      <c r="F2232" t="s">
        <v>400</v>
      </c>
      <c r="G2232" t="s">
        <v>347</v>
      </c>
      <c r="H2232" t="s">
        <v>408</v>
      </c>
      <c r="I2232" t="b">
        <v>0</v>
      </c>
      <c r="AO2232">
        <v>3.5</v>
      </c>
      <c r="AR2232">
        <v>2</v>
      </c>
      <c r="AS2232">
        <v>4.4000000000000004</v>
      </c>
      <c r="AV2232">
        <v>2.6</v>
      </c>
      <c r="AW2232">
        <v>4.9000000000000004</v>
      </c>
      <c r="AZ2232">
        <v>3.7</v>
      </c>
      <c r="BA2232">
        <v>5</v>
      </c>
      <c r="BD2232">
        <v>4.3</v>
      </c>
      <c r="BJ2232" t="s">
        <v>58</v>
      </c>
      <c r="BL2232" t="s">
        <v>376</v>
      </c>
      <c r="BM2232">
        <v>3140</v>
      </c>
    </row>
    <row r="2233" spans="1:67" x14ac:dyDescent="0.25">
      <c r="A2233" t="s">
        <v>96</v>
      </c>
      <c r="C2233" t="s">
        <v>1504</v>
      </c>
      <c r="D2233" t="s">
        <v>64</v>
      </c>
      <c r="E2233" t="s">
        <v>347</v>
      </c>
      <c r="F2233" t="s">
        <v>400</v>
      </c>
      <c r="G2233" t="s">
        <v>372</v>
      </c>
      <c r="H2233" t="s">
        <v>400</v>
      </c>
      <c r="AS2233">
        <v>4.32</v>
      </c>
      <c r="AV2233">
        <v>2.72</v>
      </c>
      <c r="AW2233">
        <v>4.66</v>
      </c>
      <c r="AZ2233">
        <v>3.7</v>
      </c>
      <c r="BA2233">
        <v>4.9800000000000004</v>
      </c>
      <c r="BD2233">
        <v>4.3099999999999996</v>
      </c>
      <c r="BE2233">
        <v>5.72</v>
      </c>
      <c r="BH2233">
        <v>3.68</v>
      </c>
      <c r="BJ2233" t="s">
        <v>67</v>
      </c>
      <c r="BL2233" t="s">
        <v>97</v>
      </c>
      <c r="BM2233">
        <v>3144</v>
      </c>
    </row>
    <row r="2234" spans="1:67" x14ac:dyDescent="0.25">
      <c r="A2234" t="s">
        <v>407</v>
      </c>
      <c r="C2234" t="s">
        <v>1504</v>
      </c>
      <c r="D2234" t="s">
        <v>64</v>
      </c>
      <c r="E2234" t="s">
        <v>347</v>
      </c>
      <c r="F2234" t="s">
        <v>400</v>
      </c>
      <c r="G2234" t="s">
        <v>372</v>
      </c>
      <c r="H2234" t="s">
        <v>400</v>
      </c>
      <c r="AK2234">
        <v>2.8</v>
      </c>
      <c r="AN2234">
        <v>1.6</v>
      </c>
      <c r="AO2234">
        <v>3.5</v>
      </c>
      <c r="AR2234">
        <v>2</v>
      </c>
      <c r="AS2234">
        <v>4.4000000000000004</v>
      </c>
      <c r="AV2234">
        <v>2.6</v>
      </c>
      <c r="AW2234">
        <v>4.9000000000000004</v>
      </c>
      <c r="AZ2234">
        <v>3.7</v>
      </c>
      <c r="BA2234">
        <v>5</v>
      </c>
      <c r="BD2234">
        <v>4.3</v>
      </c>
      <c r="BJ2234" t="s">
        <v>67</v>
      </c>
      <c r="BL2234" t="s">
        <v>97</v>
      </c>
      <c r="BM2234">
        <v>3144</v>
      </c>
    </row>
    <row r="2235" spans="1:67" x14ac:dyDescent="0.25">
      <c r="A2235" t="s">
        <v>409</v>
      </c>
      <c r="C2235" t="s">
        <v>1504</v>
      </c>
      <c r="D2235" t="s">
        <v>64</v>
      </c>
      <c r="E2235" t="s">
        <v>347</v>
      </c>
      <c r="F2235" t="s">
        <v>400</v>
      </c>
      <c r="G2235" t="s">
        <v>372</v>
      </c>
      <c r="H2235" t="s">
        <v>400</v>
      </c>
      <c r="AS2235">
        <v>4.0999999999999996</v>
      </c>
      <c r="AV2235">
        <v>2.9</v>
      </c>
      <c r="AZ2235">
        <v>3.9</v>
      </c>
      <c r="BA2235">
        <v>5.2</v>
      </c>
      <c r="BD2235">
        <v>4.4000000000000004</v>
      </c>
      <c r="BJ2235" t="s">
        <v>67</v>
      </c>
      <c r="BL2235" t="s">
        <v>97</v>
      </c>
      <c r="BM2235">
        <v>3144</v>
      </c>
    </row>
    <row r="2236" spans="1:67" x14ac:dyDescent="0.25">
      <c r="A2236" t="s">
        <v>410</v>
      </c>
      <c r="B2236" t="s">
        <v>157</v>
      </c>
      <c r="C2236" t="s">
        <v>1504</v>
      </c>
      <c r="D2236" t="s">
        <v>64</v>
      </c>
      <c r="E2236" t="s">
        <v>347</v>
      </c>
      <c r="F2236" t="s">
        <v>400</v>
      </c>
      <c r="G2236" t="s">
        <v>372</v>
      </c>
      <c r="H2236" t="s">
        <v>400</v>
      </c>
      <c r="AW2236">
        <v>4.7</v>
      </c>
      <c r="AZ2236">
        <v>3.9</v>
      </c>
      <c r="BA2236">
        <v>4.9000000000000004</v>
      </c>
      <c r="BD2236">
        <v>4.4000000000000004</v>
      </c>
      <c r="BE2236">
        <v>6</v>
      </c>
      <c r="BH2236">
        <v>3.8</v>
      </c>
      <c r="BJ2236" t="s">
        <v>58</v>
      </c>
      <c r="BL2236" t="s">
        <v>376</v>
      </c>
      <c r="BM2236">
        <v>3140</v>
      </c>
    </row>
    <row r="2237" spans="1:67" x14ac:dyDescent="0.25">
      <c r="A2237" t="s">
        <v>410</v>
      </c>
      <c r="B2237" t="s">
        <v>157</v>
      </c>
      <c r="C2237" t="s">
        <v>1504</v>
      </c>
      <c r="D2237" t="s">
        <v>64</v>
      </c>
      <c r="E2237" t="s">
        <v>347</v>
      </c>
      <c r="F2237" t="s">
        <v>400</v>
      </c>
      <c r="G2237" t="s">
        <v>372</v>
      </c>
      <c r="H2237" t="s">
        <v>400</v>
      </c>
      <c r="I2237" t="b">
        <v>0</v>
      </c>
      <c r="AW2237">
        <v>4.7</v>
      </c>
      <c r="AZ2237">
        <v>3.9</v>
      </c>
      <c r="BA2237">
        <v>4.9000000000000004</v>
      </c>
      <c r="BD2237">
        <v>4.4000000000000004</v>
      </c>
      <c r="BE2237">
        <v>6</v>
      </c>
      <c r="BH2237">
        <v>3.8</v>
      </c>
      <c r="BJ2237" t="s">
        <v>67</v>
      </c>
      <c r="BL2237" t="s">
        <v>97</v>
      </c>
      <c r="BM2237">
        <v>3144</v>
      </c>
    </row>
    <row r="2238" spans="1:67" x14ac:dyDescent="0.25">
      <c r="A2238" t="s">
        <v>411</v>
      </c>
      <c r="C2238" t="s">
        <v>1504</v>
      </c>
      <c r="D2238" t="s">
        <v>64</v>
      </c>
      <c r="E2238" t="s">
        <v>347</v>
      </c>
      <c r="F2238" t="s">
        <v>271</v>
      </c>
      <c r="G2238" t="s">
        <v>387</v>
      </c>
      <c r="H2238" t="s">
        <v>271</v>
      </c>
      <c r="K2238" t="s">
        <v>412</v>
      </c>
      <c r="AS2238">
        <v>4.8</v>
      </c>
      <c r="AV2238">
        <v>2.5</v>
      </c>
      <c r="BJ2238" t="s">
        <v>67</v>
      </c>
      <c r="BL2238" t="s">
        <v>413</v>
      </c>
      <c r="BM2238">
        <v>8868</v>
      </c>
      <c r="BO2238" t="s">
        <v>413</v>
      </c>
    </row>
    <row r="2239" spans="1:67" x14ac:dyDescent="0.25">
      <c r="A2239" s="8" t="s">
        <v>2411</v>
      </c>
      <c r="C2239" t="s">
        <v>1504</v>
      </c>
      <c r="D2239" t="s">
        <v>64</v>
      </c>
      <c r="E2239" t="s">
        <v>347</v>
      </c>
      <c r="F2239" t="s">
        <v>271</v>
      </c>
      <c r="G2239" s="8" t="s">
        <v>1042</v>
      </c>
      <c r="H2239" s="8" t="s">
        <v>271</v>
      </c>
      <c r="I2239" s="8"/>
      <c r="AY2239">
        <v>3.5</v>
      </c>
      <c r="AZ2239">
        <v>3.5</v>
      </c>
      <c r="BB2239">
        <v>4.45</v>
      </c>
      <c r="BD2239">
        <v>4.45</v>
      </c>
      <c r="BJ2239" t="s">
        <v>67</v>
      </c>
      <c r="BK2239" s="1">
        <v>44824</v>
      </c>
      <c r="BL2239" t="s">
        <v>2356</v>
      </c>
      <c r="BM2239">
        <v>2930</v>
      </c>
    </row>
    <row r="2240" spans="1:67" x14ac:dyDescent="0.25">
      <c r="A2240" s="8" t="s">
        <v>2410</v>
      </c>
      <c r="C2240" t="s">
        <v>1504</v>
      </c>
      <c r="D2240" t="s">
        <v>64</v>
      </c>
      <c r="E2240" t="s">
        <v>347</v>
      </c>
      <c r="F2240" t="s">
        <v>271</v>
      </c>
      <c r="G2240" s="8" t="s">
        <v>347</v>
      </c>
      <c r="H2240" s="8" t="s">
        <v>271</v>
      </c>
      <c r="I2240" s="8"/>
      <c r="Y2240">
        <v>7.6</v>
      </c>
      <c r="AB2240">
        <v>6.05</v>
      </c>
      <c r="BJ2240" t="s">
        <v>67</v>
      </c>
      <c r="BK2240" s="1">
        <v>44824</v>
      </c>
      <c r="BL2240" t="s">
        <v>2356</v>
      </c>
      <c r="BM2240">
        <v>2930</v>
      </c>
    </row>
    <row r="2241" spans="1:67" x14ac:dyDescent="0.25">
      <c r="A2241" t="s">
        <v>2671</v>
      </c>
      <c r="C2241" t="s">
        <v>1504</v>
      </c>
      <c r="D2241" t="s">
        <v>64</v>
      </c>
      <c r="E2241" t="s">
        <v>347</v>
      </c>
      <c r="F2241" t="s">
        <v>271</v>
      </c>
      <c r="G2241" t="s">
        <v>347</v>
      </c>
      <c r="H2241" t="s">
        <v>271</v>
      </c>
      <c r="L2241" t="s">
        <v>2707</v>
      </c>
      <c r="AS2241">
        <v>5.23</v>
      </c>
      <c r="AV2241">
        <v>3.04</v>
      </c>
      <c r="BJ2241" s="8" t="s">
        <v>67</v>
      </c>
      <c r="BK2241" s="9">
        <v>44830</v>
      </c>
      <c r="BL2241" s="8" t="s">
        <v>2684</v>
      </c>
      <c r="BM2241">
        <v>63104</v>
      </c>
    </row>
    <row r="2242" spans="1:67" ht="18" x14ac:dyDescent="0.25">
      <c r="A2242" t="s">
        <v>2672</v>
      </c>
      <c r="C2242" t="s">
        <v>1504</v>
      </c>
      <c r="D2242" t="s">
        <v>64</v>
      </c>
      <c r="E2242" t="s">
        <v>347</v>
      </c>
      <c r="F2242" t="s">
        <v>271</v>
      </c>
      <c r="G2242" t="s">
        <v>347</v>
      </c>
      <c r="H2242" t="s">
        <v>271</v>
      </c>
      <c r="L2242" t="s">
        <v>2708</v>
      </c>
      <c r="AW2242">
        <v>5.4</v>
      </c>
      <c r="AZ2242">
        <v>3.35</v>
      </c>
      <c r="BJ2242" s="8" t="s">
        <v>67</v>
      </c>
      <c r="BK2242" s="9">
        <v>44830</v>
      </c>
      <c r="BL2242" s="8" t="s">
        <v>2684</v>
      </c>
      <c r="BM2242">
        <v>63104</v>
      </c>
    </row>
    <row r="2243" spans="1:67" x14ac:dyDescent="0.25">
      <c r="A2243" t="s">
        <v>2669</v>
      </c>
      <c r="C2243" t="s">
        <v>1504</v>
      </c>
      <c r="D2243" t="s">
        <v>64</v>
      </c>
      <c r="E2243" t="s">
        <v>347</v>
      </c>
      <c r="F2243" t="s">
        <v>271</v>
      </c>
      <c r="G2243" t="s">
        <v>347</v>
      </c>
      <c r="H2243" t="s">
        <v>271</v>
      </c>
      <c r="L2243" t="s">
        <v>2705</v>
      </c>
      <c r="AW2243">
        <v>5.62</v>
      </c>
      <c r="AZ2243">
        <v>3.73</v>
      </c>
      <c r="BJ2243" s="8" t="s">
        <v>67</v>
      </c>
      <c r="BK2243" s="9">
        <v>44830</v>
      </c>
      <c r="BL2243" s="8" t="s">
        <v>2684</v>
      </c>
      <c r="BM2243">
        <v>63104</v>
      </c>
    </row>
    <row r="2244" spans="1:67" x14ac:dyDescent="0.25">
      <c r="A2244" t="s">
        <v>2670</v>
      </c>
      <c r="C2244" t="s">
        <v>1504</v>
      </c>
      <c r="D2244" t="s">
        <v>64</v>
      </c>
      <c r="E2244" t="s">
        <v>347</v>
      </c>
      <c r="F2244" t="s">
        <v>271</v>
      </c>
      <c r="G2244" t="s">
        <v>347</v>
      </c>
      <c r="H2244" t="s">
        <v>271</v>
      </c>
      <c r="L2244" t="s">
        <v>2706</v>
      </c>
      <c r="AS2244">
        <v>5.29</v>
      </c>
      <c r="AV2244">
        <v>3.12</v>
      </c>
      <c r="AW2244">
        <v>6</v>
      </c>
      <c r="AZ2244">
        <v>4.2699999999999996</v>
      </c>
      <c r="BD2244">
        <v>4.2300000000000004</v>
      </c>
      <c r="BH2244">
        <v>3.96</v>
      </c>
      <c r="BJ2244" s="8" t="s">
        <v>67</v>
      </c>
      <c r="BK2244" s="9">
        <v>44830</v>
      </c>
      <c r="BL2244" s="8" t="s">
        <v>2684</v>
      </c>
      <c r="BM2244">
        <v>63104</v>
      </c>
      <c r="BN2244" t="s">
        <v>60</v>
      </c>
      <c r="BO2244" s="8" t="s">
        <v>2684</v>
      </c>
    </row>
    <row r="2245" spans="1:67" x14ac:dyDescent="0.25">
      <c r="A2245" t="s">
        <v>414</v>
      </c>
      <c r="C2245" t="s">
        <v>1504</v>
      </c>
      <c r="D2245" t="s">
        <v>64</v>
      </c>
      <c r="E2245" t="s">
        <v>347</v>
      </c>
      <c r="F2245" t="s">
        <v>271</v>
      </c>
      <c r="G2245" t="s">
        <v>347</v>
      </c>
      <c r="H2245" t="s">
        <v>271</v>
      </c>
      <c r="AC2245">
        <v>5.2</v>
      </c>
      <c r="AF2245">
        <v>6.3</v>
      </c>
      <c r="BI2245" t="s">
        <v>415</v>
      </c>
      <c r="BJ2245" t="s">
        <v>67</v>
      </c>
      <c r="BL2245" t="s">
        <v>217</v>
      </c>
      <c r="BM2245">
        <v>1609</v>
      </c>
      <c r="BN2245" t="s">
        <v>60</v>
      </c>
      <c r="BO2245" t="s">
        <v>217</v>
      </c>
    </row>
    <row r="2246" spans="1:67" s="2" customFormat="1" x14ac:dyDescent="0.25">
      <c r="A2246" s="13" t="s">
        <v>1723</v>
      </c>
      <c r="B2246" s="13"/>
      <c r="C2246" s="13" t="s">
        <v>1504</v>
      </c>
      <c r="D2246" s="13" t="s">
        <v>64</v>
      </c>
      <c r="E2246" s="13" t="s">
        <v>347</v>
      </c>
      <c r="F2246" s="13" t="s">
        <v>1561</v>
      </c>
      <c r="G2246" s="13" t="s">
        <v>347</v>
      </c>
      <c r="H2246" s="13" t="s">
        <v>1561</v>
      </c>
      <c r="I2246" s="13"/>
      <c r="J2246" s="13"/>
      <c r="K2246" s="13"/>
      <c r="L2246" s="13"/>
      <c r="M2246" s="13"/>
      <c r="N2246" s="13"/>
      <c r="O2246" s="13"/>
      <c r="P2246" s="13"/>
      <c r="Q2246" s="13"/>
      <c r="R2246" s="13"/>
      <c r="S2246" s="13"/>
      <c r="T2246" s="13"/>
      <c r="U2246" s="13"/>
      <c r="V2246" s="13"/>
      <c r="W2246" s="13"/>
      <c r="X2246" s="13"/>
      <c r="Y2246" s="13"/>
      <c r="Z2246" s="13"/>
      <c r="AA2246" s="13"/>
      <c r="AB2246" s="13"/>
      <c r="AC2246" s="13"/>
      <c r="AD2246" s="13"/>
      <c r="AE2246" s="13"/>
      <c r="AF2246" s="13"/>
      <c r="AG2246" s="13"/>
      <c r="AH2246" s="13"/>
      <c r="AI2246" s="13"/>
      <c r="AJ2246" s="13"/>
      <c r="AK2246" s="13"/>
      <c r="AL2246" s="13"/>
      <c r="AM2246" s="13"/>
      <c r="AN2246" s="13"/>
      <c r="AO2246" s="13"/>
      <c r="AP2246" s="13"/>
      <c r="AQ2246" s="13"/>
      <c r="AR2246" s="13"/>
      <c r="AS2246" s="13"/>
      <c r="AT2246" s="13"/>
      <c r="AU2246" s="13"/>
      <c r="AV2246" s="13"/>
      <c r="AW2246" s="13"/>
      <c r="AX2246" s="13"/>
      <c r="AY2246" s="13"/>
      <c r="AZ2246" s="13"/>
      <c r="BA2246" s="13"/>
      <c r="BB2246" s="13"/>
      <c r="BC2246" s="13"/>
      <c r="BD2246" s="13"/>
      <c r="BE2246" s="13"/>
      <c r="BF2246" s="13"/>
      <c r="BG2246" s="13"/>
      <c r="BH2246" s="13"/>
      <c r="BI2246" s="13"/>
      <c r="BJ2246" s="13"/>
      <c r="BK2246" s="13"/>
      <c r="BL2246" s="13"/>
      <c r="BM2246" s="13"/>
      <c r="BN2246" s="13"/>
      <c r="BO2246" s="13"/>
    </row>
    <row r="2247" spans="1:67" x14ac:dyDescent="0.25">
      <c r="A2247" s="13" t="s">
        <v>1723</v>
      </c>
      <c r="B2247" s="13"/>
      <c r="C2247" s="13" t="s">
        <v>1504</v>
      </c>
      <c r="D2247" s="13" t="s">
        <v>64</v>
      </c>
      <c r="E2247" s="13" t="s">
        <v>347</v>
      </c>
      <c r="F2247" s="13" t="s">
        <v>1557</v>
      </c>
      <c r="G2247" s="13" t="s">
        <v>347</v>
      </c>
      <c r="H2247" s="13" t="s">
        <v>1557</v>
      </c>
      <c r="I2247" s="13"/>
      <c r="J2247" s="13"/>
      <c r="K2247" s="13"/>
      <c r="L2247" s="13"/>
      <c r="M2247" s="13"/>
      <c r="N2247" s="13"/>
      <c r="O2247" s="13"/>
      <c r="P2247" s="13"/>
      <c r="Q2247" s="13"/>
      <c r="R2247" s="13"/>
      <c r="S2247" s="13"/>
      <c r="T2247" s="13"/>
      <c r="U2247" s="13"/>
      <c r="V2247" s="13"/>
      <c r="W2247" s="13"/>
      <c r="X2247" s="13"/>
      <c r="Y2247" s="13"/>
      <c r="Z2247" s="13"/>
      <c r="AA2247" s="13"/>
      <c r="AB2247" s="13"/>
      <c r="AC2247" s="13"/>
      <c r="AD2247" s="13"/>
      <c r="AE2247" s="13"/>
      <c r="AF2247" s="13"/>
      <c r="AG2247" s="13"/>
      <c r="AH2247" s="13"/>
      <c r="AI2247" s="13"/>
      <c r="AJ2247" s="13"/>
      <c r="AK2247" s="13"/>
      <c r="AL2247" s="13"/>
      <c r="AM2247" s="13"/>
      <c r="AN2247" s="13"/>
      <c r="AO2247" s="13"/>
      <c r="AP2247" s="13"/>
      <c r="AQ2247" s="13"/>
      <c r="AR2247" s="13"/>
      <c r="AS2247" s="13"/>
      <c r="AT2247" s="13"/>
      <c r="AU2247" s="13"/>
      <c r="AV2247" s="13"/>
      <c r="AW2247" s="13"/>
      <c r="AX2247" s="13"/>
      <c r="AY2247" s="13"/>
      <c r="AZ2247" s="13"/>
      <c r="BA2247" s="13"/>
      <c r="BB2247" s="13"/>
      <c r="BC2247" s="13"/>
      <c r="BD2247" s="13"/>
      <c r="BE2247" s="13"/>
      <c r="BF2247" s="13"/>
      <c r="BG2247" s="13"/>
      <c r="BH2247" s="13"/>
      <c r="BI2247" s="13"/>
      <c r="BJ2247" s="13"/>
      <c r="BK2247" s="13"/>
      <c r="BL2247" s="13"/>
      <c r="BM2247" s="13"/>
      <c r="BN2247" s="13"/>
      <c r="BO2247" s="13"/>
    </row>
    <row r="2248" spans="1:67" x14ac:dyDescent="0.25">
      <c r="A2248" s="12" t="s">
        <v>2286</v>
      </c>
      <c r="B2248" s="12"/>
      <c r="C2248" s="12" t="s">
        <v>1504</v>
      </c>
      <c r="D2248" s="12" t="s">
        <v>64</v>
      </c>
      <c r="E2248" s="12" t="s">
        <v>347</v>
      </c>
      <c r="F2248" s="12" t="s">
        <v>1557</v>
      </c>
      <c r="G2248" s="12" t="s">
        <v>347</v>
      </c>
      <c r="H2248" s="12" t="s">
        <v>1557</v>
      </c>
      <c r="I2248" s="12"/>
      <c r="J2248" s="12"/>
      <c r="K2248" s="12"/>
      <c r="L2248" s="12"/>
      <c r="M2248" s="12"/>
      <c r="N2248" s="12"/>
      <c r="O2248" s="12"/>
      <c r="P2248" s="12"/>
      <c r="Q2248" s="12"/>
      <c r="R2248" s="12"/>
      <c r="S2248" s="12"/>
      <c r="T2248" s="12"/>
      <c r="U2248" s="12"/>
      <c r="V2248" s="12"/>
      <c r="W2248" s="12"/>
      <c r="X2248" s="12"/>
      <c r="Y2248" s="12"/>
      <c r="Z2248" s="12"/>
      <c r="AA2248" s="12"/>
      <c r="AB2248" s="12"/>
      <c r="AC2248" s="12"/>
      <c r="AD2248" s="12"/>
      <c r="AE2248" s="12"/>
      <c r="AF2248" s="12"/>
      <c r="AG2248" s="12"/>
      <c r="AH2248" s="12"/>
      <c r="AI2248" s="12"/>
      <c r="AJ2248" s="12"/>
      <c r="AK2248" s="12"/>
      <c r="AL2248" s="12"/>
      <c r="AM2248" s="12"/>
      <c r="AN2248" s="12"/>
      <c r="AO2248" s="12"/>
      <c r="AP2248" s="12"/>
      <c r="AQ2248" s="12"/>
      <c r="AR2248" s="12"/>
      <c r="AS2248" s="12"/>
      <c r="AT2248" s="12"/>
      <c r="AU2248" s="12"/>
      <c r="AV2248" s="12"/>
      <c r="AW2248" s="12"/>
      <c r="AX2248" s="12"/>
      <c r="AY2248" s="12"/>
      <c r="AZ2248" s="12"/>
      <c r="BA2248" s="12"/>
      <c r="BB2248" s="12"/>
      <c r="BC2248" s="12"/>
      <c r="BD2248" s="12"/>
      <c r="BE2248" s="12"/>
      <c r="BF2248" s="12"/>
      <c r="BG2248" s="12"/>
      <c r="BH2248" s="12"/>
      <c r="BI2248" s="12"/>
      <c r="BJ2248" s="12" t="s">
        <v>67</v>
      </c>
      <c r="BK2248" s="14">
        <v>44820</v>
      </c>
      <c r="BL2248" s="12" t="s">
        <v>2279</v>
      </c>
      <c r="BM2248" s="36">
        <v>82637</v>
      </c>
      <c r="BN2248" s="12" t="s">
        <v>60</v>
      </c>
      <c r="BO2248" s="12" t="s">
        <v>2279</v>
      </c>
    </row>
    <row r="2249" spans="1:67" x14ac:dyDescent="0.25">
      <c r="A2249" s="8" t="s">
        <v>2409</v>
      </c>
      <c r="C2249" t="s">
        <v>1504</v>
      </c>
      <c r="D2249" t="s">
        <v>64</v>
      </c>
      <c r="E2249" t="s">
        <v>347</v>
      </c>
      <c r="F2249" t="s">
        <v>1557</v>
      </c>
      <c r="G2249" s="8" t="s">
        <v>347</v>
      </c>
      <c r="H2249" s="8" t="s">
        <v>1557</v>
      </c>
      <c r="I2249" s="8"/>
      <c r="AC2249">
        <v>5.3</v>
      </c>
      <c r="AF2249">
        <v>6.85</v>
      </c>
      <c r="BJ2249" t="s">
        <v>67</v>
      </c>
      <c r="BK2249" s="1">
        <v>44824</v>
      </c>
      <c r="BL2249" t="s">
        <v>2356</v>
      </c>
      <c r="BM2249">
        <v>2930</v>
      </c>
      <c r="BN2249" t="s">
        <v>60</v>
      </c>
      <c r="BO2249" t="s">
        <v>2356</v>
      </c>
    </row>
    <row r="2250" spans="1:67" x14ac:dyDescent="0.25">
      <c r="A2250" s="8" t="s">
        <v>2358</v>
      </c>
      <c r="C2250" t="s">
        <v>1504</v>
      </c>
      <c r="D2250" t="s">
        <v>64</v>
      </c>
      <c r="E2250" t="s">
        <v>347</v>
      </c>
      <c r="F2250" t="s">
        <v>1557</v>
      </c>
      <c r="G2250" s="8" t="s">
        <v>347</v>
      </c>
      <c r="H2250" s="8" t="s">
        <v>1557</v>
      </c>
      <c r="I2250" s="8"/>
      <c r="AC2250">
        <v>5.4</v>
      </c>
      <c r="AF2250">
        <v>6.85</v>
      </c>
      <c r="BJ2250" s="8" t="s">
        <v>67</v>
      </c>
      <c r="BK2250" s="9">
        <v>44824</v>
      </c>
      <c r="BL2250" s="8" t="s">
        <v>2356</v>
      </c>
      <c r="BM2250">
        <v>2930</v>
      </c>
    </row>
    <row r="2251" spans="1:67" x14ac:dyDescent="0.25">
      <c r="A2251" s="8"/>
      <c r="C2251" t="s">
        <v>1504</v>
      </c>
      <c r="D2251" t="s">
        <v>64</v>
      </c>
      <c r="E2251" t="s">
        <v>347</v>
      </c>
      <c r="F2251" t="s">
        <v>1557</v>
      </c>
      <c r="G2251" s="8" t="s">
        <v>347</v>
      </c>
      <c r="H2251" s="8" t="s">
        <v>1557</v>
      </c>
      <c r="I2251" s="8"/>
      <c r="Q2251">
        <f>0.004*1000</f>
        <v>4</v>
      </c>
      <c r="T2251">
        <f>0.003*1000</f>
        <v>3</v>
      </c>
      <c r="U2251">
        <f>0.004*1000</f>
        <v>4</v>
      </c>
      <c r="X2251">
        <f>0.005*1000</f>
        <v>5</v>
      </c>
      <c r="AC2251">
        <f>0.005*1000</f>
        <v>5</v>
      </c>
      <c r="AF2251">
        <f>0.0064*1000</f>
        <v>6.4</v>
      </c>
      <c r="AG2251">
        <f>0.0033*1000</f>
        <v>3.3</v>
      </c>
      <c r="AJ2251">
        <f>0.005*1000</f>
        <v>5</v>
      </c>
      <c r="BI2251" t="s">
        <v>2533</v>
      </c>
      <c r="BJ2251" s="8" t="s">
        <v>67</v>
      </c>
      <c r="BK2251" s="1">
        <v>44826</v>
      </c>
      <c r="BL2251" s="8" t="s">
        <v>2531</v>
      </c>
      <c r="BM2251">
        <v>53560</v>
      </c>
    </row>
    <row r="2252" spans="1:67" x14ac:dyDescent="0.25">
      <c r="A2252" s="13" t="s">
        <v>1723</v>
      </c>
      <c r="B2252" s="13"/>
      <c r="C2252" s="13" t="s">
        <v>1504</v>
      </c>
      <c r="D2252" s="13" t="s">
        <v>64</v>
      </c>
      <c r="E2252" s="13" t="s">
        <v>347</v>
      </c>
      <c r="F2252" s="13"/>
      <c r="G2252" s="13" t="s">
        <v>347</v>
      </c>
      <c r="H2252" s="13"/>
      <c r="I2252" s="13"/>
      <c r="J2252" s="13"/>
      <c r="K2252" s="13"/>
      <c r="L2252" s="13"/>
      <c r="M2252" s="13"/>
      <c r="N2252" s="13"/>
      <c r="O2252" s="13"/>
      <c r="P2252" s="13"/>
      <c r="Q2252" s="13"/>
      <c r="R2252" s="13"/>
      <c r="S2252" s="13"/>
      <c r="T2252" s="13"/>
      <c r="U2252" s="13"/>
      <c r="V2252" s="13"/>
      <c r="W2252" s="13"/>
      <c r="X2252" s="13"/>
      <c r="Y2252" s="13"/>
      <c r="Z2252" s="13"/>
      <c r="AA2252" s="13"/>
      <c r="AB2252" s="13"/>
      <c r="AC2252" s="13"/>
      <c r="AD2252" s="13"/>
      <c r="AE2252" s="13"/>
      <c r="AF2252" s="13"/>
      <c r="AG2252" s="13"/>
      <c r="AH2252" s="13"/>
      <c r="AI2252" s="13"/>
      <c r="AJ2252" s="13"/>
      <c r="AK2252" s="13"/>
      <c r="AL2252" s="13"/>
      <c r="AM2252" s="13"/>
      <c r="AN2252" s="13"/>
      <c r="AO2252" s="13"/>
      <c r="AP2252" s="13"/>
      <c r="AQ2252" s="13"/>
      <c r="AR2252" s="13"/>
      <c r="AS2252" s="13"/>
      <c r="AT2252" s="13"/>
      <c r="AU2252" s="13"/>
      <c r="AV2252" s="13"/>
      <c r="AW2252" s="13"/>
      <c r="AX2252" s="13"/>
      <c r="AY2252" s="13"/>
      <c r="AZ2252" s="13"/>
      <c r="BA2252" s="13"/>
      <c r="BB2252" s="13"/>
      <c r="BC2252" s="13"/>
      <c r="BD2252" s="13"/>
      <c r="BE2252" s="13"/>
      <c r="BF2252" s="13"/>
      <c r="BG2252" s="13"/>
      <c r="BH2252" s="13"/>
      <c r="BI2252" s="13"/>
      <c r="BJ2252" s="13"/>
      <c r="BK2252" s="13"/>
      <c r="BL2252" s="13"/>
      <c r="BM2252" s="13"/>
      <c r="BN2252" s="13"/>
      <c r="BO2252" s="13"/>
    </row>
    <row r="2253" spans="1:67" x14ac:dyDescent="0.25">
      <c r="A2253" s="13" t="s">
        <v>1723</v>
      </c>
      <c r="B2253" s="13"/>
      <c r="C2253" s="13" t="s">
        <v>1504</v>
      </c>
      <c r="D2253" s="13" t="s">
        <v>64</v>
      </c>
      <c r="E2253" s="13" t="s">
        <v>347</v>
      </c>
      <c r="F2253" s="13"/>
      <c r="G2253" s="13" t="s">
        <v>372</v>
      </c>
      <c r="H2253" s="13"/>
      <c r="I2253" s="13"/>
      <c r="J2253" s="13"/>
      <c r="K2253" s="13"/>
      <c r="L2253" s="13"/>
      <c r="M2253" s="13"/>
      <c r="N2253" s="13"/>
      <c r="O2253" s="13"/>
      <c r="P2253" s="13"/>
      <c r="Q2253" s="13"/>
      <c r="R2253" s="13"/>
      <c r="S2253" s="13"/>
      <c r="T2253" s="13"/>
      <c r="U2253" s="13"/>
      <c r="V2253" s="13"/>
      <c r="W2253" s="13"/>
      <c r="X2253" s="13"/>
      <c r="Y2253" s="13"/>
      <c r="Z2253" s="13"/>
      <c r="AA2253" s="13"/>
      <c r="AB2253" s="13"/>
      <c r="AC2253" s="13"/>
      <c r="AD2253" s="13"/>
      <c r="AE2253" s="13"/>
      <c r="AF2253" s="13"/>
      <c r="AG2253" s="13"/>
      <c r="AH2253" s="13"/>
      <c r="AI2253" s="13"/>
      <c r="AJ2253" s="13"/>
      <c r="AK2253" s="13"/>
      <c r="AL2253" s="13"/>
      <c r="AM2253" s="13"/>
      <c r="AN2253" s="13"/>
      <c r="AO2253" s="13"/>
      <c r="AP2253" s="13"/>
      <c r="AQ2253" s="13"/>
      <c r="AR2253" s="13"/>
      <c r="AS2253" s="13"/>
      <c r="AT2253" s="13"/>
      <c r="AU2253" s="13"/>
      <c r="AV2253" s="13"/>
      <c r="AW2253" s="13"/>
      <c r="AX2253" s="13"/>
      <c r="AY2253" s="13"/>
      <c r="AZ2253" s="13"/>
      <c r="BA2253" s="13"/>
      <c r="BB2253" s="13"/>
      <c r="BC2253" s="13"/>
      <c r="BD2253" s="13"/>
      <c r="BE2253" s="13"/>
      <c r="BF2253" s="13"/>
      <c r="BG2253" s="13"/>
      <c r="BH2253" s="13"/>
      <c r="BI2253" s="13"/>
      <c r="BJ2253" s="13"/>
      <c r="BK2253" s="13"/>
      <c r="BL2253" s="13"/>
      <c r="BM2253" s="13"/>
      <c r="BN2253" s="13"/>
      <c r="BO2253" s="13"/>
    </row>
    <row r="2254" spans="1:67" s="8" customFormat="1" x14ac:dyDescent="0.25">
      <c r="A2254" s="13" t="s">
        <v>1723</v>
      </c>
      <c r="B2254" s="13"/>
      <c r="C2254" s="13" t="s">
        <v>1504</v>
      </c>
      <c r="D2254" s="13" t="s">
        <v>64</v>
      </c>
      <c r="E2254" s="13" t="s">
        <v>347</v>
      </c>
      <c r="F2254" s="13"/>
      <c r="G2254" s="13" t="s">
        <v>378</v>
      </c>
      <c r="H2254" s="13"/>
      <c r="I2254" s="13"/>
      <c r="J2254" s="13"/>
      <c r="K2254" s="13"/>
      <c r="L2254" s="13"/>
      <c r="M2254" s="13"/>
      <c r="N2254" s="13"/>
      <c r="O2254" s="13"/>
      <c r="P2254" s="13"/>
      <c r="Q2254" s="13"/>
      <c r="R2254" s="13"/>
      <c r="S2254" s="13"/>
      <c r="T2254" s="13"/>
      <c r="U2254" s="13"/>
      <c r="V2254" s="13"/>
      <c r="W2254" s="13"/>
      <c r="X2254" s="13"/>
      <c r="Y2254" s="13"/>
      <c r="Z2254" s="13"/>
      <c r="AA2254" s="13"/>
      <c r="AB2254" s="13"/>
      <c r="AC2254" s="13"/>
      <c r="AD2254" s="13"/>
      <c r="AE2254" s="13"/>
      <c r="AF2254" s="13"/>
      <c r="AG2254" s="13"/>
      <c r="AH2254" s="13"/>
      <c r="AI2254" s="13"/>
      <c r="AJ2254" s="13"/>
      <c r="AK2254" s="13"/>
      <c r="AL2254" s="13"/>
      <c r="AM2254" s="13"/>
      <c r="AN2254" s="13"/>
      <c r="AO2254" s="13"/>
      <c r="AP2254" s="13"/>
      <c r="AQ2254" s="13"/>
      <c r="AR2254" s="13"/>
      <c r="AS2254" s="13"/>
      <c r="AT2254" s="13"/>
      <c r="AU2254" s="13"/>
      <c r="AV2254" s="13"/>
      <c r="AW2254" s="13"/>
      <c r="AX2254" s="13"/>
      <c r="AY2254" s="13"/>
      <c r="AZ2254" s="13"/>
      <c r="BA2254" s="13"/>
      <c r="BB2254" s="13"/>
      <c r="BC2254" s="13"/>
      <c r="BD2254" s="13"/>
      <c r="BE2254" s="13"/>
      <c r="BF2254" s="13"/>
      <c r="BG2254" s="13"/>
      <c r="BH2254" s="13"/>
      <c r="BI2254" s="13"/>
      <c r="BJ2254" s="13"/>
      <c r="BK2254" s="13"/>
      <c r="BL2254" s="13"/>
      <c r="BM2254" s="13"/>
      <c r="BN2254" s="13"/>
      <c r="BO2254" s="13"/>
    </row>
    <row r="2255" spans="1:67" s="8" customFormat="1" x14ac:dyDescent="0.25">
      <c r="A2255" s="13" t="s">
        <v>1723</v>
      </c>
      <c r="B2255" s="13"/>
      <c r="C2255" s="13" t="s">
        <v>1504</v>
      </c>
      <c r="D2255" s="13" t="s">
        <v>64</v>
      </c>
      <c r="E2255" s="13" t="s">
        <v>347</v>
      </c>
      <c r="F2255" s="13"/>
      <c r="G2255" s="13" t="s">
        <v>963</v>
      </c>
      <c r="H2255" s="13"/>
      <c r="I2255" s="13"/>
      <c r="J2255" s="13"/>
      <c r="K2255" s="13"/>
      <c r="L2255" s="13"/>
      <c r="M2255" s="13"/>
      <c r="N2255" s="13"/>
      <c r="O2255" s="13"/>
      <c r="P2255" s="13"/>
      <c r="Q2255" s="13"/>
      <c r="R2255" s="13"/>
      <c r="S2255" s="13"/>
      <c r="T2255" s="13"/>
      <c r="U2255" s="13"/>
      <c r="V2255" s="13"/>
      <c r="W2255" s="13"/>
      <c r="X2255" s="13"/>
      <c r="Y2255" s="13"/>
      <c r="Z2255" s="13"/>
      <c r="AA2255" s="13"/>
      <c r="AB2255" s="13"/>
      <c r="AC2255" s="13"/>
      <c r="AD2255" s="13"/>
      <c r="AE2255" s="13"/>
      <c r="AF2255" s="13"/>
      <c r="AG2255" s="13"/>
      <c r="AH2255" s="13"/>
      <c r="AI2255" s="13"/>
      <c r="AJ2255" s="13"/>
      <c r="AK2255" s="13"/>
      <c r="AL2255" s="13"/>
      <c r="AM2255" s="13"/>
      <c r="AN2255" s="13"/>
      <c r="AO2255" s="13"/>
      <c r="AP2255" s="13"/>
      <c r="AQ2255" s="13"/>
      <c r="AR2255" s="13"/>
      <c r="AS2255" s="13"/>
      <c r="AT2255" s="13"/>
      <c r="AU2255" s="13"/>
      <c r="AV2255" s="13"/>
      <c r="AW2255" s="13"/>
      <c r="AX2255" s="13"/>
      <c r="AY2255" s="13"/>
      <c r="AZ2255" s="13"/>
      <c r="BA2255" s="13"/>
      <c r="BB2255" s="13"/>
      <c r="BC2255" s="13"/>
      <c r="BD2255" s="13"/>
      <c r="BE2255" s="13"/>
      <c r="BF2255" s="13"/>
      <c r="BG2255" s="13"/>
      <c r="BH2255" s="13"/>
      <c r="BI2255" s="13"/>
      <c r="BJ2255" s="13"/>
      <c r="BK2255" s="13"/>
      <c r="BL2255" s="13"/>
      <c r="BM2255" s="13"/>
      <c r="BN2255" s="13"/>
      <c r="BO2255" s="13"/>
    </row>
    <row r="2256" spans="1:67" x14ac:dyDescent="0.25">
      <c r="A2256" s="13" t="s">
        <v>1723</v>
      </c>
      <c r="B2256" s="13"/>
      <c r="C2256" s="13" t="s">
        <v>1504</v>
      </c>
      <c r="D2256" s="13" t="s">
        <v>64</v>
      </c>
      <c r="E2256" s="13" t="s">
        <v>132</v>
      </c>
      <c r="F2256" s="13" t="s">
        <v>424</v>
      </c>
      <c r="G2256" s="13" t="s">
        <v>132</v>
      </c>
      <c r="H2256" s="13" t="s">
        <v>424</v>
      </c>
      <c r="I2256" s="13"/>
      <c r="J2256" s="13"/>
      <c r="K2256" s="13"/>
      <c r="L2256" s="13"/>
      <c r="M2256" s="13"/>
      <c r="N2256" s="13"/>
      <c r="O2256" s="13"/>
      <c r="P2256" s="13"/>
      <c r="Q2256" s="13"/>
      <c r="R2256" s="13"/>
      <c r="S2256" s="13"/>
      <c r="T2256" s="13"/>
      <c r="U2256" s="13"/>
      <c r="V2256" s="13"/>
      <c r="W2256" s="13"/>
      <c r="X2256" s="13"/>
      <c r="Y2256" s="13"/>
      <c r="Z2256" s="13"/>
      <c r="AA2256" s="13"/>
      <c r="AB2256" s="13"/>
      <c r="AC2256" s="13"/>
      <c r="AD2256" s="13"/>
      <c r="AE2256" s="13"/>
      <c r="AF2256" s="13"/>
      <c r="AG2256" s="13"/>
      <c r="AH2256" s="13"/>
      <c r="AI2256" s="13"/>
      <c r="AJ2256" s="13"/>
      <c r="AK2256" s="13"/>
      <c r="AL2256" s="13"/>
      <c r="AM2256" s="13"/>
      <c r="AN2256" s="13"/>
      <c r="AO2256" s="13"/>
      <c r="AP2256" s="13"/>
      <c r="AQ2256" s="13"/>
      <c r="AR2256" s="13"/>
      <c r="AS2256" s="13"/>
      <c r="AT2256" s="13"/>
      <c r="AU2256" s="13"/>
      <c r="AV2256" s="13"/>
      <c r="AW2256" s="13"/>
      <c r="AX2256" s="13"/>
      <c r="AY2256" s="13"/>
      <c r="AZ2256" s="13"/>
      <c r="BA2256" s="13"/>
      <c r="BB2256" s="13"/>
      <c r="BC2256" s="13"/>
      <c r="BD2256" s="13"/>
      <c r="BE2256" s="13"/>
      <c r="BF2256" s="13"/>
      <c r="BG2256" s="13"/>
      <c r="BH2256" s="13"/>
      <c r="BI2256" s="13"/>
      <c r="BJ2256" s="13"/>
      <c r="BK2256" s="13"/>
      <c r="BL2256" s="13"/>
      <c r="BM2256" s="13"/>
      <c r="BN2256" s="13"/>
      <c r="BO2256" s="13"/>
    </row>
    <row r="2257" spans="1:67" x14ac:dyDescent="0.25">
      <c r="A2257" t="s">
        <v>423</v>
      </c>
      <c r="C2257" t="s">
        <v>1504</v>
      </c>
      <c r="D2257" t="s">
        <v>64</v>
      </c>
      <c r="E2257" t="s">
        <v>132</v>
      </c>
      <c r="F2257" t="s">
        <v>424</v>
      </c>
      <c r="G2257" t="s">
        <v>132</v>
      </c>
      <c r="H2257" t="s">
        <v>424</v>
      </c>
      <c r="BA2257">
        <v>9.6999999999999993</v>
      </c>
      <c r="BD2257">
        <v>8.4</v>
      </c>
      <c r="BE2257">
        <v>9.6</v>
      </c>
      <c r="BH2257">
        <v>7.6</v>
      </c>
      <c r="BI2257" t="s">
        <v>425</v>
      </c>
      <c r="BJ2257" t="s">
        <v>67</v>
      </c>
      <c r="BL2257" t="s">
        <v>97</v>
      </c>
      <c r="BM2257">
        <v>3144</v>
      </c>
      <c r="BN2257" t="s">
        <v>69</v>
      </c>
      <c r="BO2257" t="s">
        <v>97</v>
      </c>
    </row>
    <row r="2258" spans="1:67" x14ac:dyDescent="0.25">
      <c r="A2258" t="s">
        <v>423</v>
      </c>
      <c r="C2258" t="s">
        <v>1504</v>
      </c>
      <c r="D2258" t="s">
        <v>64</v>
      </c>
      <c r="E2258" t="s">
        <v>132</v>
      </c>
      <c r="F2258" t="s">
        <v>424</v>
      </c>
      <c r="G2258" t="s">
        <v>124</v>
      </c>
      <c r="H2258" t="s">
        <v>424</v>
      </c>
      <c r="BA2258">
        <v>9.6999999999999993</v>
      </c>
      <c r="BD2258">
        <v>8.4</v>
      </c>
      <c r="BE2258">
        <v>9.6</v>
      </c>
      <c r="BH2258">
        <v>7.6</v>
      </c>
      <c r="BI2258" t="s">
        <v>425</v>
      </c>
      <c r="BJ2258" t="s">
        <v>58</v>
      </c>
      <c r="BL2258" t="s">
        <v>127</v>
      </c>
      <c r="BM2258">
        <v>3875</v>
      </c>
      <c r="BN2258" t="s">
        <v>69</v>
      </c>
      <c r="BO2258" t="s">
        <v>127</v>
      </c>
    </row>
    <row r="2259" spans="1:67" s="8" customFormat="1" x14ac:dyDescent="0.25">
      <c r="A2259" s="13" t="s">
        <v>1723</v>
      </c>
      <c r="B2259" s="13"/>
      <c r="C2259" s="13" t="s">
        <v>1504</v>
      </c>
      <c r="D2259" s="13" t="s">
        <v>64</v>
      </c>
      <c r="E2259" s="13" t="s">
        <v>132</v>
      </c>
      <c r="F2259" s="13" t="s">
        <v>1528</v>
      </c>
      <c r="G2259" s="13" t="s">
        <v>132</v>
      </c>
      <c r="H2259" s="13" t="s">
        <v>1528</v>
      </c>
      <c r="I2259" s="13"/>
      <c r="J2259" s="13"/>
      <c r="K2259" s="13"/>
      <c r="L2259" s="13"/>
      <c r="M2259" s="13"/>
      <c r="N2259" s="13"/>
      <c r="O2259" s="13"/>
      <c r="P2259" s="13"/>
      <c r="Q2259" s="13"/>
      <c r="R2259" s="13"/>
      <c r="S2259" s="13"/>
      <c r="T2259" s="13"/>
      <c r="U2259" s="13"/>
      <c r="V2259" s="13"/>
      <c r="W2259" s="13"/>
      <c r="X2259" s="13"/>
      <c r="Y2259" s="13"/>
      <c r="Z2259" s="13"/>
      <c r="AA2259" s="13"/>
      <c r="AB2259" s="13"/>
      <c r="AC2259" s="13"/>
      <c r="AD2259" s="13"/>
      <c r="AE2259" s="13"/>
      <c r="AF2259" s="13"/>
      <c r="AG2259" s="13"/>
      <c r="AH2259" s="13"/>
      <c r="AI2259" s="13"/>
      <c r="AJ2259" s="13"/>
      <c r="AK2259" s="13"/>
      <c r="AL2259" s="13"/>
      <c r="AM2259" s="13"/>
      <c r="AN2259" s="13"/>
      <c r="AO2259" s="13"/>
      <c r="AP2259" s="13"/>
      <c r="AQ2259" s="13"/>
      <c r="AR2259" s="13"/>
      <c r="AS2259" s="13"/>
      <c r="AT2259" s="13"/>
      <c r="AU2259" s="13"/>
      <c r="AV2259" s="13"/>
      <c r="AW2259" s="13"/>
      <c r="AX2259" s="13"/>
      <c r="AY2259" s="13"/>
      <c r="AZ2259" s="13"/>
      <c r="BA2259" s="13"/>
      <c r="BB2259" s="13"/>
      <c r="BC2259" s="13"/>
      <c r="BD2259" s="13"/>
      <c r="BE2259" s="13"/>
      <c r="BF2259" s="13"/>
      <c r="BG2259" s="13"/>
      <c r="BH2259" s="13"/>
      <c r="BI2259" s="13"/>
      <c r="BJ2259" s="13"/>
      <c r="BK2259" s="13"/>
      <c r="BL2259" s="13"/>
      <c r="BM2259" s="13"/>
      <c r="BN2259" s="13"/>
      <c r="BO2259" s="13"/>
    </row>
    <row r="2260" spans="1:67" x14ac:dyDescent="0.25">
      <c r="A2260" s="13" t="s">
        <v>1723</v>
      </c>
      <c r="B2260" s="13"/>
      <c r="C2260" s="13" t="s">
        <v>1504</v>
      </c>
      <c r="D2260" s="13" t="s">
        <v>64</v>
      </c>
      <c r="E2260" s="13" t="s">
        <v>132</v>
      </c>
      <c r="F2260" s="13" t="s">
        <v>434</v>
      </c>
      <c r="G2260" s="13" t="s">
        <v>132</v>
      </c>
      <c r="H2260" s="13" t="s">
        <v>434</v>
      </c>
      <c r="I2260" s="13"/>
      <c r="J2260" s="13"/>
      <c r="K2260" s="13"/>
      <c r="L2260" s="13"/>
      <c r="M2260" s="13"/>
      <c r="N2260" s="13"/>
      <c r="O2260" s="13"/>
      <c r="P2260" s="13"/>
      <c r="Q2260" s="13"/>
      <c r="R2260" s="13"/>
      <c r="S2260" s="13"/>
      <c r="T2260" s="13"/>
      <c r="U2260" s="13"/>
      <c r="V2260" s="13"/>
      <c r="W2260" s="13"/>
      <c r="X2260" s="13"/>
      <c r="Y2260" s="13"/>
      <c r="Z2260" s="13"/>
      <c r="AA2260" s="13"/>
      <c r="AB2260" s="13"/>
      <c r="AC2260" s="13"/>
      <c r="AD2260" s="13"/>
      <c r="AE2260" s="13"/>
      <c r="AF2260" s="13"/>
      <c r="AG2260" s="13"/>
      <c r="AH2260" s="13"/>
      <c r="AI2260" s="13"/>
      <c r="AJ2260" s="13"/>
      <c r="AK2260" s="13"/>
      <c r="AL2260" s="13"/>
      <c r="AM2260" s="13"/>
      <c r="AN2260" s="13"/>
      <c r="AO2260" s="13"/>
      <c r="AP2260" s="13"/>
      <c r="AQ2260" s="13"/>
      <c r="AR2260" s="13"/>
      <c r="AS2260" s="13"/>
      <c r="AT2260" s="13"/>
      <c r="AU2260" s="13"/>
      <c r="AV2260" s="13"/>
      <c r="AW2260" s="13"/>
      <c r="AX2260" s="13"/>
      <c r="AY2260" s="13"/>
      <c r="AZ2260" s="13"/>
      <c r="BA2260" s="13"/>
      <c r="BB2260" s="13"/>
      <c r="BC2260" s="13"/>
      <c r="BD2260" s="13"/>
      <c r="BE2260" s="13"/>
      <c r="BF2260" s="13"/>
      <c r="BG2260" s="13"/>
      <c r="BH2260" s="13"/>
      <c r="BI2260" s="13"/>
      <c r="BJ2260" s="13"/>
      <c r="BK2260" s="13"/>
      <c r="BL2260" s="13"/>
      <c r="BM2260" s="13"/>
      <c r="BN2260" s="13"/>
      <c r="BO2260" s="13"/>
    </row>
    <row r="2261" spans="1:67" x14ac:dyDescent="0.25">
      <c r="A2261" t="s">
        <v>433</v>
      </c>
      <c r="C2261" t="s">
        <v>1504</v>
      </c>
      <c r="D2261" t="s">
        <v>64</v>
      </c>
      <c r="E2261" t="s">
        <v>132</v>
      </c>
      <c r="F2261" t="s">
        <v>434</v>
      </c>
      <c r="G2261" t="s">
        <v>132</v>
      </c>
      <c r="H2261" t="s">
        <v>434</v>
      </c>
      <c r="Y2261">
        <v>7</v>
      </c>
      <c r="AB2261">
        <v>8.8000000000000007</v>
      </c>
      <c r="AC2261">
        <v>7.4</v>
      </c>
      <c r="AF2261">
        <v>11.5</v>
      </c>
      <c r="AG2261">
        <v>5</v>
      </c>
      <c r="AJ2261">
        <v>9</v>
      </c>
      <c r="BI2261" t="s">
        <v>436</v>
      </c>
      <c r="BJ2261" t="s">
        <v>67</v>
      </c>
      <c r="BL2261" t="s">
        <v>97</v>
      </c>
      <c r="BM2261">
        <v>3144</v>
      </c>
      <c r="BN2261" t="s">
        <v>69</v>
      </c>
      <c r="BO2261" t="s">
        <v>97</v>
      </c>
    </row>
    <row r="2262" spans="1:67" x14ac:dyDescent="0.25">
      <c r="A2262" t="s">
        <v>433</v>
      </c>
      <c r="C2262" t="s">
        <v>1504</v>
      </c>
      <c r="D2262" t="s">
        <v>64</v>
      </c>
      <c r="E2262" t="s">
        <v>132</v>
      </c>
      <c r="F2262" t="s">
        <v>434</v>
      </c>
      <c r="G2262" t="s">
        <v>124</v>
      </c>
      <c r="H2262" t="s">
        <v>434</v>
      </c>
      <c r="Y2262">
        <v>7</v>
      </c>
      <c r="AB2262">
        <v>8.8000000000000007</v>
      </c>
      <c r="AC2262">
        <v>7.4</v>
      </c>
      <c r="AF2262">
        <v>11.5</v>
      </c>
      <c r="AG2262">
        <v>5</v>
      </c>
      <c r="AJ2262">
        <v>9</v>
      </c>
      <c r="BI2262" t="s">
        <v>435</v>
      </c>
      <c r="BJ2262" t="s">
        <v>58</v>
      </c>
      <c r="BL2262" t="s">
        <v>127</v>
      </c>
      <c r="BM2262">
        <v>3875</v>
      </c>
      <c r="BN2262" t="s">
        <v>69</v>
      </c>
      <c r="BO2262" t="s">
        <v>127</v>
      </c>
    </row>
    <row r="2263" spans="1:67" x14ac:dyDescent="0.25">
      <c r="A2263" s="2" t="s">
        <v>437</v>
      </c>
      <c r="B2263" s="2"/>
      <c r="C2263" s="2" t="s">
        <v>1504</v>
      </c>
      <c r="D2263" s="2" t="s">
        <v>64</v>
      </c>
      <c r="E2263" s="2" t="s">
        <v>132</v>
      </c>
      <c r="F2263" s="2" t="s">
        <v>271</v>
      </c>
      <c r="G2263" s="2" t="s">
        <v>438</v>
      </c>
      <c r="H2263" s="2" t="s">
        <v>271</v>
      </c>
      <c r="I2263" s="2"/>
      <c r="J2263" s="2"/>
      <c r="K2263" s="2"/>
      <c r="L2263" s="2"/>
      <c r="M2263" s="2"/>
      <c r="N2263" s="2"/>
      <c r="O2263" s="2"/>
      <c r="P2263" s="2"/>
      <c r="Q2263" s="2"/>
      <c r="R2263" s="2"/>
      <c r="S2263" s="2"/>
      <c r="T2263" s="2"/>
      <c r="U2263" s="2"/>
      <c r="V2263" s="2"/>
      <c r="W2263" s="2"/>
      <c r="X2263" s="2"/>
      <c r="Y2263" s="2"/>
      <c r="Z2263" s="2"/>
      <c r="AA2263" s="2"/>
      <c r="AB2263" s="2"/>
      <c r="AC2263" s="2"/>
      <c r="AD2263" s="2"/>
      <c r="AE2263" s="2"/>
      <c r="AF2263" s="2"/>
      <c r="AG2263" s="2"/>
      <c r="AH2263" s="2"/>
      <c r="AI2263" s="2"/>
      <c r="AJ2263" s="2"/>
      <c r="AK2263" s="2"/>
      <c r="AL2263" s="2"/>
      <c r="AM2263" s="2"/>
      <c r="AN2263" s="2"/>
      <c r="AO2263" s="2"/>
      <c r="AP2263" s="2"/>
      <c r="AQ2263" s="2"/>
      <c r="AR2263" s="2"/>
      <c r="AS2263" s="2"/>
      <c r="AT2263" s="2"/>
      <c r="AU2263" s="2"/>
      <c r="AV2263" s="2"/>
      <c r="AW2263" s="2"/>
      <c r="AX2263" s="2"/>
      <c r="AY2263" s="2"/>
      <c r="AZ2263" s="2"/>
      <c r="BA2263" s="2"/>
      <c r="BB2263" s="2"/>
      <c r="BC2263" s="2"/>
      <c r="BD2263" s="2"/>
      <c r="BE2263" s="2"/>
      <c r="BF2263" s="2"/>
      <c r="BG2263" s="2"/>
      <c r="BH2263" s="2"/>
      <c r="BI2263" s="2"/>
      <c r="BJ2263" s="2" t="s">
        <v>67</v>
      </c>
      <c r="BK2263" s="2"/>
      <c r="BL2263" s="2" t="s">
        <v>97</v>
      </c>
      <c r="BM2263" s="2">
        <v>3144</v>
      </c>
      <c r="BN2263" s="2" t="s">
        <v>69</v>
      </c>
      <c r="BO2263" s="2" t="s">
        <v>97</v>
      </c>
    </row>
    <row r="2264" spans="1:67" x14ac:dyDescent="0.25">
      <c r="A2264" s="13" t="s">
        <v>1723</v>
      </c>
      <c r="B2264" s="13"/>
      <c r="C2264" s="13" t="s">
        <v>1504</v>
      </c>
      <c r="D2264" s="13" t="s">
        <v>64</v>
      </c>
      <c r="E2264" s="13" t="s">
        <v>132</v>
      </c>
      <c r="F2264" s="13"/>
      <c r="G2264" s="13" t="s">
        <v>132</v>
      </c>
      <c r="H2264" s="13"/>
      <c r="I2264" s="13"/>
      <c r="J2264" s="13"/>
      <c r="K2264" s="13"/>
      <c r="L2264" s="13"/>
      <c r="M2264" s="13"/>
      <c r="N2264" s="13"/>
      <c r="O2264" s="13"/>
      <c r="P2264" s="13"/>
      <c r="Q2264" s="13"/>
      <c r="R2264" s="13"/>
      <c r="S2264" s="13"/>
      <c r="T2264" s="13"/>
      <c r="U2264" s="13"/>
      <c r="V2264" s="13"/>
      <c r="W2264" s="13"/>
      <c r="X2264" s="13"/>
      <c r="Y2264" s="13"/>
      <c r="Z2264" s="13"/>
      <c r="AA2264" s="13"/>
      <c r="AB2264" s="13"/>
      <c r="AC2264" s="13"/>
      <c r="AD2264" s="13"/>
      <c r="AE2264" s="13"/>
      <c r="AF2264" s="13"/>
      <c r="AG2264" s="13"/>
      <c r="AH2264" s="13"/>
      <c r="AI2264" s="13"/>
      <c r="AJ2264" s="13"/>
      <c r="AK2264" s="13"/>
      <c r="AL2264" s="13"/>
      <c r="AM2264" s="13"/>
      <c r="AN2264" s="13"/>
      <c r="AO2264" s="13"/>
      <c r="AP2264" s="13"/>
      <c r="AQ2264" s="13"/>
      <c r="AR2264" s="13"/>
      <c r="AS2264" s="13"/>
      <c r="AT2264" s="13"/>
      <c r="AU2264" s="13"/>
      <c r="AV2264" s="13"/>
      <c r="AW2264" s="13"/>
      <c r="AX2264" s="13"/>
      <c r="AY2264" s="13"/>
      <c r="AZ2264" s="13"/>
      <c r="BA2264" s="13"/>
      <c r="BB2264" s="13"/>
      <c r="BC2264" s="13"/>
      <c r="BD2264" s="13"/>
      <c r="BE2264" s="13"/>
      <c r="BF2264" s="13"/>
      <c r="BG2264" s="13"/>
      <c r="BH2264" s="13"/>
      <c r="BI2264" s="13"/>
      <c r="BJ2264" s="13"/>
      <c r="BK2264" s="13"/>
      <c r="BL2264" s="13"/>
      <c r="BM2264" s="13"/>
      <c r="BN2264" s="13"/>
      <c r="BO2264" s="13"/>
    </row>
    <row r="2265" spans="1:67" x14ac:dyDescent="0.25">
      <c r="A2265" s="13" t="s">
        <v>1723</v>
      </c>
      <c r="B2265" s="13"/>
      <c r="C2265" s="13" t="s">
        <v>1504</v>
      </c>
      <c r="D2265" s="13" t="s">
        <v>64</v>
      </c>
      <c r="E2265" s="13" t="s">
        <v>132</v>
      </c>
      <c r="F2265" s="13"/>
      <c r="G2265" s="13" t="s">
        <v>124</v>
      </c>
      <c r="H2265" s="13"/>
      <c r="I2265" s="13"/>
      <c r="J2265" s="13"/>
      <c r="K2265" s="13"/>
      <c r="L2265" s="13"/>
      <c r="M2265" s="13"/>
      <c r="N2265" s="13"/>
      <c r="O2265" s="13"/>
      <c r="P2265" s="13"/>
      <c r="Q2265" s="13"/>
      <c r="R2265" s="13"/>
      <c r="S2265" s="13"/>
      <c r="T2265" s="13"/>
      <c r="U2265" s="13"/>
      <c r="V2265" s="13"/>
      <c r="W2265" s="13"/>
      <c r="X2265" s="13"/>
      <c r="Y2265" s="13"/>
      <c r="Z2265" s="13"/>
      <c r="AA2265" s="13"/>
      <c r="AB2265" s="13"/>
      <c r="AC2265" s="13"/>
      <c r="AD2265" s="13"/>
      <c r="AE2265" s="13"/>
      <c r="AF2265" s="13"/>
      <c r="AG2265" s="13"/>
      <c r="AH2265" s="13"/>
      <c r="AI2265" s="13"/>
      <c r="AJ2265" s="13"/>
      <c r="AK2265" s="13"/>
      <c r="AL2265" s="13"/>
      <c r="AM2265" s="13"/>
      <c r="AN2265" s="13"/>
      <c r="AO2265" s="13"/>
      <c r="AP2265" s="13"/>
      <c r="AQ2265" s="13"/>
      <c r="AR2265" s="13"/>
      <c r="AS2265" s="13"/>
      <c r="AT2265" s="13"/>
      <c r="AU2265" s="13"/>
      <c r="AV2265" s="13"/>
      <c r="AW2265" s="13"/>
      <c r="AX2265" s="13"/>
      <c r="AY2265" s="13"/>
      <c r="AZ2265" s="13"/>
      <c r="BA2265" s="13"/>
      <c r="BB2265" s="13"/>
      <c r="BC2265" s="13"/>
      <c r="BD2265" s="13"/>
      <c r="BE2265" s="13"/>
      <c r="BF2265" s="13"/>
      <c r="BG2265" s="13"/>
      <c r="BH2265" s="13"/>
      <c r="BI2265" s="13"/>
      <c r="BJ2265" s="13"/>
      <c r="BK2265" s="13"/>
      <c r="BL2265" s="13"/>
      <c r="BM2265" s="13"/>
      <c r="BN2265" s="13"/>
      <c r="BO2265" s="13"/>
    </row>
    <row r="2266" spans="1:67" x14ac:dyDescent="0.25">
      <c r="A2266" s="13" t="s">
        <v>1723</v>
      </c>
      <c r="B2266" s="13"/>
      <c r="C2266" s="13" t="s">
        <v>1504</v>
      </c>
      <c r="D2266" s="13" t="s">
        <v>64</v>
      </c>
      <c r="E2266" s="13" t="s">
        <v>439</v>
      </c>
      <c r="F2266" s="13" t="s">
        <v>1529</v>
      </c>
      <c r="G2266" s="13" t="s">
        <v>439</v>
      </c>
      <c r="H2266" s="13" t="s">
        <v>1529</v>
      </c>
      <c r="I2266" s="13"/>
      <c r="J2266" s="13"/>
      <c r="K2266" s="13"/>
      <c r="L2266" s="13"/>
      <c r="M2266" s="13"/>
      <c r="N2266" s="13"/>
      <c r="O2266" s="13"/>
      <c r="P2266" s="13"/>
      <c r="Q2266" s="13"/>
      <c r="R2266" s="13"/>
      <c r="S2266" s="13"/>
      <c r="T2266" s="13"/>
      <c r="U2266" s="13"/>
      <c r="V2266" s="13"/>
      <c r="W2266" s="13"/>
      <c r="X2266" s="13"/>
      <c r="Y2266" s="13"/>
      <c r="Z2266" s="13"/>
      <c r="AA2266" s="13"/>
      <c r="AB2266" s="13"/>
      <c r="AC2266" s="13"/>
      <c r="AD2266" s="13"/>
      <c r="AE2266" s="13"/>
      <c r="AF2266" s="13"/>
      <c r="AG2266" s="13"/>
      <c r="AH2266" s="13"/>
      <c r="AI2266" s="13"/>
      <c r="AJ2266" s="13"/>
      <c r="AK2266" s="13"/>
      <c r="AL2266" s="13"/>
      <c r="AM2266" s="13"/>
      <c r="AN2266" s="13"/>
      <c r="AO2266" s="13"/>
      <c r="AP2266" s="13"/>
      <c r="AQ2266" s="13"/>
      <c r="AR2266" s="13"/>
      <c r="AS2266" s="13"/>
      <c r="AT2266" s="13"/>
      <c r="AU2266" s="13"/>
      <c r="AV2266" s="13"/>
      <c r="AW2266" s="13"/>
      <c r="AX2266" s="13"/>
      <c r="AY2266" s="13"/>
      <c r="AZ2266" s="13"/>
      <c r="BA2266" s="13"/>
      <c r="BB2266" s="13"/>
      <c r="BC2266" s="13"/>
      <c r="BD2266" s="13"/>
      <c r="BE2266" s="13"/>
      <c r="BF2266" s="13"/>
      <c r="BG2266" s="13"/>
      <c r="BH2266" s="13"/>
      <c r="BI2266" s="13"/>
      <c r="BJ2266" s="13"/>
      <c r="BK2266" s="13"/>
      <c r="BL2266" s="13"/>
      <c r="BM2266" s="13"/>
      <c r="BN2266" s="13"/>
      <c r="BO2266" s="13"/>
    </row>
    <row r="2267" spans="1:67" x14ac:dyDescent="0.25">
      <c r="A2267" s="8" t="s">
        <v>1924</v>
      </c>
      <c r="C2267" t="s">
        <v>1504</v>
      </c>
      <c r="D2267" t="s">
        <v>64</v>
      </c>
      <c r="E2267" t="s">
        <v>439</v>
      </c>
      <c r="F2267" t="s">
        <v>1529</v>
      </c>
      <c r="G2267" s="8" t="s">
        <v>439</v>
      </c>
      <c r="H2267" s="8" t="s">
        <v>1529</v>
      </c>
      <c r="I2267" s="8"/>
      <c r="AV2267">
        <v>4</v>
      </c>
      <c r="BJ2267" s="18" t="s">
        <v>67</v>
      </c>
      <c r="BK2267" s="9">
        <v>44813</v>
      </c>
      <c r="BL2267" t="s">
        <v>1930</v>
      </c>
      <c r="BM2267">
        <v>34317</v>
      </c>
      <c r="BN2267" t="s">
        <v>60</v>
      </c>
      <c r="BO2267" s="11" t="s">
        <v>1930</v>
      </c>
    </row>
    <row r="2268" spans="1:67" x14ac:dyDescent="0.25">
      <c r="A2268" t="s">
        <v>443</v>
      </c>
      <c r="C2268" t="s">
        <v>1504</v>
      </c>
      <c r="D2268" t="s">
        <v>64</v>
      </c>
      <c r="E2268" t="s">
        <v>439</v>
      </c>
      <c r="F2268" t="s">
        <v>440</v>
      </c>
      <c r="G2268" t="s">
        <v>132</v>
      </c>
      <c r="H2268" t="s">
        <v>442</v>
      </c>
      <c r="AW2268">
        <v>7.7</v>
      </c>
      <c r="AZ2268">
        <v>6.1</v>
      </c>
      <c r="BA2268">
        <v>8</v>
      </c>
      <c r="BD2268">
        <v>6.7</v>
      </c>
      <c r="BE2268">
        <v>8.6999999999999993</v>
      </c>
      <c r="BH2268">
        <v>5.6</v>
      </c>
      <c r="BJ2268" t="s">
        <v>67</v>
      </c>
      <c r="BL2268" t="s">
        <v>217</v>
      </c>
      <c r="BM2268">
        <v>1609</v>
      </c>
      <c r="BN2268" t="s">
        <v>60</v>
      </c>
      <c r="BO2268" t="s">
        <v>217</v>
      </c>
    </row>
    <row r="2269" spans="1:67" x14ac:dyDescent="0.25">
      <c r="A2269" t="s">
        <v>441</v>
      </c>
      <c r="C2269" t="s">
        <v>1504</v>
      </c>
      <c r="D2269" t="s">
        <v>64</v>
      </c>
      <c r="E2269" t="s">
        <v>439</v>
      </c>
      <c r="F2269" t="s">
        <v>440</v>
      </c>
      <c r="G2269" t="s">
        <v>439</v>
      </c>
      <c r="H2269" t="s">
        <v>442</v>
      </c>
      <c r="BE2269">
        <v>8.5</v>
      </c>
      <c r="BF2269">
        <v>4.8</v>
      </c>
      <c r="BG2269">
        <v>4.5</v>
      </c>
      <c r="BH2269">
        <v>4.8</v>
      </c>
      <c r="BJ2269" t="s">
        <v>67</v>
      </c>
      <c r="BL2269" t="s">
        <v>413</v>
      </c>
      <c r="BM2269">
        <v>8868</v>
      </c>
      <c r="BN2269" t="s">
        <v>60</v>
      </c>
      <c r="BO2269" t="s">
        <v>413</v>
      </c>
    </row>
    <row r="2270" spans="1:67" x14ac:dyDescent="0.25">
      <c r="A2270" s="13" t="s">
        <v>1723</v>
      </c>
      <c r="B2270" s="13"/>
      <c r="C2270" s="13" t="s">
        <v>1504</v>
      </c>
      <c r="D2270" s="13" t="s">
        <v>64</v>
      </c>
      <c r="E2270" s="13" t="s">
        <v>439</v>
      </c>
      <c r="F2270" s="13" t="s">
        <v>440</v>
      </c>
      <c r="G2270" s="13" t="s">
        <v>439</v>
      </c>
      <c r="H2270" s="13" t="s">
        <v>440</v>
      </c>
      <c r="I2270" s="13"/>
      <c r="J2270" s="13"/>
      <c r="K2270" s="13"/>
      <c r="L2270" s="13"/>
      <c r="M2270" s="13"/>
      <c r="N2270" s="13"/>
      <c r="O2270" s="13"/>
      <c r="P2270" s="13"/>
      <c r="Q2270" s="13"/>
      <c r="R2270" s="13"/>
      <c r="S2270" s="13"/>
      <c r="T2270" s="13"/>
      <c r="U2270" s="13"/>
      <c r="V2270" s="13"/>
      <c r="W2270" s="13"/>
      <c r="X2270" s="13"/>
      <c r="Y2270" s="13"/>
      <c r="Z2270" s="13"/>
      <c r="AA2270" s="13"/>
      <c r="AB2270" s="13"/>
      <c r="AC2270" s="13"/>
      <c r="AD2270" s="13"/>
      <c r="AE2270" s="13"/>
      <c r="AF2270" s="13"/>
      <c r="AG2270" s="13"/>
      <c r="AH2270" s="13"/>
      <c r="AI2270" s="13"/>
      <c r="AJ2270" s="13"/>
      <c r="AK2270" s="13"/>
      <c r="AL2270" s="13"/>
      <c r="AM2270" s="13"/>
      <c r="AN2270" s="13"/>
      <c r="AO2270" s="13"/>
      <c r="AP2270" s="13"/>
      <c r="AQ2270" s="13"/>
      <c r="AR2270" s="13"/>
      <c r="AS2270" s="13"/>
      <c r="AT2270" s="13"/>
      <c r="AU2270" s="13"/>
      <c r="AV2270" s="13"/>
      <c r="AW2270" s="13"/>
      <c r="AX2270" s="13"/>
      <c r="AY2270" s="13"/>
      <c r="AZ2270" s="13"/>
      <c r="BA2270" s="13"/>
      <c r="BB2270" s="13"/>
      <c r="BC2270" s="13"/>
      <c r="BD2270" s="13"/>
      <c r="BE2270" s="13"/>
      <c r="BF2270" s="13"/>
      <c r="BG2270" s="13"/>
      <c r="BH2270" s="13"/>
      <c r="BI2270" s="13"/>
      <c r="BJ2270" s="13"/>
      <c r="BK2270" s="13"/>
      <c r="BL2270" s="13"/>
      <c r="BM2270" s="13"/>
      <c r="BN2270" s="13"/>
      <c r="BO2270" s="13"/>
    </row>
    <row r="2271" spans="1:67" x14ac:dyDescent="0.25">
      <c r="A2271" s="13" t="s">
        <v>1723</v>
      </c>
      <c r="B2271" s="13"/>
      <c r="C2271" s="13" t="s">
        <v>1504</v>
      </c>
      <c r="D2271" s="13" t="s">
        <v>64</v>
      </c>
      <c r="E2271" s="13" t="s">
        <v>439</v>
      </c>
      <c r="F2271" s="13"/>
      <c r="G2271" s="13" t="s">
        <v>439</v>
      </c>
      <c r="H2271" s="13"/>
      <c r="I2271" s="13"/>
      <c r="J2271" s="13"/>
      <c r="K2271" s="13"/>
      <c r="L2271" s="13"/>
      <c r="M2271" s="13"/>
      <c r="N2271" s="13"/>
      <c r="O2271" s="13"/>
      <c r="P2271" s="13"/>
      <c r="Q2271" s="13"/>
      <c r="R2271" s="13"/>
      <c r="S2271" s="13"/>
      <c r="T2271" s="13"/>
      <c r="U2271" s="13"/>
      <c r="V2271" s="13"/>
      <c r="W2271" s="13"/>
      <c r="X2271" s="13"/>
      <c r="Y2271" s="13"/>
      <c r="Z2271" s="13"/>
      <c r="AA2271" s="13"/>
      <c r="AB2271" s="13"/>
      <c r="AC2271" s="13"/>
      <c r="AD2271" s="13"/>
      <c r="AE2271" s="13"/>
      <c r="AF2271" s="13"/>
      <c r="AG2271" s="13"/>
      <c r="AH2271" s="13"/>
      <c r="AI2271" s="13"/>
      <c r="AJ2271" s="13"/>
      <c r="AK2271" s="13"/>
      <c r="AL2271" s="13"/>
      <c r="AM2271" s="13"/>
      <c r="AN2271" s="13"/>
      <c r="AO2271" s="13"/>
      <c r="AP2271" s="13"/>
      <c r="AQ2271" s="13"/>
      <c r="AR2271" s="13"/>
      <c r="AS2271" s="13"/>
      <c r="AT2271" s="13"/>
      <c r="AU2271" s="13"/>
      <c r="AV2271" s="13"/>
      <c r="AW2271" s="13"/>
      <c r="AX2271" s="13"/>
      <c r="AY2271" s="13"/>
      <c r="AZ2271" s="13"/>
      <c r="BA2271" s="13"/>
      <c r="BB2271" s="13"/>
      <c r="BC2271" s="13"/>
      <c r="BD2271" s="13"/>
      <c r="BE2271" s="13"/>
      <c r="BF2271" s="13"/>
      <c r="BG2271" s="13"/>
      <c r="BH2271" s="13"/>
      <c r="BI2271" s="13"/>
      <c r="BJ2271" s="13"/>
      <c r="BK2271" s="13"/>
      <c r="BL2271" s="13"/>
      <c r="BM2271" s="13"/>
      <c r="BN2271" s="13"/>
      <c r="BO2271" s="13"/>
    </row>
    <row r="2272" spans="1:67" x14ac:dyDescent="0.25">
      <c r="A2272" s="13" t="s">
        <v>1723</v>
      </c>
      <c r="B2272" s="13"/>
      <c r="C2272" s="13" t="s">
        <v>1504</v>
      </c>
      <c r="D2272" s="13" t="s">
        <v>64</v>
      </c>
      <c r="E2272" s="13" t="s">
        <v>504</v>
      </c>
      <c r="F2272" s="13" t="s">
        <v>474</v>
      </c>
      <c r="G2272" s="13" t="s">
        <v>504</v>
      </c>
      <c r="H2272" s="13" t="s">
        <v>474</v>
      </c>
      <c r="I2272" s="13"/>
      <c r="J2272" s="13"/>
      <c r="K2272" s="13"/>
      <c r="L2272" s="13"/>
      <c r="M2272" s="13"/>
      <c r="N2272" s="13"/>
      <c r="O2272" s="13"/>
      <c r="P2272" s="13"/>
      <c r="Q2272" s="13"/>
      <c r="R2272" s="13"/>
      <c r="S2272" s="13"/>
      <c r="T2272" s="13"/>
      <c r="U2272" s="13"/>
      <c r="V2272" s="13"/>
      <c r="W2272" s="13"/>
      <c r="X2272" s="13"/>
      <c r="Y2272" s="13"/>
      <c r="Z2272" s="13"/>
      <c r="AA2272" s="13"/>
      <c r="AB2272" s="13"/>
      <c r="AC2272" s="13"/>
      <c r="AD2272" s="13"/>
      <c r="AE2272" s="13"/>
      <c r="AF2272" s="13"/>
      <c r="AG2272" s="13"/>
      <c r="AH2272" s="13"/>
      <c r="AI2272" s="13"/>
      <c r="AJ2272" s="13"/>
      <c r="AK2272" s="13"/>
      <c r="AL2272" s="13"/>
      <c r="AM2272" s="13"/>
      <c r="AN2272" s="13"/>
      <c r="AO2272" s="13"/>
      <c r="AP2272" s="13"/>
      <c r="AQ2272" s="13"/>
      <c r="AR2272" s="13"/>
      <c r="AS2272" s="13"/>
      <c r="AT2272" s="13"/>
      <c r="AU2272" s="13"/>
      <c r="AV2272" s="13"/>
      <c r="AW2272" s="13"/>
      <c r="AX2272" s="13"/>
      <c r="AY2272" s="13"/>
      <c r="AZ2272" s="13"/>
      <c r="BA2272" s="13"/>
      <c r="BB2272" s="13"/>
      <c r="BC2272" s="13"/>
      <c r="BD2272" s="13"/>
      <c r="BE2272" s="13"/>
      <c r="BF2272" s="13"/>
      <c r="BG2272" s="13"/>
      <c r="BH2272" s="13"/>
      <c r="BI2272" s="13"/>
      <c r="BJ2272" s="13"/>
      <c r="BK2272" s="13"/>
      <c r="BL2272" s="13"/>
      <c r="BM2272" s="13"/>
      <c r="BN2272" s="13"/>
      <c r="BO2272" s="13"/>
    </row>
    <row r="2273" spans="1:67" x14ac:dyDescent="0.25">
      <c r="A2273" t="s">
        <v>505</v>
      </c>
      <c r="B2273" t="s">
        <v>157</v>
      </c>
      <c r="C2273" t="s">
        <v>1504</v>
      </c>
      <c r="D2273" t="s">
        <v>64</v>
      </c>
      <c r="E2273" t="s">
        <v>504</v>
      </c>
      <c r="F2273" t="s">
        <v>474</v>
      </c>
      <c r="G2273" t="s">
        <v>504</v>
      </c>
      <c r="H2273" t="s">
        <v>474</v>
      </c>
      <c r="AF2273">
        <v>14.6</v>
      </c>
      <c r="AG2273">
        <v>10</v>
      </c>
      <c r="BJ2273" t="s">
        <v>58</v>
      </c>
      <c r="BL2273" t="s">
        <v>376</v>
      </c>
      <c r="BM2273">
        <v>3140</v>
      </c>
    </row>
    <row r="2274" spans="1:67" x14ac:dyDescent="0.25">
      <c r="A2274" t="s">
        <v>505</v>
      </c>
      <c r="C2274" t="s">
        <v>1504</v>
      </c>
      <c r="D2274" t="s">
        <v>64</v>
      </c>
      <c r="E2274" t="s">
        <v>504</v>
      </c>
      <c r="F2274" t="s">
        <v>474</v>
      </c>
      <c r="G2274" t="s">
        <v>504</v>
      </c>
      <c r="H2274" t="s">
        <v>474</v>
      </c>
      <c r="I2274" t="b">
        <v>0</v>
      </c>
      <c r="AF2274">
        <v>14.6</v>
      </c>
      <c r="AG2274">
        <v>10</v>
      </c>
      <c r="BI2274" t="s">
        <v>506</v>
      </c>
      <c r="BJ2274" t="s">
        <v>67</v>
      </c>
      <c r="BL2274" t="s">
        <v>97</v>
      </c>
      <c r="BM2274">
        <v>3144</v>
      </c>
      <c r="BN2274" t="s">
        <v>69</v>
      </c>
      <c r="BO2274" t="s">
        <v>97</v>
      </c>
    </row>
    <row r="2275" spans="1:67" x14ac:dyDescent="0.25">
      <c r="A2275" t="s">
        <v>507</v>
      </c>
      <c r="C2275" t="s">
        <v>1504</v>
      </c>
      <c r="D2275" t="s">
        <v>64</v>
      </c>
      <c r="E2275" t="s">
        <v>504</v>
      </c>
      <c r="F2275" t="s">
        <v>474</v>
      </c>
      <c r="G2275" t="s">
        <v>504</v>
      </c>
      <c r="H2275" t="s">
        <v>474</v>
      </c>
      <c r="BA2275">
        <v>12.6</v>
      </c>
      <c r="BD2275">
        <v>10.5</v>
      </c>
      <c r="BJ2275" t="s">
        <v>58</v>
      </c>
      <c r="BL2275" t="s">
        <v>376</v>
      </c>
      <c r="BM2275">
        <v>3140</v>
      </c>
    </row>
    <row r="2276" spans="1:67" x14ac:dyDescent="0.25">
      <c r="A2276" t="s">
        <v>507</v>
      </c>
      <c r="C2276" t="s">
        <v>1504</v>
      </c>
      <c r="D2276" t="s">
        <v>64</v>
      </c>
      <c r="E2276" t="s">
        <v>504</v>
      </c>
      <c r="F2276" t="s">
        <v>474</v>
      </c>
      <c r="G2276" t="s">
        <v>504</v>
      </c>
      <c r="H2276" t="s">
        <v>474</v>
      </c>
      <c r="I2276" t="b">
        <v>0</v>
      </c>
      <c r="BA2276">
        <v>12.6</v>
      </c>
      <c r="BD2276">
        <v>10.5</v>
      </c>
      <c r="BI2276" t="s">
        <v>324</v>
      </c>
      <c r="BJ2276" t="s">
        <v>67</v>
      </c>
      <c r="BL2276" t="s">
        <v>97</v>
      </c>
      <c r="BM2276">
        <v>3144</v>
      </c>
      <c r="BN2276" t="s">
        <v>69</v>
      </c>
      <c r="BO2276" t="s">
        <v>97</v>
      </c>
    </row>
    <row r="2277" spans="1:67" x14ac:dyDescent="0.25">
      <c r="A2277" s="13" t="s">
        <v>1723</v>
      </c>
      <c r="B2277" s="13"/>
      <c r="C2277" s="13" t="s">
        <v>1504</v>
      </c>
      <c r="D2277" s="13" t="s">
        <v>64</v>
      </c>
      <c r="E2277" s="13" t="s">
        <v>504</v>
      </c>
      <c r="F2277" s="13" t="s">
        <v>509</v>
      </c>
      <c r="G2277" s="13" t="s">
        <v>504</v>
      </c>
      <c r="H2277" s="13" t="s">
        <v>509</v>
      </c>
      <c r="I2277" s="13"/>
      <c r="J2277" s="13"/>
      <c r="K2277" s="13"/>
      <c r="L2277" s="13"/>
      <c r="M2277" s="13"/>
      <c r="N2277" s="13"/>
      <c r="O2277" s="13"/>
      <c r="P2277" s="13"/>
      <c r="Q2277" s="13"/>
      <c r="R2277" s="13"/>
      <c r="S2277" s="13"/>
      <c r="T2277" s="13"/>
      <c r="U2277" s="13"/>
      <c r="V2277" s="13"/>
      <c r="W2277" s="13"/>
      <c r="X2277" s="13"/>
      <c r="Y2277" s="13"/>
      <c r="Z2277" s="13"/>
      <c r="AA2277" s="13"/>
      <c r="AB2277" s="13"/>
      <c r="AC2277" s="13"/>
      <c r="AD2277" s="13"/>
      <c r="AE2277" s="13"/>
      <c r="AF2277" s="13"/>
      <c r="AG2277" s="13"/>
      <c r="AH2277" s="13"/>
      <c r="AI2277" s="13"/>
      <c r="AJ2277" s="13"/>
      <c r="AK2277" s="13"/>
      <c r="AL2277" s="13"/>
      <c r="AM2277" s="13"/>
      <c r="AN2277" s="13"/>
      <c r="AO2277" s="13"/>
      <c r="AP2277" s="13"/>
      <c r="AQ2277" s="13"/>
      <c r="AR2277" s="13"/>
      <c r="AS2277" s="13"/>
      <c r="AT2277" s="13"/>
      <c r="AU2277" s="13"/>
      <c r="AV2277" s="13"/>
      <c r="AW2277" s="13"/>
      <c r="AX2277" s="13"/>
      <c r="AY2277" s="13"/>
      <c r="AZ2277" s="13"/>
      <c r="BA2277" s="13"/>
      <c r="BB2277" s="13"/>
      <c r="BC2277" s="13"/>
      <c r="BD2277" s="13"/>
      <c r="BE2277" s="13"/>
      <c r="BF2277" s="13"/>
      <c r="BG2277" s="13"/>
      <c r="BH2277" s="13"/>
      <c r="BI2277" s="13"/>
      <c r="BJ2277" s="13"/>
      <c r="BK2277" s="13"/>
      <c r="BL2277" s="13"/>
      <c r="BM2277" s="13"/>
      <c r="BN2277" s="13"/>
      <c r="BO2277" s="13"/>
    </row>
    <row r="2278" spans="1:67" x14ac:dyDescent="0.25">
      <c r="A2278" t="s">
        <v>508</v>
      </c>
      <c r="B2278" t="s">
        <v>326</v>
      </c>
      <c r="C2278" t="s">
        <v>1504</v>
      </c>
      <c r="D2278" t="s">
        <v>64</v>
      </c>
      <c r="E2278" t="s">
        <v>504</v>
      </c>
      <c r="F2278" t="s">
        <v>509</v>
      </c>
      <c r="G2278" t="s">
        <v>504</v>
      </c>
      <c r="H2278" t="s">
        <v>509</v>
      </c>
      <c r="AC2278">
        <v>9.5</v>
      </c>
      <c r="AF2278">
        <v>13.2</v>
      </c>
      <c r="BI2278" t="s">
        <v>2182</v>
      </c>
      <c r="BJ2278" t="s">
        <v>58</v>
      </c>
      <c r="BK2278" s="1">
        <v>44819</v>
      </c>
      <c r="BL2278" t="s">
        <v>59</v>
      </c>
      <c r="BM2278">
        <v>3485</v>
      </c>
      <c r="BN2278" t="s">
        <v>60</v>
      </c>
      <c r="BO2278" t="s">
        <v>59</v>
      </c>
    </row>
    <row r="2279" spans="1:67" x14ac:dyDescent="0.25">
      <c r="A2279" s="13" t="s">
        <v>1723</v>
      </c>
      <c r="B2279" s="13"/>
      <c r="C2279" s="13" t="s">
        <v>1504</v>
      </c>
      <c r="D2279" s="13" t="s">
        <v>64</v>
      </c>
      <c r="E2279" s="13" t="s">
        <v>504</v>
      </c>
      <c r="F2279" s="13"/>
      <c r="G2279" s="13" t="s">
        <v>504</v>
      </c>
      <c r="H2279" s="13"/>
      <c r="I2279" s="13"/>
      <c r="J2279" s="13"/>
      <c r="K2279" s="13"/>
      <c r="L2279" s="13"/>
      <c r="M2279" s="13"/>
      <c r="N2279" s="13"/>
      <c r="O2279" s="13"/>
      <c r="P2279" s="13"/>
      <c r="Q2279" s="13"/>
      <c r="R2279" s="13"/>
      <c r="S2279" s="13"/>
      <c r="T2279" s="13"/>
      <c r="U2279" s="13"/>
      <c r="V2279" s="13"/>
      <c r="W2279" s="13"/>
      <c r="X2279" s="13"/>
      <c r="Y2279" s="13"/>
      <c r="Z2279" s="13"/>
      <c r="AA2279" s="13"/>
      <c r="AB2279" s="13"/>
      <c r="AC2279" s="13"/>
      <c r="AD2279" s="13"/>
      <c r="AE2279" s="13"/>
      <c r="AF2279" s="13"/>
      <c r="AG2279" s="13"/>
      <c r="AH2279" s="13"/>
      <c r="AI2279" s="13"/>
      <c r="AJ2279" s="13"/>
      <c r="AK2279" s="13"/>
      <c r="AL2279" s="13"/>
      <c r="AM2279" s="13"/>
      <c r="AN2279" s="13"/>
      <c r="AO2279" s="13"/>
      <c r="AP2279" s="13"/>
      <c r="AQ2279" s="13"/>
      <c r="AR2279" s="13"/>
      <c r="AS2279" s="13"/>
      <c r="AT2279" s="13"/>
      <c r="AU2279" s="13"/>
      <c r="AV2279" s="13"/>
      <c r="AW2279" s="13"/>
      <c r="AX2279" s="13"/>
      <c r="AY2279" s="13"/>
      <c r="AZ2279" s="13"/>
      <c r="BA2279" s="13"/>
      <c r="BB2279" s="13"/>
      <c r="BC2279" s="13"/>
      <c r="BD2279" s="13"/>
      <c r="BE2279" s="13"/>
      <c r="BF2279" s="13"/>
      <c r="BG2279" s="13"/>
      <c r="BH2279" s="13"/>
      <c r="BI2279" s="13"/>
      <c r="BJ2279" s="13"/>
      <c r="BK2279" s="13"/>
      <c r="BL2279" s="13"/>
      <c r="BM2279" s="13"/>
      <c r="BN2279" s="13"/>
      <c r="BO2279" s="13"/>
    </row>
    <row r="2280" spans="1:67" x14ac:dyDescent="0.25">
      <c r="A2280" s="13" t="s">
        <v>1723</v>
      </c>
      <c r="B2280" s="13"/>
      <c r="C2280" s="13" t="s">
        <v>1504</v>
      </c>
      <c r="D2280" s="13" t="s">
        <v>64</v>
      </c>
      <c r="E2280" s="13" t="s">
        <v>1573</v>
      </c>
      <c r="F2280" s="13" t="s">
        <v>1574</v>
      </c>
      <c r="G2280" s="13" t="s">
        <v>1573</v>
      </c>
      <c r="H2280" s="13" t="s">
        <v>1574</v>
      </c>
      <c r="I2280" s="13"/>
      <c r="J2280" s="13"/>
      <c r="K2280" s="13"/>
      <c r="L2280" s="13"/>
      <c r="M2280" s="13"/>
      <c r="N2280" s="13"/>
      <c r="O2280" s="13"/>
      <c r="P2280" s="13"/>
      <c r="Q2280" s="13"/>
      <c r="R2280" s="13"/>
      <c r="S2280" s="13"/>
      <c r="T2280" s="13"/>
      <c r="U2280" s="13"/>
      <c r="V2280" s="13"/>
      <c r="W2280" s="13"/>
      <c r="X2280" s="13"/>
      <c r="Y2280" s="13"/>
      <c r="Z2280" s="13"/>
      <c r="AA2280" s="13"/>
      <c r="AB2280" s="13"/>
      <c r="AC2280" s="13"/>
      <c r="AD2280" s="13"/>
      <c r="AE2280" s="13"/>
      <c r="AF2280" s="13"/>
      <c r="AG2280" s="13"/>
      <c r="AH2280" s="13"/>
      <c r="AI2280" s="13"/>
      <c r="AJ2280" s="13"/>
      <c r="AK2280" s="13"/>
      <c r="AL2280" s="13"/>
      <c r="AM2280" s="13"/>
      <c r="AN2280" s="13"/>
      <c r="AO2280" s="13"/>
      <c r="AP2280" s="13"/>
      <c r="AQ2280" s="13"/>
      <c r="AR2280" s="13"/>
      <c r="AS2280" s="13"/>
      <c r="AT2280" s="13"/>
      <c r="AU2280" s="13"/>
      <c r="AV2280" s="13"/>
      <c r="AW2280" s="13"/>
      <c r="AX2280" s="13"/>
      <c r="AY2280" s="13"/>
      <c r="AZ2280" s="13"/>
      <c r="BA2280" s="13"/>
      <c r="BB2280" s="13"/>
      <c r="BC2280" s="13"/>
      <c r="BD2280" s="13"/>
      <c r="BE2280" s="13"/>
      <c r="BF2280" s="13"/>
      <c r="BG2280" s="13"/>
      <c r="BH2280" s="13"/>
      <c r="BI2280" s="13"/>
      <c r="BJ2280" s="13"/>
      <c r="BK2280" s="13"/>
      <c r="BL2280" s="13"/>
      <c r="BM2280" s="13"/>
      <c r="BN2280" s="13"/>
      <c r="BO2280" s="13"/>
    </row>
    <row r="2281" spans="1:67" s="8" customFormat="1" x14ac:dyDescent="0.25">
      <c r="A2281" s="12" t="s">
        <v>2192</v>
      </c>
      <c r="B2281" s="12" t="s">
        <v>326</v>
      </c>
      <c r="C2281" s="12" t="s">
        <v>1504</v>
      </c>
      <c r="D2281" s="12" t="s">
        <v>64</v>
      </c>
      <c r="E2281" s="12" t="s">
        <v>1573</v>
      </c>
      <c r="F2281" s="12" t="s">
        <v>1574</v>
      </c>
      <c r="G2281" s="12" t="s">
        <v>1573</v>
      </c>
      <c r="H2281" s="12" t="s">
        <v>1574</v>
      </c>
      <c r="I2281" s="12"/>
      <c r="J2281" s="12"/>
      <c r="K2281" s="12"/>
      <c r="L2281" s="12"/>
      <c r="M2281" s="12"/>
      <c r="N2281" s="12"/>
      <c r="O2281" s="12"/>
      <c r="P2281" s="12"/>
      <c r="Q2281" s="12"/>
      <c r="R2281" s="12"/>
      <c r="S2281" s="12"/>
      <c r="T2281" s="12"/>
      <c r="U2281" s="12"/>
      <c r="V2281" s="12"/>
      <c r="W2281" s="12"/>
      <c r="X2281" s="12"/>
      <c r="Y2281" s="12"/>
      <c r="Z2281" s="12"/>
      <c r="AA2281" s="12"/>
      <c r="AB2281" s="12"/>
      <c r="AC2281" s="12"/>
      <c r="AD2281" s="12"/>
      <c r="AE2281" s="12"/>
      <c r="AF2281" s="12"/>
      <c r="AG2281" s="12"/>
      <c r="AH2281" s="12"/>
      <c r="AI2281" s="12"/>
      <c r="AJ2281" s="12"/>
      <c r="AK2281" s="12"/>
      <c r="AL2281" s="12"/>
      <c r="AM2281" s="12"/>
      <c r="AN2281" s="12"/>
      <c r="AO2281" s="12"/>
      <c r="AP2281" s="12"/>
      <c r="AQ2281" s="12"/>
      <c r="AR2281" s="12"/>
      <c r="AS2281" s="12"/>
      <c r="AT2281" s="12"/>
      <c r="AU2281" s="12"/>
      <c r="AV2281" s="12"/>
      <c r="AW2281" s="12"/>
      <c r="AX2281" s="12"/>
      <c r="AY2281" s="12"/>
      <c r="AZ2281" s="12"/>
      <c r="BA2281" s="12"/>
      <c r="BB2281" s="12"/>
      <c r="BC2281" s="12"/>
      <c r="BD2281" s="12"/>
      <c r="BE2281" s="12"/>
      <c r="BF2281" s="12"/>
      <c r="BG2281" s="12"/>
      <c r="BH2281" s="12"/>
      <c r="BI2281" s="12"/>
      <c r="BJ2281" s="12" t="s">
        <v>67</v>
      </c>
      <c r="BK2281" s="14">
        <v>44819</v>
      </c>
      <c r="BL2281" s="12" t="s">
        <v>59</v>
      </c>
      <c r="BM2281" s="12">
        <v>3485</v>
      </c>
      <c r="BN2281" s="12" t="s">
        <v>60</v>
      </c>
      <c r="BO2281" s="12" t="s">
        <v>59</v>
      </c>
    </row>
    <row r="2282" spans="1:67" x14ac:dyDescent="0.25">
      <c r="A2282" s="13" t="s">
        <v>1723</v>
      </c>
      <c r="B2282" s="13"/>
      <c r="C2282" s="13" t="s">
        <v>1504</v>
      </c>
      <c r="D2282" s="13" t="s">
        <v>64</v>
      </c>
      <c r="E2282" s="13" t="s">
        <v>1544</v>
      </c>
      <c r="F2282" s="13" t="s">
        <v>1545</v>
      </c>
      <c r="G2282" s="13" t="s">
        <v>1544</v>
      </c>
      <c r="H2282" s="13" t="s">
        <v>1545</v>
      </c>
      <c r="I2282" s="13"/>
      <c r="J2282" s="13"/>
      <c r="K2282" s="13"/>
      <c r="L2282" s="13"/>
      <c r="M2282" s="13"/>
      <c r="N2282" s="13"/>
      <c r="O2282" s="13"/>
      <c r="P2282" s="13"/>
      <c r="Q2282" s="13"/>
      <c r="R2282" s="13"/>
      <c r="S2282" s="13"/>
      <c r="T2282" s="13"/>
      <c r="U2282" s="13"/>
      <c r="V2282" s="13"/>
      <c r="W2282" s="13"/>
      <c r="X2282" s="13"/>
      <c r="Y2282" s="13"/>
      <c r="Z2282" s="13"/>
      <c r="AA2282" s="13"/>
      <c r="AB2282" s="13"/>
      <c r="AC2282" s="13"/>
      <c r="AD2282" s="13"/>
      <c r="AE2282" s="13"/>
      <c r="AF2282" s="13"/>
      <c r="AG2282" s="13"/>
      <c r="AH2282" s="13"/>
      <c r="AI2282" s="13"/>
      <c r="AJ2282" s="13"/>
      <c r="AK2282" s="13"/>
      <c r="AL2282" s="13"/>
      <c r="AM2282" s="13"/>
      <c r="AN2282" s="13"/>
      <c r="AO2282" s="13"/>
      <c r="AP2282" s="13"/>
      <c r="AQ2282" s="13"/>
      <c r="AR2282" s="13"/>
      <c r="AS2282" s="13"/>
      <c r="AT2282" s="13"/>
      <c r="AU2282" s="13"/>
      <c r="AV2282" s="13"/>
      <c r="AW2282" s="13"/>
      <c r="AX2282" s="13"/>
      <c r="AY2282" s="13"/>
      <c r="AZ2282" s="13"/>
      <c r="BA2282" s="13"/>
      <c r="BB2282" s="13"/>
      <c r="BC2282" s="13"/>
      <c r="BD2282" s="13"/>
      <c r="BE2282" s="13"/>
      <c r="BF2282" s="13"/>
      <c r="BG2282" s="13"/>
      <c r="BH2282" s="13"/>
      <c r="BI2282" s="13"/>
      <c r="BJ2282" s="13"/>
      <c r="BK2282" s="13"/>
      <c r="BL2282" s="13"/>
      <c r="BM2282" s="13"/>
      <c r="BN2282" s="13"/>
      <c r="BO2282" s="13"/>
    </row>
    <row r="2283" spans="1:67" x14ac:dyDescent="0.25">
      <c r="A2283" s="13" t="s">
        <v>1723</v>
      </c>
      <c r="B2283" s="13"/>
      <c r="C2283" s="13" t="s">
        <v>1504</v>
      </c>
      <c r="D2283" s="13" t="s">
        <v>64</v>
      </c>
      <c r="E2283" s="13" t="s">
        <v>1544</v>
      </c>
      <c r="F2283" s="13"/>
      <c r="G2283" s="13" t="s">
        <v>1544</v>
      </c>
      <c r="H2283" s="13"/>
      <c r="I2283" s="13"/>
      <c r="J2283" s="13"/>
      <c r="K2283" s="13"/>
      <c r="L2283" s="13"/>
      <c r="M2283" s="13"/>
      <c r="N2283" s="13"/>
      <c r="O2283" s="13"/>
      <c r="P2283" s="13"/>
      <c r="Q2283" s="13"/>
      <c r="R2283" s="13"/>
      <c r="S2283" s="13"/>
      <c r="T2283" s="13"/>
      <c r="U2283" s="13"/>
      <c r="V2283" s="13"/>
      <c r="W2283" s="13"/>
      <c r="X2283" s="13"/>
      <c r="Y2283" s="13"/>
      <c r="Z2283" s="13"/>
      <c r="AA2283" s="13"/>
      <c r="AB2283" s="13"/>
      <c r="AC2283" s="13"/>
      <c r="AD2283" s="13"/>
      <c r="AE2283" s="13"/>
      <c r="AF2283" s="13"/>
      <c r="AG2283" s="13"/>
      <c r="AH2283" s="13"/>
      <c r="AI2283" s="13"/>
      <c r="AJ2283" s="13"/>
      <c r="AK2283" s="13"/>
      <c r="AL2283" s="13"/>
      <c r="AM2283" s="13"/>
      <c r="AN2283" s="13"/>
      <c r="AO2283" s="13"/>
      <c r="AP2283" s="13"/>
      <c r="AQ2283" s="13"/>
      <c r="AR2283" s="13"/>
      <c r="AS2283" s="13"/>
      <c r="AT2283" s="13"/>
      <c r="AU2283" s="13"/>
      <c r="AV2283" s="13"/>
      <c r="AW2283" s="13"/>
      <c r="AX2283" s="13"/>
      <c r="AY2283" s="13"/>
      <c r="AZ2283" s="13"/>
      <c r="BA2283" s="13"/>
      <c r="BB2283" s="13"/>
      <c r="BC2283" s="13"/>
      <c r="BD2283" s="13"/>
      <c r="BE2283" s="13"/>
      <c r="BF2283" s="13"/>
      <c r="BG2283" s="13"/>
      <c r="BH2283" s="13"/>
      <c r="BI2283" s="13"/>
      <c r="BJ2283" s="13"/>
      <c r="BK2283" s="13"/>
      <c r="BL2283" s="13"/>
      <c r="BM2283" s="13"/>
      <c r="BN2283" s="13"/>
      <c r="BO2283" s="13"/>
    </row>
    <row r="2284" spans="1:67" x14ac:dyDescent="0.25">
      <c r="A2284" s="13" t="s">
        <v>1723</v>
      </c>
      <c r="B2284" s="13"/>
      <c r="C2284" s="13" t="s">
        <v>1504</v>
      </c>
      <c r="D2284" s="13" t="s">
        <v>64</v>
      </c>
      <c r="E2284" s="13" t="s">
        <v>1536</v>
      </c>
      <c r="F2284" s="13" t="s">
        <v>1537</v>
      </c>
      <c r="G2284" s="13" t="s">
        <v>1536</v>
      </c>
      <c r="H2284" s="13" t="s">
        <v>1537</v>
      </c>
      <c r="I2284" s="13"/>
      <c r="J2284" s="13"/>
      <c r="K2284" s="13"/>
      <c r="L2284" s="13"/>
      <c r="M2284" s="13"/>
      <c r="N2284" s="13"/>
      <c r="O2284" s="13"/>
      <c r="P2284" s="13"/>
      <c r="Q2284" s="13"/>
      <c r="R2284" s="13"/>
      <c r="S2284" s="13"/>
      <c r="T2284" s="13"/>
      <c r="U2284" s="13"/>
      <c r="V2284" s="13"/>
      <c r="W2284" s="13"/>
      <c r="X2284" s="13"/>
      <c r="Y2284" s="13"/>
      <c r="Z2284" s="13"/>
      <c r="AA2284" s="13"/>
      <c r="AB2284" s="13"/>
      <c r="AC2284" s="13"/>
      <c r="AD2284" s="13"/>
      <c r="AE2284" s="13"/>
      <c r="AF2284" s="13"/>
      <c r="AG2284" s="13"/>
      <c r="AH2284" s="13"/>
      <c r="AI2284" s="13"/>
      <c r="AJ2284" s="13"/>
      <c r="AK2284" s="13"/>
      <c r="AL2284" s="13"/>
      <c r="AM2284" s="13"/>
      <c r="AN2284" s="13"/>
      <c r="AO2284" s="13"/>
      <c r="AP2284" s="13"/>
      <c r="AQ2284" s="13"/>
      <c r="AR2284" s="13"/>
      <c r="AS2284" s="13"/>
      <c r="AT2284" s="13"/>
      <c r="AU2284" s="13"/>
      <c r="AV2284" s="13"/>
      <c r="AW2284" s="13"/>
      <c r="AX2284" s="13"/>
      <c r="AY2284" s="13"/>
      <c r="AZ2284" s="13"/>
      <c r="BA2284" s="13"/>
      <c r="BB2284" s="13"/>
      <c r="BC2284" s="13"/>
      <c r="BD2284" s="13"/>
      <c r="BE2284" s="13"/>
      <c r="BF2284" s="13"/>
      <c r="BG2284" s="13"/>
      <c r="BH2284" s="13"/>
      <c r="BI2284" s="13"/>
      <c r="BJ2284" s="13"/>
      <c r="BK2284" s="13"/>
      <c r="BL2284" s="13"/>
      <c r="BM2284" s="13"/>
      <c r="BN2284" s="13"/>
      <c r="BO2284" s="13"/>
    </row>
    <row r="2285" spans="1:67" s="8" customFormat="1" x14ac:dyDescent="0.25">
      <c r="A2285" s="13" t="s">
        <v>1723</v>
      </c>
      <c r="B2285" s="13"/>
      <c r="C2285" s="13" t="s">
        <v>1504</v>
      </c>
      <c r="D2285" s="13" t="s">
        <v>64</v>
      </c>
      <c r="E2285" s="13" t="s">
        <v>1536</v>
      </c>
      <c r="F2285" s="13"/>
      <c r="G2285" s="13" t="s">
        <v>1536</v>
      </c>
      <c r="H2285" s="13"/>
      <c r="I2285" s="13"/>
      <c r="J2285" s="13"/>
      <c r="K2285" s="13"/>
      <c r="L2285" s="13"/>
      <c r="M2285" s="13"/>
      <c r="N2285" s="13"/>
      <c r="O2285" s="13"/>
      <c r="P2285" s="13"/>
      <c r="Q2285" s="13"/>
      <c r="R2285" s="13"/>
      <c r="S2285" s="13"/>
      <c r="T2285" s="13"/>
      <c r="U2285" s="13"/>
      <c r="V2285" s="13"/>
      <c r="W2285" s="13"/>
      <c r="X2285" s="13"/>
      <c r="Y2285" s="13"/>
      <c r="Z2285" s="13"/>
      <c r="AA2285" s="13"/>
      <c r="AB2285" s="13"/>
      <c r="AC2285" s="13"/>
      <c r="AD2285" s="13"/>
      <c r="AE2285" s="13"/>
      <c r="AF2285" s="13"/>
      <c r="AG2285" s="13"/>
      <c r="AH2285" s="13"/>
      <c r="AI2285" s="13"/>
      <c r="AJ2285" s="13"/>
      <c r="AK2285" s="13"/>
      <c r="AL2285" s="13"/>
      <c r="AM2285" s="13"/>
      <c r="AN2285" s="13"/>
      <c r="AO2285" s="13"/>
      <c r="AP2285" s="13"/>
      <c r="AQ2285" s="13"/>
      <c r="AR2285" s="13"/>
      <c r="AS2285" s="13"/>
      <c r="AT2285" s="13"/>
      <c r="AU2285" s="13"/>
      <c r="AV2285" s="13"/>
      <c r="AW2285" s="13"/>
      <c r="AX2285" s="13"/>
      <c r="AY2285" s="13"/>
      <c r="AZ2285" s="13"/>
      <c r="BA2285" s="13"/>
      <c r="BB2285" s="13"/>
      <c r="BC2285" s="13"/>
      <c r="BD2285" s="13"/>
      <c r="BE2285" s="13"/>
      <c r="BF2285" s="13"/>
      <c r="BG2285" s="13"/>
      <c r="BH2285" s="13"/>
      <c r="BI2285" s="13"/>
      <c r="BJ2285" s="13"/>
      <c r="BK2285" s="13"/>
      <c r="BL2285" s="13"/>
      <c r="BM2285" s="13"/>
      <c r="BN2285" s="13"/>
      <c r="BO2285" s="13"/>
    </row>
    <row r="2286" spans="1:67" x14ac:dyDescent="0.25">
      <c r="A2286" s="23" t="s">
        <v>1723</v>
      </c>
      <c r="B2286" s="23"/>
      <c r="C2286" s="23" t="s">
        <v>1504</v>
      </c>
      <c r="D2286" s="23" t="s">
        <v>64</v>
      </c>
      <c r="E2286" s="23" t="s">
        <v>1548</v>
      </c>
      <c r="F2286" s="23" t="s">
        <v>1549</v>
      </c>
      <c r="G2286" s="23" t="s">
        <v>1548</v>
      </c>
      <c r="H2286" s="23" t="s">
        <v>1549</v>
      </c>
      <c r="I2286" s="23"/>
      <c r="J2286" s="23"/>
      <c r="K2286" s="23"/>
      <c r="L2286" s="23"/>
      <c r="M2286" s="23"/>
      <c r="N2286" s="23"/>
      <c r="O2286" s="23"/>
      <c r="P2286" s="23"/>
      <c r="Q2286" s="23"/>
      <c r="R2286" s="23"/>
      <c r="S2286" s="23"/>
      <c r="T2286" s="23"/>
      <c r="U2286" s="23"/>
      <c r="V2286" s="23"/>
      <c r="W2286" s="23"/>
      <c r="X2286" s="23"/>
      <c r="Y2286" s="23"/>
      <c r="Z2286" s="23"/>
      <c r="AA2286" s="23"/>
      <c r="AB2286" s="23"/>
      <c r="AC2286" s="23"/>
      <c r="AD2286" s="23"/>
      <c r="AE2286" s="23"/>
      <c r="AF2286" s="23"/>
      <c r="AG2286" s="23"/>
      <c r="AH2286" s="23"/>
      <c r="AI2286" s="23"/>
      <c r="AJ2286" s="23"/>
      <c r="AK2286" s="23"/>
      <c r="AL2286" s="23"/>
      <c r="AM2286" s="23"/>
      <c r="AN2286" s="23"/>
      <c r="AO2286" s="23"/>
      <c r="AP2286" s="23"/>
      <c r="AQ2286" s="23"/>
      <c r="AR2286" s="23"/>
      <c r="AS2286" s="23"/>
      <c r="AT2286" s="23"/>
      <c r="AU2286" s="23"/>
      <c r="AV2286" s="23"/>
      <c r="AW2286" s="23"/>
      <c r="AX2286" s="23"/>
      <c r="AY2286" s="23"/>
      <c r="AZ2286" s="23"/>
      <c r="BA2286" s="23"/>
      <c r="BB2286" s="23"/>
      <c r="BC2286" s="23"/>
      <c r="BD2286" s="23"/>
      <c r="BE2286" s="23"/>
      <c r="BF2286" s="23"/>
      <c r="BG2286" s="23"/>
      <c r="BH2286" s="23"/>
      <c r="BI2286" s="23"/>
      <c r="BJ2286" s="23"/>
      <c r="BK2286" s="23"/>
      <c r="BL2286" s="23"/>
      <c r="BM2286" s="23"/>
      <c r="BN2286" s="23"/>
      <c r="BO2286" s="23"/>
    </row>
    <row r="2287" spans="1:67" s="8" customFormat="1" x14ac:dyDescent="0.25">
      <c r="A2287" s="23" t="s">
        <v>1723</v>
      </c>
      <c r="B2287" s="23"/>
      <c r="C2287" s="23" t="s">
        <v>1504</v>
      </c>
      <c r="D2287" s="23" t="s">
        <v>64</v>
      </c>
      <c r="E2287" s="23" t="s">
        <v>1548</v>
      </c>
      <c r="F2287" s="23"/>
      <c r="G2287" s="23" t="s">
        <v>1548</v>
      </c>
      <c r="H2287" s="23"/>
      <c r="I2287" s="23"/>
      <c r="J2287" s="23"/>
      <c r="K2287" s="23"/>
      <c r="L2287" s="23"/>
      <c r="M2287" s="23"/>
      <c r="N2287" s="23"/>
      <c r="O2287" s="23"/>
      <c r="P2287" s="23"/>
      <c r="Q2287" s="23"/>
      <c r="R2287" s="23"/>
      <c r="S2287" s="23"/>
      <c r="T2287" s="23"/>
      <c r="U2287" s="23"/>
      <c r="V2287" s="23"/>
      <c r="W2287" s="23"/>
      <c r="X2287" s="23"/>
      <c r="Y2287" s="23"/>
      <c r="Z2287" s="23"/>
      <c r="AA2287" s="23"/>
      <c r="AB2287" s="23"/>
      <c r="AC2287" s="23"/>
      <c r="AD2287" s="23"/>
      <c r="AE2287" s="23"/>
      <c r="AF2287" s="23"/>
      <c r="AG2287" s="23"/>
      <c r="AH2287" s="23"/>
      <c r="AI2287" s="23"/>
      <c r="AJ2287" s="23"/>
      <c r="AK2287" s="23"/>
      <c r="AL2287" s="23"/>
      <c r="AM2287" s="23"/>
      <c r="AN2287" s="23"/>
      <c r="AO2287" s="23"/>
      <c r="AP2287" s="23"/>
      <c r="AQ2287" s="23"/>
      <c r="AR2287" s="23"/>
      <c r="AS2287" s="23"/>
      <c r="AT2287" s="23"/>
      <c r="AU2287" s="23"/>
      <c r="AV2287" s="23"/>
      <c r="AW2287" s="23"/>
      <c r="AX2287" s="23"/>
      <c r="AY2287" s="23"/>
      <c r="AZ2287" s="23"/>
      <c r="BA2287" s="23"/>
      <c r="BB2287" s="23"/>
      <c r="BC2287" s="23"/>
      <c r="BD2287" s="23"/>
      <c r="BE2287" s="23"/>
      <c r="BF2287" s="23"/>
      <c r="BG2287" s="23"/>
      <c r="BH2287" s="23"/>
      <c r="BI2287" s="23"/>
      <c r="BJ2287" s="23"/>
      <c r="BK2287" s="23"/>
      <c r="BL2287" s="23"/>
      <c r="BM2287" s="23"/>
      <c r="BN2287" s="23"/>
      <c r="BO2287" s="23"/>
    </row>
    <row r="2288" spans="1:67" x14ac:dyDescent="0.25">
      <c r="A2288" s="13" t="s">
        <v>1723</v>
      </c>
      <c r="B2288" s="13"/>
      <c r="C2288" s="13" t="s">
        <v>1504</v>
      </c>
      <c r="D2288" s="13" t="s">
        <v>64</v>
      </c>
      <c r="E2288" s="13" t="s">
        <v>1540</v>
      </c>
      <c r="F2288" s="13" t="s">
        <v>1542</v>
      </c>
      <c r="G2288" s="13" t="s">
        <v>1540</v>
      </c>
      <c r="H2288" s="13" t="s">
        <v>1542</v>
      </c>
      <c r="I2288" s="13"/>
      <c r="J2288" s="13"/>
      <c r="K2288" s="13"/>
      <c r="L2288" s="13"/>
      <c r="M2288" s="13"/>
      <c r="N2288" s="13"/>
      <c r="O2288" s="13"/>
      <c r="P2288" s="13"/>
      <c r="Q2288" s="13"/>
      <c r="R2288" s="13"/>
      <c r="S2288" s="13"/>
      <c r="T2288" s="13"/>
      <c r="U2288" s="13"/>
      <c r="V2288" s="13"/>
      <c r="W2288" s="13"/>
      <c r="X2288" s="13"/>
      <c r="Y2288" s="13"/>
      <c r="Z2288" s="13"/>
      <c r="AA2288" s="13"/>
      <c r="AB2288" s="13"/>
      <c r="AC2288" s="13"/>
      <c r="AD2288" s="13"/>
      <c r="AE2288" s="13"/>
      <c r="AF2288" s="13"/>
      <c r="AG2288" s="13"/>
      <c r="AH2288" s="13"/>
      <c r="AI2288" s="13"/>
      <c r="AJ2288" s="13"/>
      <c r="AK2288" s="13"/>
      <c r="AL2288" s="13"/>
      <c r="AM2288" s="13"/>
      <c r="AN2288" s="13"/>
      <c r="AO2288" s="13"/>
      <c r="AP2288" s="13"/>
      <c r="AQ2288" s="13"/>
      <c r="AR2288" s="13"/>
      <c r="AS2288" s="13"/>
      <c r="AT2288" s="13"/>
      <c r="AU2288" s="13"/>
      <c r="AV2288" s="13"/>
      <c r="AW2288" s="13"/>
      <c r="AX2288" s="13"/>
      <c r="AY2288" s="13"/>
      <c r="AZ2288" s="13"/>
      <c r="BA2288" s="13"/>
      <c r="BB2288" s="13"/>
      <c r="BC2288" s="13"/>
      <c r="BD2288" s="13"/>
      <c r="BE2288" s="13"/>
      <c r="BF2288" s="13"/>
      <c r="BG2288" s="13"/>
      <c r="BH2288" s="13"/>
      <c r="BI2288" s="13"/>
      <c r="BJ2288" s="13"/>
      <c r="BK2288" s="13"/>
      <c r="BL2288" s="13"/>
      <c r="BM2288" s="13"/>
      <c r="BN2288" s="13"/>
      <c r="BO2288" s="13"/>
    </row>
    <row r="2289" spans="1:67" x14ac:dyDescent="0.25">
      <c r="A2289" t="s">
        <v>2160</v>
      </c>
      <c r="C2289" t="s">
        <v>1504</v>
      </c>
      <c r="D2289" t="s">
        <v>64</v>
      </c>
      <c r="E2289" t="s">
        <v>1540</v>
      </c>
      <c r="F2289" t="s">
        <v>1542</v>
      </c>
      <c r="G2289" t="s">
        <v>1540</v>
      </c>
      <c r="H2289" t="s">
        <v>1542</v>
      </c>
      <c r="AO2289">
        <v>5.6</v>
      </c>
      <c r="AR2289">
        <v>4.8</v>
      </c>
      <c r="AS2289">
        <v>5.9</v>
      </c>
      <c r="AW2289">
        <v>6.6</v>
      </c>
      <c r="AZ2289">
        <v>5.6</v>
      </c>
      <c r="BA2289">
        <v>7.2</v>
      </c>
      <c r="BD2289">
        <v>6</v>
      </c>
      <c r="BE2289">
        <v>9</v>
      </c>
      <c r="BH2289">
        <v>5.7</v>
      </c>
      <c r="BI2289" t="s">
        <v>2164</v>
      </c>
      <c r="BJ2289" t="s">
        <v>67</v>
      </c>
      <c r="BK2289" s="1">
        <v>44819</v>
      </c>
      <c r="BL2289" t="s">
        <v>2163</v>
      </c>
      <c r="BM2289">
        <v>1639</v>
      </c>
      <c r="BN2289" t="s">
        <v>60</v>
      </c>
      <c r="BO2289" t="s">
        <v>2163</v>
      </c>
    </row>
    <row r="2290" spans="1:67" s="8" customFormat="1" x14ac:dyDescent="0.25">
      <c r="A2290" t="s">
        <v>2161</v>
      </c>
      <c r="B2290"/>
      <c r="C2290" t="s">
        <v>1504</v>
      </c>
      <c r="D2290" t="s">
        <v>64</v>
      </c>
      <c r="E2290" t="s">
        <v>1540</v>
      </c>
      <c r="F2290" t="s">
        <v>1542</v>
      </c>
      <c r="G2290" t="s">
        <v>1540</v>
      </c>
      <c r="H2290" t="s">
        <v>1542</v>
      </c>
      <c r="I2290"/>
      <c r="J2290"/>
      <c r="K2290"/>
      <c r="L2290"/>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c r="AT2290"/>
      <c r="AU2290"/>
      <c r="AV2290"/>
      <c r="AW2290"/>
      <c r="AX2290"/>
      <c r="AY2290"/>
      <c r="AZ2290"/>
      <c r="BA2290">
        <v>7.8</v>
      </c>
      <c r="BB2290"/>
      <c r="BC2290"/>
      <c r="BD2290">
        <v>6.1</v>
      </c>
      <c r="BE2290">
        <v>9.8000000000000007</v>
      </c>
      <c r="BF2290"/>
      <c r="BG2290"/>
      <c r="BH2290">
        <v>5.8</v>
      </c>
      <c r="BI2290" t="s">
        <v>2164</v>
      </c>
      <c r="BJ2290" t="s">
        <v>67</v>
      </c>
      <c r="BK2290" s="1">
        <v>44819</v>
      </c>
      <c r="BL2290" t="s">
        <v>2163</v>
      </c>
      <c r="BM2290">
        <v>1639</v>
      </c>
      <c r="BN2290"/>
      <c r="BO2290"/>
    </row>
    <row r="2291" spans="1:67" s="8" customFormat="1" x14ac:dyDescent="0.25">
      <c r="A2291" t="s">
        <v>2159</v>
      </c>
      <c r="B2291" t="s">
        <v>326</v>
      </c>
      <c r="C2291" t="s">
        <v>1504</v>
      </c>
      <c r="D2291" t="s">
        <v>64</v>
      </c>
      <c r="E2291" t="s">
        <v>1540</v>
      </c>
      <c r="F2291" t="s">
        <v>1542</v>
      </c>
      <c r="G2291" t="s">
        <v>1540</v>
      </c>
      <c r="H2291" t="s">
        <v>1542</v>
      </c>
      <c r="I2291"/>
      <c r="J2291"/>
      <c r="K2291"/>
      <c r="L2291"/>
      <c r="M2291"/>
      <c r="N2291"/>
      <c r="O2291"/>
      <c r="P2291"/>
      <c r="Q2291">
        <v>5</v>
      </c>
      <c r="R2291"/>
      <c r="S2291"/>
      <c r="T2291">
        <v>4.7</v>
      </c>
      <c r="U2291">
        <v>5</v>
      </c>
      <c r="V2291"/>
      <c r="W2291"/>
      <c r="X2291">
        <v>6.2</v>
      </c>
      <c r="Y2291">
        <v>7.4</v>
      </c>
      <c r="Z2291"/>
      <c r="AA2291"/>
      <c r="AB2291">
        <v>8.3000000000000007</v>
      </c>
      <c r="AC2291">
        <v>7.7</v>
      </c>
      <c r="AD2291"/>
      <c r="AE2291"/>
      <c r="AF2291">
        <v>10.7</v>
      </c>
      <c r="AG2291">
        <v>5.7</v>
      </c>
      <c r="AH2291"/>
      <c r="AI2291"/>
      <c r="AJ2291">
        <v>9.1999999999999993</v>
      </c>
      <c r="AK2291">
        <v>4.9000000000000004</v>
      </c>
      <c r="AL2291"/>
      <c r="AM2291"/>
      <c r="AN2291">
        <v>3.7</v>
      </c>
      <c r="AO2291">
        <v>5.5</v>
      </c>
      <c r="AP2291"/>
      <c r="AQ2291"/>
      <c r="AR2291">
        <v>4.0999999999999996</v>
      </c>
      <c r="AS2291">
        <v>5.4</v>
      </c>
      <c r="AT2291"/>
      <c r="AU2291"/>
      <c r="AV2291">
        <v>4.5999999999999996</v>
      </c>
      <c r="AW2291">
        <v>6.7</v>
      </c>
      <c r="AX2291"/>
      <c r="AY2291"/>
      <c r="AZ2291">
        <v>5.2</v>
      </c>
      <c r="BA2291">
        <v>7.5</v>
      </c>
      <c r="BB2291"/>
      <c r="BC2291"/>
      <c r="BD2291">
        <v>6.3</v>
      </c>
      <c r="BE2291">
        <v>8.5</v>
      </c>
      <c r="BF2291"/>
      <c r="BG2291"/>
      <c r="BH2291">
        <v>5.5</v>
      </c>
      <c r="BI2291" t="s">
        <v>2164</v>
      </c>
      <c r="BJ2291" t="s">
        <v>67</v>
      </c>
      <c r="BK2291" s="1">
        <v>44819</v>
      </c>
      <c r="BL2291" t="s">
        <v>2163</v>
      </c>
      <c r="BM2291">
        <v>1639</v>
      </c>
      <c r="BN2291" t="s">
        <v>60</v>
      </c>
      <c r="BO2291" t="s">
        <v>2163</v>
      </c>
    </row>
    <row r="2292" spans="1:67" s="8" customFormat="1" x14ac:dyDescent="0.25">
      <c r="A2292" s="8" t="s">
        <v>2159</v>
      </c>
      <c r="B2292" t="s">
        <v>326</v>
      </c>
      <c r="C2292" t="s">
        <v>1504</v>
      </c>
      <c r="D2292" t="s">
        <v>64</v>
      </c>
      <c r="E2292" t="s">
        <v>1540</v>
      </c>
      <c r="F2292" t="s">
        <v>1542</v>
      </c>
      <c r="G2292" s="8" t="s">
        <v>1540</v>
      </c>
      <c r="H2292" t="s">
        <v>1542</v>
      </c>
      <c r="I2292" t="b">
        <v>0</v>
      </c>
      <c r="J2292"/>
      <c r="K2292"/>
      <c r="L2292"/>
      <c r="M2292"/>
      <c r="N2292"/>
      <c r="O2292"/>
      <c r="P2292"/>
      <c r="Q2292"/>
      <c r="R2292"/>
      <c r="S2292"/>
      <c r="T2292"/>
      <c r="U2292"/>
      <c r="V2292"/>
      <c r="W2292"/>
      <c r="X2292"/>
      <c r="Y2292">
        <v>7.4</v>
      </c>
      <c r="Z2292"/>
      <c r="AA2292"/>
      <c r="AB2292">
        <v>8.3000000000000007</v>
      </c>
      <c r="AC2292"/>
      <c r="AD2292"/>
      <c r="AE2292"/>
      <c r="AF2292"/>
      <c r="AG2292"/>
      <c r="AH2292"/>
      <c r="AI2292"/>
      <c r="AJ2292"/>
      <c r="AK2292"/>
      <c r="AL2292"/>
      <c r="AM2292"/>
      <c r="AN2292"/>
      <c r="AO2292"/>
      <c r="AP2292"/>
      <c r="AQ2292"/>
      <c r="AR2292"/>
      <c r="AS2292"/>
      <c r="AT2292"/>
      <c r="AU2292"/>
      <c r="AV2292"/>
      <c r="AW2292"/>
      <c r="AX2292"/>
      <c r="AY2292"/>
      <c r="AZ2292"/>
      <c r="BA2292"/>
      <c r="BB2292"/>
      <c r="BC2292"/>
      <c r="BD2292"/>
      <c r="BE2292"/>
      <c r="BF2292"/>
      <c r="BG2292"/>
      <c r="BH2292"/>
      <c r="BI2292" t="s">
        <v>2474</v>
      </c>
      <c r="BJ2292" t="s">
        <v>67</v>
      </c>
      <c r="BK2292" s="1">
        <v>44825</v>
      </c>
      <c r="BL2292" t="s">
        <v>2453</v>
      </c>
      <c r="BM2292">
        <v>79420</v>
      </c>
      <c r="BN2292"/>
      <c r="BO2292"/>
    </row>
    <row r="2293" spans="1:67" s="8" customFormat="1" x14ac:dyDescent="0.25">
      <c r="A2293" s="8" t="s">
        <v>2468</v>
      </c>
      <c r="B2293"/>
      <c r="C2293" t="s">
        <v>1504</v>
      </c>
      <c r="D2293" t="s">
        <v>64</v>
      </c>
      <c r="E2293" t="s">
        <v>1540</v>
      </c>
      <c r="F2293" t="s">
        <v>1542</v>
      </c>
      <c r="G2293" s="8" t="s">
        <v>1540</v>
      </c>
      <c r="H2293" t="s">
        <v>1542</v>
      </c>
      <c r="I2293" t="b">
        <v>0</v>
      </c>
      <c r="J2293"/>
      <c r="K2293"/>
      <c r="L2293"/>
      <c r="M2293"/>
      <c r="N2293"/>
      <c r="O2293"/>
      <c r="P2293"/>
      <c r="Q2293"/>
      <c r="R2293"/>
      <c r="S2293"/>
      <c r="T2293"/>
      <c r="U2293"/>
      <c r="V2293"/>
      <c r="W2293"/>
      <c r="X2293"/>
      <c r="Y2293">
        <v>6.9</v>
      </c>
      <c r="Z2293"/>
      <c r="AA2293"/>
      <c r="AB2293">
        <v>6.9</v>
      </c>
      <c r="AC2293"/>
      <c r="AD2293"/>
      <c r="AE2293"/>
      <c r="AF2293"/>
      <c r="AG2293"/>
      <c r="AH2293"/>
      <c r="AI2293"/>
      <c r="AJ2293"/>
      <c r="AK2293"/>
      <c r="AL2293"/>
      <c r="AM2293"/>
      <c r="AN2293"/>
      <c r="AO2293"/>
      <c r="AP2293"/>
      <c r="AQ2293"/>
      <c r="AR2293"/>
      <c r="AS2293"/>
      <c r="AT2293"/>
      <c r="AU2293"/>
      <c r="AV2293"/>
      <c r="AW2293"/>
      <c r="AX2293"/>
      <c r="AY2293"/>
      <c r="AZ2293"/>
      <c r="BA2293"/>
      <c r="BB2293"/>
      <c r="BC2293"/>
      <c r="BD2293"/>
      <c r="BE2293"/>
      <c r="BF2293"/>
      <c r="BG2293"/>
      <c r="BH2293"/>
      <c r="BI2293" t="s">
        <v>2473</v>
      </c>
      <c r="BJ2293" t="s">
        <v>67</v>
      </c>
      <c r="BK2293" s="1">
        <v>44825</v>
      </c>
      <c r="BL2293" t="s">
        <v>2453</v>
      </c>
      <c r="BM2293">
        <v>79420</v>
      </c>
      <c r="BN2293"/>
      <c r="BO2293"/>
    </row>
    <row r="2294" spans="1:67" s="8" customFormat="1" x14ac:dyDescent="0.25">
      <c r="A2294" t="s">
        <v>2767</v>
      </c>
      <c r="B2294"/>
      <c r="C2294" t="s">
        <v>1504</v>
      </c>
      <c r="D2294" t="s">
        <v>64</v>
      </c>
      <c r="E2294" t="s">
        <v>1540</v>
      </c>
      <c r="F2294" t="s">
        <v>1542</v>
      </c>
      <c r="G2294" t="s">
        <v>1540</v>
      </c>
      <c r="H2294" t="s">
        <v>1542</v>
      </c>
      <c r="I2294"/>
      <c r="J2294"/>
      <c r="K2294"/>
      <c r="L2294" t="s">
        <v>2766</v>
      </c>
      <c r="M2294"/>
      <c r="N2294"/>
      <c r="O2294"/>
      <c r="P2294"/>
      <c r="Q2294"/>
      <c r="R2294"/>
      <c r="S2294"/>
      <c r="T2294"/>
      <c r="U2294"/>
      <c r="V2294"/>
      <c r="W2294"/>
      <c r="X2294"/>
      <c r="Y2294"/>
      <c r="Z2294"/>
      <c r="AA2294"/>
      <c r="AB2294"/>
      <c r="AC2294"/>
      <c r="AD2294"/>
      <c r="AE2294"/>
      <c r="AF2294"/>
      <c r="AG2294"/>
      <c r="AH2294"/>
      <c r="AI2294"/>
      <c r="AJ2294"/>
      <c r="AK2294"/>
      <c r="AL2294"/>
      <c r="AM2294"/>
      <c r="AN2294"/>
      <c r="AO2294">
        <v>5.8</v>
      </c>
      <c r="AP2294"/>
      <c r="AQ2294"/>
      <c r="AR2294">
        <v>4.5</v>
      </c>
      <c r="AS2294">
        <v>6.2</v>
      </c>
      <c r="AT2294"/>
      <c r="AU2294"/>
      <c r="AV2294">
        <v>4.5999999999999996</v>
      </c>
      <c r="AW2294"/>
      <c r="AX2294"/>
      <c r="AY2294"/>
      <c r="AZ2294">
        <v>5.5</v>
      </c>
      <c r="BA2294">
        <v>7.8</v>
      </c>
      <c r="BB2294"/>
      <c r="BC2294"/>
      <c r="BD2294">
        <v>6</v>
      </c>
      <c r="BE2294">
        <v>9.5</v>
      </c>
      <c r="BF2294"/>
      <c r="BG2294"/>
      <c r="BH2294">
        <v>5.4</v>
      </c>
      <c r="BI2294"/>
      <c r="BJ2294" s="8" t="s">
        <v>67</v>
      </c>
      <c r="BK2294" s="9">
        <v>44830</v>
      </c>
      <c r="BL2294" s="8" t="s">
        <v>2684</v>
      </c>
      <c r="BM2294">
        <v>63104</v>
      </c>
      <c r="BN2294"/>
      <c r="BO2294"/>
    </row>
    <row r="2295" spans="1:67" x14ac:dyDescent="0.25">
      <c r="A2295" s="8" t="s">
        <v>2467</v>
      </c>
      <c r="C2295" t="s">
        <v>1504</v>
      </c>
      <c r="D2295" t="s">
        <v>64</v>
      </c>
      <c r="E2295" t="s">
        <v>1540</v>
      </c>
      <c r="F2295" t="s">
        <v>1542</v>
      </c>
      <c r="G2295" s="8" t="s">
        <v>1540</v>
      </c>
      <c r="H2295" t="s">
        <v>1542</v>
      </c>
      <c r="I2295" t="b">
        <v>0</v>
      </c>
      <c r="Y2295">
        <v>6.8</v>
      </c>
      <c r="AB2295">
        <v>7.3</v>
      </c>
      <c r="BI2295" t="s">
        <v>2472</v>
      </c>
      <c r="BJ2295" t="s">
        <v>67</v>
      </c>
      <c r="BK2295" s="1">
        <v>44825</v>
      </c>
      <c r="BL2295" t="s">
        <v>2453</v>
      </c>
      <c r="BM2295">
        <v>79420</v>
      </c>
    </row>
    <row r="2296" spans="1:67" s="8" customFormat="1" x14ac:dyDescent="0.25">
      <c r="A2296" s="8" t="s">
        <v>2466</v>
      </c>
      <c r="B2296"/>
      <c r="C2296" t="s">
        <v>1504</v>
      </c>
      <c r="D2296" t="s">
        <v>64</v>
      </c>
      <c r="E2296" t="s">
        <v>1540</v>
      </c>
      <c r="F2296" t="s">
        <v>1542</v>
      </c>
      <c r="G2296" s="8" t="s">
        <v>1540</v>
      </c>
      <c r="H2296" t="s">
        <v>1542</v>
      </c>
      <c r="I2296" t="b">
        <v>0</v>
      </c>
      <c r="J2296"/>
      <c r="K2296"/>
      <c r="L2296"/>
      <c r="M2296"/>
      <c r="N2296"/>
      <c r="O2296"/>
      <c r="P2296"/>
      <c r="Q2296"/>
      <c r="R2296"/>
      <c r="S2296"/>
      <c r="T2296"/>
      <c r="U2296"/>
      <c r="V2296"/>
      <c r="W2296"/>
      <c r="X2296"/>
      <c r="Y2296">
        <v>7.1</v>
      </c>
      <c r="Z2296"/>
      <c r="AA2296"/>
      <c r="AB2296">
        <v>7.5</v>
      </c>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t="s">
        <v>2475</v>
      </c>
      <c r="BJ2296" t="s">
        <v>67</v>
      </c>
      <c r="BK2296" s="1">
        <v>44825</v>
      </c>
      <c r="BL2296" t="s">
        <v>2453</v>
      </c>
      <c r="BM2296">
        <v>79420</v>
      </c>
      <c r="BN2296"/>
      <c r="BO2296"/>
    </row>
    <row r="2297" spans="1:67" s="12" customFormat="1" x14ac:dyDescent="0.25">
      <c r="A2297" t="s">
        <v>2770</v>
      </c>
      <c r="B2297"/>
      <c r="C2297" t="s">
        <v>1504</v>
      </c>
      <c r="D2297" t="s">
        <v>64</v>
      </c>
      <c r="E2297" t="s">
        <v>1540</v>
      </c>
      <c r="F2297" t="s">
        <v>1542</v>
      </c>
      <c r="G2297" t="s">
        <v>1540</v>
      </c>
      <c r="H2297" t="s">
        <v>1542</v>
      </c>
      <c r="I2297"/>
      <c r="J2297"/>
      <c r="K2297"/>
      <c r="L2297" t="s">
        <v>2775</v>
      </c>
      <c r="M2297"/>
      <c r="N2297"/>
      <c r="O2297"/>
      <c r="P2297"/>
      <c r="Q2297"/>
      <c r="R2297"/>
      <c r="S2297"/>
      <c r="T2297"/>
      <c r="U2297"/>
      <c r="V2297"/>
      <c r="W2297"/>
      <c r="X2297"/>
      <c r="Y2297"/>
      <c r="Z2297"/>
      <c r="AA2297"/>
      <c r="AB2297"/>
      <c r="AC2297"/>
      <c r="AD2297"/>
      <c r="AE2297"/>
      <c r="AF2297"/>
      <c r="AG2297"/>
      <c r="AH2297"/>
      <c r="AI2297"/>
      <c r="AJ2297"/>
      <c r="AK2297"/>
      <c r="AL2297"/>
      <c r="AM2297"/>
      <c r="AN2297"/>
      <c r="AO2297">
        <v>5.6</v>
      </c>
      <c r="AP2297"/>
      <c r="AQ2297"/>
      <c r="AR2297">
        <v>4.8</v>
      </c>
      <c r="AS2297">
        <v>6.3</v>
      </c>
      <c r="AT2297"/>
      <c r="AU2297"/>
      <c r="AV2297"/>
      <c r="AW2297">
        <v>7.1</v>
      </c>
      <c r="AX2297"/>
      <c r="AY2297"/>
      <c r="AZ2297">
        <v>5.7</v>
      </c>
      <c r="BA2297">
        <v>7.5</v>
      </c>
      <c r="BB2297"/>
      <c r="BC2297"/>
      <c r="BD2297">
        <v>6.2</v>
      </c>
      <c r="BE2297">
        <v>9.1</v>
      </c>
      <c r="BF2297"/>
      <c r="BG2297"/>
      <c r="BH2297">
        <v>5.9</v>
      </c>
      <c r="BI2297" t="s">
        <v>2776</v>
      </c>
      <c r="BJ2297" s="8" t="s">
        <v>67</v>
      </c>
      <c r="BK2297" s="9">
        <v>44830</v>
      </c>
      <c r="BL2297" s="8" t="s">
        <v>2684</v>
      </c>
      <c r="BM2297">
        <v>63104</v>
      </c>
      <c r="BN2297"/>
      <c r="BO2297"/>
    </row>
    <row r="2298" spans="1:67" s="12" customFormat="1" x14ac:dyDescent="0.25">
      <c r="A2298" t="s">
        <v>2771</v>
      </c>
      <c r="B2298" t="s">
        <v>326</v>
      </c>
      <c r="C2298" t="s">
        <v>1504</v>
      </c>
      <c r="D2298" t="s">
        <v>64</v>
      </c>
      <c r="E2298" t="s">
        <v>1540</v>
      </c>
      <c r="F2298" t="s">
        <v>1542</v>
      </c>
      <c r="G2298" t="s">
        <v>1540</v>
      </c>
      <c r="H2298" t="s">
        <v>1542</v>
      </c>
      <c r="I2298"/>
      <c r="J2298"/>
      <c r="K2298"/>
      <c r="L2298" t="s">
        <v>2772</v>
      </c>
      <c r="M2298"/>
      <c r="N2298"/>
      <c r="O2298"/>
      <c r="P2298"/>
      <c r="Q2298">
        <v>5</v>
      </c>
      <c r="R2298"/>
      <c r="S2298"/>
      <c r="T2298">
        <v>4.5999999999999996</v>
      </c>
      <c r="U2298"/>
      <c r="V2298"/>
      <c r="W2298"/>
      <c r="X2298">
        <v>6.2</v>
      </c>
      <c r="Y2298">
        <v>7.6</v>
      </c>
      <c r="Z2298"/>
      <c r="AA2298"/>
      <c r="AB2298">
        <v>8.4</v>
      </c>
      <c r="AC2298">
        <v>7.8</v>
      </c>
      <c r="AD2298"/>
      <c r="AE2298"/>
      <c r="AF2298">
        <v>10.5</v>
      </c>
      <c r="AG2298">
        <v>5.7</v>
      </c>
      <c r="AH2298"/>
      <c r="AI2298"/>
      <c r="AJ2298">
        <v>9.1</v>
      </c>
      <c r="AK2298">
        <v>4.7</v>
      </c>
      <c r="AL2298"/>
      <c r="AM2298"/>
      <c r="AN2298">
        <v>3.6</v>
      </c>
      <c r="AO2298">
        <v>5.4</v>
      </c>
      <c r="AP2298"/>
      <c r="AQ2298"/>
      <c r="AR2298">
        <v>4</v>
      </c>
      <c r="AS2298">
        <v>5.7</v>
      </c>
      <c r="AT2298"/>
      <c r="AU2298"/>
      <c r="AV2298">
        <v>4.5</v>
      </c>
      <c r="AW2298">
        <v>7.3</v>
      </c>
      <c r="AX2298"/>
      <c r="AY2298"/>
      <c r="AZ2298">
        <v>5.3</v>
      </c>
      <c r="BA2298">
        <v>8.3000000000000007</v>
      </c>
      <c r="BB2298"/>
      <c r="BC2298"/>
      <c r="BD2298">
        <v>6.3</v>
      </c>
      <c r="BE2298">
        <v>8.6999999999999993</v>
      </c>
      <c r="BF2298"/>
      <c r="BG2298"/>
      <c r="BH2298">
        <v>5.5</v>
      </c>
      <c r="BI2298"/>
      <c r="BJ2298" s="8" t="s">
        <v>67</v>
      </c>
      <c r="BK2298" s="9">
        <v>44830</v>
      </c>
      <c r="BL2298" s="8" t="s">
        <v>2684</v>
      </c>
      <c r="BM2298">
        <v>63104</v>
      </c>
      <c r="BN2298"/>
      <c r="BO2298"/>
    </row>
    <row r="2299" spans="1:67" s="8" customFormat="1" x14ac:dyDescent="0.25">
      <c r="A2299" s="8" t="s">
        <v>2471</v>
      </c>
      <c r="B2299"/>
      <c r="C2299" t="s">
        <v>1504</v>
      </c>
      <c r="D2299" t="s">
        <v>64</v>
      </c>
      <c r="E2299" t="s">
        <v>1540</v>
      </c>
      <c r="F2299" t="s">
        <v>1543</v>
      </c>
      <c r="G2299" s="8" t="s">
        <v>1540</v>
      </c>
      <c r="H2299" t="s">
        <v>2463</v>
      </c>
      <c r="I2299"/>
      <c r="J2299"/>
      <c r="K2299"/>
      <c r="L2299"/>
      <c r="M2299"/>
      <c r="N2299"/>
      <c r="O2299"/>
      <c r="P2299"/>
      <c r="Q2299"/>
      <c r="R2299"/>
      <c r="S2299"/>
      <c r="T2299"/>
      <c r="U2299"/>
      <c r="V2299"/>
      <c r="W2299"/>
      <c r="X2299"/>
      <c r="Y2299">
        <v>7.3</v>
      </c>
      <c r="Z2299"/>
      <c r="AA2299"/>
      <c r="AB2299">
        <v>8.5</v>
      </c>
      <c r="AC2299"/>
      <c r="AD2299"/>
      <c r="AE2299"/>
      <c r="AF2299"/>
      <c r="AG2299"/>
      <c r="AH2299"/>
      <c r="AI2299"/>
      <c r="AJ2299"/>
      <c r="AK2299"/>
      <c r="AL2299"/>
      <c r="AM2299"/>
      <c r="AN2299"/>
      <c r="AO2299"/>
      <c r="AP2299"/>
      <c r="AQ2299"/>
      <c r="AR2299"/>
      <c r="AS2299"/>
      <c r="AT2299"/>
      <c r="AU2299"/>
      <c r="AV2299"/>
      <c r="AW2299"/>
      <c r="AX2299"/>
      <c r="AY2299"/>
      <c r="AZ2299"/>
      <c r="BA2299"/>
      <c r="BB2299"/>
      <c r="BC2299"/>
      <c r="BD2299"/>
      <c r="BE2299"/>
      <c r="BF2299"/>
      <c r="BG2299"/>
      <c r="BH2299"/>
      <c r="BI2299"/>
      <c r="BJ2299" t="s">
        <v>67</v>
      </c>
      <c r="BK2299" s="1">
        <v>44825</v>
      </c>
      <c r="BL2299" t="s">
        <v>2453</v>
      </c>
      <c r="BM2299">
        <v>79420</v>
      </c>
      <c r="BN2299" t="s">
        <v>60</v>
      </c>
      <c r="BO2299" t="s">
        <v>2453</v>
      </c>
    </row>
    <row r="2300" spans="1:67" s="8" customFormat="1" x14ac:dyDescent="0.25">
      <c r="A2300" s="8" t="s">
        <v>2526</v>
      </c>
      <c r="B2300"/>
      <c r="C2300" t="s">
        <v>1504</v>
      </c>
      <c r="D2300" t="s">
        <v>64</v>
      </c>
      <c r="E2300" t="s">
        <v>1540</v>
      </c>
      <c r="F2300" t="s">
        <v>1543</v>
      </c>
      <c r="G2300" s="8" t="s">
        <v>1540</v>
      </c>
      <c r="H2300" t="s">
        <v>2463</v>
      </c>
      <c r="I2300"/>
      <c r="J2300"/>
      <c r="K2300"/>
      <c r="L2300"/>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c r="AT2300"/>
      <c r="AU2300"/>
      <c r="AV2300"/>
      <c r="AW2300"/>
      <c r="AX2300"/>
      <c r="AY2300"/>
      <c r="AZ2300"/>
      <c r="BA2300"/>
      <c r="BB2300"/>
      <c r="BC2300"/>
      <c r="BD2300"/>
      <c r="BE2300"/>
      <c r="BF2300"/>
      <c r="BG2300"/>
      <c r="BH2300"/>
      <c r="BI2300"/>
      <c r="BJ2300" t="s">
        <v>67</v>
      </c>
      <c r="BK2300" s="1">
        <v>44825</v>
      </c>
      <c r="BL2300" t="s">
        <v>2453</v>
      </c>
      <c r="BM2300">
        <v>79420</v>
      </c>
      <c r="BN2300" t="s">
        <v>60</v>
      </c>
      <c r="BO2300" t="s">
        <v>2453</v>
      </c>
    </row>
    <row r="2301" spans="1:67" s="8" customFormat="1" x14ac:dyDescent="0.25">
      <c r="A2301" s="13" t="s">
        <v>1723</v>
      </c>
      <c r="B2301" s="13"/>
      <c r="C2301" s="13" t="s">
        <v>1504</v>
      </c>
      <c r="D2301" s="13" t="s">
        <v>64</v>
      </c>
      <c r="E2301" s="13" t="s">
        <v>1540</v>
      </c>
      <c r="F2301" s="13" t="s">
        <v>1543</v>
      </c>
      <c r="G2301" s="13" t="s">
        <v>1540</v>
      </c>
      <c r="H2301" s="13" t="s">
        <v>1543</v>
      </c>
      <c r="I2301" s="13"/>
      <c r="J2301" s="13"/>
      <c r="K2301" s="13"/>
      <c r="L2301" s="13"/>
      <c r="M2301" s="13"/>
      <c r="N2301" s="13"/>
      <c r="O2301" s="13"/>
      <c r="P2301" s="13"/>
      <c r="Q2301" s="13"/>
      <c r="R2301" s="13"/>
      <c r="S2301" s="13"/>
      <c r="T2301" s="13"/>
      <c r="U2301" s="13"/>
      <c r="V2301" s="13"/>
      <c r="W2301" s="13"/>
      <c r="X2301" s="13"/>
      <c r="Y2301" s="13"/>
      <c r="Z2301" s="13"/>
      <c r="AA2301" s="13"/>
      <c r="AB2301" s="13"/>
      <c r="AC2301" s="13"/>
      <c r="AD2301" s="13"/>
      <c r="AE2301" s="13"/>
      <c r="AF2301" s="13"/>
      <c r="AG2301" s="13"/>
      <c r="AH2301" s="13"/>
      <c r="AI2301" s="13"/>
      <c r="AJ2301" s="13"/>
      <c r="AK2301" s="13"/>
      <c r="AL2301" s="13"/>
      <c r="AM2301" s="13"/>
      <c r="AN2301" s="13"/>
      <c r="AO2301" s="13"/>
      <c r="AP2301" s="13"/>
      <c r="AQ2301" s="13"/>
      <c r="AR2301" s="13"/>
      <c r="AS2301" s="13"/>
      <c r="AT2301" s="13"/>
      <c r="AU2301" s="13"/>
      <c r="AV2301" s="13"/>
      <c r="AW2301" s="13"/>
      <c r="AX2301" s="13"/>
      <c r="AY2301" s="13"/>
      <c r="AZ2301" s="13"/>
      <c r="BA2301" s="13"/>
      <c r="BB2301" s="13"/>
      <c r="BC2301" s="13"/>
      <c r="BD2301" s="13"/>
      <c r="BE2301" s="13"/>
      <c r="BF2301" s="13"/>
      <c r="BG2301" s="13"/>
      <c r="BH2301" s="13"/>
      <c r="BI2301" s="13"/>
      <c r="BJ2301" s="13"/>
      <c r="BK2301" s="13"/>
      <c r="BL2301" s="13"/>
      <c r="BM2301" s="13"/>
      <c r="BN2301" s="13"/>
      <c r="BO2301" s="13"/>
    </row>
    <row r="2302" spans="1:67" s="8" customFormat="1" x14ac:dyDescent="0.25">
      <c r="A2302" t="s">
        <v>2650</v>
      </c>
      <c r="B2302"/>
      <c r="C2302" t="s">
        <v>1504</v>
      </c>
      <c r="D2302" t="s">
        <v>64</v>
      </c>
      <c r="E2302" t="s">
        <v>1540</v>
      </c>
      <c r="F2302" t="s">
        <v>1543</v>
      </c>
      <c r="G2302" t="s">
        <v>1540</v>
      </c>
      <c r="H2302" t="s">
        <v>1543</v>
      </c>
      <c r="I2302"/>
      <c r="J2302"/>
      <c r="K2302"/>
      <c r="L2302" t="s">
        <v>2763</v>
      </c>
      <c r="M2302"/>
      <c r="N2302"/>
      <c r="O2302"/>
      <c r="P2302"/>
      <c r="Q2302"/>
      <c r="R2302"/>
      <c r="S2302"/>
      <c r="T2302"/>
      <c r="U2302">
        <v>6.29</v>
      </c>
      <c r="V2302"/>
      <c r="W2302"/>
      <c r="X2302">
        <v>7.08</v>
      </c>
      <c r="Y2302">
        <v>7.72</v>
      </c>
      <c r="Z2302"/>
      <c r="AA2302"/>
      <c r="AB2302">
        <v>8.5</v>
      </c>
      <c r="AC2302">
        <v>8.3800000000000008</v>
      </c>
      <c r="AD2302"/>
      <c r="AE2302"/>
      <c r="AF2302">
        <v>10.77</v>
      </c>
      <c r="AG2302">
        <v>6.74</v>
      </c>
      <c r="AH2302"/>
      <c r="AI2302"/>
      <c r="AJ2302">
        <v>9.4600000000000009</v>
      </c>
      <c r="AK2302"/>
      <c r="AL2302"/>
      <c r="AM2302"/>
      <c r="AN2302"/>
      <c r="AO2302">
        <v>5.53</v>
      </c>
      <c r="AP2302"/>
      <c r="AQ2302"/>
      <c r="AR2302">
        <v>4.2699999999999996</v>
      </c>
      <c r="AS2302">
        <v>6.57</v>
      </c>
      <c r="AT2302"/>
      <c r="AU2302"/>
      <c r="AV2302">
        <v>4.8600000000000003</v>
      </c>
      <c r="AW2302"/>
      <c r="AX2302"/>
      <c r="AY2302"/>
      <c r="AZ2302"/>
      <c r="BA2302">
        <v>8.5399999999999991</v>
      </c>
      <c r="BB2302"/>
      <c r="BC2302"/>
      <c r="BD2302">
        <v>6.18</v>
      </c>
      <c r="BE2302">
        <v>9.27</v>
      </c>
      <c r="BF2302"/>
      <c r="BG2302"/>
      <c r="BH2302">
        <v>5.61</v>
      </c>
      <c r="BI2302"/>
      <c r="BJ2302" s="8" t="s">
        <v>67</v>
      </c>
      <c r="BK2302" s="9">
        <v>44830</v>
      </c>
      <c r="BL2302" s="8" t="s">
        <v>2684</v>
      </c>
      <c r="BM2302">
        <v>63104</v>
      </c>
      <c r="BN2302"/>
      <c r="BO2302"/>
    </row>
    <row r="2303" spans="1:67" s="8" customFormat="1" x14ac:dyDescent="0.25">
      <c r="A2303" t="s">
        <v>2650</v>
      </c>
      <c r="B2303"/>
      <c r="C2303" t="s">
        <v>1504</v>
      </c>
      <c r="D2303" t="s">
        <v>64</v>
      </c>
      <c r="E2303" t="s">
        <v>1540</v>
      </c>
      <c r="F2303" t="s">
        <v>1543</v>
      </c>
      <c r="G2303" t="s">
        <v>1540</v>
      </c>
      <c r="H2303" t="s">
        <v>1543</v>
      </c>
      <c r="I2303" t="b">
        <v>0</v>
      </c>
      <c r="J2303"/>
      <c r="K2303"/>
      <c r="L2303" t="s">
        <v>2778</v>
      </c>
      <c r="M2303"/>
      <c r="N2303"/>
      <c r="O2303"/>
      <c r="P2303"/>
      <c r="Q2303"/>
      <c r="R2303"/>
      <c r="S2303"/>
      <c r="T2303"/>
      <c r="U2303">
        <v>5.76</v>
      </c>
      <c r="V2303"/>
      <c r="W2303"/>
      <c r="X2303">
        <v>6.83</v>
      </c>
      <c r="Y2303">
        <v>7.45</v>
      </c>
      <c r="Z2303"/>
      <c r="AA2303"/>
      <c r="AB2303">
        <v>7.91</v>
      </c>
      <c r="AC2303">
        <v>8.2100000000000009</v>
      </c>
      <c r="AD2303"/>
      <c r="AE2303"/>
      <c r="AF2303">
        <v>10.130000000000001</v>
      </c>
      <c r="AG2303"/>
      <c r="AH2303"/>
      <c r="AI2303"/>
      <c r="AJ2303"/>
      <c r="AK2303"/>
      <c r="AL2303"/>
      <c r="AM2303"/>
      <c r="AN2303"/>
      <c r="AO2303">
        <v>5.5</v>
      </c>
      <c r="AP2303"/>
      <c r="AQ2303"/>
      <c r="AR2303">
        <v>4.29</v>
      </c>
      <c r="AS2303">
        <v>5.8</v>
      </c>
      <c r="AT2303"/>
      <c r="AU2303"/>
      <c r="AV2303">
        <v>4.2300000000000004</v>
      </c>
      <c r="AW2303"/>
      <c r="AX2303"/>
      <c r="AY2303"/>
      <c r="AZ2303"/>
      <c r="BA2303">
        <v>8.44</v>
      </c>
      <c r="BB2303"/>
      <c r="BC2303"/>
      <c r="BD2303">
        <v>6.14</v>
      </c>
      <c r="BE2303"/>
      <c r="BF2303"/>
      <c r="BG2303"/>
      <c r="BH2303"/>
      <c r="BI2303" t="s">
        <v>2779</v>
      </c>
      <c r="BJ2303" s="8" t="s">
        <v>67</v>
      </c>
      <c r="BK2303" s="9">
        <v>44830</v>
      </c>
      <c r="BL2303" s="8" t="s">
        <v>2684</v>
      </c>
      <c r="BM2303">
        <v>63104</v>
      </c>
      <c r="BN2303"/>
      <c r="BO2303"/>
    </row>
    <row r="2304" spans="1:67" s="8" customFormat="1" x14ac:dyDescent="0.25">
      <c r="A2304" s="8" t="s">
        <v>2470</v>
      </c>
      <c r="B2304"/>
      <c r="C2304" t="s">
        <v>1504</v>
      </c>
      <c r="D2304" t="s">
        <v>64</v>
      </c>
      <c r="E2304" t="s">
        <v>1540</v>
      </c>
      <c r="F2304" t="s">
        <v>1543</v>
      </c>
      <c r="G2304" s="8" t="s">
        <v>1540</v>
      </c>
      <c r="H2304" t="s">
        <v>1543</v>
      </c>
      <c r="I2304" t="b">
        <v>0</v>
      </c>
      <c r="J2304"/>
      <c r="K2304"/>
      <c r="L2304"/>
      <c r="M2304"/>
      <c r="N2304"/>
      <c r="O2304"/>
      <c r="P2304"/>
      <c r="Q2304"/>
      <c r="R2304"/>
      <c r="S2304"/>
      <c r="T2304"/>
      <c r="U2304"/>
      <c r="V2304"/>
      <c r="W2304"/>
      <c r="X2304"/>
      <c r="Y2304">
        <v>7.7</v>
      </c>
      <c r="Z2304"/>
      <c r="AA2304"/>
      <c r="AB2304">
        <v>8.9</v>
      </c>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t="s">
        <v>2477</v>
      </c>
      <c r="BJ2304" t="s">
        <v>67</v>
      </c>
      <c r="BK2304" s="1">
        <v>44825</v>
      </c>
      <c r="BL2304" t="s">
        <v>2453</v>
      </c>
      <c r="BM2304">
        <v>79420</v>
      </c>
      <c r="BN2304"/>
      <c r="BO2304"/>
    </row>
    <row r="2305" spans="1:67" s="8" customFormat="1" x14ac:dyDescent="0.25">
      <c r="A2305" s="8" t="s">
        <v>2469</v>
      </c>
      <c r="B2305" t="s">
        <v>326</v>
      </c>
      <c r="C2305" t="s">
        <v>1504</v>
      </c>
      <c r="D2305" t="s">
        <v>64</v>
      </c>
      <c r="E2305" t="s">
        <v>1540</v>
      </c>
      <c r="F2305" t="s">
        <v>1543</v>
      </c>
      <c r="G2305" s="8" t="s">
        <v>1540</v>
      </c>
      <c r="H2305" t="s">
        <v>1543</v>
      </c>
      <c r="I2305" t="b">
        <v>0</v>
      </c>
      <c r="J2305"/>
      <c r="K2305"/>
      <c r="L2305"/>
      <c r="M2305"/>
      <c r="N2305"/>
      <c r="O2305"/>
      <c r="P2305"/>
      <c r="Q2305"/>
      <c r="R2305"/>
      <c r="S2305"/>
      <c r="T2305"/>
      <c r="U2305"/>
      <c r="V2305"/>
      <c r="W2305"/>
      <c r="X2305"/>
      <c r="Y2305">
        <v>7.5</v>
      </c>
      <c r="Z2305"/>
      <c r="AA2305"/>
      <c r="AB2305">
        <v>8.8000000000000007</v>
      </c>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t="s">
        <v>2476</v>
      </c>
      <c r="BJ2305" t="s">
        <v>67</v>
      </c>
      <c r="BK2305" s="1">
        <v>44825</v>
      </c>
      <c r="BL2305" t="s">
        <v>2453</v>
      </c>
      <c r="BM2305">
        <v>79420</v>
      </c>
      <c r="BN2305"/>
      <c r="BO2305"/>
    </row>
    <row r="2306" spans="1:67" s="8" customFormat="1" x14ac:dyDescent="0.25">
      <c r="A2306" s="8" t="s">
        <v>2464</v>
      </c>
      <c r="C2306" s="8" t="s">
        <v>1504</v>
      </c>
      <c r="D2306" s="8" t="s">
        <v>64</v>
      </c>
      <c r="E2306" s="8" t="s">
        <v>1540</v>
      </c>
      <c r="F2306" s="8" t="s">
        <v>1543</v>
      </c>
      <c r="G2306" s="8" t="s">
        <v>1540</v>
      </c>
      <c r="H2306" s="8" t="s">
        <v>1543</v>
      </c>
      <c r="I2306" s="8" t="b">
        <v>0</v>
      </c>
      <c r="Y2306" s="8">
        <v>7.7</v>
      </c>
      <c r="AB2306" s="8">
        <v>8.1</v>
      </c>
      <c r="BI2306" s="8" t="s">
        <v>2477</v>
      </c>
      <c r="BJ2306" s="8" t="s">
        <v>67</v>
      </c>
      <c r="BK2306" s="9">
        <v>44825</v>
      </c>
      <c r="BL2306" s="8" t="s">
        <v>2453</v>
      </c>
      <c r="BM2306" s="8">
        <v>79420</v>
      </c>
    </row>
    <row r="2307" spans="1:67" s="8" customFormat="1" x14ac:dyDescent="0.25">
      <c r="A2307" s="13" t="s">
        <v>1723</v>
      </c>
      <c r="B2307" s="13"/>
      <c r="C2307" s="13" t="s">
        <v>1504</v>
      </c>
      <c r="D2307" s="13" t="s">
        <v>64</v>
      </c>
      <c r="E2307" s="13" t="s">
        <v>1540</v>
      </c>
      <c r="F2307" s="13" t="s">
        <v>1541</v>
      </c>
      <c r="G2307" s="13" t="s">
        <v>1540</v>
      </c>
      <c r="H2307" s="13" t="s">
        <v>1541</v>
      </c>
      <c r="I2307" s="13"/>
      <c r="J2307" s="13"/>
      <c r="K2307" s="13"/>
      <c r="L2307" s="13"/>
      <c r="M2307" s="13"/>
      <c r="N2307" s="13"/>
      <c r="O2307" s="13"/>
      <c r="P2307" s="13"/>
      <c r="Q2307" s="13"/>
      <c r="R2307" s="13"/>
      <c r="S2307" s="13"/>
      <c r="T2307" s="13"/>
      <c r="U2307" s="13"/>
      <c r="V2307" s="13"/>
      <c r="W2307" s="13"/>
      <c r="X2307" s="13"/>
      <c r="Y2307" s="13"/>
      <c r="Z2307" s="13"/>
      <c r="AA2307" s="13"/>
      <c r="AB2307" s="13"/>
      <c r="AC2307" s="13"/>
      <c r="AD2307" s="13"/>
      <c r="AE2307" s="13"/>
      <c r="AF2307" s="13"/>
      <c r="AG2307" s="13"/>
      <c r="AH2307" s="13"/>
      <c r="AI2307" s="13"/>
      <c r="AJ2307" s="13"/>
      <c r="AK2307" s="13"/>
      <c r="AL2307" s="13"/>
      <c r="AM2307" s="13"/>
      <c r="AN2307" s="13"/>
      <c r="AO2307" s="13"/>
      <c r="AP2307" s="13"/>
      <c r="AQ2307" s="13"/>
      <c r="AR2307" s="13"/>
      <c r="AS2307" s="13"/>
      <c r="AT2307" s="13"/>
      <c r="AU2307" s="13"/>
      <c r="AV2307" s="13"/>
      <c r="AW2307" s="13"/>
      <c r="AX2307" s="13"/>
      <c r="AY2307" s="13"/>
      <c r="AZ2307" s="13"/>
      <c r="BA2307" s="13"/>
      <c r="BB2307" s="13"/>
      <c r="BC2307" s="13"/>
      <c r="BD2307" s="13"/>
      <c r="BE2307" s="13"/>
      <c r="BF2307" s="13"/>
      <c r="BG2307" s="13"/>
      <c r="BH2307" s="13"/>
      <c r="BI2307" s="13"/>
      <c r="BJ2307" s="13"/>
      <c r="BK2307" s="13"/>
      <c r="BL2307" s="13"/>
      <c r="BM2307" s="13"/>
      <c r="BN2307" s="13"/>
      <c r="BO2307" s="13"/>
    </row>
    <row r="2308" spans="1:67" s="8" customFormat="1" x14ac:dyDescent="0.25">
      <c r="A2308" t="s">
        <v>2162</v>
      </c>
      <c r="B2308" t="s">
        <v>326</v>
      </c>
      <c r="C2308" t="s">
        <v>1504</v>
      </c>
      <c r="D2308" t="s">
        <v>64</v>
      </c>
      <c r="E2308" t="s">
        <v>1540</v>
      </c>
      <c r="F2308" t="s">
        <v>1541</v>
      </c>
      <c r="G2308" t="s">
        <v>1540</v>
      </c>
      <c r="H2308" t="s">
        <v>1541</v>
      </c>
      <c r="I2308" t="b">
        <v>0</v>
      </c>
      <c r="J2308"/>
      <c r="K2308"/>
      <c r="L2308"/>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v>5.5</v>
      </c>
      <c r="AT2308"/>
      <c r="AU2308"/>
      <c r="AV2308">
        <v>3.9</v>
      </c>
      <c r="AW2308">
        <v>6</v>
      </c>
      <c r="AX2308"/>
      <c r="AY2308"/>
      <c r="AZ2308">
        <v>4</v>
      </c>
      <c r="BA2308"/>
      <c r="BB2308"/>
      <c r="BC2308"/>
      <c r="BD2308"/>
      <c r="BE2308"/>
      <c r="BF2308"/>
      <c r="BG2308"/>
      <c r="BH2308"/>
      <c r="BI2308"/>
      <c r="BJ2308" t="s">
        <v>67</v>
      </c>
      <c r="BK2308" s="1">
        <v>44819</v>
      </c>
      <c r="BL2308" t="s">
        <v>2163</v>
      </c>
      <c r="BM2308">
        <v>1639</v>
      </c>
      <c r="BN2308" t="s">
        <v>60</v>
      </c>
      <c r="BO2308" t="s">
        <v>2163</v>
      </c>
    </row>
    <row r="2309" spans="1:67" s="8" customFormat="1" x14ac:dyDescent="0.25">
      <c r="A2309" s="8" t="s">
        <v>2465</v>
      </c>
      <c r="B2309"/>
      <c r="C2309" t="s">
        <v>1504</v>
      </c>
      <c r="D2309" t="s">
        <v>64</v>
      </c>
      <c r="E2309" t="s">
        <v>1540</v>
      </c>
      <c r="F2309" t="s">
        <v>1541</v>
      </c>
      <c r="G2309" s="8" t="s">
        <v>1540</v>
      </c>
      <c r="H2309" s="8" t="s">
        <v>1541</v>
      </c>
      <c r="J2309"/>
      <c r="K2309"/>
      <c r="L2309"/>
      <c r="M2309"/>
      <c r="N2309"/>
      <c r="O2309"/>
      <c r="P2309"/>
      <c r="Q2309"/>
      <c r="R2309"/>
      <c r="S2309"/>
      <c r="T2309"/>
      <c r="U2309"/>
      <c r="V2309"/>
      <c r="W2309"/>
      <c r="X2309"/>
      <c r="Y2309">
        <v>6.86</v>
      </c>
      <c r="Z2309"/>
      <c r="AA2309"/>
      <c r="AB2309">
        <v>7.87</v>
      </c>
      <c r="AC2309"/>
      <c r="AD2309"/>
      <c r="AE2309"/>
      <c r="AF2309"/>
      <c r="AG2309"/>
      <c r="AH2309"/>
      <c r="AI2309"/>
      <c r="AJ2309"/>
      <c r="AK2309"/>
      <c r="AL2309"/>
      <c r="AM2309"/>
      <c r="AN2309"/>
      <c r="AO2309"/>
      <c r="AP2309"/>
      <c r="AQ2309"/>
      <c r="AR2309"/>
      <c r="AS2309"/>
      <c r="AT2309"/>
      <c r="AU2309"/>
      <c r="AV2309"/>
      <c r="AW2309"/>
      <c r="AX2309"/>
      <c r="AY2309"/>
      <c r="AZ2309"/>
      <c r="BA2309"/>
      <c r="BB2309"/>
      <c r="BC2309"/>
      <c r="BD2309"/>
      <c r="BE2309"/>
      <c r="BF2309"/>
      <c r="BG2309"/>
      <c r="BH2309"/>
      <c r="BI2309"/>
      <c r="BJ2309" t="s">
        <v>67</v>
      </c>
      <c r="BK2309" s="1">
        <v>44825</v>
      </c>
      <c r="BL2309" t="s">
        <v>2453</v>
      </c>
      <c r="BM2309">
        <v>79420</v>
      </c>
      <c r="BN2309"/>
      <c r="BO2309"/>
    </row>
    <row r="2310" spans="1:67" s="8" customFormat="1" x14ac:dyDescent="0.25">
      <c r="A2310" t="s">
        <v>2162</v>
      </c>
      <c r="B2310" t="s">
        <v>326</v>
      </c>
      <c r="C2310" t="s">
        <v>1504</v>
      </c>
      <c r="D2310" t="s">
        <v>64</v>
      </c>
      <c r="E2310" t="s">
        <v>1540</v>
      </c>
      <c r="F2310" t="s">
        <v>1541</v>
      </c>
      <c r="G2310" t="s">
        <v>876</v>
      </c>
      <c r="H2310" t="s">
        <v>1541</v>
      </c>
      <c r="I2310"/>
      <c r="J2310"/>
      <c r="K2310"/>
      <c r="L2310"/>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v>5.5</v>
      </c>
      <c r="AT2310"/>
      <c r="AU2310"/>
      <c r="AV2310">
        <v>3.9</v>
      </c>
      <c r="AW2310">
        <v>6</v>
      </c>
      <c r="AX2310"/>
      <c r="AY2310"/>
      <c r="AZ2310">
        <v>4</v>
      </c>
      <c r="BA2310"/>
      <c r="BB2310"/>
      <c r="BC2310"/>
      <c r="BD2310"/>
      <c r="BE2310"/>
      <c r="BF2310"/>
      <c r="BG2310"/>
      <c r="BH2310"/>
      <c r="BI2310"/>
      <c r="BJ2310" t="s">
        <v>67</v>
      </c>
      <c r="BK2310" s="1">
        <v>44819</v>
      </c>
      <c r="BL2310" t="s">
        <v>2166</v>
      </c>
      <c r="BM2310">
        <v>1637</v>
      </c>
      <c r="BN2310"/>
      <c r="BO2310"/>
    </row>
    <row r="2311" spans="1:67" s="8" customFormat="1" x14ac:dyDescent="0.25">
      <c r="A2311" t="s">
        <v>2167</v>
      </c>
      <c r="B2311"/>
      <c r="C2311" t="s">
        <v>1504</v>
      </c>
      <c r="D2311" t="s">
        <v>64</v>
      </c>
      <c r="E2311" t="s">
        <v>1540</v>
      </c>
      <c r="F2311" t="s">
        <v>1541</v>
      </c>
      <c r="G2311" t="s">
        <v>876</v>
      </c>
      <c r="H2311" t="s">
        <v>1541</v>
      </c>
      <c r="I2311"/>
      <c r="J2311"/>
      <c r="K2311"/>
      <c r="L2311"/>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c r="AT2311"/>
      <c r="AU2311"/>
      <c r="AV2311"/>
      <c r="AW2311">
        <v>5.9</v>
      </c>
      <c r="AX2311"/>
      <c r="AY2311"/>
      <c r="AZ2311">
        <v>4</v>
      </c>
      <c r="BA2311">
        <v>6.5</v>
      </c>
      <c r="BB2311"/>
      <c r="BC2311"/>
      <c r="BD2311"/>
      <c r="BE2311">
        <v>8.1999999999999993</v>
      </c>
      <c r="BF2311"/>
      <c r="BG2311"/>
      <c r="BH2311"/>
      <c r="BI2311" t="s">
        <v>3463</v>
      </c>
      <c r="BJ2311" t="s">
        <v>67</v>
      </c>
      <c r="BK2311" s="1">
        <v>44819</v>
      </c>
      <c r="BL2311" t="s">
        <v>2166</v>
      </c>
      <c r="BM2311">
        <v>1637</v>
      </c>
      <c r="BN2311"/>
      <c r="BO2311"/>
    </row>
    <row r="2312" spans="1:67" s="8" customFormat="1" x14ac:dyDescent="0.25">
      <c r="A2312" t="s">
        <v>2768</v>
      </c>
      <c r="B2312"/>
      <c r="C2312" t="s">
        <v>1504</v>
      </c>
      <c r="D2312" t="s">
        <v>64</v>
      </c>
      <c r="E2312" t="s">
        <v>1540</v>
      </c>
      <c r="F2312" t="s">
        <v>271</v>
      </c>
      <c r="G2312" t="s">
        <v>1540</v>
      </c>
      <c r="H2312" t="s">
        <v>271</v>
      </c>
      <c r="I2312"/>
      <c r="J2312"/>
      <c r="K2312"/>
      <c r="L2312" t="s">
        <v>2774</v>
      </c>
      <c r="M2312"/>
      <c r="N2312"/>
      <c r="O2312"/>
      <c r="P2312"/>
      <c r="Q2312"/>
      <c r="R2312"/>
      <c r="S2312"/>
      <c r="T2312"/>
      <c r="U2312"/>
      <c r="V2312"/>
      <c r="W2312"/>
      <c r="X2312"/>
      <c r="Y2312"/>
      <c r="Z2312"/>
      <c r="AA2312"/>
      <c r="AB2312"/>
      <c r="AC2312"/>
      <c r="AD2312"/>
      <c r="AE2312"/>
      <c r="AF2312"/>
      <c r="AG2312">
        <v>6</v>
      </c>
      <c r="AH2312"/>
      <c r="AI2312"/>
      <c r="AJ2312">
        <v>7.8</v>
      </c>
      <c r="AK2312"/>
      <c r="AL2312"/>
      <c r="AM2312"/>
      <c r="AN2312"/>
      <c r="AO2312"/>
      <c r="AP2312"/>
      <c r="AQ2312"/>
      <c r="AR2312"/>
      <c r="AS2312"/>
      <c r="AT2312"/>
      <c r="AU2312"/>
      <c r="AV2312"/>
      <c r="AW2312"/>
      <c r="AX2312"/>
      <c r="AY2312"/>
      <c r="AZ2312"/>
      <c r="BA2312"/>
      <c r="BB2312"/>
      <c r="BC2312"/>
      <c r="BD2312"/>
      <c r="BE2312"/>
      <c r="BF2312"/>
      <c r="BG2312"/>
      <c r="BH2312"/>
      <c r="BI2312"/>
      <c r="BJ2312" s="8" t="s">
        <v>67</v>
      </c>
      <c r="BK2312" s="9">
        <v>44830</v>
      </c>
      <c r="BL2312" s="8" t="s">
        <v>2684</v>
      </c>
      <c r="BM2312">
        <v>63104</v>
      </c>
      <c r="BN2312"/>
      <c r="BO2312"/>
    </row>
    <row r="2313" spans="1:67" s="8" customFormat="1" x14ac:dyDescent="0.25">
      <c r="A2313" s="2" t="s">
        <v>2769</v>
      </c>
      <c r="B2313" s="2"/>
      <c r="C2313" s="2" t="s">
        <v>1504</v>
      </c>
      <c r="D2313" s="2" t="s">
        <v>64</v>
      </c>
      <c r="E2313" s="2" t="s">
        <v>1540</v>
      </c>
      <c r="F2313" s="2" t="s">
        <v>271</v>
      </c>
      <c r="G2313" s="2" t="s">
        <v>1540</v>
      </c>
      <c r="H2313" s="2" t="s">
        <v>271</v>
      </c>
      <c r="I2313" s="2"/>
      <c r="J2313" s="2"/>
      <c r="K2313" s="2"/>
      <c r="L2313" s="2" t="s">
        <v>2773</v>
      </c>
      <c r="M2313" s="2"/>
      <c r="N2313" s="2"/>
      <c r="O2313" s="2"/>
      <c r="P2313" s="2"/>
      <c r="Q2313" s="2"/>
      <c r="R2313" s="2"/>
      <c r="S2313" s="2"/>
      <c r="T2313" s="2"/>
      <c r="U2313" s="2"/>
      <c r="V2313" s="2"/>
      <c r="W2313" s="2"/>
      <c r="X2313" s="2"/>
      <c r="Y2313" s="2"/>
      <c r="Z2313" s="2"/>
      <c r="AA2313" s="2"/>
      <c r="AB2313" s="2"/>
      <c r="AC2313" s="2"/>
      <c r="AD2313" s="2"/>
      <c r="AE2313" s="2"/>
      <c r="AF2313" s="2"/>
      <c r="AG2313" s="2"/>
      <c r="AH2313" s="2"/>
      <c r="AI2313" s="2"/>
      <c r="AJ2313" s="2"/>
      <c r="AK2313" s="2"/>
      <c r="AL2313" s="2"/>
      <c r="AM2313" s="2"/>
      <c r="AN2313" s="2"/>
      <c r="AO2313" s="2"/>
      <c r="AP2313" s="2"/>
      <c r="AQ2313" s="2"/>
      <c r="AR2313" s="2"/>
      <c r="AS2313" s="2"/>
      <c r="AT2313" s="2"/>
      <c r="AU2313" s="2"/>
      <c r="AV2313" s="2"/>
      <c r="AW2313" s="2"/>
      <c r="AX2313" s="2"/>
      <c r="AY2313" s="2"/>
      <c r="AZ2313" s="2"/>
      <c r="BA2313" s="2"/>
      <c r="BB2313" s="2"/>
      <c r="BC2313" s="2"/>
      <c r="BD2313" s="2"/>
      <c r="BE2313" s="2"/>
      <c r="BF2313" s="2"/>
      <c r="BG2313" s="2"/>
      <c r="BH2313" s="2"/>
      <c r="BI2313" s="2" t="s">
        <v>2777</v>
      </c>
      <c r="BJ2313" s="2" t="s">
        <v>67</v>
      </c>
      <c r="BK2313" s="3">
        <v>44830</v>
      </c>
      <c r="BL2313" s="2" t="s">
        <v>2684</v>
      </c>
      <c r="BM2313" s="2">
        <v>63104</v>
      </c>
      <c r="BN2313" s="2"/>
      <c r="BO2313" s="2"/>
    </row>
    <row r="2314" spans="1:67" s="8" customFormat="1" x14ac:dyDescent="0.25">
      <c r="A2314" t="s">
        <v>2155</v>
      </c>
      <c r="B2314"/>
      <c r="C2314" t="s">
        <v>1504</v>
      </c>
      <c r="D2314" t="s">
        <v>64</v>
      </c>
      <c r="E2314" t="s">
        <v>1540</v>
      </c>
      <c r="F2314" t="s">
        <v>271</v>
      </c>
      <c r="G2314" t="s">
        <v>1540</v>
      </c>
      <c r="H2314" t="s">
        <v>271</v>
      </c>
      <c r="I2314"/>
      <c r="J2314"/>
      <c r="K2314"/>
      <c r="L2314"/>
      <c r="M2314"/>
      <c r="N2314"/>
      <c r="O2314"/>
      <c r="P2314"/>
      <c r="Q2314"/>
      <c r="R2314"/>
      <c r="S2314"/>
      <c r="T2314"/>
      <c r="U2314"/>
      <c r="V2314"/>
      <c r="W2314"/>
      <c r="X2314"/>
      <c r="Y2314"/>
      <c r="Z2314"/>
      <c r="AA2314"/>
      <c r="AB2314"/>
      <c r="AC2314"/>
      <c r="AD2314"/>
      <c r="AE2314"/>
      <c r="AF2314"/>
      <c r="AG2314"/>
      <c r="AH2314"/>
      <c r="AI2314"/>
      <c r="AJ2314"/>
      <c r="AK2314"/>
      <c r="AL2314"/>
      <c r="AM2314"/>
      <c r="AN2314"/>
      <c r="AO2314">
        <v>5.3</v>
      </c>
      <c r="AP2314"/>
      <c r="AQ2314"/>
      <c r="AR2314">
        <v>4.3</v>
      </c>
      <c r="AS2314"/>
      <c r="AT2314"/>
      <c r="AU2314"/>
      <c r="AV2314"/>
      <c r="AW2314"/>
      <c r="AX2314"/>
      <c r="AY2314"/>
      <c r="AZ2314"/>
      <c r="BA2314"/>
      <c r="BB2314"/>
      <c r="BC2314"/>
      <c r="BD2314"/>
      <c r="BE2314"/>
      <c r="BF2314"/>
      <c r="BG2314"/>
      <c r="BH2314"/>
      <c r="BI2314" t="s">
        <v>2156</v>
      </c>
      <c r="BJ2314" t="s">
        <v>67</v>
      </c>
      <c r="BK2314" s="1">
        <v>44819</v>
      </c>
      <c r="BL2314" t="s">
        <v>2163</v>
      </c>
      <c r="BM2314">
        <v>1639</v>
      </c>
      <c r="BN2314"/>
      <c r="BO2314"/>
    </row>
    <row r="2315" spans="1:67" s="12" customFormat="1" x14ac:dyDescent="0.25">
      <c r="A2315" t="s">
        <v>2157</v>
      </c>
      <c r="B2315"/>
      <c r="C2315" t="s">
        <v>1504</v>
      </c>
      <c r="D2315" t="s">
        <v>64</v>
      </c>
      <c r="E2315" t="s">
        <v>1540</v>
      </c>
      <c r="F2315" t="s">
        <v>271</v>
      </c>
      <c r="G2315" t="s">
        <v>1540</v>
      </c>
      <c r="H2315" t="s">
        <v>271</v>
      </c>
      <c r="I2315"/>
      <c r="J2315"/>
      <c r="K2315"/>
      <c r="L2315"/>
      <c r="M2315"/>
      <c r="N2315"/>
      <c r="O2315"/>
      <c r="P2315"/>
      <c r="Q2315"/>
      <c r="R2315"/>
      <c r="S2315"/>
      <c r="T2315"/>
      <c r="U2315">
        <v>5.4</v>
      </c>
      <c r="V2315"/>
      <c r="W2315"/>
      <c r="X2315">
        <v>6.3</v>
      </c>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t="s">
        <v>67</v>
      </c>
      <c r="BK2315" s="1">
        <v>44819</v>
      </c>
      <c r="BL2315" t="s">
        <v>2163</v>
      </c>
      <c r="BM2315">
        <v>1639</v>
      </c>
      <c r="BN2315"/>
      <c r="BO2315"/>
    </row>
    <row r="2316" spans="1:67" s="12" customFormat="1" x14ac:dyDescent="0.25">
      <c r="A2316" t="s">
        <v>2157</v>
      </c>
      <c r="B2316"/>
      <c r="C2316" t="s">
        <v>1504</v>
      </c>
      <c r="D2316" t="s">
        <v>64</v>
      </c>
      <c r="E2316" t="s">
        <v>1540</v>
      </c>
      <c r="F2316" t="s">
        <v>271</v>
      </c>
      <c r="G2316" t="s">
        <v>1540</v>
      </c>
      <c r="H2316" t="s">
        <v>271</v>
      </c>
      <c r="I2316"/>
      <c r="J2316"/>
      <c r="K2316"/>
      <c r="L2316"/>
      <c r="M2316"/>
      <c r="N2316"/>
      <c r="O2316"/>
      <c r="P2316"/>
      <c r="Q2316"/>
      <c r="R2316"/>
      <c r="S2316"/>
      <c r="T2316"/>
      <c r="U2316">
        <v>6.1</v>
      </c>
      <c r="V2316"/>
      <c r="W2316"/>
      <c r="X2316">
        <v>7.5</v>
      </c>
      <c r="Y2316"/>
      <c r="Z2316"/>
      <c r="AA2316"/>
      <c r="AB2316"/>
      <c r="AC2316"/>
      <c r="AD2316"/>
      <c r="AE2316"/>
      <c r="AF2316"/>
      <c r="AG2316"/>
      <c r="AH2316"/>
      <c r="AI2316"/>
      <c r="AJ2316"/>
      <c r="AK2316"/>
      <c r="AL2316"/>
      <c r="AM2316"/>
      <c r="AN2316"/>
      <c r="AO2316"/>
      <c r="AP2316"/>
      <c r="AQ2316"/>
      <c r="AR2316"/>
      <c r="AS2316"/>
      <c r="AT2316"/>
      <c r="AU2316"/>
      <c r="AV2316"/>
      <c r="AW2316"/>
      <c r="AX2316"/>
      <c r="AY2316"/>
      <c r="AZ2316"/>
      <c r="BA2316"/>
      <c r="BB2316"/>
      <c r="BC2316"/>
      <c r="BD2316"/>
      <c r="BE2316"/>
      <c r="BF2316"/>
      <c r="BG2316"/>
      <c r="BH2316"/>
      <c r="BI2316"/>
      <c r="BJ2316" t="s">
        <v>67</v>
      </c>
      <c r="BK2316" s="1">
        <v>44819</v>
      </c>
      <c r="BL2316" t="s">
        <v>2163</v>
      </c>
      <c r="BM2316">
        <v>1639</v>
      </c>
      <c r="BN2316"/>
      <c r="BO2316"/>
    </row>
    <row r="2317" spans="1:67" x14ac:dyDescent="0.25">
      <c r="A2317" t="s">
        <v>2157</v>
      </c>
      <c r="C2317" t="s">
        <v>1504</v>
      </c>
      <c r="D2317" t="s">
        <v>64</v>
      </c>
      <c r="E2317" t="s">
        <v>1540</v>
      </c>
      <c r="F2317" t="s">
        <v>271</v>
      </c>
      <c r="G2317" t="s">
        <v>1540</v>
      </c>
      <c r="H2317" t="s">
        <v>271</v>
      </c>
      <c r="AC2317">
        <v>7.6</v>
      </c>
      <c r="AF2317">
        <v>10.1</v>
      </c>
      <c r="BI2317" t="s">
        <v>2158</v>
      </c>
      <c r="BJ2317" t="s">
        <v>67</v>
      </c>
      <c r="BK2317" s="1">
        <v>44819</v>
      </c>
      <c r="BL2317" t="s">
        <v>2163</v>
      </c>
      <c r="BM2317">
        <v>1639</v>
      </c>
    </row>
    <row r="2318" spans="1:67" x14ac:dyDescent="0.25">
      <c r="A2318" t="s">
        <v>2764</v>
      </c>
      <c r="C2318" t="s">
        <v>1504</v>
      </c>
      <c r="D2318" t="s">
        <v>64</v>
      </c>
      <c r="E2318" t="s">
        <v>1540</v>
      </c>
      <c r="F2318" t="s">
        <v>271</v>
      </c>
      <c r="G2318" t="s">
        <v>1540</v>
      </c>
      <c r="H2318" t="s">
        <v>271</v>
      </c>
      <c r="L2318" t="s">
        <v>2765</v>
      </c>
      <c r="AC2318">
        <v>8.1</v>
      </c>
      <c r="AF2318">
        <v>9.8000000000000007</v>
      </c>
      <c r="BJ2318" s="8" t="s">
        <v>67</v>
      </c>
      <c r="BK2318" s="9">
        <v>44830</v>
      </c>
      <c r="BL2318" s="8" t="s">
        <v>2684</v>
      </c>
      <c r="BM2318">
        <v>63104</v>
      </c>
    </row>
    <row r="2319" spans="1:67" x14ac:dyDescent="0.25">
      <c r="A2319" t="s">
        <v>2154</v>
      </c>
      <c r="C2319" t="s">
        <v>1504</v>
      </c>
      <c r="D2319" t="s">
        <v>64</v>
      </c>
      <c r="E2319" t="s">
        <v>1540</v>
      </c>
      <c r="F2319" t="s">
        <v>271</v>
      </c>
      <c r="G2319" t="s">
        <v>1540</v>
      </c>
      <c r="H2319" t="s">
        <v>271</v>
      </c>
      <c r="BE2319">
        <v>10.1</v>
      </c>
      <c r="BH2319">
        <v>6.6</v>
      </c>
      <c r="BJ2319" t="s">
        <v>67</v>
      </c>
      <c r="BK2319" s="1">
        <v>44819</v>
      </c>
      <c r="BL2319" t="s">
        <v>2163</v>
      </c>
      <c r="BM2319" s="8">
        <v>1639</v>
      </c>
      <c r="BN2319" t="s">
        <v>60</v>
      </c>
      <c r="BO2319" t="s">
        <v>2163</v>
      </c>
    </row>
    <row r="2320" spans="1:67" x14ac:dyDescent="0.25">
      <c r="A2320" s="13" t="s">
        <v>1723</v>
      </c>
      <c r="B2320" s="13"/>
      <c r="C2320" s="13" t="s">
        <v>1504</v>
      </c>
      <c r="D2320" s="13" t="s">
        <v>64</v>
      </c>
      <c r="E2320" s="13" t="s">
        <v>1540</v>
      </c>
      <c r="F2320" s="13"/>
      <c r="G2320" s="13" t="s">
        <v>1540</v>
      </c>
      <c r="H2320" s="13"/>
      <c r="I2320" s="13"/>
      <c r="J2320" s="13"/>
      <c r="K2320" s="13"/>
      <c r="L2320" s="13"/>
      <c r="M2320" s="13"/>
      <c r="N2320" s="13"/>
      <c r="O2320" s="13"/>
      <c r="P2320" s="13"/>
      <c r="Q2320" s="13"/>
      <c r="R2320" s="13"/>
      <c r="S2320" s="13"/>
      <c r="T2320" s="13"/>
      <c r="U2320" s="13"/>
      <c r="V2320" s="13"/>
      <c r="W2320" s="13"/>
      <c r="X2320" s="13"/>
      <c r="Y2320" s="13"/>
      <c r="Z2320" s="13"/>
      <c r="AA2320" s="13"/>
      <c r="AB2320" s="13"/>
      <c r="AC2320" s="13"/>
      <c r="AD2320" s="13"/>
      <c r="AE2320" s="13"/>
      <c r="AF2320" s="13"/>
      <c r="AG2320" s="13"/>
      <c r="AH2320" s="13"/>
      <c r="AI2320" s="13"/>
      <c r="AJ2320" s="13"/>
      <c r="AK2320" s="13"/>
      <c r="AL2320" s="13"/>
      <c r="AM2320" s="13"/>
      <c r="AN2320" s="13"/>
      <c r="AO2320" s="13"/>
      <c r="AP2320" s="13"/>
      <c r="AQ2320" s="13"/>
      <c r="AR2320" s="13"/>
      <c r="AS2320" s="13"/>
      <c r="AT2320" s="13"/>
      <c r="AU2320" s="13"/>
      <c r="AV2320" s="13"/>
      <c r="AW2320" s="13"/>
      <c r="AX2320" s="13"/>
      <c r="AY2320" s="13"/>
      <c r="AZ2320" s="13"/>
      <c r="BA2320" s="13"/>
      <c r="BB2320" s="13"/>
      <c r="BC2320" s="13"/>
      <c r="BD2320" s="13"/>
      <c r="BE2320" s="13"/>
      <c r="BF2320" s="13"/>
      <c r="BG2320" s="13"/>
      <c r="BH2320" s="13"/>
      <c r="BI2320" s="13"/>
      <c r="BJ2320" s="13"/>
      <c r="BK2320" s="13"/>
      <c r="BL2320" s="13"/>
      <c r="BM2320" s="13"/>
      <c r="BN2320" s="13"/>
      <c r="BO2320" s="13"/>
    </row>
    <row r="2321" spans="1:67" x14ac:dyDescent="0.25">
      <c r="A2321" s="23" t="s">
        <v>1723</v>
      </c>
      <c r="B2321" s="23"/>
      <c r="C2321" s="23" t="s">
        <v>1504</v>
      </c>
      <c r="D2321" s="23" t="s">
        <v>64</v>
      </c>
      <c r="E2321" s="23" t="s">
        <v>1532</v>
      </c>
      <c r="F2321" s="23" t="s">
        <v>1534</v>
      </c>
      <c r="G2321" s="23" t="s">
        <v>1532</v>
      </c>
      <c r="H2321" s="23" t="s">
        <v>1534</v>
      </c>
      <c r="I2321" s="23"/>
      <c r="J2321" s="23"/>
      <c r="K2321" s="23"/>
      <c r="L2321" s="23"/>
      <c r="M2321" s="23"/>
      <c r="N2321" s="23"/>
      <c r="O2321" s="23"/>
      <c r="P2321" s="23"/>
      <c r="Q2321" s="23"/>
      <c r="R2321" s="23"/>
      <c r="S2321" s="23"/>
      <c r="T2321" s="23"/>
      <c r="U2321" s="23"/>
      <c r="V2321" s="23"/>
      <c r="W2321" s="23"/>
      <c r="X2321" s="23"/>
      <c r="Y2321" s="23"/>
      <c r="Z2321" s="23"/>
      <c r="AA2321" s="23"/>
      <c r="AB2321" s="23"/>
      <c r="AC2321" s="23"/>
      <c r="AD2321" s="23"/>
      <c r="AE2321" s="23"/>
      <c r="AF2321" s="23"/>
      <c r="AG2321" s="23"/>
      <c r="AH2321" s="23"/>
      <c r="AI2321" s="23"/>
      <c r="AJ2321" s="23"/>
      <c r="AK2321" s="23"/>
      <c r="AL2321" s="23"/>
      <c r="AM2321" s="23"/>
      <c r="AN2321" s="23"/>
      <c r="AO2321" s="23"/>
      <c r="AP2321" s="23"/>
      <c r="AQ2321" s="23"/>
      <c r="AR2321" s="23"/>
      <c r="AS2321" s="23"/>
      <c r="AT2321" s="23"/>
      <c r="AU2321" s="23"/>
      <c r="AV2321" s="23"/>
      <c r="AW2321" s="23"/>
      <c r="AX2321" s="23"/>
      <c r="AY2321" s="23"/>
      <c r="AZ2321" s="23"/>
      <c r="BA2321" s="23"/>
      <c r="BB2321" s="23"/>
      <c r="BC2321" s="23"/>
      <c r="BD2321" s="23"/>
      <c r="BE2321" s="23"/>
      <c r="BF2321" s="23"/>
      <c r="BG2321" s="23"/>
      <c r="BH2321" s="23"/>
      <c r="BI2321" s="23"/>
      <c r="BJ2321" s="23"/>
      <c r="BK2321" s="23"/>
      <c r="BL2321" s="23"/>
      <c r="BM2321" s="23"/>
      <c r="BN2321" s="23"/>
      <c r="BO2321" s="23"/>
    </row>
    <row r="2322" spans="1:67" x14ac:dyDescent="0.25">
      <c r="A2322" s="23" t="s">
        <v>1723</v>
      </c>
      <c r="B2322" s="23"/>
      <c r="C2322" s="23" t="s">
        <v>1504</v>
      </c>
      <c r="D2322" s="23" t="s">
        <v>64</v>
      </c>
      <c r="E2322" s="23" t="s">
        <v>1532</v>
      </c>
      <c r="F2322" s="23" t="s">
        <v>1533</v>
      </c>
      <c r="G2322" s="23" t="s">
        <v>1532</v>
      </c>
      <c r="H2322" s="23" t="s">
        <v>1533</v>
      </c>
      <c r="I2322" s="23"/>
      <c r="J2322" s="23"/>
      <c r="K2322" s="23"/>
      <c r="L2322" s="23"/>
      <c r="M2322" s="23"/>
      <c r="N2322" s="23"/>
      <c r="O2322" s="23"/>
      <c r="P2322" s="23"/>
      <c r="Q2322" s="23"/>
      <c r="R2322" s="23"/>
      <c r="S2322" s="23"/>
      <c r="T2322" s="23"/>
      <c r="U2322" s="23"/>
      <c r="V2322" s="23"/>
      <c r="W2322" s="23"/>
      <c r="X2322" s="23"/>
      <c r="Y2322" s="23"/>
      <c r="Z2322" s="23"/>
      <c r="AA2322" s="23"/>
      <c r="AB2322" s="23"/>
      <c r="AC2322" s="23"/>
      <c r="AD2322" s="23"/>
      <c r="AE2322" s="23"/>
      <c r="AF2322" s="23"/>
      <c r="AG2322" s="23"/>
      <c r="AH2322" s="23"/>
      <c r="AI2322" s="23"/>
      <c r="AJ2322" s="23"/>
      <c r="AK2322" s="23"/>
      <c r="AL2322" s="23"/>
      <c r="AM2322" s="23"/>
      <c r="AN2322" s="23"/>
      <c r="AO2322" s="23"/>
      <c r="AP2322" s="23"/>
      <c r="AQ2322" s="23"/>
      <c r="AR2322" s="23"/>
      <c r="AS2322" s="23"/>
      <c r="AT2322" s="23"/>
      <c r="AU2322" s="23"/>
      <c r="AV2322" s="23"/>
      <c r="AW2322" s="23"/>
      <c r="AX2322" s="23"/>
      <c r="AY2322" s="23"/>
      <c r="AZ2322" s="23"/>
      <c r="BA2322" s="23"/>
      <c r="BB2322" s="23"/>
      <c r="BC2322" s="23"/>
      <c r="BD2322" s="23"/>
      <c r="BE2322" s="23"/>
      <c r="BF2322" s="23"/>
      <c r="BG2322" s="23"/>
      <c r="BH2322" s="23"/>
      <c r="BI2322" s="23"/>
      <c r="BJ2322" s="23"/>
      <c r="BK2322" s="23"/>
      <c r="BL2322" s="23"/>
      <c r="BM2322" s="23"/>
      <c r="BN2322" s="23"/>
      <c r="BO2322" s="23"/>
    </row>
    <row r="2323" spans="1:67" x14ac:dyDescent="0.25">
      <c r="A2323" s="23" t="s">
        <v>1723</v>
      </c>
      <c r="B2323" s="23"/>
      <c r="C2323" s="23" t="s">
        <v>1504</v>
      </c>
      <c r="D2323" s="23" t="s">
        <v>64</v>
      </c>
      <c r="E2323" s="23" t="s">
        <v>1532</v>
      </c>
      <c r="F2323" s="23" t="s">
        <v>1535</v>
      </c>
      <c r="G2323" s="23" t="s">
        <v>1532</v>
      </c>
      <c r="H2323" s="23" t="s">
        <v>1535</v>
      </c>
      <c r="I2323" s="23"/>
      <c r="J2323" s="23"/>
      <c r="K2323" s="23"/>
      <c r="L2323" s="23"/>
      <c r="M2323" s="23"/>
      <c r="N2323" s="23"/>
      <c r="O2323" s="23"/>
      <c r="P2323" s="23"/>
      <c r="Q2323" s="23"/>
      <c r="R2323" s="23"/>
      <c r="S2323" s="23"/>
      <c r="T2323" s="23"/>
      <c r="U2323" s="23"/>
      <c r="V2323" s="23"/>
      <c r="W2323" s="23"/>
      <c r="X2323" s="23"/>
      <c r="Y2323" s="23"/>
      <c r="Z2323" s="23"/>
      <c r="AA2323" s="23"/>
      <c r="AB2323" s="23"/>
      <c r="AC2323" s="23"/>
      <c r="AD2323" s="23"/>
      <c r="AE2323" s="23"/>
      <c r="AF2323" s="23"/>
      <c r="AG2323" s="23"/>
      <c r="AH2323" s="23"/>
      <c r="AI2323" s="23"/>
      <c r="AJ2323" s="23"/>
      <c r="AK2323" s="23"/>
      <c r="AL2323" s="23"/>
      <c r="AM2323" s="23"/>
      <c r="AN2323" s="23"/>
      <c r="AO2323" s="23"/>
      <c r="AP2323" s="23"/>
      <c r="AQ2323" s="23"/>
      <c r="AR2323" s="23"/>
      <c r="AS2323" s="23"/>
      <c r="AT2323" s="23"/>
      <c r="AU2323" s="23"/>
      <c r="AV2323" s="23"/>
      <c r="AW2323" s="23"/>
      <c r="AX2323" s="23"/>
      <c r="AY2323" s="23"/>
      <c r="AZ2323" s="23"/>
      <c r="BA2323" s="23"/>
      <c r="BB2323" s="23"/>
      <c r="BC2323" s="23"/>
      <c r="BD2323" s="23"/>
      <c r="BE2323" s="23"/>
      <c r="BF2323" s="23"/>
      <c r="BG2323" s="23"/>
      <c r="BH2323" s="23"/>
      <c r="BI2323" s="23"/>
      <c r="BJ2323" s="23"/>
      <c r="BK2323" s="23"/>
      <c r="BL2323" s="23"/>
      <c r="BM2323" s="23"/>
      <c r="BN2323" s="23"/>
      <c r="BO2323" s="23"/>
    </row>
    <row r="2324" spans="1:67" x14ac:dyDescent="0.25">
      <c r="A2324" s="23" t="s">
        <v>1723</v>
      </c>
      <c r="B2324" s="23"/>
      <c r="C2324" s="23" t="s">
        <v>1504</v>
      </c>
      <c r="D2324" s="23" t="s">
        <v>64</v>
      </c>
      <c r="E2324" s="23" t="s">
        <v>1532</v>
      </c>
      <c r="F2324" s="23"/>
      <c r="G2324" s="23" t="s">
        <v>1532</v>
      </c>
      <c r="H2324" s="23"/>
      <c r="I2324" s="23"/>
      <c r="J2324" s="23"/>
      <c r="K2324" s="23"/>
      <c r="L2324" s="23"/>
      <c r="M2324" s="23"/>
      <c r="N2324" s="23"/>
      <c r="O2324" s="23"/>
      <c r="P2324" s="23"/>
      <c r="Q2324" s="23"/>
      <c r="R2324" s="23"/>
      <c r="S2324" s="23"/>
      <c r="T2324" s="23"/>
      <c r="U2324" s="23"/>
      <c r="V2324" s="23"/>
      <c r="W2324" s="23"/>
      <c r="X2324" s="23"/>
      <c r="Y2324" s="23"/>
      <c r="Z2324" s="23"/>
      <c r="AA2324" s="23"/>
      <c r="AB2324" s="23"/>
      <c r="AC2324" s="23"/>
      <c r="AD2324" s="23"/>
      <c r="AE2324" s="23"/>
      <c r="AF2324" s="23"/>
      <c r="AG2324" s="23"/>
      <c r="AH2324" s="23"/>
      <c r="AI2324" s="23"/>
      <c r="AJ2324" s="23"/>
      <c r="AK2324" s="23"/>
      <c r="AL2324" s="23"/>
      <c r="AM2324" s="23"/>
      <c r="AN2324" s="23"/>
      <c r="AO2324" s="23"/>
      <c r="AP2324" s="23"/>
      <c r="AQ2324" s="23"/>
      <c r="AR2324" s="23"/>
      <c r="AS2324" s="23"/>
      <c r="AT2324" s="23"/>
      <c r="AU2324" s="23"/>
      <c r="AV2324" s="23"/>
      <c r="AW2324" s="23"/>
      <c r="AX2324" s="23"/>
      <c r="AY2324" s="23"/>
      <c r="AZ2324" s="23"/>
      <c r="BA2324" s="23"/>
      <c r="BB2324" s="23"/>
      <c r="BC2324" s="23"/>
      <c r="BD2324" s="23"/>
      <c r="BE2324" s="23"/>
      <c r="BF2324" s="23"/>
      <c r="BG2324" s="23"/>
      <c r="BH2324" s="23"/>
      <c r="BI2324" s="23"/>
      <c r="BJ2324" s="23"/>
      <c r="BK2324" s="23"/>
      <c r="BL2324" s="23"/>
      <c r="BM2324" s="23"/>
      <c r="BN2324" s="23"/>
      <c r="BO2324" s="23"/>
    </row>
    <row r="2325" spans="1:67" x14ac:dyDescent="0.25">
      <c r="A2325" s="13" t="s">
        <v>1723</v>
      </c>
      <c r="B2325" s="13"/>
      <c r="C2325" s="13" t="s">
        <v>1504</v>
      </c>
      <c r="D2325" s="13" t="s">
        <v>64</v>
      </c>
      <c r="E2325" s="13" t="s">
        <v>1570</v>
      </c>
      <c r="F2325" s="13"/>
      <c r="G2325" s="13" t="s">
        <v>1570</v>
      </c>
      <c r="H2325" s="13"/>
      <c r="I2325" s="13"/>
      <c r="J2325" s="13"/>
      <c r="K2325" s="13"/>
      <c r="L2325" s="13"/>
      <c r="M2325" s="13"/>
      <c r="N2325" s="13"/>
      <c r="O2325" s="13"/>
      <c r="P2325" s="13"/>
      <c r="Q2325" s="13"/>
      <c r="R2325" s="13"/>
      <c r="S2325" s="13"/>
      <c r="T2325" s="13"/>
      <c r="U2325" s="13"/>
      <c r="V2325" s="13"/>
      <c r="W2325" s="13"/>
      <c r="X2325" s="13"/>
      <c r="Y2325" s="13"/>
      <c r="Z2325" s="13"/>
      <c r="AA2325" s="13"/>
      <c r="AB2325" s="13"/>
      <c r="AC2325" s="13"/>
      <c r="AD2325" s="13"/>
      <c r="AE2325" s="13"/>
      <c r="AF2325" s="13"/>
      <c r="AG2325" s="13"/>
      <c r="AH2325" s="13"/>
      <c r="AI2325" s="13"/>
      <c r="AJ2325" s="13"/>
      <c r="AK2325" s="13"/>
      <c r="AL2325" s="13"/>
      <c r="AM2325" s="13"/>
      <c r="AN2325" s="13"/>
      <c r="AO2325" s="13"/>
      <c r="AP2325" s="13"/>
      <c r="AQ2325" s="13"/>
      <c r="AR2325" s="13"/>
      <c r="AS2325" s="13"/>
      <c r="AT2325" s="13"/>
      <c r="AU2325" s="13"/>
      <c r="AV2325" s="13"/>
      <c r="AW2325" s="13"/>
      <c r="AX2325" s="13"/>
      <c r="AY2325" s="13"/>
      <c r="AZ2325" s="13"/>
      <c r="BA2325" s="13"/>
      <c r="BB2325" s="13"/>
      <c r="BC2325" s="13"/>
      <c r="BD2325" s="13"/>
      <c r="BE2325" s="13"/>
      <c r="BF2325" s="13"/>
      <c r="BG2325" s="13"/>
      <c r="BH2325" s="13"/>
      <c r="BI2325" s="13"/>
      <c r="BJ2325" s="13"/>
      <c r="BK2325" s="13"/>
      <c r="BL2325" s="13"/>
      <c r="BM2325" s="13"/>
      <c r="BN2325" s="13"/>
      <c r="BO2325" s="13"/>
    </row>
    <row r="2326" spans="1:67" x14ac:dyDescent="0.25">
      <c r="A2326" s="13" t="s">
        <v>1723</v>
      </c>
      <c r="B2326" s="13"/>
      <c r="C2326" s="13" t="s">
        <v>1504</v>
      </c>
      <c r="D2326" s="13" t="s">
        <v>64</v>
      </c>
      <c r="E2326" s="13" t="s">
        <v>868</v>
      </c>
      <c r="F2326" s="13" t="s">
        <v>1580</v>
      </c>
      <c r="G2326" s="13" t="s">
        <v>868</v>
      </c>
      <c r="H2326" s="13" t="s">
        <v>1580</v>
      </c>
      <c r="I2326" s="13"/>
      <c r="J2326" s="13"/>
      <c r="K2326" s="13"/>
      <c r="L2326" s="13"/>
      <c r="M2326" s="13"/>
      <c r="N2326" s="13"/>
      <c r="O2326" s="13"/>
      <c r="P2326" s="13"/>
      <c r="Q2326" s="13"/>
      <c r="R2326" s="13"/>
      <c r="S2326" s="13"/>
      <c r="T2326" s="13"/>
      <c r="U2326" s="13"/>
      <c r="V2326" s="13"/>
      <c r="W2326" s="13"/>
      <c r="X2326" s="13"/>
      <c r="Y2326" s="13"/>
      <c r="Z2326" s="13"/>
      <c r="AA2326" s="13"/>
      <c r="AB2326" s="13"/>
      <c r="AC2326" s="13"/>
      <c r="AD2326" s="13"/>
      <c r="AE2326" s="13"/>
      <c r="AF2326" s="13"/>
      <c r="AG2326" s="13"/>
      <c r="AH2326" s="13"/>
      <c r="AI2326" s="13"/>
      <c r="AJ2326" s="13"/>
      <c r="AK2326" s="13"/>
      <c r="AL2326" s="13"/>
      <c r="AM2326" s="13"/>
      <c r="AN2326" s="13"/>
      <c r="AO2326" s="13"/>
      <c r="AP2326" s="13"/>
      <c r="AQ2326" s="13"/>
      <c r="AR2326" s="13"/>
      <c r="AS2326" s="13"/>
      <c r="AT2326" s="13"/>
      <c r="AU2326" s="13"/>
      <c r="AV2326" s="13"/>
      <c r="AW2326" s="13"/>
      <c r="AX2326" s="13"/>
      <c r="AY2326" s="13"/>
      <c r="AZ2326" s="13"/>
      <c r="BA2326" s="13"/>
      <c r="BB2326" s="13"/>
      <c r="BC2326" s="13"/>
      <c r="BD2326" s="13"/>
      <c r="BE2326" s="13"/>
      <c r="BF2326" s="13"/>
      <c r="BG2326" s="13"/>
      <c r="BH2326" s="13"/>
      <c r="BI2326" s="13"/>
      <c r="BJ2326" s="13"/>
      <c r="BK2326" s="13"/>
      <c r="BL2326" s="13"/>
      <c r="BM2326" s="13"/>
      <c r="BN2326" s="13"/>
      <c r="BO2326" s="13"/>
    </row>
    <row r="2327" spans="1:67" x14ac:dyDescent="0.25">
      <c r="A2327" s="8" t="s">
        <v>2236</v>
      </c>
      <c r="C2327" t="s">
        <v>1504</v>
      </c>
      <c r="D2327" t="s">
        <v>64</v>
      </c>
      <c r="E2327" t="s">
        <v>868</v>
      </c>
      <c r="F2327" t="s">
        <v>1580</v>
      </c>
      <c r="G2327" s="8" t="s">
        <v>872</v>
      </c>
      <c r="H2327" s="8" t="s">
        <v>1580</v>
      </c>
      <c r="I2327" s="8"/>
      <c r="AW2327" s="8">
        <v>5.25</v>
      </c>
      <c r="AX2327" s="8">
        <v>4.7</v>
      </c>
      <c r="AY2327" s="8">
        <v>4.3499999999999996</v>
      </c>
      <c r="AZ2327" s="8">
        <v>4.7</v>
      </c>
      <c r="BA2327" s="8">
        <v>5.4</v>
      </c>
      <c r="BB2327" s="8">
        <v>4.95</v>
      </c>
      <c r="BC2327" s="8">
        <v>4.5999999999999996</v>
      </c>
      <c r="BD2327" s="8">
        <v>4.95</v>
      </c>
      <c r="BJ2327" s="8" t="s">
        <v>67</v>
      </c>
      <c r="BK2327" s="9">
        <v>44820</v>
      </c>
      <c r="BL2327" s="8" t="s">
        <v>2219</v>
      </c>
      <c r="BM2327" s="8">
        <v>2905</v>
      </c>
    </row>
    <row r="2328" spans="1:67" x14ac:dyDescent="0.25">
      <c r="A2328" s="12" t="s">
        <v>2258</v>
      </c>
      <c r="B2328" s="12"/>
      <c r="C2328" s="12" t="s">
        <v>1504</v>
      </c>
      <c r="D2328" s="12" t="s">
        <v>64</v>
      </c>
      <c r="E2328" s="12" t="s">
        <v>868</v>
      </c>
      <c r="F2328" s="12" t="s">
        <v>1580</v>
      </c>
      <c r="G2328" s="12" t="s">
        <v>872</v>
      </c>
      <c r="H2328" s="12" t="s">
        <v>1580</v>
      </c>
      <c r="I2328" s="12"/>
      <c r="J2328" s="12"/>
      <c r="K2328" s="12"/>
      <c r="L2328" s="12"/>
      <c r="M2328" s="12"/>
      <c r="N2328" s="12"/>
      <c r="O2328" s="12"/>
      <c r="P2328" s="12"/>
      <c r="Q2328" s="12"/>
      <c r="R2328" s="12"/>
      <c r="S2328" s="12"/>
      <c r="T2328" s="12"/>
      <c r="U2328" s="12"/>
      <c r="V2328" s="12"/>
      <c r="W2328" s="12"/>
      <c r="X2328" s="12"/>
      <c r="Y2328" s="12"/>
      <c r="Z2328" s="12"/>
      <c r="AA2328" s="12"/>
      <c r="AB2328" s="12"/>
      <c r="AC2328" s="12"/>
      <c r="AD2328" s="12"/>
      <c r="AE2328" s="12"/>
      <c r="AF2328" s="12"/>
      <c r="AG2328" s="12"/>
      <c r="AH2328" s="12"/>
      <c r="AI2328" s="12"/>
      <c r="AJ2328" s="12"/>
      <c r="AK2328" s="12"/>
      <c r="AL2328" s="12"/>
      <c r="AM2328" s="12"/>
      <c r="AN2328" s="12"/>
      <c r="AO2328" s="12"/>
      <c r="AP2328" s="12"/>
      <c r="AQ2328" s="12"/>
      <c r="AR2328" s="12"/>
      <c r="AS2328" s="12"/>
      <c r="AT2328" s="12"/>
      <c r="AU2328" s="12"/>
      <c r="AV2328" s="12"/>
      <c r="AW2328" s="12"/>
      <c r="AX2328" s="12"/>
      <c r="AY2328" s="12"/>
      <c r="AZ2328" s="12"/>
      <c r="BA2328" s="12"/>
      <c r="BB2328" s="12"/>
      <c r="BC2328" s="12"/>
      <c r="BD2328" s="12"/>
      <c r="BE2328" s="12"/>
      <c r="BF2328" s="12"/>
      <c r="BG2328" s="12"/>
      <c r="BH2328" s="12"/>
      <c r="BI2328" s="12"/>
      <c r="BJ2328" s="12" t="s">
        <v>67</v>
      </c>
      <c r="BK2328" s="14">
        <v>44820</v>
      </c>
      <c r="BL2328" s="12" t="s">
        <v>2219</v>
      </c>
      <c r="BM2328" s="12">
        <v>2905</v>
      </c>
      <c r="BN2328" s="12" t="s">
        <v>60</v>
      </c>
      <c r="BO2328" s="12" t="s">
        <v>2219</v>
      </c>
    </row>
    <row r="2329" spans="1:67" x14ac:dyDescent="0.25">
      <c r="A2329" s="8" t="s">
        <v>1782</v>
      </c>
      <c r="C2329" t="s">
        <v>1504</v>
      </c>
      <c r="D2329" t="s">
        <v>64</v>
      </c>
      <c r="E2329" t="s">
        <v>868</v>
      </c>
      <c r="F2329" t="s">
        <v>869</v>
      </c>
      <c r="G2329" t="s">
        <v>868</v>
      </c>
      <c r="H2329" s="8" t="s">
        <v>1783</v>
      </c>
      <c r="I2329" s="8"/>
      <c r="L2329" t="s">
        <v>1785</v>
      </c>
      <c r="BE2329">
        <v>12.25</v>
      </c>
      <c r="BF2329">
        <v>9.5</v>
      </c>
      <c r="BG2329">
        <v>8.6</v>
      </c>
      <c r="BH2329">
        <v>9.5</v>
      </c>
      <c r="BI2329" t="s">
        <v>1786</v>
      </c>
      <c r="BJ2329" s="8" t="s">
        <v>67</v>
      </c>
      <c r="BK2329" s="1">
        <v>44812</v>
      </c>
      <c r="BL2329" s="8" t="s">
        <v>1724</v>
      </c>
      <c r="BM2329" s="8">
        <v>1420</v>
      </c>
    </row>
    <row r="2330" spans="1:67" x14ac:dyDescent="0.25">
      <c r="A2330" s="13" t="s">
        <v>1723</v>
      </c>
      <c r="B2330" s="13"/>
      <c r="C2330" s="13" t="s">
        <v>1504</v>
      </c>
      <c r="D2330" s="13" t="s">
        <v>64</v>
      </c>
      <c r="E2330" s="13" t="s">
        <v>868</v>
      </c>
      <c r="F2330" s="13" t="s">
        <v>869</v>
      </c>
      <c r="G2330" s="13" t="s">
        <v>868</v>
      </c>
      <c r="H2330" s="13" t="s">
        <v>869</v>
      </c>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c r="AH2330" s="13"/>
      <c r="AI2330" s="13"/>
      <c r="AJ2330" s="13"/>
      <c r="AK2330" s="13"/>
      <c r="AL2330" s="13"/>
      <c r="AM2330" s="13"/>
      <c r="AN2330" s="13"/>
      <c r="AO2330" s="13"/>
      <c r="AP2330" s="13"/>
      <c r="AQ2330" s="13"/>
      <c r="AR2330" s="13"/>
      <c r="AS2330" s="13"/>
      <c r="AT2330" s="13"/>
      <c r="AU2330" s="13"/>
      <c r="AV2330" s="13"/>
      <c r="AW2330" s="13"/>
      <c r="AX2330" s="13"/>
      <c r="AY2330" s="13"/>
      <c r="AZ2330" s="13"/>
      <c r="BA2330" s="13"/>
      <c r="BB2330" s="13"/>
      <c r="BC2330" s="13"/>
      <c r="BD2330" s="13"/>
      <c r="BE2330" s="13"/>
      <c r="BF2330" s="13"/>
      <c r="BG2330" s="13"/>
      <c r="BH2330" s="13"/>
      <c r="BI2330" s="13"/>
      <c r="BJ2330" s="13"/>
      <c r="BK2330" s="13"/>
      <c r="BL2330" s="13"/>
      <c r="BM2330" s="13"/>
      <c r="BN2330" s="13"/>
      <c r="BO2330" s="13"/>
    </row>
    <row r="2331" spans="1:67" x14ac:dyDescent="0.25">
      <c r="A2331" t="s">
        <v>870</v>
      </c>
      <c r="C2331" t="s">
        <v>1504</v>
      </c>
      <c r="D2331" t="s">
        <v>64</v>
      </c>
      <c r="E2331" t="s">
        <v>868</v>
      </c>
      <c r="F2331" t="s">
        <v>869</v>
      </c>
      <c r="G2331" t="s">
        <v>868</v>
      </c>
      <c r="H2331" t="s">
        <v>869</v>
      </c>
      <c r="AW2331">
        <v>10.199999999999999</v>
      </c>
      <c r="AX2331">
        <v>7.4</v>
      </c>
      <c r="AY2331">
        <v>8.6</v>
      </c>
      <c r="AZ2331">
        <v>8.6</v>
      </c>
      <c r="BJ2331" t="s">
        <v>67</v>
      </c>
      <c r="BL2331" t="s">
        <v>279</v>
      </c>
      <c r="BM2331">
        <v>17228</v>
      </c>
      <c r="BN2331" t="s">
        <v>60</v>
      </c>
      <c r="BO2331" t="s">
        <v>279</v>
      </c>
    </row>
    <row r="2332" spans="1:67" x14ac:dyDescent="0.25">
      <c r="A2332" s="8" t="s">
        <v>1778</v>
      </c>
      <c r="B2332" t="s">
        <v>326</v>
      </c>
      <c r="C2332" t="s">
        <v>1504</v>
      </c>
      <c r="D2332" t="s">
        <v>64</v>
      </c>
      <c r="E2332" t="s">
        <v>868</v>
      </c>
      <c r="F2332" t="s">
        <v>869</v>
      </c>
      <c r="G2332" t="s">
        <v>868</v>
      </c>
      <c r="H2332" s="8" t="s">
        <v>869</v>
      </c>
      <c r="I2332" s="8"/>
      <c r="L2332" t="s">
        <v>1779</v>
      </c>
      <c r="AS2332">
        <v>10.073</v>
      </c>
      <c r="AT2332">
        <v>5.9660000000000002</v>
      </c>
      <c r="AV2332">
        <v>5.9660000000000002</v>
      </c>
      <c r="BA2332">
        <v>10.715999999999999</v>
      </c>
      <c r="BB2332">
        <v>9.5909999999999993</v>
      </c>
      <c r="BC2332">
        <v>9.1199999999999992</v>
      </c>
      <c r="BD2332">
        <v>9.5909999999999993</v>
      </c>
      <c r="BE2332">
        <v>12.145</v>
      </c>
      <c r="BF2332">
        <v>9.1289999999999996</v>
      </c>
      <c r="BG2332">
        <v>7.29</v>
      </c>
      <c r="BH2332">
        <v>9.1289999999999996</v>
      </c>
      <c r="BJ2332" s="8" t="s">
        <v>67</v>
      </c>
      <c r="BK2332" s="1">
        <v>44812</v>
      </c>
      <c r="BL2332" s="8" t="s">
        <v>1724</v>
      </c>
      <c r="BM2332" s="8">
        <v>1420</v>
      </c>
      <c r="BN2332" t="s">
        <v>60</v>
      </c>
      <c r="BO2332" t="s">
        <v>1724</v>
      </c>
    </row>
    <row r="2333" spans="1:67" x14ac:dyDescent="0.25">
      <c r="A2333" s="8" t="s">
        <v>1781</v>
      </c>
      <c r="C2333" t="s">
        <v>1504</v>
      </c>
      <c r="D2333" t="s">
        <v>64</v>
      </c>
      <c r="E2333" t="s">
        <v>868</v>
      </c>
      <c r="F2333" t="s">
        <v>869</v>
      </c>
      <c r="G2333" t="s">
        <v>868</v>
      </c>
      <c r="H2333" s="8" t="s">
        <v>869</v>
      </c>
      <c r="I2333" s="8"/>
      <c r="L2333" t="s">
        <v>1784</v>
      </c>
      <c r="BA2333">
        <v>11.811</v>
      </c>
      <c r="BB2333">
        <v>9.85</v>
      </c>
      <c r="BC2333">
        <v>958</v>
      </c>
      <c r="BD2333">
        <v>9.85</v>
      </c>
      <c r="BE2333">
        <v>12.4</v>
      </c>
      <c r="BF2333">
        <v>9</v>
      </c>
      <c r="BG2333">
        <v>7.1</v>
      </c>
      <c r="BI2333" t="s">
        <v>1780</v>
      </c>
      <c r="BJ2333" s="8" t="s">
        <v>67</v>
      </c>
      <c r="BK2333" s="1">
        <v>44812</v>
      </c>
      <c r="BL2333" s="8" t="s">
        <v>1724</v>
      </c>
      <c r="BM2333" s="8">
        <v>1420</v>
      </c>
    </row>
    <row r="2334" spans="1:67" x14ac:dyDescent="0.25">
      <c r="A2334" s="13" t="s">
        <v>1723</v>
      </c>
      <c r="B2334" s="13"/>
      <c r="C2334" s="13" t="s">
        <v>1504</v>
      </c>
      <c r="D2334" s="13" t="s">
        <v>64</v>
      </c>
      <c r="E2334" s="13" t="s">
        <v>868</v>
      </c>
      <c r="F2334" s="13" t="s">
        <v>579</v>
      </c>
      <c r="G2334" s="13" t="s">
        <v>868</v>
      </c>
      <c r="H2334" s="13" t="s">
        <v>579</v>
      </c>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c r="AH2334" s="13"/>
      <c r="AI2334" s="13"/>
      <c r="AJ2334" s="13"/>
      <c r="AK2334" s="13"/>
      <c r="AL2334" s="13"/>
      <c r="AM2334" s="13"/>
      <c r="AN2334" s="13"/>
      <c r="AO2334" s="13"/>
      <c r="AP2334" s="13"/>
      <c r="AQ2334" s="13"/>
      <c r="AR2334" s="13"/>
      <c r="AS2334" s="13"/>
      <c r="AT2334" s="13"/>
      <c r="AU2334" s="13"/>
      <c r="AV2334" s="13"/>
      <c r="AW2334" s="13"/>
      <c r="AX2334" s="13"/>
      <c r="AY2334" s="13"/>
      <c r="AZ2334" s="13"/>
      <c r="BA2334" s="13"/>
      <c r="BB2334" s="13"/>
      <c r="BC2334" s="13"/>
      <c r="BD2334" s="13"/>
      <c r="BE2334" s="13"/>
      <c r="BF2334" s="13"/>
      <c r="BG2334" s="13"/>
      <c r="BH2334" s="13"/>
      <c r="BI2334" s="13"/>
      <c r="BJ2334" s="13"/>
      <c r="BK2334" s="13"/>
      <c r="BL2334" s="13"/>
      <c r="BM2334" s="13"/>
      <c r="BN2334" s="13"/>
      <c r="BO2334" s="13"/>
    </row>
    <row r="2335" spans="1:67" x14ac:dyDescent="0.25">
      <c r="A2335" t="s">
        <v>871</v>
      </c>
      <c r="B2335" t="s">
        <v>157</v>
      </c>
      <c r="C2335" t="s">
        <v>1504</v>
      </c>
      <c r="D2335" t="s">
        <v>64</v>
      </c>
      <c r="E2335" t="s">
        <v>868</v>
      </c>
      <c r="F2335" t="s">
        <v>579</v>
      </c>
      <c r="G2335" t="s">
        <v>872</v>
      </c>
      <c r="H2335" t="s">
        <v>579</v>
      </c>
      <c r="AS2335">
        <v>7.5</v>
      </c>
      <c r="AV2335">
        <v>5.5</v>
      </c>
      <c r="AW2335">
        <v>8.5</v>
      </c>
      <c r="AZ2335">
        <v>7.5</v>
      </c>
      <c r="BA2335">
        <v>10</v>
      </c>
      <c r="BD2335">
        <v>9</v>
      </c>
      <c r="BE2335">
        <v>10.5</v>
      </c>
      <c r="BH2335">
        <v>7.5</v>
      </c>
      <c r="BJ2335" t="s">
        <v>67</v>
      </c>
      <c r="BL2335" t="s">
        <v>349</v>
      </c>
      <c r="BM2335">
        <v>3142</v>
      </c>
      <c r="BN2335" t="s">
        <v>69</v>
      </c>
      <c r="BO2335" t="s">
        <v>349</v>
      </c>
    </row>
    <row r="2336" spans="1:67" x14ac:dyDescent="0.25">
      <c r="A2336" s="13" t="s">
        <v>1723</v>
      </c>
      <c r="B2336" s="13"/>
      <c r="C2336" s="13" t="s">
        <v>1504</v>
      </c>
      <c r="D2336" s="13" t="s">
        <v>64</v>
      </c>
      <c r="E2336" s="13" t="s">
        <v>868</v>
      </c>
      <c r="F2336" s="13" t="s">
        <v>874</v>
      </c>
      <c r="G2336" s="13" t="s">
        <v>868</v>
      </c>
      <c r="H2336" s="13" t="s">
        <v>1577</v>
      </c>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c r="AH2336" s="13"/>
      <c r="AI2336" s="13"/>
      <c r="AJ2336" s="13"/>
      <c r="AK2336" s="13"/>
      <c r="AL2336" s="13"/>
      <c r="AM2336" s="13"/>
      <c r="AN2336" s="13"/>
      <c r="AO2336" s="13"/>
      <c r="AP2336" s="13"/>
      <c r="AQ2336" s="13"/>
      <c r="AR2336" s="13"/>
      <c r="AS2336" s="13"/>
      <c r="AT2336" s="13"/>
      <c r="AU2336" s="13"/>
      <c r="AV2336" s="13"/>
      <c r="AW2336" s="13"/>
      <c r="AX2336" s="13"/>
      <c r="AY2336" s="13"/>
      <c r="AZ2336" s="13"/>
      <c r="BA2336" s="13"/>
      <c r="BB2336" s="13"/>
      <c r="BC2336" s="13"/>
      <c r="BD2336" s="13"/>
      <c r="BE2336" s="13"/>
      <c r="BF2336" s="13"/>
      <c r="BG2336" s="13"/>
      <c r="BH2336" s="13"/>
      <c r="BI2336" s="13"/>
      <c r="BJ2336" s="13"/>
      <c r="BK2336" s="13"/>
      <c r="BL2336" s="13"/>
      <c r="BM2336" s="13"/>
      <c r="BN2336" s="13"/>
      <c r="BO2336" s="13"/>
    </row>
    <row r="2337" spans="1:67" x14ac:dyDescent="0.25">
      <c r="A2337" s="8" t="s">
        <v>2045</v>
      </c>
      <c r="C2337" t="s">
        <v>1504</v>
      </c>
      <c r="D2337" t="s">
        <v>64</v>
      </c>
      <c r="E2337" t="s">
        <v>868</v>
      </c>
      <c r="F2337" t="s">
        <v>874</v>
      </c>
      <c r="G2337" s="8" t="s">
        <v>868</v>
      </c>
      <c r="H2337" s="8" t="s">
        <v>1777</v>
      </c>
      <c r="I2337" s="8"/>
      <c r="AW2337">
        <v>5.8</v>
      </c>
      <c r="AX2337">
        <v>4.3</v>
      </c>
      <c r="AY2337">
        <v>4.7</v>
      </c>
      <c r="AZ2337">
        <v>4.7</v>
      </c>
      <c r="BA2337">
        <v>6.4</v>
      </c>
      <c r="BB2337">
        <v>5.6</v>
      </c>
      <c r="BC2337">
        <v>5.3</v>
      </c>
      <c r="BD2337">
        <v>5.6</v>
      </c>
      <c r="BJ2337" s="8" t="s">
        <v>67</v>
      </c>
      <c r="BK2337" s="1">
        <v>44816</v>
      </c>
      <c r="BL2337" t="s">
        <v>1933</v>
      </c>
      <c r="BM2337">
        <v>2585</v>
      </c>
    </row>
    <row r="2338" spans="1:67" x14ac:dyDescent="0.25">
      <c r="A2338" s="8" t="s">
        <v>1773</v>
      </c>
      <c r="C2338" t="s">
        <v>1504</v>
      </c>
      <c r="D2338" t="s">
        <v>64</v>
      </c>
      <c r="E2338" t="s">
        <v>868</v>
      </c>
      <c r="F2338" t="s">
        <v>874</v>
      </c>
      <c r="G2338" t="s">
        <v>868</v>
      </c>
      <c r="H2338" s="8" t="s">
        <v>1777</v>
      </c>
      <c r="I2338" s="8"/>
      <c r="L2338" t="s">
        <v>1765</v>
      </c>
      <c r="BF2338">
        <v>3.74</v>
      </c>
      <c r="BH2338">
        <v>3.74</v>
      </c>
      <c r="BJ2338" s="8" t="s">
        <v>67</v>
      </c>
      <c r="BK2338" s="1">
        <v>44812</v>
      </c>
      <c r="BL2338" s="8" t="s">
        <v>1724</v>
      </c>
      <c r="BM2338" s="8">
        <v>1420</v>
      </c>
    </row>
    <row r="2339" spans="1:67" x14ac:dyDescent="0.25">
      <c r="A2339" s="8" t="s">
        <v>1775</v>
      </c>
      <c r="C2339" t="s">
        <v>1504</v>
      </c>
      <c r="D2339" t="s">
        <v>64</v>
      </c>
      <c r="E2339" t="s">
        <v>868</v>
      </c>
      <c r="F2339" t="s">
        <v>874</v>
      </c>
      <c r="G2339" t="s">
        <v>868</v>
      </c>
      <c r="H2339" s="8" t="s">
        <v>1777</v>
      </c>
      <c r="I2339" s="8"/>
      <c r="L2339" t="s">
        <v>1776</v>
      </c>
      <c r="BA2339">
        <v>5.1379999999999999</v>
      </c>
      <c r="BB2339">
        <v>4.585</v>
      </c>
      <c r="BC2339">
        <v>4.6559999999999997</v>
      </c>
      <c r="BD2339">
        <v>4.6559999999999997</v>
      </c>
      <c r="BJ2339" s="8" t="s">
        <v>67</v>
      </c>
      <c r="BK2339" s="1">
        <v>44812</v>
      </c>
      <c r="BL2339" s="8" t="s">
        <v>1724</v>
      </c>
      <c r="BM2339" s="8">
        <v>1420</v>
      </c>
    </row>
    <row r="2340" spans="1:67" x14ac:dyDescent="0.25">
      <c r="A2340" s="13" t="s">
        <v>1723</v>
      </c>
      <c r="B2340" s="13"/>
      <c r="C2340" s="13" t="s">
        <v>1504</v>
      </c>
      <c r="D2340" s="13" t="s">
        <v>64</v>
      </c>
      <c r="E2340" s="13" t="s">
        <v>868</v>
      </c>
      <c r="F2340" s="13" t="s">
        <v>874</v>
      </c>
      <c r="G2340" s="13" t="s">
        <v>868</v>
      </c>
      <c r="H2340" s="13" t="s">
        <v>874</v>
      </c>
      <c r="I2340" s="13"/>
      <c r="J2340" s="13"/>
      <c r="K2340" s="13"/>
      <c r="L2340" s="13"/>
      <c r="M2340" s="13"/>
      <c r="N2340" s="13"/>
      <c r="O2340" s="13"/>
      <c r="P2340" s="13"/>
      <c r="Q2340" s="13"/>
      <c r="R2340" s="13"/>
      <c r="S2340" s="13"/>
      <c r="T2340" s="13"/>
      <c r="U2340" s="13"/>
      <c r="V2340" s="13"/>
      <c r="W2340" s="13"/>
      <c r="X2340" s="13"/>
      <c r="Y2340" s="13"/>
      <c r="Z2340" s="13"/>
      <c r="AA2340" s="13"/>
      <c r="AB2340" s="13"/>
      <c r="AC2340" s="13"/>
      <c r="AD2340" s="13"/>
      <c r="AE2340" s="13"/>
      <c r="AF2340" s="13"/>
      <c r="AG2340" s="13"/>
      <c r="AH2340" s="13"/>
      <c r="AI2340" s="13"/>
      <c r="AJ2340" s="13"/>
      <c r="AK2340" s="13"/>
      <c r="AL2340" s="13"/>
      <c r="AM2340" s="13"/>
      <c r="AN2340" s="13"/>
      <c r="AO2340" s="13"/>
      <c r="AP2340" s="13"/>
      <c r="AQ2340" s="13"/>
      <c r="AR2340" s="13"/>
      <c r="AS2340" s="13"/>
      <c r="AT2340" s="13"/>
      <c r="AU2340" s="13"/>
      <c r="AV2340" s="13"/>
      <c r="AW2340" s="13"/>
      <c r="AX2340" s="13"/>
      <c r="AY2340" s="13"/>
      <c r="AZ2340" s="13"/>
      <c r="BA2340" s="13"/>
      <c r="BB2340" s="13"/>
      <c r="BC2340" s="13"/>
      <c r="BD2340" s="13"/>
      <c r="BE2340" s="13"/>
      <c r="BF2340" s="13"/>
      <c r="BG2340" s="13"/>
      <c r="BH2340" s="13"/>
      <c r="BI2340" s="13"/>
      <c r="BJ2340" s="13"/>
      <c r="BK2340" s="13"/>
      <c r="BL2340" s="13"/>
      <c r="BM2340" s="13"/>
      <c r="BN2340" s="13"/>
      <c r="BO2340" s="13"/>
    </row>
    <row r="2341" spans="1:67" x14ac:dyDescent="0.25">
      <c r="A2341" t="s">
        <v>873</v>
      </c>
      <c r="C2341" t="s">
        <v>1504</v>
      </c>
      <c r="D2341" t="s">
        <v>64</v>
      </c>
      <c r="E2341" t="s">
        <v>868</v>
      </c>
      <c r="F2341" t="s">
        <v>874</v>
      </c>
      <c r="G2341" t="s">
        <v>868</v>
      </c>
      <c r="H2341" t="s">
        <v>874</v>
      </c>
      <c r="AW2341">
        <v>5.5</v>
      </c>
      <c r="AX2341">
        <v>3.7</v>
      </c>
      <c r="AY2341">
        <v>4.3</v>
      </c>
      <c r="AZ2341">
        <v>4.3</v>
      </c>
      <c r="BA2341">
        <v>5.8</v>
      </c>
      <c r="BB2341">
        <v>4.5999999999999996</v>
      </c>
      <c r="BC2341">
        <v>4.7</v>
      </c>
      <c r="BD2341">
        <v>4.7</v>
      </c>
      <c r="BE2341">
        <v>6.1</v>
      </c>
      <c r="BF2341">
        <v>3.8</v>
      </c>
      <c r="BG2341">
        <v>3.6</v>
      </c>
      <c r="BH2341">
        <v>3.8</v>
      </c>
      <c r="BJ2341" t="s">
        <v>67</v>
      </c>
      <c r="BK2341" s="1">
        <v>44798</v>
      </c>
      <c r="BL2341" t="s">
        <v>503</v>
      </c>
      <c r="BM2341">
        <v>831</v>
      </c>
    </row>
    <row r="2342" spans="1:67" ht="18" x14ac:dyDescent="0.25">
      <c r="A2342" s="8" t="s">
        <v>2043</v>
      </c>
      <c r="C2342" t="s">
        <v>1504</v>
      </c>
      <c r="D2342" t="s">
        <v>64</v>
      </c>
      <c r="E2342" t="s">
        <v>868</v>
      </c>
      <c r="F2342" t="s">
        <v>874</v>
      </c>
      <c r="G2342" s="8" t="s">
        <v>868</v>
      </c>
      <c r="H2342" s="8" t="s">
        <v>874</v>
      </c>
      <c r="I2342" s="8"/>
      <c r="BA2342">
        <v>6.5</v>
      </c>
      <c r="BB2342">
        <v>5</v>
      </c>
      <c r="BC2342">
        <v>5.3</v>
      </c>
      <c r="BD2342">
        <v>5.3</v>
      </c>
      <c r="BJ2342" s="8" t="s">
        <v>67</v>
      </c>
      <c r="BK2342" s="1">
        <v>44816</v>
      </c>
      <c r="BL2342" t="s">
        <v>1933</v>
      </c>
      <c r="BM2342">
        <v>2585</v>
      </c>
    </row>
    <row r="2343" spans="1:67" ht="18" x14ac:dyDescent="0.25">
      <c r="A2343" s="8" t="s">
        <v>2044</v>
      </c>
      <c r="C2343" t="s">
        <v>1504</v>
      </c>
      <c r="D2343" t="s">
        <v>64</v>
      </c>
      <c r="E2343" t="s">
        <v>868</v>
      </c>
      <c r="F2343" t="s">
        <v>874</v>
      </c>
      <c r="G2343" s="8" t="s">
        <v>868</v>
      </c>
      <c r="H2343" s="8" t="s">
        <v>874</v>
      </c>
      <c r="I2343" s="8"/>
      <c r="AW2343">
        <v>5.7</v>
      </c>
      <c r="AX2343">
        <v>3.8</v>
      </c>
      <c r="AY2343">
        <v>3.9</v>
      </c>
      <c r="AZ2343">
        <v>3.9</v>
      </c>
      <c r="BA2343">
        <v>5.6</v>
      </c>
      <c r="BB2343">
        <v>4.4000000000000004</v>
      </c>
      <c r="BC2343">
        <v>4.3</v>
      </c>
      <c r="BD2343">
        <v>4.4000000000000004</v>
      </c>
      <c r="BE2343">
        <v>5.8</v>
      </c>
      <c r="BF2343">
        <v>3.7</v>
      </c>
      <c r="BG2343">
        <v>3.3</v>
      </c>
      <c r="BH2343">
        <v>3.7</v>
      </c>
      <c r="BJ2343" s="8" t="s">
        <v>67</v>
      </c>
      <c r="BK2343" s="1">
        <v>44816</v>
      </c>
      <c r="BL2343" t="s">
        <v>1933</v>
      </c>
      <c r="BM2343">
        <v>2585</v>
      </c>
    </row>
    <row r="2344" spans="1:67" ht="18" x14ac:dyDescent="0.25">
      <c r="A2344" t="s">
        <v>878</v>
      </c>
      <c r="C2344" t="s">
        <v>1504</v>
      </c>
      <c r="D2344" t="s">
        <v>64</v>
      </c>
      <c r="E2344" t="s">
        <v>868</v>
      </c>
      <c r="F2344" t="s">
        <v>874</v>
      </c>
      <c r="G2344" t="s">
        <v>868</v>
      </c>
      <c r="H2344" t="s">
        <v>874</v>
      </c>
      <c r="AZ2344">
        <v>4.5999999999999996</v>
      </c>
      <c r="BA2344">
        <v>6.2</v>
      </c>
      <c r="BB2344">
        <v>5.5</v>
      </c>
      <c r="BC2344">
        <v>5.4</v>
      </c>
      <c r="BD2344">
        <v>5.5</v>
      </c>
      <c r="BE2344">
        <v>6.5</v>
      </c>
      <c r="BF2344">
        <v>4.3</v>
      </c>
      <c r="BH2344">
        <v>4.3</v>
      </c>
      <c r="BI2344" t="s">
        <v>879</v>
      </c>
      <c r="BJ2344" t="s">
        <v>67</v>
      </c>
      <c r="BK2344" s="1">
        <v>44798</v>
      </c>
      <c r="BL2344" t="s">
        <v>503</v>
      </c>
      <c r="BM2344">
        <v>831</v>
      </c>
      <c r="BN2344" t="s">
        <v>60</v>
      </c>
      <c r="BO2344" t="s">
        <v>503</v>
      </c>
    </row>
    <row r="2345" spans="1:67" x14ac:dyDescent="0.25">
      <c r="A2345" s="13" t="s">
        <v>1723</v>
      </c>
      <c r="B2345" s="13"/>
      <c r="C2345" s="13" t="s">
        <v>1504</v>
      </c>
      <c r="D2345" s="13" t="s">
        <v>64</v>
      </c>
      <c r="E2345" s="13" t="s">
        <v>868</v>
      </c>
      <c r="F2345" s="13" t="s">
        <v>874</v>
      </c>
      <c r="G2345" s="13" t="s">
        <v>876</v>
      </c>
      <c r="H2345" s="13" t="s">
        <v>877</v>
      </c>
      <c r="I2345" s="13"/>
      <c r="J2345" s="13"/>
      <c r="K2345" s="13"/>
      <c r="L2345" s="13"/>
      <c r="M2345" s="13"/>
      <c r="N2345" s="13"/>
      <c r="O2345" s="13"/>
      <c r="P2345" s="13"/>
      <c r="Q2345" s="13"/>
      <c r="R2345" s="13"/>
      <c r="S2345" s="13"/>
      <c r="T2345" s="13"/>
      <c r="U2345" s="13"/>
      <c r="V2345" s="13"/>
      <c r="W2345" s="13"/>
      <c r="X2345" s="13"/>
      <c r="Y2345" s="13"/>
      <c r="Z2345" s="13"/>
      <c r="AA2345" s="13"/>
      <c r="AB2345" s="13"/>
      <c r="AC2345" s="13"/>
      <c r="AD2345" s="13"/>
      <c r="AE2345" s="13"/>
      <c r="AF2345" s="13"/>
      <c r="AG2345" s="13"/>
      <c r="AH2345" s="13"/>
      <c r="AI2345" s="13"/>
      <c r="AJ2345" s="13"/>
      <c r="AK2345" s="13"/>
      <c r="AL2345" s="13"/>
      <c r="AM2345" s="13"/>
      <c r="AN2345" s="13"/>
      <c r="AO2345" s="13"/>
      <c r="AP2345" s="13"/>
      <c r="AQ2345" s="13"/>
      <c r="AR2345" s="13"/>
      <c r="AS2345" s="13"/>
      <c r="AT2345" s="13"/>
      <c r="AU2345" s="13"/>
      <c r="AV2345" s="13"/>
      <c r="AW2345" s="13"/>
      <c r="AX2345" s="13"/>
      <c r="AY2345" s="13"/>
      <c r="AZ2345" s="13"/>
      <c r="BA2345" s="13"/>
      <c r="BB2345" s="13"/>
      <c r="BC2345" s="13"/>
      <c r="BD2345" s="13"/>
      <c r="BE2345" s="13"/>
      <c r="BF2345" s="13"/>
      <c r="BG2345" s="13"/>
      <c r="BH2345" s="13"/>
      <c r="BI2345" s="13"/>
      <c r="BJ2345" s="13"/>
      <c r="BK2345" s="13"/>
      <c r="BL2345" s="13"/>
      <c r="BM2345" s="13"/>
      <c r="BN2345" s="13"/>
      <c r="BO2345" s="13"/>
    </row>
    <row r="2346" spans="1:67" x14ac:dyDescent="0.25">
      <c r="A2346" t="s">
        <v>875</v>
      </c>
      <c r="B2346" t="s">
        <v>326</v>
      </c>
      <c r="C2346" t="s">
        <v>1504</v>
      </c>
      <c r="D2346" t="s">
        <v>64</v>
      </c>
      <c r="E2346" t="s">
        <v>868</v>
      </c>
      <c r="F2346" t="s">
        <v>874</v>
      </c>
      <c r="G2346" t="s">
        <v>876</v>
      </c>
      <c r="H2346" t="s">
        <v>877</v>
      </c>
      <c r="BC2346">
        <v>3.8</v>
      </c>
      <c r="BD2346">
        <v>3.8</v>
      </c>
      <c r="BE2346">
        <v>5.5</v>
      </c>
      <c r="BF2346">
        <v>3.6</v>
      </c>
      <c r="BG2346">
        <v>3.2</v>
      </c>
      <c r="BH2346">
        <v>3.6</v>
      </c>
      <c r="BJ2346" t="s">
        <v>58</v>
      </c>
      <c r="BK2346" s="1">
        <v>44819</v>
      </c>
      <c r="BL2346" t="s">
        <v>59</v>
      </c>
      <c r="BM2346">
        <v>3485</v>
      </c>
      <c r="BN2346" t="s">
        <v>60</v>
      </c>
      <c r="BO2346" t="s">
        <v>59</v>
      </c>
    </row>
    <row r="2347" spans="1:67" x14ac:dyDescent="0.25">
      <c r="A2347" s="13" t="s">
        <v>1723</v>
      </c>
      <c r="B2347" s="13"/>
      <c r="C2347" s="13" t="s">
        <v>1504</v>
      </c>
      <c r="D2347" s="13" t="s">
        <v>64</v>
      </c>
      <c r="E2347" s="13" t="s">
        <v>868</v>
      </c>
      <c r="F2347" s="13" t="s">
        <v>874</v>
      </c>
      <c r="G2347" s="13" t="s">
        <v>1276</v>
      </c>
      <c r="H2347" s="13" t="s">
        <v>1576</v>
      </c>
      <c r="I2347" s="13"/>
      <c r="J2347" s="13"/>
      <c r="K2347" s="13"/>
      <c r="L2347" s="13"/>
      <c r="M2347" s="13"/>
      <c r="N2347" s="13"/>
      <c r="O2347" s="13"/>
      <c r="P2347" s="13"/>
      <c r="Q2347" s="13"/>
      <c r="R2347" s="13"/>
      <c r="S2347" s="13"/>
      <c r="T2347" s="13"/>
      <c r="U2347" s="13"/>
      <c r="V2347" s="13"/>
      <c r="W2347" s="13"/>
      <c r="X2347" s="13"/>
      <c r="Y2347" s="13"/>
      <c r="Z2347" s="13"/>
      <c r="AA2347" s="13"/>
      <c r="AB2347" s="13"/>
      <c r="AC2347" s="13"/>
      <c r="AD2347" s="13"/>
      <c r="AE2347" s="13"/>
      <c r="AF2347" s="13"/>
      <c r="AG2347" s="13"/>
      <c r="AH2347" s="13"/>
      <c r="AI2347" s="13"/>
      <c r="AJ2347" s="13"/>
      <c r="AK2347" s="13"/>
      <c r="AL2347" s="13"/>
      <c r="AM2347" s="13"/>
      <c r="AN2347" s="13"/>
      <c r="AO2347" s="13"/>
      <c r="AP2347" s="13"/>
      <c r="AQ2347" s="13"/>
      <c r="AR2347" s="13"/>
      <c r="AS2347" s="13"/>
      <c r="AT2347" s="13"/>
      <c r="AU2347" s="13"/>
      <c r="AV2347" s="13"/>
      <c r="AW2347" s="13"/>
      <c r="AX2347" s="13"/>
      <c r="AY2347" s="13"/>
      <c r="AZ2347" s="13"/>
      <c r="BA2347" s="13"/>
      <c r="BB2347" s="13"/>
      <c r="BC2347" s="13"/>
      <c r="BD2347" s="13"/>
      <c r="BE2347" s="13"/>
      <c r="BF2347" s="13"/>
      <c r="BG2347" s="13"/>
      <c r="BH2347" s="13"/>
      <c r="BI2347" s="13"/>
      <c r="BJ2347" s="13"/>
      <c r="BK2347" s="13"/>
      <c r="BL2347" s="13"/>
      <c r="BM2347" s="13"/>
      <c r="BN2347" s="13"/>
      <c r="BO2347" s="13"/>
    </row>
    <row r="2348" spans="1:67" x14ac:dyDescent="0.25">
      <c r="A2348" s="6" t="s">
        <v>2276</v>
      </c>
      <c r="B2348" s="6" t="s">
        <v>326</v>
      </c>
      <c r="C2348" s="6" t="s">
        <v>1504</v>
      </c>
      <c r="D2348" s="6" t="s">
        <v>64</v>
      </c>
      <c r="E2348" s="6" t="s">
        <v>868</v>
      </c>
      <c r="F2348" s="6" t="s">
        <v>874</v>
      </c>
      <c r="G2348" s="6" t="s">
        <v>1276</v>
      </c>
      <c r="H2348" s="6" t="s">
        <v>1576</v>
      </c>
      <c r="I2348" s="6"/>
      <c r="J2348" s="6"/>
      <c r="K2348" s="6"/>
      <c r="L2348" s="6"/>
      <c r="M2348" s="6"/>
      <c r="N2348" s="6"/>
      <c r="O2348" s="6"/>
      <c r="P2348" s="6"/>
      <c r="Q2348" s="6"/>
      <c r="R2348" s="6"/>
      <c r="S2348" s="6"/>
      <c r="T2348" s="6"/>
      <c r="U2348" s="6"/>
      <c r="V2348" s="6"/>
      <c r="W2348" s="6"/>
      <c r="X2348" s="6"/>
      <c r="Y2348" s="6"/>
      <c r="Z2348" s="6"/>
      <c r="AA2348" s="6"/>
      <c r="AB2348" s="6"/>
      <c r="AC2348" s="6"/>
      <c r="AD2348" s="6"/>
      <c r="AE2348" s="6"/>
      <c r="AF2348" s="6"/>
      <c r="AG2348" s="6"/>
      <c r="AH2348" s="6"/>
      <c r="AI2348" s="6"/>
      <c r="AJ2348" s="6"/>
      <c r="AK2348" s="6"/>
      <c r="AL2348" s="6"/>
      <c r="AM2348" s="6"/>
      <c r="AN2348" s="6"/>
      <c r="AO2348" s="6"/>
      <c r="AP2348" s="6"/>
      <c r="AQ2348" s="6"/>
      <c r="AR2348" s="6"/>
      <c r="AS2348" s="6"/>
      <c r="AT2348" s="6"/>
      <c r="AU2348" s="6"/>
      <c r="AV2348" s="6"/>
      <c r="AW2348" s="6"/>
      <c r="AX2348" s="6"/>
      <c r="AY2348" s="6"/>
      <c r="AZ2348" s="6"/>
      <c r="BA2348" s="6"/>
      <c r="BB2348" s="6"/>
      <c r="BC2348" s="6"/>
      <c r="BD2348" s="6"/>
      <c r="BE2348" s="6"/>
      <c r="BF2348" s="6"/>
      <c r="BG2348" s="6"/>
      <c r="BH2348" s="6"/>
      <c r="BI2348" s="6"/>
      <c r="BJ2348" s="6" t="s">
        <v>67</v>
      </c>
      <c r="BK2348" s="7">
        <v>44820</v>
      </c>
      <c r="BL2348" s="6" t="s">
        <v>2279</v>
      </c>
      <c r="BM2348" s="36">
        <v>82637</v>
      </c>
      <c r="BN2348" s="6"/>
      <c r="BO2348" s="6"/>
    </row>
    <row r="2349" spans="1:67" x14ac:dyDescent="0.25">
      <c r="A2349" s="6" t="s">
        <v>2278</v>
      </c>
      <c r="B2349" s="6" t="s">
        <v>326</v>
      </c>
      <c r="C2349" s="6" t="s">
        <v>1504</v>
      </c>
      <c r="D2349" s="6" t="s">
        <v>64</v>
      </c>
      <c r="E2349" s="6" t="s">
        <v>868</v>
      </c>
      <c r="F2349" s="6" t="s">
        <v>874</v>
      </c>
      <c r="G2349" s="6" t="s">
        <v>1276</v>
      </c>
      <c r="H2349" s="6" t="s">
        <v>874</v>
      </c>
      <c r="I2349" s="6"/>
      <c r="J2349" s="6"/>
      <c r="K2349" s="6"/>
      <c r="L2349" s="6"/>
      <c r="M2349" s="6"/>
      <c r="N2349" s="6"/>
      <c r="O2349" s="6"/>
      <c r="P2349" s="6"/>
      <c r="Q2349" s="6"/>
      <c r="R2349" s="6"/>
      <c r="S2349" s="6"/>
      <c r="T2349" s="6"/>
      <c r="U2349" s="6"/>
      <c r="V2349" s="6"/>
      <c r="W2349" s="6"/>
      <c r="X2349" s="6"/>
      <c r="Y2349" s="6"/>
      <c r="Z2349" s="6"/>
      <c r="AA2349" s="6"/>
      <c r="AB2349" s="6"/>
      <c r="AC2349" s="6"/>
      <c r="AD2349" s="6"/>
      <c r="AE2349" s="6"/>
      <c r="AF2349" s="6"/>
      <c r="AG2349" s="6"/>
      <c r="AH2349" s="6"/>
      <c r="AI2349" s="6"/>
      <c r="AJ2349" s="6"/>
      <c r="AK2349" s="6"/>
      <c r="AL2349" s="6"/>
      <c r="AM2349" s="6"/>
      <c r="AN2349" s="6"/>
      <c r="AO2349" s="6"/>
      <c r="AP2349" s="6"/>
      <c r="AQ2349" s="6"/>
      <c r="AR2349" s="6"/>
      <c r="AS2349" s="6"/>
      <c r="AT2349" s="6"/>
      <c r="AU2349" s="6"/>
      <c r="AV2349" s="6"/>
      <c r="AW2349" s="6"/>
      <c r="AX2349" s="6"/>
      <c r="AY2349" s="6"/>
      <c r="AZ2349" s="6"/>
      <c r="BA2349" s="6"/>
      <c r="BB2349" s="6"/>
      <c r="BC2349" s="6"/>
      <c r="BD2349" s="6"/>
      <c r="BE2349" s="6"/>
      <c r="BF2349" s="6"/>
      <c r="BG2349" s="6"/>
      <c r="BH2349" s="6"/>
      <c r="BI2349" s="6"/>
      <c r="BJ2349" s="6" t="s">
        <v>67</v>
      </c>
      <c r="BK2349" s="7">
        <v>44820</v>
      </c>
      <c r="BL2349" s="6" t="s">
        <v>2279</v>
      </c>
      <c r="BM2349" s="36">
        <v>82637</v>
      </c>
      <c r="BN2349" s="6" t="s">
        <v>60</v>
      </c>
      <c r="BO2349" s="6" t="s">
        <v>2279</v>
      </c>
    </row>
    <row r="2350" spans="1:67" x14ac:dyDescent="0.25">
      <c r="A2350" s="6" t="s">
        <v>2280</v>
      </c>
      <c r="B2350" s="6"/>
      <c r="C2350" s="6" t="s">
        <v>1504</v>
      </c>
      <c r="D2350" s="6" t="s">
        <v>64</v>
      </c>
      <c r="E2350" s="6" t="s">
        <v>868</v>
      </c>
      <c r="F2350" s="6" t="s">
        <v>874</v>
      </c>
      <c r="G2350" s="6" t="s">
        <v>1276</v>
      </c>
      <c r="H2350" s="6" t="s">
        <v>874</v>
      </c>
      <c r="I2350" s="6"/>
      <c r="J2350" s="6"/>
      <c r="K2350" s="6"/>
      <c r="L2350" s="6"/>
      <c r="M2350" s="6"/>
      <c r="N2350" s="6"/>
      <c r="O2350" s="6"/>
      <c r="P2350" s="6"/>
      <c r="Q2350" s="6"/>
      <c r="R2350" s="6"/>
      <c r="S2350" s="6"/>
      <c r="T2350" s="6"/>
      <c r="U2350" s="6"/>
      <c r="V2350" s="6"/>
      <c r="W2350" s="6"/>
      <c r="X2350" s="6"/>
      <c r="Y2350" s="6"/>
      <c r="Z2350" s="6"/>
      <c r="AA2350" s="6"/>
      <c r="AB2350" s="6"/>
      <c r="AC2350" s="6"/>
      <c r="AD2350" s="6"/>
      <c r="AE2350" s="6"/>
      <c r="AF2350" s="6"/>
      <c r="AG2350" s="6"/>
      <c r="AH2350" s="6"/>
      <c r="AI2350" s="6"/>
      <c r="AJ2350" s="6"/>
      <c r="AK2350" s="6"/>
      <c r="AL2350" s="6"/>
      <c r="AM2350" s="6"/>
      <c r="AN2350" s="6"/>
      <c r="AO2350" s="6"/>
      <c r="AP2350" s="6"/>
      <c r="AQ2350" s="6"/>
      <c r="AR2350" s="6"/>
      <c r="AS2350" s="6"/>
      <c r="AT2350" s="6"/>
      <c r="AU2350" s="6"/>
      <c r="AV2350" s="6"/>
      <c r="AW2350" s="6"/>
      <c r="AX2350" s="6"/>
      <c r="AY2350" s="6"/>
      <c r="AZ2350" s="6"/>
      <c r="BA2350" s="6"/>
      <c r="BB2350" s="6"/>
      <c r="BC2350" s="6"/>
      <c r="BD2350" s="6"/>
      <c r="BE2350" s="6"/>
      <c r="BF2350" s="6"/>
      <c r="BG2350" s="6"/>
      <c r="BH2350" s="6"/>
      <c r="BI2350" s="6"/>
      <c r="BJ2350" s="6" t="s">
        <v>67</v>
      </c>
      <c r="BK2350" s="7">
        <v>44820</v>
      </c>
      <c r="BL2350" s="6" t="s">
        <v>2279</v>
      </c>
      <c r="BM2350" s="36">
        <v>82637</v>
      </c>
      <c r="BN2350" s="6" t="s">
        <v>60</v>
      </c>
      <c r="BO2350" s="6" t="s">
        <v>2279</v>
      </c>
    </row>
    <row r="2351" spans="1:67" x14ac:dyDescent="0.25">
      <c r="A2351" s="12" t="s">
        <v>2176</v>
      </c>
      <c r="B2351" s="12"/>
      <c r="C2351" s="12" t="s">
        <v>1504</v>
      </c>
      <c r="D2351" s="12" t="s">
        <v>64</v>
      </c>
      <c r="E2351" s="12" t="s">
        <v>868</v>
      </c>
      <c r="F2351" s="12" t="s">
        <v>1579</v>
      </c>
      <c r="G2351" s="12" t="s">
        <v>2175</v>
      </c>
      <c r="H2351" s="12" t="s">
        <v>1579</v>
      </c>
      <c r="I2351" s="12"/>
      <c r="J2351" s="12"/>
      <c r="K2351" s="12"/>
      <c r="L2351" s="12"/>
      <c r="M2351" s="12"/>
      <c r="N2351" s="12"/>
      <c r="O2351" s="12"/>
      <c r="P2351" s="12"/>
      <c r="Q2351" s="12"/>
      <c r="R2351" s="12"/>
      <c r="S2351" s="12"/>
      <c r="T2351" s="12"/>
      <c r="U2351" s="12"/>
      <c r="V2351" s="12"/>
      <c r="W2351" s="12"/>
      <c r="X2351" s="12"/>
      <c r="Y2351" s="12"/>
      <c r="Z2351" s="12"/>
      <c r="AA2351" s="12"/>
      <c r="AB2351" s="12"/>
      <c r="AC2351" s="12"/>
      <c r="AD2351" s="12"/>
      <c r="AE2351" s="12"/>
      <c r="AF2351" s="12"/>
      <c r="AG2351" s="12"/>
      <c r="AH2351" s="12"/>
      <c r="AI2351" s="12"/>
      <c r="AJ2351" s="12"/>
      <c r="AK2351" s="12"/>
      <c r="AL2351" s="12"/>
      <c r="AM2351" s="12"/>
      <c r="AN2351" s="12"/>
      <c r="AO2351" s="12"/>
      <c r="AP2351" s="12"/>
      <c r="AQ2351" s="12"/>
      <c r="AR2351" s="12"/>
      <c r="AS2351" s="12"/>
      <c r="AT2351" s="12"/>
      <c r="AU2351" s="12"/>
      <c r="AV2351" s="12"/>
      <c r="AW2351" s="12"/>
      <c r="AX2351" s="12"/>
      <c r="AY2351" s="12"/>
      <c r="AZ2351" s="12"/>
      <c r="BA2351" s="12"/>
      <c r="BB2351" s="12"/>
      <c r="BC2351" s="12"/>
      <c r="BD2351" s="12"/>
      <c r="BE2351" s="12"/>
      <c r="BF2351" s="12"/>
      <c r="BG2351" s="12"/>
      <c r="BH2351" s="12"/>
      <c r="BI2351" s="12"/>
      <c r="BJ2351" s="12" t="s">
        <v>67</v>
      </c>
      <c r="BK2351" s="14">
        <v>44819</v>
      </c>
      <c r="BL2351" s="12" t="s">
        <v>204</v>
      </c>
      <c r="BM2351" s="12">
        <v>7016</v>
      </c>
      <c r="BN2351" s="12" t="s">
        <v>69</v>
      </c>
      <c r="BO2351" s="12" t="s">
        <v>204</v>
      </c>
    </row>
    <row r="2352" spans="1:67" x14ac:dyDescent="0.25">
      <c r="A2352" s="8" t="s">
        <v>870</v>
      </c>
      <c r="C2352" t="s">
        <v>1504</v>
      </c>
      <c r="D2352" t="s">
        <v>64</v>
      </c>
      <c r="E2352" t="s">
        <v>868</v>
      </c>
      <c r="F2352" t="s">
        <v>1579</v>
      </c>
      <c r="G2352" s="8" t="s">
        <v>868</v>
      </c>
      <c r="H2352" s="8" t="s">
        <v>2046</v>
      </c>
      <c r="I2352" s="8"/>
      <c r="AW2352">
        <v>10.3</v>
      </c>
      <c r="AX2352">
        <v>7.4</v>
      </c>
      <c r="AY2352">
        <v>8.6999999999999993</v>
      </c>
      <c r="AZ2352">
        <v>8.6999999999999993</v>
      </c>
      <c r="BJ2352" s="8" t="s">
        <v>67</v>
      </c>
      <c r="BK2352" s="1">
        <v>44816</v>
      </c>
      <c r="BL2352" t="s">
        <v>1933</v>
      </c>
      <c r="BM2352">
        <v>2585</v>
      </c>
    </row>
    <row r="2353" spans="1:67" x14ac:dyDescent="0.25">
      <c r="A2353" s="13" t="s">
        <v>1723</v>
      </c>
      <c r="B2353" s="13"/>
      <c r="C2353" s="13" t="s">
        <v>1504</v>
      </c>
      <c r="D2353" s="13" t="s">
        <v>64</v>
      </c>
      <c r="E2353" s="13" t="s">
        <v>868</v>
      </c>
      <c r="F2353" s="13" t="s">
        <v>1579</v>
      </c>
      <c r="G2353" s="13" t="s">
        <v>868</v>
      </c>
      <c r="H2353" s="13" t="s">
        <v>1579</v>
      </c>
      <c r="I2353" s="13"/>
      <c r="J2353" s="13"/>
      <c r="K2353" s="13"/>
      <c r="L2353" s="13"/>
      <c r="M2353" s="13"/>
      <c r="N2353" s="13"/>
      <c r="O2353" s="13"/>
      <c r="P2353" s="13"/>
      <c r="Q2353" s="13"/>
      <c r="R2353" s="13"/>
      <c r="S2353" s="13"/>
      <c r="T2353" s="13"/>
      <c r="U2353" s="13"/>
      <c r="V2353" s="13"/>
      <c r="W2353" s="13"/>
      <c r="X2353" s="13"/>
      <c r="Y2353" s="13"/>
      <c r="Z2353" s="13"/>
      <c r="AA2353" s="13"/>
      <c r="AB2353" s="13"/>
      <c r="AC2353" s="13"/>
      <c r="AD2353" s="13"/>
      <c r="AE2353" s="13"/>
      <c r="AF2353" s="13"/>
      <c r="AG2353" s="13"/>
      <c r="AH2353" s="13"/>
      <c r="AI2353" s="13"/>
      <c r="AJ2353" s="13"/>
      <c r="AK2353" s="13"/>
      <c r="AL2353" s="13"/>
      <c r="AM2353" s="13"/>
      <c r="AN2353" s="13"/>
      <c r="AO2353" s="13"/>
      <c r="AP2353" s="13"/>
      <c r="AQ2353" s="13"/>
      <c r="AR2353" s="13"/>
      <c r="AS2353" s="13"/>
      <c r="AT2353" s="13"/>
      <c r="AU2353" s="13"/>
      <c r="AV2353" s="13"/>
      <c r="AW2353" s="13"/>
      <c r="AX2353" s="13"/>
      <c r="AY2353" s="13"/>
      <c r="AZ2353" s="13"/>
      <c r="BA2353" s="13"/>
      <c r="BB2353" s="13"/>
      <c r="BC2353" s="13"/>
      <c r="BD2353" s="13"/>
      <c r="BE2353" s="13"/>
      <c r="BF2353" s="13"/>
      <c r="BG2353" s="13"/>
      <c r="BH2353" s="13"/>
      <c r="BI2353" s="13"/>
      <c r="BJ2353" s="13"/>
      <c r="BK2353" s="13"/>
      <c r="BL2353" s="13"/>
      <c r="BM2353" s="13"/>
      <c r="BN2353" s="13"/>
      <c r="BO2353" s="13"/>
    </row>
    <row r="2354" spans="1:67" x14ac:dyDescent="0.25">
      <c r="A2354" s="13" t="s">
        <v>1723</v>
      </c>
      <c r="B2354" s="13"/>
      <c r="C2354" s="13" t="s">
        <v>1504</v>
      </c>
      <c r="D2354" s="13" t="s">
        <v>64</v>
      </c>
      <c r="E2354" s="13" t="s">
        <v>868</v>
      </c>
      <c r="F2354" s="13" t="s">
        <v>881</v>
      </c>
      <c r="G2354" s="13" t="s">
        <v>347</v>
      </c>
      <c r="H2354" s="13" t="s">
        <v>1581</v>
      </c>
      <c r="I2354" s="13"/>
      <c r="J2354" s="13"/>
      <c r="K2354" s="13"/>
      <c r="L2354" s="13"/>
      <c r="M2354" s="13"/>
      <c r="N2354" s="13"/>
      <c r="O2354" s="13"/>
      <c r="P2354" s="13"/>
      <c r="Q2354" s="13"/>
      <c r="R2354" s="13"/>
      <c r="S2354" s="13"/>
      <c r="T2354" s="13"/>
      <c r="U2354" s="13"/>
      <c r="V2354" s="13"/>
      <c r="W2354" s="13"/>
      <c r="X2354" s="13"/>
      <c r="Y2354" s="13"/>
      <c r="Z2354" s="13"/>
      <c r="AA2354" s="13"/>
      <c r="AB2354" s="13"/>
      <c r="AC2354" s="13"/>
      <c r="AD2354" s="13"/>
      <c r="AE2354" s="13"/>
      <c r="AF2354" s="13"/>
      <c r="AG2354" s="13"/>
      <c r="AH2354" s="13"/>
      <c r="AI2354" s="13"/>
      <c r="AJ2354" s="13"/>
      <c r="AK2354" s="13"/>
      <c r="AL2354" s="13"/>
      <c r="AM2354" s="13"/>
      <c r="AN2354" s="13"/>
      <c r="AO2354" s="13"/>
      <c r="AP2354" s="13"/>
      <c r="AQ2354" s="13"/>
      <c r="AR2354" s="13"/>
      <c r="AS2354" s="13"/>
      <c r="AT2354" s="13"/>
      <c r="AU2354" s="13"/>
      <c r="AV2354" s="13"/>
      <c r="AW2354" s="13"/>
      <c r="AX2354" s="13"/>
      <c r="AY2354" s="13"/>
      <c r="AZ2354" s="13"/>
      <c r="BA2354" s="13"/>
      <c r="BB2354" s="13"/>
      <c r="BC2354" s="13"/>
      <c r="BD2354" s="13"/>
      <c r="BE2354" s="13"/>
      <c r="BF2354" s="13"/>
      <c r="BG2354" s="13"/>
      <c r="BH2354" s="13"/>
      <c r="BI2354" s="13"/>
      <c r="BJ2354" s="13"/>
      <c r="BK2354" s="13"/>
      <c r="BL2354" s="13"/>
      <c r="BM2354" s="13"/>
      <c r="BN2354" s="13"/>
      <c r="BO2354" s="13"/>
    </row>
    <row r="2355" spans="1:67" x14ac:dyDescent="0.25">
      <c r="A2355" s="13" t="s">
        <v>1723</v>
      </c>
      <c r="B2355" s="13"/>
      <c r="C2355" s="13" t="s">
        <v>1504</v>
      </c>
      <c r="D2355" s="13" t="s">
        <v>64</v>
      </c>
      <c r="E2355" s="13" t="s">
        <v>868</v>
      </c>
      <c r="F2355" s="13" t="s">
        <v>881</v>
      </c>
      <c r="G2355" s="13" t="s">
        <v>868</v>
      </c>
      <c r="H2355" s="13" t="s">
        <v>881</v>
      </c>
      <c r="I2355" s="13"/>
      <c r="J2355" s="13"/>
      <c r="K2355" s="13"/>
      <c r="L2355" s="13"/>
      <c r="M2355" s="13"/>
      <c r="N2355" s="13"/>
      <c r="O2355" s="13"/>
      <c r="P2355" s="13"/>
      <c r="Q2355" s="13"/>
      <c r="R2355" s="13"/>
      <c r="S2355" s="13"/>
      <c r="T2355" s="13"/>
      <c r="U2355" s="13"/>
      <c r="V2355" s="13"/>
      <c r="W2355" s="13"/>
      <c r="X2355" s="13"/>
      <c r="Y2355" s="13"/>
      <c r="Z2355" s="13"/>
      <c r="AA2355" s="13"/>
      <c r="AB2355" s="13"/>
      <c r="AC2355" s="13"/>
      <c r="AD2355" s="13"/>
      <c r="AE2355" s="13"/>
      <c r="AF2355" s="13"/>
      <c r="AG2355" s="13"/>
      <c r="AH2355" s="13"/>
      <c r="AI2355" s="13"/>
      <c r="AJ2355" s="13"/>
      <c r="AK2355" s="13"/>
      <c r="AL2355" s="13"/>
      <c r="AM2355" s="13"/>
      <c r="AN2355" s="13"/>
      <c r="AO2355" s="13"/>
      <c r="AP2355" s="13"/>
      <c r="AQ2355" s="13"/>
      <c r="AR2355" s="13"/>
      <c r="AS2355" s="13"/>
      <c r="AT2355" s="13"/>
      <c r="AU2355" s="13"/>
      <c r="AV2355" s="13"/>
      <c r="AW2355" s="13"/>
      <c r="AX2355" s="13"/>
      <c r="AY2355" s="13"/>
      <c r="AZ2355" s="13"/>
      <c r="BA2355" s="13"/>
      <c r="BB2355" s="13"/>
      <c r="BC2355" s="13"/>
      <c r="BD2355" s="13"/>
      <c r="BE2355" s="13"/>
      <c r="BF2355" s="13"/>
      <c r="BG2355" s="13"/>
      <c r="BH2355" s="13"/>
      <c r="BI2355" s="13"/>
      <c r="BJ2355" s="13"/>
      <c r="BK2355" s="13"/>
      <c r="BL2355" s="13"/>
      <c r="BM2355" s="13"/>
      <c r="BN2355" s="13"/>
      <c r="BO2355" s="13"/>
    </row>
    <row r="2356" spans="1:67" x14ac:dyDescent="0.25">
      <c r="A2356" t="s">
        <v>880</v>
      </c>
      <c r="B2356" t="s">
        <v>326</v>
      </c>
      <c r="C2356" t="s">
        <v>1504</v>
      </c>
      <c r="D2356" t="s">
        <v>64</v>
      </c>
      <c r="E2356" t="s">
        <v>868</v>
      </c>
      <c r="F2356" t="s">
        <v>881</v>
      </c>
      <c r="G2356" t="s">
        <v>868</v>
      </c>
      <c r="H2356" t="s">
        <v>881</v>
      </c>
      <c r="AW2356">
        <v>9.3000000000000007</v>
      </c>
      <c r="AX2356">
        <v>7.5</v>
      </c>
      <c r="AY2356">
        <v>8.5</v>
      </c>
      <c r="AZ2356">
        <v>8.5</v>
      </c>
      <c r="BJ2356" t="s">
        <v>67</v>
      </c>
      <c r="BK2356" s="1">
        <v>44798</v>
      </c>
      <c r="BL2356" t="s">
        <v>503</v>
      </c>
      <c r="BM2356">
        <v>831</v>
      </c>
    </row>
    <row r="2357" spans="1:67" x14ac:dyDescent="0.25">
      <c r="A2357" s="8" t="s">
        <v>2404</v>
      </c>
      <c r="C2357" t="s">
        <v>1504</v>
      </c>
      <c r="D2357" t="s">
        <v>64</v>
      </c>
      <c r="E2357" t="s">
        <v>868</v>
      </c>
      <c r="F2357" t="s">
        <v>881</v>
      </c>
      <c r="G2357" s="8" t="s">
        <v>868</v>
      </c>
      <c r="H2357" s="8" t="s">
        <v>881</v>
      </c>
      <c r="I2357" s="8"/>
      <c r="BA2357">
        <v>9.9</v>
      </c>
      <c r="BB2357">
        <v>8.15</v>
      </c>
      <c r="BC2357">
        <v>8.6999999999999993</v>
      </c>
      <c r="BD2357">
        <v>8.6999999999999993</v>
      </c>
      <c r="BJ2357" s="8" t="s">
        <v>67</v>
      </c>
      <c r="BK2357" s="9">
        <v>44824</v>
      </c>
      <c r="BL2357" s="8" t="s">
        <v>2356</v>
      </c>
      <c r="BM2357">
        <v>2930</v>
      </c>
      <c r="BN2357" t="s">
        <v>60</v>
      </c>
      <c r="BO2357" t="s">
        <v>2356</v>
      </c>
    </row>
    <row r="2358" spans="1:67" x14ac:dyDescent="0.25">
      <c r="A2358" s="8" t="s">
        <v>2402</v>
      </c>
      <c r="C2358" t="s">
        <v>1504</v>
      </c>
      <c r="D2358" t="s">
        <v>64</v>
      </c>
      <c r="E2358" t="s">
        <v>868</v>
      </c>
      <c r="F2358" t="s">
        <v>881</v>
      </c>
      <c r="G2358" s="8" t="s">
        <v>868</v>
      </c>
      <c r="H2358" s="8" t="s">
        <v>881</v>
      </c>
      <c r="I2358" s="8"/>
      <c r="AY2358">
        <v>8.4499999999999993</v>
      </c>
      <c r="AZ2358">
        <v>8.4499999999999993</v>
      </c>
      <c r="BB2358">
        <v>9</v>
      </c>
      <c r="BC2358">
        <v>9.75</v>
      </c>
      <c r="BJ2358" t="s">
        <v>67</v>
      </c>
      <c r="BK2358" s="1">
        <v>44824</v>
      </c>
      <c r="BL2358" t="s">
        <v>2356</v>
      </c>
      <c r="BM2358">
        <v>2930</v>
      </c>
    </row>
    <row r="2359" spans="1:67" x14ac:dyDescent="0.25">
      <c r="A2359" s="8" t="s">
        <v>2401</v>
      </c>
      <c r="C2359" t="s">
        <v>1504</v>
      </c>
      <c r="D2359" t="s">
        <v>64</v>
      </c>
      <c r="E2359" t="s">
        <v>868</v>
      </c>
      <c r="F2359" t="s">
        <v>881</v>
      </c>
      <c r="G2359" s="8" t="s">
        <v>868</v>
      </c>
      <c r="H2359" s="8" t="s">
        <v>881</v>
      </c>
      <c r="I2359" s="8"/>
      <c r="AW2359">
        <v>9.4</v>
      </c>
      <c r="AX2359">
        <v>6.7</v>
      </c>
      <c r="AY2359">
        <v>8</v>
      </c>
      <c r="AZ2359">
        <v>8</v>
      </c>
      <c r="BA2359">
        <v>10</v>
      </c>
      <c r="BB2359">
        <v>8.85</v>
      </c>
      <c r="BC2359">
        <v>9.5500000000000007</v>
      </c>
      <c r="BD2359">
        <v>9.5500000000000007</v>
      </c>
      <c r="BE2359">
        <v>9.5</v>
      </c>
      <c r="BF2359">
        <v>7.65</v>
      </c>
      <c r="BG2359">
        <v>6.9</v>
      </c>
      <c r="BH2359">
        <v>7.65</v>
      </c>
      <c r="BJ2359" t="s">
        <v>67</v>
      </c>
      <c r="BK2359" s="1">
        <v>44824</v>
      </c>
      <c r="BL2359" t="s">
        <v>2356</v>
      </c>
      <c r="BM2359">
        <v>2930</v>
      </c>
      <c r="BN2359" t="s">
        <v>60</v>
      </c>
      <c r="BO2359" t="s">
        <v>2356</v>
      </c>
    </row>
    <row r="2360" spans="1:67" x14ac:dyDescent="0.25">
      <c r="A2360" s="8" t="s">
        <v>2403</v>
      </c>
      <c r="C2360" t="s">
        <v>1504</v>
      </c>
      <c r="D2360" t="s">
        <v>64</v>
      </c>
      <c r="E2360" t="s">
        <v>868</v>
      </c>
      <c r="F2360" t="s">
        <v>881</v>
      </c>
      <c r="G2360" s="8" t="s">
        <v>868</v>
      </c>
      <c r="H2360" s="8" t="s">
        <v>881</v>
      </c>
      <c r="I2360" s="8"/>
      <c r="U2360">
        <v>6.2</v>
      </c>
      <c r="X2360">
        <v>7.6</v>
      </c>
      <c r="Y2360">
        <v>8.0500000000000007</v>
      </c>
      <c r="AB2360">
        <v>8.5500000000000007</v>
      </c>
      <c r="BJ2360" t="s">
        <v>67</v>
      </c>
      <c r="BK2360" s="1">
        <v>44824</v>
      </c>
      <c r="BL2360" t="s">
        <v>2356</v>
      </c>
      <c r="BM2360">
        <v>2930</v>
      </c>
    </row>
    <row r="2361" spans="1:67" x14ac:dyDescent="0.25">
      <c r="A2361" s="8" t="s">
        <v>2405</v>
      </c>
      <c r="C2361" t="s">
        <v>1504</v>
      </c>
      <c r="D2361" t="s">
        <v>64</v>
      </c>
      <c r="E2361" t="s">
        <v>868</v>
      </c>
      <c r="F2361" t="s">
        <v>881</v>
      </c>
      <c r="G2361" s="8" t="s">
        <v>868</v>
      </c>
      <c r="H2361" s="8" t="s">
        <v>881</v>
      </c>
      <c r="I2361" s="8"/>
      <c r="AW2361">
        <v>8.9499999999999993</v>
      </c>
      <c r="AX2361">
        <v>5.85</v>
      </c>
      <c r="AY2361">
        <v>6.5</v>
      </c>
      <c r="AZ2361">
        <v>6.5</v>
      </c>
      <c r="BB2361">
        <v>7.9</v>
      </c>
      <c r="BC2361">
        <v>8.8000000000000007</v>
      </c>
      <c r="BD2361">
        <v>8.8000000000000007</v>
      </c>
      <c r="BJ2361" t="s">
        <v>67</v>
      </c>
      <c r="BK2361" s="1">
        <v>44824</v>
      </c>
      <c r="BL2361" t="s">
        <v>2356</v>
      </c>
      <c r="BM2361">
        <v>2930</v>
      </c>
    </row>
    <row r="2362" spans="1:67" x14ac:dyDescent="0.25">
      <c r="A2362" s="8" t="s">
        <v>2406</v>
      </c>
      <c r="C2362" t="s">
        <v>1504</v>
      </c>
      <c r="D2362" t="s">
        <v>64</v>
      </c>
      <c r="E2362" t="s">
        <v>868</v>
      </c>
      <c r="F2362" t="s">
        <v>881</v>
      </c>
      <c r="G2362" s="8" t="s">
        <v>868</v>
      </c>
      <c r="H2362" s="8" t="s">
        <v>881</v>
      </c>
      <c r="I2362" s="8"/>
      <c r="AW2362">
        <v>9.9499999999999993</v>
      </c>
      <c r="AX2362">
        <v>7.4</v>
      </c>
      <c r="AY2362">
        <v>6.9</v>
      </c>
      <c r="AZ2362">
        <v>7.4</v>
      </c>
      <c r="BJ2362" t="s">
        <v>67</v>
      </c>
      <c r="BK2362" s="1">
        <v>44824</v>
      </c>
      <c r="BL2362" t="s">
        <v>2356</v>
      </c>
      <c r="BM2362">
        <v>2930</v>
      </c>
    </row>
    <row r="2363" spans="1:67" x14ac:dyDescent="0.25">
      <c r="A2363" t="s">
        <v>882</v>
      </c>
      <c r="C2363" t="s">
        <v>1504</v>
      </c>
      <c r="D2363" t="s">
        <v>64</v>
      </c>
      <c r="E2363" t="s">
        <v>868</v>
      </c>
      <c r="F2363" t="s">
        <v>881</v>
      </c>
      <c r="G2363" t="s">
        <v>868</v>
      </c>
      <c r="H2363" t="s">
        <v>881</v>
      </c>
      <c r="AG2363">
        <v>7.1</v>
      </c>
      <c r="AJ2363">
        <v>10.3</v>
      </c>
      <c r="BJ2363" t="s">
        <v>67</v>
      </c>
      <c r="BK2363" s="1">
        <v>44798</v>
      </c>
      <c r="BL2363" t="s">
        <v>503</v>
      </c>
      <c r="BM2363">
        <v>831</v>
      </c>
    </row>
    <row r="2364" spans="1:67" x14ac:dyDescent="0.25">
      <c r="A2364" t="s">
        <v>883</v>
      </c>
      <c r="C2364" t="s">
        <v>1504</v>
      </c>
      <c r="D2364" t="s">
        <v>64</v>
      </c>
      <c r="E2364" t="s">
        <v>868</v>
      </c>
      <c r="F2364" t="s">
        <v>881</v>
      </c>
      <c r="G2364" t="s">
        <v>868</v>
      </c>
      <c r="H2364" t="s">
        <v>881</v>
      </c>
      <c r="AW2364">
        <v>9.1</v>
      </c>
      <c r="AX2364">
        <v>7.3</v>
      </c>
      <c r="AY2364">
        <v>8.1999999999999993</v>
      </c>
      <c r="AZ2364">
        <v>8.1999999999999993</v>
      </c>
      <c r="BJ2364" t="s">
        <v>67</v>
      </c>
      <c r="BK2364" s="1">
        <v>44798</v>
      </c>
      <c r="BL2364" t="s">
        <v>503</v>
      </c>
      <c r="BM2364">
        <v>831</v>
      </c>
      <c r="BN2364" t="s">
        <v>60</v>
      </c>
      <c r="BO2364" t="s">
        <v>503</v>
      </c>
    </row>
    <row r="2365" spans="1:67" x14ac:dyDescent="0.25">
      <c r="A2365" s="13" t="s">
        <v>1723</v>
      </c>
      <c r="B2365" s="13"/>
      <c r="C2365" s="13" t="s">
        <v>1504</v>
      </c>
      <c r="D2365" s="13" t="s">
        <v>64</v>
      </c>
      <c r="E2365" s="13" t="s">
        <v>868</v>
      </c>
      <c r="F2365" s="13" t="s">
        <v>318</v>
      </c>
      <c r="G2365" s="13" t="s">
        <v>868</v>
      </c>
      <c r="H2365" s="13" t="s">
        <v>318</v>
      </c>
      <c r="I2365" s="13"/>
      <c r="J2365" s="13"/>
      <c r="K2365" s="13"/>
      <c r="L2365" s="13"/>
      <c r="M2365" s="13"/>
      <c r="N2365" s="13"/>
      <c r="O2365" s="13"/>
      <c r="P2365" s="13"/>
      <c r="Q2365" s="13"/>
      <c r="R2365" s="13"/>
      <c r="S2365" s="13"/>
      <c r="T2365" s="13"/>
      <c r="U2365" s="13"/>
      <c r="V2365" s="13"/>
      <c r="W2365" s="13"/>
      <c r="X2365" s="13"/>
      <c r="Y2365" s="13"/>
      <c r="Z2365" s="13"/>
      <c r="AA2365" s="13"/>
      <c r="AB2365" s="13"/>
      <c r="AC2365" s="13"/>
      <c r="AD2365" s="13"/>
      <c r="AE2365" s="13"/>
      <c r="AF2365" s="13"/>
      <c r="AG2365" s="13"/>
      <c r="AH2365" s="13"/>
      <c r="AI2365" s="13"/>
      <c r="AJ2365" s="13"/>
      <c r="AK2365" s="13"/>
      <c r="AL2365" s="13"/>
      <c r="AM2365" s="13"/>
      <c r="AN2365" s="13"/>
      <c r="AO2365" s="13"/>
      <c r="AP2365" s="13"/>
      <c r="AQ2365" s="13"/>
      <c r="AR2365" s="13"/>
      <c r="AS2365" s="13"/>
      <c r="AT2365" s="13"/>
      <c r="AU2365" s="13"/>
      <c r="AV2365" s="13"/>
      <c r="AW2365" s="13"/>
      <c r="AX2365" s="13"/>
      <c r="AY2365" s="13"/>
      <c r="AZ2365" s="13"/>
      <c r="BA2365" s="13"/>
      <c r="BB2365" s="13"/>
      <c r="BC2365" s="13"/>
      <c r="BD2365" s="13"/>
      <c r="BE2365" s="13"/>
      <c r="BF2365" s="13"/>
      <c r="BG2365" s="13"/>
      <c r="BH2365" s="13"/>
      <c r="BI2365" s="13"/>
      <c r="BJ2365" s="13"/>
      <c r="BK2365" s="13"/>
      <c r="BL2365" s="13"/>
      <c r="BM2365" s="13"/>
      <c r="BN2365" s="13"/>
      <c r="BO2365" s="13"/>
    </row>
    <row r="2366" spans="1:67" x14ac:dyDescent="0.25">
      <c r="A2366" t="s">
        <v>884</v>
      </c>
      <c r="C2366" t="s">
        <v>1504</v>
      </c>
      <c r="D2366" t="s">
        <v>64</v>
      </c>
      <c r="E2366" t="s">
        <v>868</v>
      </c>
      <c r="F2366" t="s">
        <v>318</v>
      </c>
      <c r="G2366" t="s">
        <v>868</v>
      </c>
      <c r="H2366" t="s">
        <v>318</v>
      </c>
      <c r="U2366">
        <v>5.2</v>
      </c>
      <c r="V2366">
        <v>5.9</v>
      </c>
      <c r="X2366">
        <v>5.9</v>
      </c>
      <c r="Y2366">
        <v>6.1</v>
      </c>
      <c r="Z2366">
        <v>7</v>
      </c>
      <c r="AB2366">
        <v>7</v>
      </c>
      <c r="AC2366">
        <v>6.9</v>
      </c>
      <c r="AD2366">
        <v>8.3000000000000007</v>
      </c>
      <c r="AF2366">
        <v>8.3000000000000007</v>
      </c>
      <c r="AG2366">
        <v>5.0999999999999996</v>
      </c>
      <c r="AH2366">
        <v>7.5</v>
      </c>
      <c r="AJ2366">
        <v>7.5</v>
      </c>
      <c r="AK2366">
        <v>6</v>
      </c>
      <c r="AL2366">
        <v>1.8</v>
      </c>
      <c r="AN2366">
        <v>1.8</v>
      </c>
      <c r="AO2366">
        <v>6</v>
      </c>
      <c r="AP2366">
        <v>2.2999999999999998</v>
      </c>
      <c r="AR2366">
        <v>2.2999999999999998</v>
      </c>
      <c r="AS2366">
        <v>6</v>
      </c>
      <c r="AT2366">
        <v>3.6</v>
      </c>
      <c r="AV2366">
        <v>3.6</v>
      </c>
      <c r="AW2366">
        <v>6.3</v>
      </c>
      <c r="AX2366">
        <v>5.0999999999999996</v>
      </c>
      <c r="AZ2366">
        <v>5.0999999999999996</v>
      </c>
      <c r="BE2366">
        <v>7.7</v>
      </c>
      <c r="BF2366">
        <v>5</v>
      </c>
      <c r="BH2366">
        <v>5</v>
      </c>
      <c r="BJ2366" t="s">
        <v>67</v>
      </c>
      <c r="BL2366" t="s">
        <v>204</v>
      </c>
      <c r="BM2366">
        <v>7016</v>
      </c>
    </row>
    <row r="2367" spans="1:67" x14ac:dyDescent="0.25">
      <c r="A2367" t="s">
        <v>885</v>
      </c>
      <c r="C2367" t="s">
        <v>1504</v>
      </c>
      <c r="D2367" t="s">
        <v>64</v>
      </c>
      <c r="E2367" t="s">
        <v>868</v>
      </c>
      <c r="F2367" t="s">
        <v>318</v>
      </c>
      <c r="G2367" t="s">
        <v>868</v>
      </c>
      <c r="H2367" t="s">
        <v>318</v>
      </c>
      <c r="AW2367">
        <v>7.3</v>
      </c>
      <c r="AX2367">
        <v>5.6</v>
      </c>
      <c r="AZ2367">
        <v>5.6</v>
      </c>
      <c r="BA2367">
        <v>7</v>
      </c>
      <c r="BB2367">
        <v>6.5</v>
      </c>
      <c r="BD2367">
        <v>6.5</v>
      </c>
      <c r="BE2367">
        <v>7.1</v>
      </c>
      <c r="BF2367">
        <v>5</v>
      </c>
      <c r="BH2367">
        <v>5</v>
      </c>
      <c r="BJ2367" t="s">
        <v>67</v>
      </c>
      <c r="BL2367" t="s">
        <v>204</v>
      </c>
      <c r="BM2367">
        <v>7016</v>
      </c>
    </row>
    <row r="2368" spans="1:67" x14ac:dyDescent="0.25">
      <c r="A2368" t="s">
        <v>886</v>
      </c>
      <c r="C2368" t="s">
        <v>1504</v>
      </c>
      <c r="D2368" t="s">
        <v>64</v>
      </c>
      <c r="E2368" t="s">
        <v>868</v>
      </c>
      <c r="F2368" t="s">
        <v>318</v>
      </c>
      <c r="G2368" t="s">
        <v>868</v>
      </c>
      <c r="H2368" t="s">
        <v>318</v>
      </c>
      <c r="AS2368">
        <v>6</v>
      </c>
      <c r="AT2368">
        <v>3.1</v>
      </c>
      <c r="AV2368">
        <v>3.1</v>
      </c>
      <c r="AW2368">
        <v>6.9</v>
      </c>
      <c r="AX2368">
        <v>4.3</v>
      </c>
      <c r="AZ2368">
        <v>4.3</v>
      </c>
      <c r="BA2368">
        <v>7.1</v>
      </c>
      <c r="BB2368">
        <v>5.2</v>
      </c>
      <c r="BD2368">
        <v>5.2</v>
      </c>
      <c r="BJ2368" t="s">
        <v>67</v>
      </c>
      <c r="BL2368" t="s">
        <v>204</v>
      </c>
      <c r="BM2368">
        <v>7016</v>
      </c>
    </row>
    <row r="2369" spans="1:67" x14ac:dyDescent="0.25">
      <c r="A2369" t="s">
        <v>887</v>
      </c>
      <c r="C2369" t="s">
        <v>1504</v>
      </c>
      <c r="D2369" t="s">
        <v>64</v>
      </c>
      <c r="E2369" t="s">
        <v>868</v>
      </c>
      <c r="F2369" t="s">
        <v>318</v>
      </c>
      <c r="G2369" t="s">
        <v>868</v>
      </c>
      <c r="H2369" t="s">
        <v>318</v>
      </c>
      <c r="AS2369">
        <v>5.8</v>
      </c>
      <c r="AT2369">
        <v>3.9</v>
      </c>
      <c r="AV2369">
        <v>3.9</v>
      </c>
      <c r="AW2369">
        <v>6.5</v>
      </c>
      <c r="AX2369">
        <v>4.3</v>
      </c>
      <c r="AZ2369">
        <v>4.3</v>
      </c>
      <c r="BA2369">
        <v>7.1</v>
      </c>
      <c r="BB2369">
        <v>5.2</v>
      </c>
      <c r="BD2369">
        <v>5.2</v>
      </c>
      <c r="BJ2369" t="s">
        <v>67</v>
      </c>
      <c r="BL2369" t="s">
        <v>204</v>
      </c>
      <c r="BM2369">
        <v>7016</v>
      </c>
    </row>
    <row r="2370" spans="1:67" x14ac:dyDescent="0.25">
      <c r="A2370" t="s">
        <v>888</v>
      </c>
      <c r="B2370" t="s">
        <v>326</v>
      </c>
      <c r="C2370" t="s">
        <v>1504</v>
      </c>
      <c r="D2370" t="s">
        <v>64</v>
      </c>
      <c r="E2370" t="s">
        <v>868</v>
      </c>
      <c r="F2370" t="s">
        <v>318</v>
      </c>
      <c r="G2370" t="s">
        <v>868</v>
      </c>
      <c r="H2370" t="s">
        <v>318</v>
      </c>
      <c r="AW2370">
        <v>6.4</v>
      </c>
      <c r="AX2370">
        <v>4.9000000000000004</v>
      </c>
      <c r="AY2370">
        <v>5.4</v>
      </c>
      <c r="AZ2370">
        <v>5.4</v>
      </c>
      <c r="BA2370">
        <v>7.1</v>
      </c>
      <c r="BB2370">
        <v>6.7</v>
      </c>
      <c r="BC2370">
        <v>6.2</v>
      </c>
      <c r="BD2370">
        <v>6.7</v>
      </c>
      <c r="BJ2370" t="s">
        <v>67</v>
      </c>
      <c r="BK2370" s="1">
        <v>44798</v>
      </c>
      <c r="BL2370" t="s">
        <v>503</v>
      </c>
      <c r="BM2370">
        <v>831</v>
      </c>
    </row>
    <row r="2371" spans="1:67" x14ac:dyDescent="0.25">
      <c r="A2371" t="s">
        <v>888</v>
      </c>
      <c r="C2371" t="s">
        <v>1504</v>
      </c>
      <c r="D2371" t="s">
        <v>64</v>
      </c>
      <c r="E2371" t="s">
        <v>868</v>
      </c>
      <c r="F2371" t="s">
        <v>318</v>
      </c>
      <c r="G2371" t="s">
        <v>868</v>
      </c>
      <c r="H2371" t="s">
        <v>318</v>
      </c>
      <c r="Q2371">
        <v>6</v>
      </c>
      <c r="R2371">
        <v>4.9000000000000004</v>
      </c>
      <c r="T2371">
        <v>4.9000000000000004</v>
      </c>
      <c r="U2371">
        <v>5.5</v>
      </c>
      <c r="V2371">
        <v>5.7</v>
      </c>
      <c r="X2371">
        <v>5.7</v>
      </c>
      <c r="Y2371">
        <v>6.6</v>
      </c>
      <c r="Z2371">
        <v>6.9</v>
      </c>
      <c r="AB2371">
        <v>6.9</v>
      </c>
      <c r="AC2371">
        <v>7.2</v>
      </c>
      <c r="AD2371">
        <v>8.8000000000000007</v>
      </c>
      <c r="AF2371">
        <v>8.8000000000000007</v>
      </c>
      <c r="AG2371">
        <v>5</v>
      </c>
      <c r="AH2371">
        <v>7.7</v>
      </c>
      <c r="AJ2371">
        <v>7.7</v>
      </c>
      <c r="AW2371">
        <v>6.5</v>
      </c>
      <c r="AX2371">
        <v>5.8</v>
      </c>
      <c r="AZ2371">
        <v>5.8</v>
      </c>
      <c r="BA2371">
        <v>7.1</v>
      </c>
      <c r="BB2371">
        <v>6.3</v>
      </c>
      <c r="BD2371">
        <v>6.3</v>
      </c>
      <c r="BJ2371" t="s">
        <v>67</v>
      </c>
      <c r="BL2371" t="s">
        <v>204</v>
      </c>
      <c r="BM2371">
        <v>7016</v>
      </c>
    </row>
    <row r="2372" spans="1:67" x14ac:dyDescent="0.25">
      <c r="A2372" t="s">
        <v>889</v>
      </c>
      <c r="C2372" t="s">
        <v>1504</v>
      </c>
      <c r="D2372" t="s">
        <v>64</v>
      </c>
      <c r="E2372" t="s">
        <v>868</v>
      </c>
      <c r="F2372" t="s">
        <v>318</v>
      </c>
      <c r="G2372" t="s">
        <v>868</v>
      </c>
      <c r="H2372" t="s">
        <v>318</v>
      </c>
      <c r="M2372">
        <v>4.9000000000000004</v>
      </c>
      <c r="N2372">
        <v>4.0999999999999996</v>
      </c>
      <c r="P2372">
        <v>4.0999999999999996</v>
      </c>
      <c r="Y2372">
        <v>6.2</v>
      </c>
      <c r="Z2372">
        <v>6.9</v>
      </c>
      <c r="AB2372">
        <v>6.9</v>
      </c>
      <c r="AC2372">
        <v>6.3</v>
      </c>
      <c r="AD2372">
        <v>8.1</v>
      </c>
      <c r="AF2372">
        <v>8.1</v>
      </c>
      <c r="AG2372">
        <v>5.3</v>
      </c>
      <c r="AH2372">
        <v>7.2</v>
      </c>
      <c r="AJ2372">
        <v>7.2</v>
      </c>
      <c r="AW2372">
        <v>6.5</v>
      </c>
      <c r="AX2372">
        <v>5.2</v>
      </c>
      <c r="AZ2372">
        <v>5.2</v>
      </c>
      <c r="BA2372">
        <v>6.3</v>
      </c>
      <c r="BB2372">
        <v>5.7</v>
      </c>
      <c r="BD2372">
        <v>5.7</v>
      </c>
      <c r="BE2372">
        <v>7</v>
      </c>
      <c r="BF2372">
        <v>4.8</v>
      </c>
      <c r="BH2372">
        <v>4.8</v>
      </c>
      <c r="BJ2372" t="s">
        <v>67</v>
      </c>
      <c r="BL2372" t="s">
        <v>204</v>
      </c>
      <c r="BM2372">
        <v>7016</v>
      </c>
    </row>
    <row r="2373" spans="1:67" x14ac:dyDescent="0.25">
      <c r="A2373" t="s">
        <v>890</v>
      </c>
      <c r="C2373" t="s">
        <v>1504</v>
      </c>
      <c r="D2373" t="s">
        <v>64</v>
      </c>
      <c r="E2373" t="s">
        <v>868</v>
      </c>
      <c r="F2373" t="s">
        <v>318</v>
      </c>
      <c r="G2373" t="s">
        <v>868</v>
      </c>
      <c r="H2373" t="s">
        <v>318</v>
      </c>
      <c r="AS2373">
        <v>6.2</v>
      </c>
      <c r="AT2373">
        <v>4</v>
      </c>
      <c r="AV2373">
        <v>4</v>
      </c>
      <c r="AW2373">
        <v>6.1</v>
      </c>
      <c r="AX2373">
        <v>5</v>
      </c>
      <c r="AZ2373">
        <v>5</v>
      </c>
      <c r="BA2373">
        <v>7</v>
      </c>
      <c r="BB2373">
        <v>6.5</v>
      </c>
      <c r="BD2373">
        <v>6.5</v>
      </c>
      <c r="BE2373">
        <v>6.9</v>
      </c>
      <c r="BF2373">
        <v>5.0999999999999996</v>
      </c>
      <c r="BH2373">
        <v>5.0999999999999996</v>
      </c>
      <c r="BJ2373" t="s">
        <v>67</v>
      </c>
      <c r="BL2373" t="s">
        <v>204</v>
      </c>
      <c r="BM2373">
        <v>7016</v>
      </c>
    </row>
    <row r="2374" spans="1:67" x14ac:dyDescent="0.25">
      <c r="A2374" t="s">
        <v>891</v>
      </c>
      <c r="C2374" t="s">
        <v>1504</v>
      </c>
      <c r="D2374" t="s">
        <v>64</v>
      </c>
      <c r="E2374" t="s">
        <v>868</v>
      </c>
      <c r="F2374" t="s">
        <v>318</v>
      </c>
      <c r="G2374" t="s">
        <v>868</v>
      </c>
      <c r="H2374" t="s">
        <v>318</v>
      </c>
      <c r="Y2374">
        <v>7</v>
      </c>
      <c r="Z2374">
        <v>7.4</v>
      </c>
      <c r="AB2374">
        <v>7.4</v>
      </c>
      <c r="AC2374">
        <v>7.1</v>
      </c>
      <c r="AD2374">
        <v>8.8000000000000007</v>
      </c>
      <c r="AF2374">
        <v>8.8000000000000007</v>
      </c>
      <c r="AG2374">
        <v>5.2</v>
      </c>
      <c r="AH2374">
        <v>7.3</v>
      </c>
      <c r="AJ2374">
        <v>7.3</v>
      </c>
      <c r="BJ2374" t="s">
        <v>67</v>
      </c>
      <c r="BL2374" t="s">
        <v>204</v>
      </c>
      <c r="BM2374">
        <v>7016</v>
      </c>
    </row>
    <row r="2375" spans="1:67" x14ac:dyDescent="0.25">
      <c r="A2375" t="s">
        <v>892</v>
      </c>
      <c r="C2375" t="s">
        <v>1504</v>
      </c>
      <c r="D2375" t="s">
        <v>64</v>
      </c>
      <c r="E2375" t="s">
        <v>868</v>
      </c>
      <c r="F2375" t="s">
        <v>318</v>
      </c>
      <c r="G2375" t="s">
        <v>868</v>
      </c>
      <c r="H2375" t="s">
        <v>318</v>
      </c>
      <c r="AK2375">
        <v>6.1</v>
      </c>
      <c r="AL2375">
        <v>3</v>
      </c>
      <c r="AN2375">
        <v>3</v>
      </c>
      <c r="AO2375">
        <v>5.8</v>
      </c>
      <c r="AP2375">
        <v>3.4</v>
      </c>
      <c r="AR2375">
        <v>3.4</v>
      </c>
      <c r="AS2375">
        <v>5.5</v>
      </c>
      <c r="AT2375">
        <v>4</v>
      </c>
      <c r="AV2375">
        <v>4</v>
      </c>
      <c r="AW2375">
        <v>7</v>
      </c>
      <c r="AX2375">
        <v>5.8</v>
      </c>
      <c r="AZ2375">
        <v>5.8</v>
      </c>
      <c r="BA2375">
        <v>7.5</v>
      </c>
      <c r="BB2375">
        <v>6.7</v>
      </c>
      <c r="BD2375">
        <v>6.7</v>
      </c>
      <c r="BE2375">
        <v>8</v>
      </c>
      <c r="BF2375">
        <v>5.9</v>
      </c>
      <c r="BH2375">
        <v>5.9</v>
      </c>
      <c r="BJ2375" t="s">
        <v>67</v>
      </c>
      <c r="BL2375" t="s">
        <v>204</v>
      </c>
      <c r="BM2375">
        <v>7016</v>
      </c>
    </row>
    <row r="2376" spans="1:67" ht="18" x14ac:dyDescent="0.25">
      <c r="A2376" t="s">
        <v>893</v>
      </c>
      <c r="C2376" t="s">
        <v>1504</v>
      </c>
      <c r="D2376" t="s">
        <v>64</v>
      </c>
      <c r="E2376" t="s">
        <v>868</v>
      </c>
      <c r="F2376" t="s">
        <v>318</v>
      </c>
      <c r="G2376" t="s">
        <v>868</v>
      </c>
      <c r="H2376" t="s">
        <v>318</v>
      </c>
      <c r="AO2376">
        <v>5.8</v>
      </c>
      <c r="AP2376">
        <v>3.7</v>
      </c>
      <c r="AR2376">
        <v>3.7</v>
      </c>
      <c r="AS2376">
        <v>6</v>
      </c>
      <c r="AT2376">
        <v>3.9</v>
      </c>
      <c r="AV2376">
        <v>3.9</v>
      </c>
      <c r="AW2376">
        <v>7.1</v>
      </c>
      <c r="AX2376">
        <v>5.8</v>
      </c>
      <c r="AZ2376">
        <v>5.8</v>
      </c>
      <c r="BE2376">
        <v>8.1999999999999993</v>
      </c>
      <c r="BF2376">
        <v>5.5</v>
      </c>
      <c r="BH2376">
        <v>5.5</v>
      </c>
      <c r="BJ2376" t="s">
        <v>67</v>
      </c>
      <c r="BL2376" t="s">
        <v>204</v>
      </c>
      <c r="BM2376">
        <v>7016</v>
      </c>
    </row>
    <row r="2377" spans="1:67" ht="18" x14ac:dyDescent="0.25">
      <c r="A2377" t="s">
        <v>894</v>
      </c>
      <c r="C2377" t="s">
        <v>1504</v>
      </c>
      <c r="D2377" t="s">
        <v>64</v>
      </c>
      <c r="E2377" t="s">
        <v>868</v>
      </c>
      <c r="F2377" t="s">
        <v>318</v>
      </c>
      <c r="G2377" t="s">
        <v>868</v>
      </c>
      <c r="H2377" t="s">
        <v>318</v>
      </c>
      <c r="AK2377">
        <v>5.0999999999999996</v>
      </c>
      <c r="AO2377">
        <v>5.2</v>
      </c>
      <c r="AS2377">
        <v>5.5</v>
      </c>
      <c r="AT2377">
        <v>3.9</v>
      </c>
      <c r="AV2377">
        <v>3.9</v>
      </c>
      <c r="AW2377">
        <v>6.1</v>
      </c>
      <c r="AX2377">
        <v>4.8</v>
      </c>
      <c r="AZ2377">
        <v>4.8</v>
      </c>
      <c r="BE2377">
        <v>7.3</v>
      </c>
      <c r="BF2377">
        <v>4.8</v>
      </c>
      <c r="BH2377">
        <v>4.8</v>
      </c>
      <c r="BJ2377" t="s">
        <v>67</v>
      </c>
      <c r="BL2377" t="s">
        <v>204</v>
      </c>
      <c r="BM2377">
        <v>7016</v>
      </c>
    </row>
    <row r="2378" spans="1:67" x14ac:dyDescent="0.25">
      <c r="A2378" t="s">
        <v>895</v>
      </c>
      <c r="C2378" t="s">
        <v>1504</v>
      </c>
      <c r="D2378" t="s">
        <v>64</v>
      </c>
      <c r="E2378" t="s">
        <v>868</v>
      </c>
      <c r="F2378" t="s">
        <v>318</v>
      </c>
      <c r="G2378" t="s">
        <v>868</v>
      </c>
      <c r="H2378" t="s">
        <v>318</v>
      </c>
      <c r="AW2378">
        <v>6.5</v>
      </c>
      <c r="AX2378">
        <v>4.5</v>
      </c>
      <c r="AY2378">
        <v>5.0999999999999996</v>
      </c>
      <c r="AZ2378">
        <v>5.0999999999999996</v>
      </c>
      <c r="BJ2378" t="s">
        <v>67</v>
      </c>
      <c r="BK2378" s="1">
        <v>44798</v>
      </c>
      <c r="BL2378" t="s">
        <v>503</v>
      </c>
      <c r="BM2378">
        <v>831</v>
      </c>
    </row>
    <row r="2379" spans="1:67" x14ac:dyDescent="0.25">
      <c r="A2379" t="s">
        <v>896</v>
      </c>
      <c r="C2379" t="s">
        <v>1504</v>
      </c>
      <c r="D2379" t="s">
        <v>64</v>
      </c>
      <c r="E2379" t="s">
        <v>868</v>
      </c>
      <c r="F2379" t="s">
        <v>318</v>
      </c>
      <c r="G2379" t="s">
        <v>868</v>
      </c>
      <c r="H2379" t="s">
        <v>318</v>
      </c>
      <c r="AY2379">
        <v>5.7</v>
      </c>
      <c r="AZ2379">
        <v>5.7</v>
      </c>
      <c r="BA2379">
        <v>7.6</v>
      </c>
      <c r="BB2379">
        <v>6.9</v>
      </c>
      <c r="BC2379">
        <v>6.3</v>
      </c>
      <c r="BD2379">
        <v>6.9</v>
      </c>
      <c r="BE2379">
        <v>8.5</v>
      </c>
      <c r="BF2379">
        <v>5.7</v>
      </c>
      <c r="BG2379">
        <v>4.7</v>
      </c>
      <c r="BH2379">
        <v>5.7</v>
      </c>
      <c r="BJ2379" t="s">
        <v>67</v>
      </c>
      <c r="BK2379" s="1">
        <v>44798</v>
      </c>
      <c r="BL2379" t="s">
        <v>503</v>
      </c>
      <c r="BM2379">
        <v>831</v>
      </c>
      <c r="BN2379" t="s">
        <v>60</v>
      </c>
      <c r="BO2379" t="s">
        <v>503</v>
      </c>
    </row>
    <row r="2380" spans="1:67" x14ac:dyDescent="0.25">
      <c r="A2380" s="8" t="s">
        <v>1772</v>
      </c>
      <c r="C2380" t="s">
        <v>1504</v>
      </c>
      <c r="D2380" t="s">
        <v>64</v>
      </c>
      <c r="E2380" t="s">
        <v>868</v>
      </c>
      <c r="F2380" t="s">
        <v>318</v>
      </c>
      <c r="G2380" t="s">
        <v>868</v>
      </c>
      <c r="H2380" s="8" t="s">
        <v>318</v>
      </c>
      <c r="I2380" s="8"/>
      <c r="L2380" t="s">
        <v>1774</v>
      </c>
      <c r="AK2380">
        <v>4.6900000000000004</v>
      </c>
      <c r="AL2380">
        <v>2.7909999999999999</v>
      </c>
      <c r="AN2380">
        <v>2.891</v>
      </c>
      <c r="AO2380">
        <v>5.0650000000000004</v>
      </c>
      <c r="AP2380">
        <v>2.8620000000000001</v>
      </c>
      <c r="AR2380">
        <v>2.8620000000000001</v>
      </c>
      <c r="AS2380">
        <v>5.2160000000000002</v>
      </c>
      <c r="AT2380">
        <v>3.3759999999999999</v>
      </c>
      <c r="AV2380">
        <v>3.3759999999999999</v>
      </c>
      <c r="AW2380">
        <v>5.83</v>
      </c>
      <c r="AX2380">
        <v>4.282</v>
      </c>
      <c r="AY2380">
        <v>5.0999999999999996</v>
      </c>
      <c r="AZ2380">
        <v>5.0999999999999996</v>
      </c>
      <c r="BA2380">
        <v>6.1260000000000003</v>
      </c>
      <c r="BB2380">
        <v>5.6929999999999996</v>
      </c>
      <c r="BC2380">
        <v>5.6859999999999999</v>
      </c>
      <c r="BD2380">
        <v>5.6929999999999996</v>
      </c>
      <c r="BE2380">
        <v>6.99</v>
      </c>
      <c r="BF2380">
        <v>4.7549999999999999</v>
      </c>
      <c r="BG2380">
        <v>4.3150000000000004</v>
      </c>
      <c r="BH2380">
        <v>4.7549999999999999</v>
      </c>
      <c r="BJ2380" s="8" t="s">
        <v>67</v>
      </c>
      <c r="BK2380" s="1">
        <v>44812</v>
      </c>
      <c r="BL2380" s="8" t="s">
        <v>1724</v>
      </c>
      <c r="BM2380" s="8">
        <v>1420</v>
      </c>
      <c r="BN2380" t="s">
        <v>60</v>
      </c>
      <c r="BO2380" t="s">
        <v>1724</v>
      </c>
    </row>
    <row r="2381" spans="1:67" x14ac:dyDescent="0.25">
      <c r="A2381" s="8" t="s">
        <v>1773</v>
      </c>
      <c r="C2381" t="s">
        <v>1504</v>
      </c>
      <c r="D2381" t="s">
        <v>64</v>
      </c>
      <c r="E2381" t="s">
        <v>868</v>
      </c>
      <c r="F2381" t="s">
        <v>318</v>
      </c>
      <c r="G2381" t="s">
        <v>868</v>
      </c>
      <c r="H2381" s="8" t="s">
        <v>318</v>
      </c>
      <c r="I2381" s="8"/>
      <c r="L2381" t="s">
        <v>1765</v>
      </c>
      <c r="Q2381">
        <v>5.3</v>
      </c>
      <c r="T2381">
        <v>4.7060000000000004</v>
      </c>
      <c r="BJ2381" s="8" t="s">
        <v>67</v>
      </c>
      <c r="BK2381" s="1">
        <v>44812</v>
      </c>
      <c r="BL2381" s="8" t="s">
        <v>1724</v>
      </c>
      <c r="BM2381" s="8">
        <v>1420</v>
      </c>
    </row>
    <row r="2382" spans="1:67" x14ac:dyDescent="0.25">
      <c r="A2382" s="6" t="s">
        <v>888</v>
      </c>
      <c r="B2382" s="6" t="s">
        <v>326</v>
      </c>
      <c r="C2382" s="6" t="s">
        <v>1504</v>
      </c>
      <c r="D2382" s="6" t="s">
        <v>64</v>
      </c>
      <c r="E2382" s="6" t="s">
        <v>868</v>
      </c>
      <c r="F2382" s="6" t="s">
        <v>318</v>
      </c>
      <c r="G2382" s="6" t="s">
        <v>1276</v>
      </c>
      <c r="H2382" s="6" t="s">
        <v>318</v>
      </c>
      <c r="I2382" s="6"/>
      <c r="J2382" s="6"/>
      <c r="K2382" s="6"/>
      <c r="L2382" s="6"/>
      <c r="M2382" s="6"/>
      <c r="N2382" s="6"/>
      <c r="O2382" s="6"/>
      <c r="P2382" s="6"/>
      <c r="Q2382" s="6"/>
      <c r="R2382" s="6"/>
      <c r="S2382" s="6"/>
      <c r="T2382" s="6"/>
      <c r="U2382" s="6"/>
      <c r="V2382" s="6"/>
      <c r="W2382" s="6"/>
      <c r="X2382" s="6"/>
      <c r="Y2382" s="6"/>
      <c r="Z2382" s="6"/>
      <c r="AA2382" s="6"/>
      <c r="AB2382" s="6"/>
      <c r="AC2382" s="6"/>
      <c r="AD2382" s="6"/>
      <c r="AE2382" s="6"/>
      <c r="AF2382" s="6"/>
      <c r="AG2382" s="6"/>
      <c r="AH2382" s="6"/>
      <c r="AI2382" s="6"/>
      <c r="AJ2382" s="6"/>
      <c r="AK2382" s="6"/>
      <c r="AL2382" s="6"/>
      <c r="AM2382" s="6"/>
      <c r="AN2382" s="6"/>
      <c r="AO2382" s="6"/>
      <c r="AP2382" s="6"/>
      <c r="AQ2382" s="6"/>
      <c r="AR2382" s="6"/>
      <c r="AS2382" s="6"/>
      <c r="AT2382" s="6"/>
      <c r="AU2382" s="6"/>
      <c r="AV2382" s="6"/>
      <c r="AW2382" s="6"/>
      <c r="AX2382" s="6"/>
      <c r="AY2382" s="6"/>
      <c r="AZ2382" s="6"/>
      <c r="BA2382" s="6"/>
      <c r="BB2382" s="6"/>
      <c r="BC2382" s="6"/>
      <c r="BD2382" s="6"/>
      <c r="BE2382" s="6"/>
      <c r="BF2382" s="6"/>
      <c r="BG2382" s="6"/>
      <c r="BH2382" s="6"/>
      <c r="BI2382" s="6"/>
      <c r="BJ2382" s="6" t="s">
        <v>67</v>
      </c>
      <c r="BK2382" s="7">
        <v>44820</v>
      </c>
      <c r="BL2382" s="6" t="s">
        <v>2279</v>
      </c>
      <c r="BM2382" s="36">
        <v>82637</v>
      </c>
      <c r="BN2382" s="6"/>
      <c r="BO2382" s="6"/>
    </row>
    <row r="2383" spans="1:67" x14ac:dyDescent="0.25">
      <c r="A2383" s="6" t="s">
        <v>2277</v>
      </c>
      <c r="B2383" s="6"/>
      <c r="C2383" s="6" t="s">
        <v>1504</v>
      </c>
      <c r="D2383" s="6" t="s">
        <v>64</v>
      </c>
      <c r="E2383" s="6" t="s">
        <v>868</v>
      </c>
      <c r="F2383" s="6" t="s">
        <v>318</v>
      </c>
      <c r="G2383" s="6" t="s">
        <v>1276</v>
      </c>
      <c r="H2383" s="6" t="s">
        <v>318</v>
      </c>
      <c r="I2383" s="6"/>
      <c r="J2383" s="6"/>
      <c r="K2383" s="6"/>
      <c r="L2383" s="6"/>
      <c r="M2383" s="6"/>
      <c r="N2383" s="6"/>
      <c r="O2383" s="6"/>
      <c r="P2383" s="6"/>
      <c r="Q2383" s="6"/>
      <c r="R2383" s="6"/>
      <c r="S2383" s="6"/>
      <c r="T2383" s="6"/>
      <c r="U2383" s="6"/>
      <c r="V2383" s="6"/>
      <c r="W2383" s="6"/>
      <c r="X2383" s="6"/>
      <c r="Y2383" s="6"/>
      <c r="Z2383" s="6"/>
      <c r="AA2383" s="6"/>
      <c r="AB2383" s="6"/>
      <c r="AC2383" s="6"/>
      <c r="AD2383" s="6"/>
      <c r="AE2383" s="6"/>
      <c r="AF2383" s="6"/>
      <c r="AG2383" s="6"/>
      <c r="AH2383" s="6"/>
      <c r="AI2383" s="6"/>
      <c r="AJ2383" s="6"/>
      <c r="AK2383" s="6"/>
      <c r="AL2383" s="6"/>
      <c r="AM2383" s="6"/>
      <c r="AN2383" s="6"/>
      <c r="AO2383" s="6"/>
      <c r="AP2383" s="6"/>
      <c r="AQ2383" s="6"/>
      <c r="AR2383" s="6"/>
      <c r="AS2383" s="6"/>
      <c r="AT2383" s="6"/>
      <c r="AU2383" s="6"/>
      <c r="AV2383" s="6"/>
      <c r="AW2383" s="6"/>
      <c r="AX2383" s="6"/>
      <c r="AY2383" s="6"/>
      <c r="AZ2383" s="6"/>
      <c r="BA2383" s="6"/>
      <c r="BB2383" s="6"/>
      <c r="BC2383" s="6"/>
      <c r="BD2383" s="6"/>
      <c r="BE2383" s="6"/>
      <c r="BF2383" s="6"/>
      <c r="BG2383" s="6"/>
      <c r="BH2383" s="6"/>
      <c r="BI2383" s="6"/>
      <c r="BJ2383" s="6" t="s">
        <v>67</v>
      </c>
      <c r="BK2383" s="7">
        <v>44820</v>
      </c>
      <c r="BL2383" s="6" t="s">
        <v>2279</v>
      </c>
      <c r="BM2383" s="36">
        <v>82637</v>
      </c>
      <c r="BN2383" s="6"/>
      <c r="BO2383" s="6"/>
    </row>
    <row r="2384" spans="1:67" x14ac:dyDescent="0.25">
      <c r="A2384" s="13" t="s">
        <v>1723</v>
      </c>
      <c r="B2384" s="13"/>
      <c r="C2384" s="13" t="s">
        <v>1504</v>
      </c>
      <c r="D2384" s="13" t="s">
        <v>64</v>
      </c>
      <c r="E2384" s="13" t="s">
        <v>868</v>
      </c>
      <c r="F2384" s="13" t="s">
        <v>1578</v>
      </c>
      <c r="G2384" s="13" t="s">
        <v>868</v>
      </c>
      <c r="H2384" s="13" t="s">
        <v>1578</v>
      </c>
      <c r="I2384" s="13"/>
      <c r="J2384" s="13"/>
      <c r="K2384" s="13"/>
      <c r="L2384" s="13"/>
      <c r="M2384" s="13"/>
      <c r="N2384" s="13"/>
      <c r="O2384" s="13"/>
      <c r="P2384" s="13"/>
      <c r="Q2384" s="13"/>
      <c r="R2384" s="13"/>
      <c r="S2384" s="13"/>
      <c r="T2384" s="13"/>
      <c r="U2384" s="13"/>
      <c r="V2384" s="13"/>
      <c r="W2384" s="13"/>
      <c r="X2384" s="13"/>
      <c r="Y2384" s="13"/>
      <c r="Z2384" s="13"/>
      <c r="AA2384" s="13"/>
      <c r="AB2384" s="13"/>
      <c r="AC2384" s="13"/>
      <c r="AD2384" s="13"/>
      <c r="AE2384" s="13"/>
      <c r="AF2384" s="13"/>
      <c r="AG2384" s="13"/>
      <c r="AH2384" s="13"/>
      <c r="AI2384" s="13"/>
      <c r="AJ2384" s="13"/>
      <c r="AK2384" s="13"/>
      <c r="AL2384" s="13"/>
      <c r="AM2384" s="13"/>
      <c r="AN2384" s="13"/>
      <c r="AO2384" s="13"/>
      <c r="AP2384" s="13"/>
      <c r="AQ2384" s="13"/>
      <c r="AR2384" s="13"/>
      <c r="AS2384" s="13"/>
      <c r="AT2384" s="13"/>
      <c r="AU2384" s="13"/>
      <c r="AV2384" s="13"/>
      <c r="AW2384" s="13"/>
      <c r="AX2384" s="13"/>
      <c r="AY2384" s="13"/>
      <c r="AZ2384" s="13"/>
      <c r="BA2384" s="13"/>
      <c r="BB2384" s="13"/>
      <c r="BC2384" s="13"/>
      <c r="BD2384" s="13"/>
      <c r="BE2384" s="13"/>
      <c r="BF2384" s="13"/>
      <c r="BG2384" s="13"/>
      <c r="BH2384" s="13"/>
      <c r="BI2384" s="13"/>
      <c r="BJ2384" s="13"/>
      <c r="BK2384" s="13"/>
      <c r="BL2384" s="13"/>
      <c r="BM2384" s="13"/>
      <c r="BN2384" s="13"/>
      <c r="BO2384" s="13"/>
    </row>
    <row r="2385" spans="1:67" x14ac:dyDescent="0.25">
      <c r="A2385" t="s">
        <v>2608</v>
      </c>
      <c r="C2385" t="s">
        <v>1504</v>
      </c>
      <c r="D2385" t="s">
        <v>64</v>
      </c>
      <c r="E2385" t="s">
        <v>868</v>
      </c>
      <c r="F2385" t="s">
        <v>1578</v>
      </c>
      <c r="G2385" s="8" t="s">
        <v>868</v>
      </c>
      <c r="H2385" s="8" t="s">
        <v>1578</v>
      </c>
      <c r="I2385" s="8"/>
      <c r="BA2385">
        <v>4.7</v>
      </c>
      <c r="BB2385">
        <v>3.5</v>
      </c>
      <c r="BC2385">
        <v>3.4</v>
      </c>
      <c r="BD2385">
        <v>3.5</v>
      </c>
      <c r="BJ2385" s="8" t="s">
        <v>67</v>
      </c>
      <c r="BK2385" s="1">
        <v>44827</v>
      </c>
      <c r="BL2385" s="8" t="s">
        <v>2617</v>
      </c>
      <c r="BM2385" s="8">
        <v>1985</v>
      </c>
      <c r="BN2385" t="s">
        <v>60</v>
      </c>
    </row>
    <row r="2386" spans="1:67" x14ac:dyDescent="0.25">
      <c r="A2386" t="s">
        <v>2610</v>
      </c>
      <c r="C2386" t="s">
        <v>1504</v>
      </c>
      <c r="D2386" t="s">
        <v>64</v>
      </c>
      <c r="E2386" t="s">
        <v>868</v>
      </c>
      <c r="F2386" t="s">
        <v>271</v>
      </c>
      <c r="G2386" s="8" t="s">
        <v>2615</v>
      </c>
      <c r="H2386" s="8" t="s">
        <v>271</v>
      </c>
      <c r="I2386" s="8"/>
      <c r="AW2386">
        <v>3.9</v>
      </c>
      <c r="AX2386">
        <v>2.2000000000000002</v>
      </c>
      <c r="AY2386">
        <v>2.4</v>
      </c>
      <c r="AZ2386">
        <v>2.4</v>
      </c>
      <c r="BA2386">
        <v>3.9</v>
      </c>
      <c r="BB2386">
        <v>2.7</v>
      </c>
      <c r="BC2386">
        <v>2.8</v>
      </c>
      <c r="BD2386">
        <v>2.8</v>
      </c>
      <c r="BJ2386" s="8" t="s">
        <v>67</v>
      </c>
      <c r="BK2386" s="1">
        <v>44827</v>
      </c>
      <c r="BL2386" s="8" t="s">
        <v>2617</v>
      </c>
      <c r="BM2386" s="8">
        <v>1985</v>
      </c>
      <c r="BN2386" t="s">
        <v>60</v>
      </c>
    </row>
    <row r="2387" spans="1:67" x14ac:dyDescent="0.25">
      <c r="A2387" t="s">
        <v>2611</v>
      </c>
      <c r="C2387" t="s">
        <v>1504</v>
      </c>
      <c r="D2387" t="s">
        <v>64</v>
      </c>
      <c r="E2387" t="s">
        <v>868</v>
      </c>
      <c r="F2387" t="s">
        <v>271</v>
      </c>
      <c r="G2387" s="8" t="s">
        <v>2615</v>
      </c>
      <c r="H2387" s="8" t="s">
        <v>271</v>
      </c>
      <c r="I2387" s="8"/>
      <c r="BB2387">
        <v>2.8</v>
      </c>
      <c r="BD2387">
        <v>2.8</v>
      </c>
      <c r="BI2387" t="s">
        <v>2618</v>
      </c>
      <c r="BJ2387" s="8" t="s">
        <v>67</v>
      </c>
      <c r="BK2387" s="1">
        <v>44827</v>
      </c>
      <c r="BL2387" s="8" t="s">
        <v>2617</v>
      </c>
      <c r="BM2387" s="8">
        <v>1985</v>
      </c>
    </row>
    <row r="2388" spans="1:67" x14ac:dyDescent="0.25">
      <c r="A2388" t="s">
        <v>2609</v>
      </c>
      <c r="C2388" t="s">
        <v>1504</v>
      </c>
      <c r="D2388" t="s">
        <v>64</v>
      </c>
      <c r="E2388" t="s">
        <v>868</v>
      </c>
      <c r="F2388" t="s">
        <v>271</v>
      </c>
      <c r="G2388" s="8" t="s">
        <v>2615</v>
      </c>
      <c r="H2388" s="8" t="s">
        <v>271</v>
      </c>
      <c r="I2388" s="8"/>
      <c r="AS2388">
        <v>3.4</v>
      </c>
      <c r="AV2388">
        <v>1.9</v>
      </c>
      <c r="BJ2388" s="8" t="s">
        <v>67</v>
      </c>
      <c r="BK2388" s="1">
        <v>44827</v>
      </c>
      <c r="BL2388" s="8" t="s">
        <v>2617</v>
      </c>
      <c r="BM2388" s="8">
        <v>1985</v>
      </c>
      <c r="BN2388" t="s">
        <v>60</v>
      </c>
    </row>
    <row r="2389" spans="1:67" x14ac:dyDescent="0.25">
      <c r="A2389" s="8" t="s">
        <v>1787</v>
      </c>
      <c r="C2389" t="s">
        <v>1504</v>
      </c>
      <c r="D2389" t="s">
        <v>64</v>
      </c>
      <c r="E2389" t="s">
        <v>868</v>
      </c>
      <c r="F2389" t="s">
        <v>271</v>
      </c>
      <c r="G2389" t="s">
        <v>2153</v>
      </c>
      <c r="H2389" s="8" t="s">
        <v>271</v>
      </c>
      <c r="I2389" s="8"/>
      <c r="L2389" t="s">
        <v>1785</v>
      </c>
      <c r="BA2389">
        <v>6.02</v>
      </c>
      <c r="BB2389">
        <v>4.5949999999999998</v>
      </c>
      <c r="BC2389">
        <v>4.9180000000000001</v>
      </c>
      <c r="BD2389">
        <v>4.9180000000000001</v>
      </c>
      <c r="BJ2389" s="8" t="s">
        <v>67</v>
      </c>
      <c r="BK2389" s="1">
        <v>44812</v>
      </c>
      <c r="BL2389" s="8" t="s">
        <v>1724</v>
      </c>
      <c r="BM2389" s="8">
        <v>1420</v>
      </c>
      <c r="BN2389" t="s">
        <v>60</v>
      </c>
      <c r="BO2389" t="s">
        <v>1724</v>
      </c>
    </row>
    <row r="2390" spans="1:67" x14ac:dyDescent="0.25">
      <c r="A2390" s="8" t="s">
        <v>2408</v>
      </c>
      <c r="C2390" t="s">
        <v>1504</v>
      </c>
      <c r="D2390" t="s">
        <v>64</v>
      </c>
      <c r="E2390" t="s">
        <v>868</v>
      </c>
      <c r="F2390" t="s">
        <v>1583</v>
      </c>
      <c r="G2390" s="8" t="s">
        <v>868</v>
      </c>
      <c r="H2390" s="8" t="s">
        <v>2407</v>
      </c>
      <c r="I2390" s="8"/>
      <c r="AX2390">
        <v>8.4</v>
      </c>
      <c r="BA2390">
        <v>11</v>
      </c>
      <c r="BB2390">
        <v>9</v>
      </c>
      <c r="BC2390">
        <v>9.1999999999999993</v>
      </c>
      <c r="BD2390">
        <v>9.1999999999999993</v>
      </c>
      <c r="BF2390">
        <v>8.6</v>
      </c>
      <c r="BH2390">
        <v>8.6</v>
      </c>
      <c r="BJ2390" t="s">
        <v>67</v>
      </c>
      <c r="BK2390" s="1">
        <v>44824</v>
      </c>
      <c r="BL2390" t="s">
        <v>2356</v>
      </c>
      <c r="BM2390">
        <v>2930</v>
      </c>
    </row>
    <row r="2391" spans="1:67" ht="18" x14ac:dyDescent="0.25">
      <c r="A2391" s="13" t="s">
        <v>1723</v>
      </c>
      <c r="B2391" s="13"/>
      <c r="C2391" s="13" t="s">
        <v>1504</v>
      </c>
      <c r="D2391" s="13" t="s">
        <v>64</v>
      </c>
      <c r="E2391" s="13" t="s">
        <v>868</v>
      </c>
      <c r="F2391" s="13" t="s">
        <v>1583</v>
      </c>
      <c r="G2391" s="13" t="s">
        <v>868</v>
      </c>
      <c r="H2391" s="13" t="s">
        <v>1583</v>
      </c>
      <c r="I2391" s="13"/>
      <c r="J2391" s="13"/>
      <c r="K2391" s="13"/>
      <c r="L2391" s="13"/>
      <c r="M2391" s="13"/>
      <c r="N2391" s="13"/>
      <c r="O2391" s="13"/>
      <c r="P2391" s="13"/>
      <c r="Q2391" s="13"/>
      <c r="R2391" s="13"/>
      <c r="S2391" s="13"/>
      <c r="T2391" s="13"/>
      <c r="U2391" s="13"/>
      <c r="V2391" s="13"/>
      <c r="W2391" s="13"/>
      <c r="X2391" s="13"/>
      <c r="Y2391" s="13"/>
      <c r="Z2391" s="13"/>
      <c r="AA2391" s="13"/>
      <c r="AB2391" s="13"/>
      <c r="AC2391" s="13"/>
      <c r="AD2391" s="13"/>
      <c r="AE2391" s="13"/>
      <c r="AF2391" s="13"/>
      <c r="AG2391" s="13"/>
      <c r="AH2391" s="13"/>
      <c r="AI2391" s="13"/>
      <c r="AJ2391" s="13"/>
      <c r="AK2391" s="13"/>
      <c r="AL2391" s="13"/>
      <c r="AM2391" s="13"/>
      <c r="AN2391" s="13"/>
      <c r="AO2391" s="13"/>
      <c r="AP2391" s="13"/>
      <c r="AQ2391" s="13"/>
      <c r="AR2391" s="13"/>
      <c r="AS2391" s="13"/>
      <c r="AT2391" s="13"/>
      <c r="AU2391" s="13"/>
      <c r="AV2391" s="13"/>
      <c r="AW2391" s="13"/>
      <c r="AX2391" s="13"/>
      <c r="AY2391" s="13"/>
      <c r="AZ2391" s="13"/>
      <c r="BA2391" s="13"/>
      <c r="BB2391" s="13"/>
      <c r="BC2391" s="13"/>
      <c r="BD2391" s="13"/>
      <c r="BE2391" s="13"/>
      <c r="BF2391" s="13"/>
      <c r="BG2391" s="13"/>
      <c r="BH2391" s="13"/>
      <c r="BI2391" s="13"/>
      <c r="BJ2391" s="13"/>
      <c r="BK2391" s="13"/>
      <c r="BL2391" s="13"/>
      <c r="BM2391" s="13"/>
      <c r="BN2391" s="13"/>
      <c r="BO2391" s="13"/>
    </row>
    <row r="2392" spans="1:67" ht="18" x14ac:dyDescent="0.25">
      <c r="A2392" s="13" t="s">
        <v>1723</v>
      </c>
      <c r="B2392" s="13"/>
      <c r="C2392" s="13" t="s">
        <v>1504</v>
      </c>
      <c r="D2392" s="13" t="s">
        <v>64</v>
      </c>
      <c r="E2392" s="13" t="s">
        <v>868</v>
      </c>
      <c r="F2392" s="13" t="s">
        <v>1583</v>
      </c>
      <c r="G2392" s="13" t="s">
        <v>872</v>
      </c>
      <c r="H2392" s="13" t="s">
        <v>1584</v>
      </c>
      <c r="I2392" s="13"/>
      <c r="J2392" s="13"/>
      <c r="K2392" s="13"/>
      <c r="L2392" s="13"/>
      <c r="M2392" s="13"/>
      <c r="N2392" s="13"/>
      <c r="O2392" s="13"/>
      <c r="P2392" s="13"/>
      <c r="Q2392" s="13"/>
      <c r="R2392" s="13"/>
      <c r="S2392" s="13"/>
      <c r="T2392" s="13"/>
      <c r="U2392" s="13"/>
      <c r="V2392" s="13"/>
      <c r="W2392" s="13"/>
      <c r="X2392" s="13"/>
      <c r="Y2392" s="13"/>
      <c r="Z2392" s="13"/>
      <c r="AA2392" s="13"/>
      <c r="AB2392" s="13"/>
      <c r="AC2392" s="13"/>
      <c r="AD2392" s="13"/>
      <c r="AE2392" s="13"/>
      <c r="AF2392" s="13"/>
      <c r="AG2392" s="13"/>
      <c r="AH2392" s="13"/>
      <c r="AI2392" s="13"/>
      <c r="AJ2392" s="13"/>
      <c r="AK2392" s="13"/>
      <c r="AL2392" s="13"/>
      <c r="AM2392" s="13"/>
      <c r="AN2392" s="13"/>
      <c r="AO2392" s="13"/>
      <c r="AP2392" s="13"/>
      <c r="AQ2392" s="13"/>
      <c r="AR2392" s="13"/>
      <c r="AS2392" s="13"/>
      <c r="AT2392" s="13"/>
      <c r="AU2392" s="13"/>
      <c r="AV2392" s="13"/>
      <c r="AW2392" s="13"/>
      <c r="AX2392" s="13"/>
      <c r="AY2392" s="13"/>
      <c r="AZ2392" s="13"/>
      <c r="BA2392" s="13"/>
      <c r="BB2392" s="13"/>
      <c r="BC2392" s="13"/>
      <c r="BD2392" s="13"/>
      <c r="BE2392" s="13"/>
      <c r="BF2392" s="13"/>
      <c r="BG2392" s="13"/>
      <c r="BH2392" s="13"/>
      <c r="BI2392" s="13"/>
      <c r="BJ2392" s="13"/>
      <c r="BK2392" s="13"/>
      <c r="BL2392" s="13"/>
      <c r="BM2392" s="13"/>
      <c r="BN2392" s="13"/>
      <c r="BO2392" s="13"/>
    </row>
    <row r="2393" spans="1:67" x14ac:dyDescent="0.25">
      <c r="A2393" s="12" t="s">
        <v>2303</v>
      </c>
      <c r="B2393" s="12" t="s">
        <v>326</v>
      </c>
      <c r="C2393" s="12" t="s">
        <v>1504</v>
      </c>
      <c r="D2393" s="12" t="s">
        <v>64</v>
      </c>
      <c r="E2393" s="12" t="s">
        <v>868</v>
      </c>
      <c r="F2393" s="12" t="s">
        <v>1583</v>
      </c>
      <c r="G2393" s="12" t="s">
        <v>872</v>
      </c>
      <c r="H2393" s="12" t="s">
        <v>1584</v>
      </c>
      <c r="I2393" s="12"/>
      <c r="J2393" s="12"/>
      <c r="K2393" s="12"/>
      <c r="L2393" s="12"/>
      <c r="M2393" s="12"/>
      <c r="N2393" s="12"/>
      <c r="O2393" s="12"/>
      <c r="P2393" s="12"/>
      <c r="Q2393" s="12"/>
      <c r="R2393" s="12"/>
      <c r="S2393" s="12"/>
      <c r="T2393" s="12"/>
      <c r="U2393" s="12"/>
      <c r="V2393" s="12"/>
      <c r="W2393" s="12"/>
      <c r="X2393" s="12"/>
      <c r="Y2393" s="12"/>
      <c r="Z2393" s="12"/>
      <c r="AA2393" s="12"/>
      <c r="AB2393" s="12"/>
      <c r="AC2393" s="12"/>
      <c r="AD2393" s="12"/>
      <c r="AE2393" s="12"/>
      <c r="AF2393" s="12"/>
      <c r="AG2393" s="12"/>
      <c r="AH2393" s="12"/>
      <c r="AI2393" s="12"/>
      <c r="AJ2393" s="12"/>
      <c r="AK2393" s="12"/>
      <c r="AL2393" s="12"/>
      <c r="AM2393" s="12"/>
      <c r="AN2393" s="12"/>
      <c r="AO2393" s="12"/>
      <c r="AP2393" s="12"/>
      <c r="AQ2393" s="12"/>
      <c r="AR2393" s="12"/>
      <c r="AS2393" s="12"/>
      <c r="AT2393" s="12"/>
      <c r="AU2393" s="12"/>
      <c r="AV2393" s="12"/>
      <c r="AW2393" s="12"/>
      <c r="AX2393" s="12"/>
      <c r="AY2393" s="12"/>
      <c r="AZ2393" s="12"/>
      <c r="BA2393" s="12"/>
      <c r="BB2393" s="12"/>
      <c r="BC2393" s="12"/>
      <c r="BD2393" s="12"/>
      <c r="BE2393" s="12"/>
      <c r="BF2393" s="12"/>
      <c r="BG2393" s="12"/>
      <c r="BH2393" s="12"/>
      <c r="BI2393" s="12"/>
      <c r="BJ2393" s="12" t="s">
        <v>67</v>
      </c>
      <c r="BK2393" s="14">
        <v>44820</v>
      </c>
      <c r="BL2393" s="12" t="s">
        <v>2299</v>
      </c>
      <c r="BM2393" s="12" t="s">
        <v>2335</v>
      </c>
      <c r="BN2393" s="12" t="s">
        <v>60</v>
      </c>
      <c r="BO2393" s="12" t="s">
        <v>2299</v>
      </c>
    </row>
    <row r="2394" spans="1:67" x14ac:dyDescent="0.25">
      <c r="A2394" t="s">
        <v>2302</v>
      </c>
      <c r="B2394" t="s">
        <v>326</v>
      </c>
      <c r="C2394" t="s">
        <v>1504</v>
      </c>
      <c r="D2394" t="s">
        <v>64</v>
      </c>
      <c r="E2394" t="s">
        <v>868</v>
      </c>
      <c r="F2394" t="s">
        <v>1583</v>
      </c>
      <c r="G2394" t="s">
        <v>2301</v>
      </c>
      <c r="H2394" t="s">
        <v>1583</v>
      </c>
      <c r="AW2394">
        <v>10</v>
      </c>
      <c r="AZ2394">
        <v>8</v>
      </c>
      <c r="BA2394">
        <v>11</v>
      </c>
      <c r="BD2394">
        <v>9.3000000000000007</v>
      </c>
      <c r="BJ2394" t="s">
        <v>67</v>
      </c>
      <c r="BK2394" s="1">
        <v>44823</v>
      </c>
      <c r="BL2394" t="s">
        <v>2337</v>
      </c>
      <c r="BM2394">
        <v>6618</v>
      </c>
      <c r="BN2394" t="s">
        <v>60</v>
      </c>
      <c r="BO2394" t="s">
        <v>2337</v>
      </c>
    </row>
    <row r="2395" spans="1:67" s="2" customFormat="1" x14ac:dyDescent="0.25">
      <c r="A2395" s="8" t="s">
        <v>2302</v>
      </c>
      <c r="B2395" s="8" t="s">
        <v>326</v>
      </c>
      <c r="C2395" s="8" t="s">
        <v>1504</v>
      </c>
      <c r="D2395" s="8" t="s">
        <v>64</v>
      </c>
      <c r="E2395" s="8" t="s">
        <v>868</v>
      </c>
      <c r="F2395" s="8" t="s">
        <v>1583</v>
      </c>
      <c r="G2395" s="8" t="s">
        <v>2301</v>
      </c>
      <c r="H2395" s="8" t="s">
        <v>1583</v>
      </c>
      <c r="I2395" s="8" t="b">
        <v>0</v>
      </c>
      <c r="J2395" s="8"/>
      <c r="K2395" s="8"/>
      <c r="L2395" s="8"/>
      <c r="M2395" s="8"/>
      <c r="N2395" s="8"/>
      <c r="O2395" s="8"/>
      <c r="P2395" s="8"/>
      <c r="Q2395" s="8"/>
      <c r="R2395" s="8"/>
      <c r="S2395" s="8"/>
      <c r="T2395" s="8"/>
      <c r="U2395" s="8"/>
      <c r="V2395" s="8"/>
      <c r="W2395" s="8"/>
      <c r="X2395" s="8"/>
      <c r="Y2395" s="8"/>
      <c r="Z2395" s="8"/>
      <c r="AA2395" s="8"/>
      <c r="AB2395" s="8"/>
      <c r="AC2395" s="8"/>
      <c r="AD2395" s="8"/>
      <c r="AE2395" s="8"/>
      <c r="AF2395" s="8"/>
      <c r="AG2395" s="8"/>
      <c r="AH2395" s="8"/>
      <c r="AI2395" s="8"/>
      <c r="AJ2395" s="8"/>
      <c r="AK2395" s="8"/>
      <c r="AL2395" s="8"/>
      <c r="AM2395" s="8"/>
      <c r="AN2395" s="8"/>
      <c r="AO2395" s="8"/>
      <c r="AP2395" s="8"/>
      <c r="AQ2395" s="8"/>
      <c r="AR2395" s="8"/>
      <c r="AS2395" s="8"/>
      <c r="AT2395" s="8"/>
      <c r="AU2395" s="8"/>
      <c r="AV2395" s="8"/>
      <c r="AW2395" s="8">
        <v>10</v>
      </c>
      <c r="AX2395" s="8"/>
      <c r="AY2395" s="8"/>
      <c r="AZ2395" s="8">
        <v>8</v>
      </c>
      <c r="BA2395" s="8">
        <v>11</v>
      </c>
      <c r="BB2395" s="8"/>
      <c r="BC2395" s="8"/>
      <c r="BD2395" s="8">
        <v>9.3000000000000007</v>
      </c>
      <c r="BE2395" s="8"/>
      <c r="BF2395" s="8"/>
      <c r="BG2395" s="8"/>
      <c r="BH2395" s="8"/>
      <c r="BI2395" s="8"/>
      <c r="BJ2395" s="8" t="s">
        <v>67</v>
      </c>
      <c r="BK2395" s="9">
        <v>44820</v>
      </c>
      <c r="BL2395" s="8" t="s">
        <v>2299</v>
      </c>
      <c r="BM2395" s="8" t="s">
        <v>2335</v>
      </c>
      <c r="BN2395" s="8" t="s">
        <v>60</v>
      </c>
      <c r="BO2395" s="8" t="s">
        <v>2299</v>
      </c>
    </row>
    <row r="2396" spans="1:67" x14ac:dyDescent="0.25">
      <c r="A2396" s="13" t="s">
        <v>1723</v>
      </c>
      <c r="B2396" s="13"/>
      <c r="C2396" s="13" t="s">
        <v>1504</v>
      </c>
      <c r="D2396" s="13" t="s">
        <v>64</v>
      </c>
      <c r="E2396" s="13" t="s">
        <v>868</v>
      </c>
      <c r="F2396" s="13" t="s">
        <v>1586</v>
      </c>
      <c r="G2396" s="13" t="s">
        <v>868</v>
      </c>
      <c r="H2396" s="13" t="s">
        <v>1586</v>
      </c>
      <c r="I2396" s="13"/>
      <c r="J2396" s="13"/>
      <c r="K2396" s="13"/>
      <c r="L2396" s="13"/>
      <c r="M2396" s="13"/>
      <c r="N2396" s="13"/>
      <c r="O2396" s="13"/>
      <c r="P2396" s="13"/>
      <c r="Q2396" s="13"/>
      <c r="R2396" s="13"/>
      <c r="S2396" s="13"/>
      <c r="T2396" s="13"/>
      <c r="U2396" s="13"/>
      <c r="V2396" s="13"/>
      <c r="W2396" s="13"/>
      <c r="X2396" s="13"/>
      <c r="Y2396" s="13"/>
      <c r="Z2396" s="13"/>
      <c r="AA2396" s="13"/>
      <c r="AB2396" s="13"/>
      <c r="AC2396" s="13"/>
      <c r="AD2396" s="13"/>
      <c r="AE2396" s="13"/>
      <c r="AF2396" s="13"/>
      <c r="AG2396" s="13"/>
      <c r="AH2396" s="13"/>
      <c r="AI2396" s="13"/>
      <c r="AJ2396" s="13"/>
      <c r="AK2396" s="13"/>
      <c r="AL2396" s="13"/>
      <c r="AM2396" s="13"/>
      <c r="AN2396" s="13"/>
      <c r="AO2396" s="13"/>
      <c r="AP2396" s="13"/>
      <c r="AQ2396" s="13"/>
      <c r="AR2396" s="13"/>
      <c r="AS2396" s="13"/>
      <c r="AT2396" s="13"/>
      <c r="AU2396" s="13"/>
      <c r="AV2396" s="13"/>
      <c r="AW2396" s="13"/>
      <c r="AX2396" s="13"/>
      <c r="AY2396" s="13"/>
      <c r="AZ2396" s="13"/>
      <c r="BA2396" s="13"/>
      <c r="BB2396" s="13"/>
      <c r="BC2396" s="13"/>
      <c r="BD2396" s="13"/>
      <c r="BE2396" s="13"/>
      <c r="BF2396" s="13"/>
      <c r="BG2396" s="13"/>
      <c r="BH2396" s="13"/>
      <c r="BI2396" s="13"/>
      <c r="BJ2396" s="13"/>
      <c r="BK2396" s="13"/>
      <c r="BL2396" s="13"/>
      <c r="BM2396" s="13"/>
      <c r="BN2396" s="13"/>
      <c r="BO2396" s="13"/>
    </row>
    <row r="2397" spans="1:67" x14ac:dyDescent="0.25">
      <c r="A2397" s="8" t="s">
        <v>2288</v>
      </c>
      <c r="B2397" s="8" t="s">
        <v>326</v>
      </c>
      <c r="C2397" s="8" t="s">
        <v>1504</v>
      </c>
      <c r="D2397" s="8" t="s">
        <v>64</v>
      </c>
      <c r="E2397" s="8" t="s">
        <v>868</v>
      </c>
      <c r="F2397" s="8" t="s">
        <v>1586</v>
      </c>
      <c r="G2397" s="8" t="s">
        <v>872</v>
      </c>
      <c r="H2397" s="8" t="s">
        <v>1586</v>
      </c>
      <c r="I2397" s="8"/>
      <c r="J2397" s="8"/>
      <c r="K2397" s="8"/>
      <c r="L2397" s="8"/>
      <c r="M2397" s="8"/>
      <c r="N2397" s="8"/>
      <c r="O2397" s="8"/>
      <c r="P2397" s="8"/>
      <c r="Q2397" s="8"/>
      <c r="R2397" s="8"/>
      <c r="S2397" s="8"/>
      <c r="T2397" s="8"/>
      <c r="U2397" s="8"/>
      <c r="V2397" s="8"/>
      <c r="W2397" s="8"/>
      <c r="X2397" s="8"/>
      <c r="Y2397" s="8"/>
      <c r="Z2397" s="8"/>
      <c r="AA2397" s="8"/>
      <c r="AB2397" s="8"/>
      <c r="AC2397" s="8"/>
      <c r="AD2397" s="8"/>
      <c r="AE2397" s="8"/>
      <c r="AF2397" s="8"/>
      <c r="AG2397" s="8"/>
      <c r="AH2397" s="8"/>
      <c r="AI2397" s="8"/>
      <c r="AJ2397" s="8"/>
      <c r="AK2397" s="8"/>
      <c r="AL2397" s="8"/>
      <c r="AM2397" s="8"/>
      <c r="AN2397" s="8"/>
      <c r="AO2397" s="8"/>
      <c r="AP2397" s="8"/>
      <c r="AQ2397" s="8"/>
      <c r="AR2397" s="8"/>
      <c r="AS2397" s="8"/>
      <c r="AT2397" s="8"/>
      <c r="AU2397" s="8"/>
      <c r="AV2397" s="8"/>
      <c r="AW2397" s="8">
        <f>0.0093*1000</f>
        <v>9.2999999999999989</v>
      </c>
      <c r="AX2397" s="8"/>
      <c r="AY2397" s="8"/>
      <c r="AZ2397" s="8">
        <f>0.0076*1000</f>
        <v>7.6</v>
      </c>
      <c r="BA2397" s="8"/>
      <c r="BB2397" s="8"/>
      <c r="BC2397" s="8"/>
      <c r="BD2397" s="8"/>
      <c r="BE2397" s="8">
        <f>0.0101*1000</f>
        <v>10.1</v>
      </c>
      <c r="BF2397" s="8"/>
      <c r="BG2397" s="8"/>
      <c r="BH2397" s="8">
        <f>0.0064*1000</f>
        <v>6.4</v>
      </c>
      <c r="BI2397" s="8"/>
      <c r="BJ2397" s="8" t="s">
        <v>67</v>
      </c>
      <c r="BK2397" s="9">
        <v>44820</v>
      </c>
      <c r="BL2397" s="8" t="s">
        <v>2279</v>
      </c>
      <c r="BM2397" s="36">
        <v>82637</v>
      </c>
      <c r="BN2397" s="8"/>
      <c r="BO2397" s="8"/>
    </row>
    <row r="2398" spans="1:67" x14ac:dyDescent="0.25">
      <c r="A2398" s="8" t="s">
        <v>2289</v>
      </c>
      <c r="B2398" s="8"/>
      <c r="C2398" s="8" t="s">
        <v>1504</v>
      </c>
      <c r="D2398" s="8" t="s">
        <v>64</v>
      </c>
      <c r="E2398" s="8" t="s">
        <v>868</v>
      </c>
      <c r="F2398" s="8" t="s">
        <v>1586</v>
      </c>
      <c r="G2398" s="8" t="s">
        <v>872</v>
      </c>
      <c r="H2398" s="8" t="s">
        <v>1586</v>
      </c>
      <c r="I2398" s="8"/>
      <c r="J2398" s="8"/>
      <c r="K2398" s="8"/>
      <c r="L2398" s="8"/>
      <c r="M2398" s="8"/>
      <c r="N2398" s="8"/>
      <c r="O2398" s="8"/>
      <c r="P2398" s="8"/>
      <c r="Q2398" s="8"/>
      <c r="R2398" s="8"/>
      <c r="S2398" s="8"/>
      <c r="T2398" s="8"/>
      <c r="U2398" s="8"/>
      <c r="V2398" s="8"/>
      <c r="W2398" s="8"/>
      <c r="X2398" s="8"/>
      <c r="Y2398" s="8"/>
      <c r="Z2398" s="8"/>
      <c r="AA2398" s="8"/>
      <c r="AB2398" s="8"/>
      <c r="AC2398" s="8"/>
      <c r="AD2398" s="8"/>
      <c r="AE2398" s="8"/>
      <c r="AF2398" s="8">
        <f>0.0111*1000</f>
        <v>11.1</v>
      </c>
      <c r="AG2398" s="8">
        <f>0.0102*1000</f>
        <v>10.200000000000001</v>
      </c>
      <c r="AH2398" s="8"/>
      <c r="AI2398" s="8"/>
      <c r="AJ2398" s="8">
        <f>0.0069*1000</f>
        <v>6.8999999999999995</v>
      </c>
      <c r="AK2398" s="8"/>
      <c r="AL2398" s="8"/>
      <c r="AM2398" s="8"/>
      <c r="AN2398" s="8"/>
      <c r="AO2398" s="8"/>
      <c r="AP2398" s="8"/>
      <c r="AQ2398" s="8"/>
      <c r="AR2398" s="8"/>
      <c r="AS2398" s="8"/>
      <c r="AT2398" s="8"/>
      <c r="AU2398" s="8"/>
      <c r="AV2398" s="8"/>
      <c r="AW2398" s="8"/>
      <c r="AX2398" s="8"/>
      <c r="AY2398" s="8"/>
      <c r="AZ2398" s="8"/>
      <c r="BA2398" s="8"/>
      <c r="BB2398" s="8"/>
      <c r="BC2398" s="8"/>
      <c r="BD2398" s="8"/>
      <c r="BE2398" s="8"/>
      <c r="BF2398" s="8"/>
      <c r="BG2398" s="8"/>
      <c r="BH2398" s="8"/>
      <c r="BI2398" s="8"/>
      <c r="BJ2398" s="8" t="s">
        <v>67</v>
      </c>
      <c r="BK2398" s="9">
        <v>44820</v>
      </c>
      <c r="BL2398" s="8" t="s">
        <v>2279</v>
      </c>
      <c r="BM2398" s="36">
        <v>82637</v>
      </c>
      <c r="BN2398" s="8"/>
      <c r="BO2398" s="8"/>
    </row>
    <row r="2399" spans="1:67" x14ac:dyDescent="0.25">
      <c r="A2399" s="13" t="s">
        <v>1723</v>
      </c>
      <c r="B2399" s="13"/>
      <c r="C2399" s="13" t="s">
        <v>1504</v>
      </c>
      <c r="D2399" s="13" t="s">
        <v>64</v>
      </c>
      <c r="E2399" s="13" t="s">
        <v>868</v>
      </c>
      <c r="F2399" s="13"/>
      <c r="G2399" s="13" t="s">
        <v>488</v>
      </c>
      <c r="H2399" s="13" t="s">
        <v>1582</v>
      </c>
      <c r="I2399" s="13"/>
      <c r="J2399" s="13"/>
      <c r="K2399" s="13"/>
      <c r="L2399" s="13"/>
      <c r="M2399" s="13"/>
      <c r="N2399" s="13"/>
      <c r="O2399" s="13"/>
      <c r="P2399" s="13"/>
      <c r="Q2399" s="13"/>
      <c r="R2399" s="13"/>
      <c r="S2399" s="13"/>
      <c r="T2399" s="13"/>
      <c r="U2399" s="13"/>
      <c r="V2399" s="13"/>
      <c r="W2399" s="13"/>
      <c r="X2399" s="13"/>
      <c r="Y2399" s="13"/>
      <c r="Z2399" s="13"/>
      <c r="AA2399" s="13"/>
      <c r="AB2399" s="13"/>
      <c r="AC2399" s="13"/>
      <c r="AD2399" s="13"/>
      <c r="AE2399" s="13"/>
      <c r="AF2399" s="13"/>
      <c r="AG2399" s="13"/>
      <c r="AH2399" s="13"/>
      <c r="AI2399" s="13"/>
      <c r="AJ2399" s="13"/>
      <c r="AK2399" s="13"/>
      <c r="AL2399" s="13"/>
      <c r="AM2399" s="13"/>
      <c r="AN2399" s="13"/>
      <c r="AO2399" s="13"/>
      <c r="AP2399" s="13"/>
      <c r="AQ2399" s="13"/>
      <c r="AR2399" s="13"/>
      <c r="AS2399" s="13"/>
      <c r="AT2399" s="13"/>
      <c r="AU2399" s="13"/>
      <c r="AV2399" s="13"/>
      <c r="AW2399" s="13"/>
      <c r="AX2399" s="13"/>
      <c r="AY2399" s="13"/>
      <c r="AZ2399" s="13"/>
      <c r="BA2399" s="13"/>
      <c r="BB2399" s="13"/>
      <c r="BC2399" s="13"/>
      <c r="BD2399" s="13"/>
      <c r="BE2399" s="13"/>
      <c r="BF2399" s="13"/>
      <c r="BG2399" s="13"/>
      <c r="BH2399" s="13"/>
      <c r="BI2399" s="13"/>
      <c r="BJ2399" s="13"/>
      <c r="BK2399" s="13"/>
      <c r="BL2399" s="13"/>
      <c r="BM2399" s="13"/>
      <c r="BN2399" s="13"/>
      <c r="BO2399" s="13"/>
    </row>
    <row r="2400" spans="1:67" x14ac:dyDescent="0.25">
      <c r="A2400" s="13" t="s">
        <v>1723</v>
      </c>
      <c r="B2400" s="13"/>
      <c r="C2400" s="13" t="s">
        <v>1504</v>
      </c>
      <c r="D2400" s="13" t="s">
        <v>64</v>
      </c>
      <c r="E2400" s="13" t="s">
        <v>868</v>
      </c>
      <c r="F2400" s="13"/>
      <c r="G2400" s="13" t="s">
        <v>868</v>
      </c>
      <c r="H2400" s="13"/>
      <c r="I2400" s="13"/>
      <c r="J2400" s="13"/>
      <c r="K2400" s="13"/>
      <c r="L2400" s="13"/>
      <c r="M2400" s="13"/>
      <c r="N2400" s="13"/>
      <c r="O2400" s="13"/>
      <c r="P2400" s="13"/>
      <c r="Q2400" s="13"/>
      <c r="R2400" s="13"/>
      <c r="S2400" s="13"/>
      <c r="T2400" s="13"/>
      <c r="U2400" s="13"/>
      <c r="V2400" s="13"/>
      <c r="W2400" s="13"/>
      <c r="X2400" s="13"/>
      <c r="Y2400" s="13"/>
      <c r="Z2400" s="13"/>
      <c r="AA2400" s="13"/>
      <c r="AB2400" s="13"/>
      <c r="AC2400" s="13"/>
      <c r="AD2400" s="13"/>
      <c r="AE2400" s="13"/>
      <c r="AF2400" s="13"/>
      <c r="AG2400" s="13"/>
      <c r="AH2400" s="13"/>
      <c r="AI2400" s="13"/>
      <c r="AJ2400" s="13"/>
      <c r="AK2400" s="13"/>
      <c r="AL2400" s="13"/>
      <c r="AM2400" s="13"/>
      <c r="AN2400" s="13"/>
      <c r="AO2400" s="13"/>
      <c r="AP2400" s="13"/>
      <c r="AQ2400" s="13"/>
      <c r="AR2400" s="13"/>
      <c r="AS2400" s="13"/>
      <c r="AT2400" s="13"/>
      <c r="AU2400" s="13"/>
      <c r="AV2400" s="13"/>
      <c r="AW2400" s="13"/>
      <c r="AX2400" s="13"/>
      <c r="AY2400" s="13"/>
      <c r="AZ2400" s="13"/>
      <c r="BA2400" s="13"/>
      <c r="BB2400" s="13"/>
      <c r="BC2400" s="13"/>
      <c r="BD2400" s="13"/>
      <c r="BE2400" s="13"/>
      <c r="BF2400" s="13"/>
      <c r="BG2400" s="13"/>
      <c r="BH2400" s="13"/>
      <c r="BI2400" s="13"/>
      <c r="BJ2400" s="13"/>
      <c r="BK2400" s="13"/>
      <c r="BL2400" s="13"/>
      <c r="BM2400" s="13"/>
      <c r="BN2400" s="13"/>
      <c r="BO2400" s="13"/>
    </row>
    <row r="2401" spans="1:67" x14ac:dyDescent="0.25">
      <c r="A2401" s="13" t="s">
        <v>1723</v>
      </c>
      <c r="B2401" s="13"/>
      <c r="C2401" s="13" t="s">
        <v>1504</v>
      </c>
      <c r="D2401" s="13" t="s">
        <v>64</v>
      </c>
      <c r="E2401" s="13" t="s">
        <v>868</v>
      </c>
      <c r="F2401" s="13"/>
      <c r="G2401" s="13" t="s">
        <v>1585</v>
      </c>
      <c r="H2401" s="13"/>
      <c r="I2401" s="13"/>
      <c r="J2401" s="13"/>
      <c r="K2401" s="13"/>
      <c r="L2401" s="13"/>
      <c r="M2401" s="13"/>
      <c r="N2401" s="13"/>
      <c r="O2401" s="13"/>
      <c r="P2401" s="13"/>
      <c r="Q2401" s="13"/>
      <c r="R2401" s="13"/>
      <c r="S2401" s="13"/>
      <c r="T2401" s="13"/>
      <c r="U2401" s="13"/>
      <c r="V2401" s="13"/>
      <c r="W2401" s="13"/>
      <c r="X2401" s="13"/>
      <c r="Y2401" s="13"/>
      <c r="Z2401" s="13"/>
      <c r="AA2401" s="13"/>
      <c r="AB2401" s="13"/>
      <c r="AC2401" s="13"/>
      <c r="AD2401" s="13"/>
      <c r="AE2401" s="13"/>
      <c r="AF2401" s="13"/>
      <c r="AG2401" s="13"/>
      <c r="AH2401" s="13"/>
      <c r="AI2401" s="13"/>
      <c r="AJ2401" s="13"/>
      <c r="AK2401" s="13"/>
      <c r="AL2401" s="13"/>
      <c r="AM2401" s="13"/>
      <c r="AN2401" s="13"/>
      <c r="AO2401" s="13"/>
      <c r="AP2401" s="13"/>
      <c r="AQ2401" s="13"/>
      <c r="AR2401" s="13"/>
      <c r="AS2401" s="13"/>
      <c r="AT2401" s="13"/>
      <c r="AU2401" s="13"/>
      <c r="AV2401" s="13"/>
      <c r="AW2401" s="13"/>
      <c r="AX2401" s="13"/>
      <c r="AY2401" s="13"/>
      <c r="AZ2401" s="13"/>
      <c r="BA2401" s="13"/>
      <c r="BB2401" s="13"/>
      <c r="BC2401" s="13"/>
      <c r="BD2401" s="13"/>
      <c r="BE2401" s="13"/>
      <c r="BF2401" s="13"/>
      <c r="BG2401" s="13"/>
      <c r="BH2401" s="13"/>
      <c r="BI2401" s="13"/>
      <c r="BJ2401" s="13"/>
      <c r="BK2401" s="13"/>
      <c r="BL2401" s="13"/>
      <c r="BM2401" s="13"/>
      <c r="BN2401" s="13"/>
      <c r="BO2401" s="13"/>
    </row>
    <row r="2402" spans="1:67" x14ac:dyDescent="0.25">
      <c r="A2402" s="13" t="s">
        <v>1723</v>
      </c>
      <c r="B2402" s="13"/>
      <c r="C2402" s="13" t="s">
        <v>1504</v>
      </c>
      <c r="D2402" s="13" t="s">
        <v>64</v>
      </c>
      <c r="E2402" s="13" t="s">
        <v>868</v>
      </c>
      <c r="F2402" s="13"/>
      <c r="G2402" s="13" t="s">
        <v>1276</v>
      </c>
      <c r="H2402" s="13"/>
      <c r="I2402" s="13"/>
      <c r="J2402" s="13"/>
      <c r="K2402" s="13"/>
      <c r="L2402" s="13"/>
      <c r="M2402" s="13"/>
      <c r="N2402" s="13"/>
      <c r="O2402" s="13"/>
      <c r="P2402" s="13"/>
      <c r="Q2402" s="13"/>
      <c r="R2402" s="13"/>
      <c r="S2402" s="13"/>
      <c r="T2402" s="13"/>
      <c r="U2402" s="13"/>
      <c r="V2402" s="13"/>
      <c r="W2402" s="13"/>
      <c r="X2402" s="13"/>
      <c r="Y2402" s="13"/>
      <c r="Z2402" s="13"/>
      <c r="AA2402" s="13"/>
      <c r="AB2402" s="13"/>
      <c r="AC2402" s="13"/>
      <c r="AD2402" s="13"/>
      <c r="AE2402" s="13"/>
      <c r="AF2402" s="13"/>
      <c r="AG2402" s="13"/>
      <c r="AH2402" s="13"/>
      <c r="AI2402" s="13"/>
      <c r="AJ2402" s="13"/>
      <c r="AK2402" s="13"/>
      <c r="AL2402" s="13"/>
      <c r="AM2402" s="13"/>
      <c r="AN2402" s="13"/>
      <c r="AO2402" s="13"/>
      <c r="AP2402" s="13"/>
      <c r="AQ2402" s="13"/>
      <c r="AR2402" s="13"/>
      <c r="AS2402" s="13"/>
      <c r="AT2402" s="13"/>
      <c r="AU2402" s="13"/>
      <c r="AV2402" s="13"/>
      <c r="AW2402" s="13"/>
      <c r="AX2402" s="13"/>
      <c r="AY2402" s="13"/>
      <c r="AZ2402" s="13"/>
      <c r="BA2402" s="13"/>
      <c r="BB2402" s="13"/>
      <c r="BC2402" s="13"/>
      <c r="BD2402" s="13"/>
      <c r="BE2402" s="13"/>
      <c r="BF2402" s="13"/>
      <c r="BG2402" s="13"/>
      <c r="BH2402" s="13"/>
      <c r="BI2402" s="13"/>
      <c r="BJ2402" s="13"/>
      <c r="BK2402" s="13"/>
      <c r="BL2402" s="13"/>
      <c r="BM2402" s="13"/>
      <c r="BN2402" s="13"/>
      <c r="BO2402" s="13"/>
    </row>
    <row r="2403" spans="1:67" x14ac:dyDescent="0.25">
      <c r="A2403" s="13" t="s">
        <v>1723</v>
      </c>
      <c r="B2403" s="13"/>
      <c r="C2403" s="13" t="s">
        <v>1504</v>
      </c>
      <c r="D2403" s="13" t="s">
        <v>64</v>
      </c>
      <c r="E2403" s="13" t="s">
        <v>868</v>
      </c>
      <c r="F2403" s="13"/>
      <c r="G2403" s="13" t="s">
        <v>872</v>
      </c>
      <c r="H2403" s="13"/>
      <c r="I2403" s="13"/>
      <c r="J2403" s="13"/>
      <c r="K2403" s="13"/>
      <c r="L2403" s="13"/>
      <c r="M2403" s="13"/>
      <c r="N2403" s="13"/>
      <c r="O2403" s="13"/>
      <c r="P2403" s="13"/>
      <c r="Q2403" s="13"/>
      <c r="R2403" s="13"/>
      <c r="S2403" s="13"/>
      <c r="T2403" s="13"/>
      <c r="U2403" s="13"/>
      <c r="V2403" s="13"/>
      <c r="W2403" s="13"/>
      <c r="X2403" s="13"/>
      <c r="Y2403" s="13"/>
      <c r="Z2403" s="13"/>
      <c r="AA2403" s="13"/>
      <c r="AB2403" s="13"/>
      <c r="AC2403" s="13"/>
      <c r="AD2403" s="13"/>
      <c r="AE2403" s="13"/>
      <c r="AF2403" s="13"/>
      <c r="AG2403" s="13"/>
      <c r="AH2403" s="13"/>
      <c r="AI2403" s="13"/>
      <c r="AJ2403" s="13"/>
      <c r="AK2403" s="13"/>
      <c r="AL2403" s="13"/>
      <c r="AM2403" s="13"/>
      <c r="AN2403" s="13"/>
      <c r="AO2403" s="13"/>
      <c r="AP2403" s="13"/>
      <c r="AQ2403" s="13"/>
      <c r="AR2403" s="13"/>
      <c r="AS2403" s="13"/>
      <c r="AT2403" s="13"/>
      <c r="AU2403" s="13"/>
      <c r="AV2403" s="13"/>
      <c r="AW2403" s="13"/>
      <c r="AX2403" s="13"/>
      <c r="AY2403" s="13"/>
      <c r="AZ2403" s="13"/>
      <c r="BA2403" s="13"/>
      <c r="BB2403" s="13"/>
      <c r="BC2403" s="13"/>
      <c r="BD2403" s="13"/>
      <c r="BE2403" s="13"/>
      <c r="BF2403" s="13"/>
      <c r="BG2403" s="13"/>
      <c r="BH2403" s="13"/>
      <c r="BI2403" s="13"/>
      <c r="BJ2403" s="13"/>
      <c r="BK2403" s="13"/>
      <c r="BL2403" s="13"/>
      <c r="BM2403" s="13"/>
      <c r="BN2403" s="13"/>
      <c r="BO2403" s="13"/>
    </row>
    <row r="2404" spans="1:67" x14ac:dyDescent="0.25">
      <c r="A2404" s="13" t="s">
        <v>1723</v>
      </c>
      <c r="B2404" s="13"/>
      <c r="C2404" s="13" t="s">
        <v>1504</v>
      </c>
      <c r="D2404" s="13" t="s">
        <v>64</v>
      </c>
      <c r="E2404" s="13" t="s">
        <v>1587</v>
      </c>
      <c r="F2404" s="13" t="s">
        <v>1589</v>
      </c>
      <c r="G2404" s="13" t="s">
        <v>1587</v>
      </c>
      <c r="H2404" s="13" t="s">
        <v>1589</v>
      </c>
      <c r="I2404" s="13"/>
      <c r="J2404" s="13"/>
      <c r="K2404" s="13"/>
      <c r="L2404" s="13"/>
      <c r="M2404" s="13"/>
      <c r="N2404" s="13"/>
      <c r="O2404" s="13"/>
      <c r="P2404" s="13"/>
      <c r="Q2404" s="13"/>
      <c r="R2404" s="13"/>
      <c r="S2404" s="13"/>
      <c r="T2404" s="13"/>
      <c r="U2404" s="13"/>
      <c r="V2404" s="13"/>
      <c r="W2404" s="13"/>
      <c r="X2404" s="13"/>
      <c r="Y2404" s="13"/>
      <c r="Z2404" s="13"/>
      <c r="AA2404" s="13"/>
      <c r="AB2404" s="13"/>
      <c r="AC2404" s="13"/>
      <c r="AD2404" s="13"/>
      <c r="AE2404" s="13"/>
      <c r="AF2404" s="13"/>
      <c r="AG2404" s="13"/>
      <c r="AH2404" s="13"/>
      <c r="AI2404" s="13"/>
      <c r="AJ2404" s="13"/>
      <c r="AK2404" s="13"/>
      <c r="AL2404" s="13"/>
      <c r="AM2404" s="13"/>
      <c r="AN2404" s="13"/>
      <c r="AO2404" s="13"/>
      <c r="AP2404" s="13"/>
      <c r="AQ2404" s="13"/>
      <c r="AR2404" s="13"/>
      <c r="AS2404" s="13"/>
      <c r="AT2404" s="13"/>
      <c r="AU2404" s="13"/>
      <c r="AV2404" s="13"/>
      <c r="AW2404" s="13"/>
      <c r="AX2404" s="13"/>
      <c r="AY2404" s="13"/>
      <c r="AZ2404" s="13"/>
      <c r="BA2404" s="13"/>
      <c r="BB2404" s="13"/>
      <c r="BC2404" s="13"/>
      <c r="BD2404" s="13"/>
      <c r="BE2404" s="13"/>
      <c r="BF2404" s="13"/>
      <c r="BG2404" s="13"/>
      <c r="BH2404" s="13"/>
      <c r="BI2404" s="13"/>
      <c r="BJ2404" s="13"/>
      <c r="BK2404" s="13"/>
      <c r="BL2404" s="13"/>
      <c r="BM2404" s="13"/>
      <c r="BN2404" s="13"/>
      <c r="BO2404" s="13"/>
    </row>
    <row r="2405" spans="1:67" x14ac:dyDescent="0.25">
      <c r="A2405" s="8" t="s">
        <v>1794</v>
      </c>
      <c r="B2405" t="s">
        <v>326</v>
      </c>
      <c r="C2405" t="s">
        <v>1504</v>
      </c>
      <c r="D2405" t="s">
        <v>64</v>
      </c>
      <c r="E2405" t="s">
        <v>1587</v>
      </c>
      <c r="F2405" t="s">
        <v>1589</v>
      </c>
      <c r="G2405" t="s">
        <v>1587</v>
      </c>
      <c r="H2405" s="8" t="s">
        <v>1589</v>
      </c>
      <c r="I2405" s="8"/>
      <c r="L2405" t="s">
        <v>1737</v>
      </c>
      <c r="AS2405">
        <v>4.2880000000000003</v>
      </c>
      <c r="AT2405">
        <v>3.0449999999999999</v>
      </c>
      <c r="AV2405">
        <v>3.0449999999999999</v>
      </c>
      <c r="AW2405">
        <v>4.1749999999999998</v>
      </c>
      <c r="AX2405">
        <v>3</v>
      </c>
      <c r="AY2405">
        <v>3.2839999999999998</v>
      </c>
      <c r="AZ2405">
        <v>3.2839999999999998</v>
      </c>
      <c r="BJ2405" s="8" t="s">
        <v>67</v>
      </c>
      <c r="BK2405" s="1">
        <v>44812</v>
      </c>
      <c r="BL2405" s="8" t="s">
        <v>1724</v>
      </c>
      <c r="BM2405" s="8">
        <v>1420</v>
      </c>
      <c r="BN2405" t="s">
        <v>60</v>
      </c>
      <c r="BO2405" t="s">
        <v>1724</v>
      </c>
    </row>
    <row r="2406" spans="1:67" x14ac:dyDescent="0.25">
      <c r="A2406" s="13" t="s">
        <v>1723</v>
      </c>
      <c r="B2406" s="13"/>
      <c r="C2406" s="13" t="s">
        <v>1504</v>
      </c>
      <c r="D2406" s="13" t="s">
        <v>64</v>
      </c>
      <c r="E2406" s="13" t="s">
        <v>1587</v>
      </c>
      <c r="F2406" s="13" t="s">
        <v>1588</v>
      </c>
      <c r="G2406" s="13" t="s">
        <v>1587</v>
      </c>
      <c r="H2406" s="13" t="s">
        <v>1588</v>
      </c>
      <c r="I2406" s="13"/>
      <c r="J2406" s="13"/>
      <c r="K2406" s="13"/>
      <c r="L2406" s="13"/>
      <c r="M2406" s="13"/>
      <c r="N2406" s="13"/>
      <c r="O2406" s="13"/>
      <c r="P2406" s="13"/>
      <c r="Q2406" s="13"/>
      <c r="R2406" s="13"/>
      <c r="S2406" s="13"/>
      <c r="T2406" s="13"/>
      <c r="U2406" s="13"/>
      <c r="V2406" s="13"/>
      <c r="W2406" s="13"/>
      <c r="X2406" s="13"/>
      <c r="Y2406" s="13"/>
      <c r="Z2406" s="13"/>
      <c r="AA2406" s="13"/>
      <c r="AB2406" s="13"/>
      <c r="AC2406" s="13"/>
      <c r="AD2406" s="13"/>
      <c r="AE2406" s="13"/>
      <c r="AF2406" s="13"/>
      <c r="AG2406" s="13"/>
      <c r="AH2406" s="13"/>
      <c r="AI2406" s="13"/>
      <c r="AJ2406" s="13"/>
      <c r="AK2406" s="13"/>
      <c r="AL2406" s="13"/>
      <c r="AM2406" s="13"/>
      <c r="AN2406" s="13"/>
      <c r="AO2406" s="13"/>
      <c r="AP2406" s="13"/>
      <c r="AQ2406" s="13"/>
      <c r="AR2406" s="13"/>
      <c r="AS2406" s="13"/>
      <c r="AT2406" s="13"/>
      <c r="AU2406" s="13"/>
      <c r="AV2406" s="13"/>
      <c r="AW2406" s="13"/>
      <c r="AX2406" s="13"/>
      <c r="AY2406" s="13"/>
      <c r="AZ2406" s="13"/>
      <c r="BA2406" s="13"/>
      <c r="BB2406" s="13"/>
      <c r="BC2406" s="13"/>
      <c r="BD2406" s="13"/>
      <c r="BE2406" s="13"/>
      <c r="BF2406" s="13"/>
      <c r="BG2406" s="13"/>
      <c r="BH2406" s="13"/>
      <c r="BI2406" s="13"/>
      <c r="BJ2406" s="13"/>
      <c r="BK2406" s="13"/>
      <c r="BL2406" s="13"/>
      <c r="BM2406" s="13"/>
      <c r="BN2406" s="13"/>
      <c r="BO2406" s="13"/>
    </row>
    <row r="2407" spans="1:67" x14ac:dyDescent="0.25">
      <c r="A2407" s="12" t="s">
        <v>1762</v>
      </c>
      <c r="B2407" s="12"/>
      <c r="C2407" s="12" t="s">
        <v>1504</v>
      </c>
      <c r="D2407" s="12" t="s">
        <v>64</v>
      </c>
      <c r="E2407" s="12" t="s">
        <v>1587</v>
      </c>
      <c r="F2407" s="12" t="s">
        <v>1588</v>
      </c>
      <c r="G2407" s="12" t="s">
        <v>1587</v>
      </c>
      <c r="H2407" s="12" t="s">
        <v>1588</v>
      </c>
      <c r="I2407" s="12"/>
      <c r="J2407" s="12"/>
      <c r="K2407" s="12"/>
      <c r="L2407" s="12"/>
      <c r="M2407" s="12"/>
      <c r="N2407" s="12"/>
      <c r="O2407" s="12"/>
      <c r="P2407" s="12"/>
      <c r="Q2407" s="12"/>
      <c r="R2407" s="12"/>
      <c r="S2407" s="12"/>
      <c r="T2407" s="12"/>
      <c r="U2407" s="12"/>
      <c r="V2407" s="12"/>
      <c r="W2407" s="12"/>
      <c r="X2407" s="12"/>
      <c r="Y2407" s="12"/>
      <c r="Z2407" s="12"/>
      <c r="AA2407" s="12"/>
      <c r="AB2407" s="12"/>
      <c r="AC2407" s="12"/>
      <c r="AD2407" s="12"/>
      <c r="AE2407" s="12"/>
      <c r="AF2407" s="12"/>
      <c r="AG2407" s="12"/>
      <c r="AH2407" s="12"/>
      <c r="AI2407" s="12"/>
      <c r="AJ2407" s="12"/>
      <c r="AK2407" s="12"/>
      <c r="AL2407" s="12"/>
      <c r="AM2407" s="12"/>
      <c r="AN2407" s="12"/>
      <c r="AO2407" s="12"/>
      <c r="AP2407" s="12"/>
      <c r="AQ2407" s="12"/>
      <c r="AR2407" s="12"/>
      <c r="AS2407" s="12"/>
      <c r="AT2407" s="12"/>
      <c r="AU2407" s="12"/>
      <c r="AV2407" s="12"/>
      <c r="AW2407" s="12"/>
      <c r="AX2407" s="12"/>
      <c r="AY2407" s="12"/>
      <c r="AZ2407" s="12"/>
      <c r="BA2407" s="12"/>
      <c r="BB2407" s="12"/>
      <c r="BC2407" s="12"/>
      <c r="BD2407" s="12"/>
      <c r="BE2407" s="12"/>
      <c r="BF2407" s="12"/>
      <c r="BG2407" s="12"/>
      <c r="BH2407" s="12"/>
      <c r="BI2407" s="12" t="s">
        <v>1795</v>
      </c>
      <c r="BJ2407" s="12" t="s">
        <v>67</v>
      </c>
      <c r="BK2407" s="14">
        <v>44812</v>
      </c>
      <c r="BL2407" s="12" t="s">
        <v>1724</v>
      </c>
      <c r="BM2407" s="12">
        <v>1420</v>
      </c>
      <c r="BN2407" s="12"/>
      <c r="BO2407" s="12"/>
    </row>
    <row r="2408" spans="1:67" x14ac:dyDescent="0.25">
      <c r="A2408" s="8" t="s">
        <v>2185</v>
      </c>
      <c r="B2408" s="8" t="s">
        <v>326</v>
      </c>
      <c r="C2408" t="s">
        <v>1504</v>
      </c>
      <c r="D2408" t="s">
        <v>64</v>
      </c>
      <c r="E2408" t="s">
        <v>1587</v>
      </c>
      <c r="F2408" t="s">
        <v>1588</v>
      </c>
      <c r="G2408" s="8" t="s">
        <v>1587</v>
      </c>
      <c r="H2408" s="8" t="s">
        <v>1588</v>
      </c>
      <c r="I2408" s="8"/>
      <c r="AC2408">
        <v>4.5</v>
      </c>
      <c r="AF2408">
        <v>6.2</v>
      </c>
      <c r="BJ2408" s="8" t="s">
        <v>67</v>
      </c>
      <c r="BK2408" s="1">
        <v>44819</v>
      </c>
      <c r="BL2408" s="8" t="s">
        <v>59</v>
      </c>
      <c r="BM2408" s="8">
        <v>3485</v>
      </c>
      <c r="BN2408" t="s">
        <v>60</v>
      </c>
      <c r="BO2408" t="s">
        <v>59</v>
      </c>
    </row>
    <row r="2409" spans="1:67" x14ac:dyDescent="0.25">
      <c r="A2409" s="8" t="s">
        <v>1887</v>
      </c>
      <c r="C2409" t="s">
        <v>1504</v>
      </c>
      <c r="D2409" t="s">
        <v>64</v>
      </c>
      <c r="E2409" t="s">
        <v>1587</v>
      </c>
      <c r="F2409" t="s">
        <v>1588</v>
      </c>
      <c r="G2409" s="8" t="s">
        <v>1587</v>
      </c>
      <c r="H2409" s="8" t="s">
        <v>1588</v>
      </c>
      <c r="I2409" s="8"/>
      <c r="AS2409">
        <v>2.89</v>
      </c>
      <c r="AV2409">
        <v>1.77</v>
      </c>
      <c r="AW2409">
        <v>3.35</v>
      </c>
      <c r="AX2409">
        <v>2.33</v>
      </c>
      <c r="AY2409">
        <v>2.1</v>
      </c>
      <c r="AZ2409">
        <v>2.33</v>
      </c>
      <c r="BA2409">
        <v>3.16</v>
      </c>
      <c r="BB2409">
        <v>2.64</v>
      </c>
      <c r="BC2409">
        <v>2.61</v>
      </c>
      <c r="BD2409">
        <v>2.64</v>
      </c>
      <c r="BE2409">
        <v>3.68</v>
      </c>
      <c r="BF2409">
        <v>2.17</v>
      </c>
      <c r="BG2409">
        <v>2.0299999999999998</v>
      </c>
      <c r="BH2409">
        <v>2.17</v>
      </c>
      <c r="BJ2409" s="8" t="s">
        <v>67</v>
      </c>
      <c r="BK2409" s="9">
        <v>44813</v>
      </c>
      <c r="BL2409" s="8" t="s">
        <v>1892</v>
      </c>
      <c r="BM2409">
        <v>77694</v>
      </c>
    </row>
    <row r="2410" spans="1:67" x14ac:dyDescent="0.25">
      <c r="A2410" s="8" t="s">
        <v>1885</v>
      </c>
      <c r="C2410" t="s">
        <v>1504</v>
      </c>
      <c r="D2410" t="s">
        <v>64</v>
      </c>
      <c r="E2410" t="s">
        <v>1587</v>
      </c>
      <c r="F2410" t="s">
        <v>1588</v>
      </c>
      <c r="G2410" s="8" t="s">
        <v>1587</v>
      </c>
      <c r="H2410" s="8" t="s">
        <v>1588</v>
      </c>
      <c r="I2410" s="8"/>
      <c r="AO2410">
        <v>3.1</v>
      </c>
      <c r="AR2410">
        <v>1.68</v>
      </c>
      <c r="AS2410">
        <v>3.42</v>
      </c>
      <c r="AV2410">
        <v>2.02</v>
      </c>
      <c r="AW2410">
        <v>3.55</v>
      </c>
      <c r="AX2410">
        <v>2.37</v>
      </c>
      <c r="AY2410">
        <v>2.4700000000000002</v>
      </c>
      <c r="AZ2410">
        <v>2.4700000000000002</v>
      </c>
      <c r="BA2410">
        <v>3.49</v>
      </c>
      <c r="BB2410">
        <v>2.7</v>
      </c>
      <c r="BC2410">
        <v>2.67</v>
      </c>
      <c r="BD2410">
        <v>2.7</v>
      </c>
      <c r="BE2410">
        <v>3.97</v>
      </c>
      <c r="BF2410">
        <v>2.4700000000000002</v>
      </c>
      <c r="BG2410">
        <v>2.1800000000000002</v>
      </c>
      <c r="BH2410">
        <v>2.4700000000000002</v>
      </c>
      <c r="BJ2410" s="8" t="s">
        <v>67</v>
      </c>
      <c r="BK2410" s="9">
        <v>44813</v>
      </c>
      <c r="BL2410" s="8" t="s">
        <v>1892</v>
      </c>
      <c r="BM2410">
        <v>77694</v>
      </c>
    </row>
    <row r="2411" spans="1:67" x14ac:dyDescent="0.25">
      <c r="A2411" s="8" t="s">
        <v>1889</v>
      </c>
      <c r="C2411" t="s">
        <v>1504</v>
      </c>
      <c r="D2411" t="s">
        <v>64</v>
      </c>
      <c r="E2411" t="s">
        <v>1587</v>
      </c>
      <c r="F2411" t="s">
        <v>1588</v>
      </c>
      <c r="G2411" s="8" t="s">
        <v>1587</v>
      </c>
      <c r="H2411" s="8" t="s">
        <v>1588</v>
      </c>
      <c r="I2411" s="8"/>
      <c r="AW2411">
        <v>3.51</v>
      </c>
      <c r="AX2411">
        <v>2.46</v>
      </c>
      <c r="AY2411">
        <v>2.56</v>
      </c>
      <c r="AZ2411">
        <v>2.56</v>
      </c>
      <c r="BA2411">
        <v>3.57</v>
      </c>
      <c r="BB2411">
        <v>2.84</v>
      </c>
      <c r="BC2411">
        <v>2.77</v>
      </c>
      <c r="BD2411">
        <v>2.84</v>
      </c>
      <c r="BE2411">
        <v>4.12</v>
      </c>
      <c r="BF2411">
        <v>2.5</v>
      </c>
      <c r="BG2411">
        <v>2.29</v>
      </c>
      <c r="BH2411">
        <v>2.5</v>
      </c>
      <c r="BI2411" t="s">
        <v>1891</v>
      </c>
      <c r="BJ2411" s="8" t="s">
        <v>67</v>
      </c>
      <c r="BK2411" s="9">
        <v>44813</v>
      </c>
      <c r="BL2411" s="8" t="s">
        <v>1892</v>
      </c>
      <c r="BM2411">
        <v>77694</v>
      </c>
    </row>
    <row r="2412" spans="1:67" x14ac:dyDescent="0.25">
      <c r="A2412" s="8" t="s">
        <v>1886</v>
      </c>
      <c r="C2412" t="s">
        <v>1504</v>
      </c>
      <c r="D2412" t="s">
        <v>64</v>
      </c>
      <c r="E2412" t="s">
        <v>1587</v>
      </c>
      <c r="F2412" t="s">
        <v>1588</v>
      </c>
      <c r="G2412" s="8" t="s">
        <v>1587</v>
      </c>
      <c r="H2412" s="8" t="s">
        <v>1588</v>
      </c>
      <c r="I2412" s="8"/>
      <c r="AO2412">
        <v>3.02</v>
      </c>
      <c r="AR2412">
        <v>1.71</v>
      </c>
      <c r="AS2412">
        <v>3.3</v>
      </c>
      <c r="AV2412">
        <v>2.13</v>
      </c>
      <c r="AW2412">
        <v>3.47</v>
      </c>
      <c r="AX2412">
        <v>2.5</v>
      </c>
      <c r="AY2412">
        <v>2.7</v>
      </c>
      <c r="AZ2412">
        <v>2.7</v>
      </c>
      <c r="BA2412">
        <v>3.35</v>
      </c>
      <c r="BB2412">
        <v>2.84</v>
      </c>
      <c r="BC2412">
        <v>2.78</v>
      </c>
      <c r="BD2412">
        <v>2.84</v>
      </c>
      <c r="BE2412">
        <v>3.93</v>
      </c>
      <c r="BF2412">
        <v>2.56</v>
      </c>
      <c r="BG2412">
        <v>2.2000000000000002</v>
      </c>
      <c r="BH2412">
        <v>2.56</v>
      </c>
      <c r="BJ2412" s="8" t="s">
        <v>67</v>
      </c>
      <c r="BK2412" s="9">
        <v>44813</v>
      </c>
      <c r="BL2412" s="8" t="s">
        <v>1892</v>
      </c>
      <c r="BM2412">
        <v>77694</v>
      </c>
      <c r="BN2412" t="s">
        <v>60</v>
      </c>
      <c r="BO2412" s="8" t="s">
        <v>1892</v>
      </c>
    </row>
    <row r="2413" spans="1:67" x14ac:dyDescent="0.25">
      <c r="A2413" s="8" t="s">
        <v>1888</v>
      </c>
      <c r="C2413" t="s">
        <v>1504</v>
      </c>
      <c r="D2413" t="s">
        <v>64</v>
      </c>
      <c r="E2413" t="s">
        <v>1587</v>
      </c>
      <c r="F2413" t="s">
        <v>1588</v>
      </c>
      <c r="G2413" s="8" t="s">
        <v>1587</v>
      </c>
      <c r="H2413" s="8" t="s">
        <v>1588</v>
      </c>
      <c r="I2413" s="8"/>
      <c r="AW2413">
        <v>3.67</v>
      </c>
      <c r="AX2413">
        <v>2.37</v>
      </c>
      <c r="AY2413">
        <v>2.66</v>
      </c>
      <c r="AZ2413">
        <v>2.66</v>
      </c>
      <c r="BA2413">
        <v>3.38</v>
      </c>
      <c r="BB2413">
        <v>2.63</v>
      </c>
      <c r="BC2413">
        <v>2.59</v>
      </c>
      <c r="BD2413">
        <v>2.63</v>
      </c>
      <c r="BE2413">
        <v>3.75</v>
      </c>
      <c r="BF2413">
        <v>2.06</v>
      </c>
      <c r="BG2413">
        <v>1.82</v>
      </c>
      <c r="BH2413">
        <v>2.06</v>
      </c>
      <c r="BJ2413" s="8" t="s">
        <v>67</v>
      </c>
      <c r="BK2413" s="9">
        <v>44813</v>
      </c>
      <c r="BL2413" s="8" t="s">
        <v>1892</v>
      </c>
      <c r="BM2413">
        <v>77694</v>
      </c>
    </row>
    <row r="2414" spans="1:67" x14ac:dyDescent="0.25">
      <c r="A2414" s="8" t="s">
        <v>1890</v>
      </c>
      <c r="C2414" t="s">
        <v>1504</v>
      </c>
      <c r="D2414" t="s">
        <v>64</v>
      </c>
      <c r="E2414" t="s">
        <v>1587</v>
      </c>
      <c r="F2414" t="s">
        <v>1588</v>
      </c>
      <c r="G2414" s="8" t="s">
        <v>1587</v>
      </c>
      <c r="H2414" s="8" t="s">
        <v>1588</v>
      </c>
      <c r="I2414" s="8"/>
      <c r="BA2414">
        <v>3.33</v>
      </c>
      <c r="BB2414">
        <v>2.4300000000000002</v>
      </c>
      <c r="BC2414">
        <v>2.59</v>
      </c>
      <c r="BD2414">
        <v>2.59</v>
      </c>
      <c r="BE2414">
        <v>3.85</v>
      </c>
      <c r="BF2414">
        <v>2.25</v>
      </c>
      <c r="BG2414">
        <v>2.1</v>
      </c>
      <c r="BH2414">
        <v>2.25</v>
      </c>
      <c r="BJ2414" s="8" t="s">
        <v>67</v>
      </c>
      <c r="BK2414" s="9">
        <v>44813</v>
      </c>
      <c r="BL2414" s="8" t="s">
        <v>1892</v>
      </c>
      <c r="BM2414">
        <v>77694</v>
      </c>
      <c r="BN2414" t="s">
        <v>60</v>
      </c>
      <c r="BO2414" t="s">
        <v>1892</v>
      </c>
    </row>
    <row r="2415" spans="1:67" x14ac:dyDescent="0.25">
      <c r="A2415" s="13" t="s">
        <v>1723</v>
      </c>
      <c r="B2415" s="13"/>
      <c r="C2415" s="13" t="s">
        <v>1504</v>
      </c>
      <c r="D2415" s="13" t="s">
        <v>64</v>
      </c>
      <c r="E2415" s="13" t="s">
        <v>1587</v>
      </c>
      <c r="F2415" s="13"/>
      <c r="G2415" s="13" t="s">
        <v>1587</v>
      </c>
      <c r="H2415" s="13"/>
      <c r="I2415" s="13"/>
      <c r="J2415" s="13"/>
      <c r="K2415" s="13"/>
      <c r="L2415" s="13"/>
      <c r="M2415" s="13"/>
      <c r="N2415" s="13"/>
      <c r="O2415" s="13"/>
      <c r="P2415" s="13"/>
      <c r="Q2415" s="13"/>
      <c r="R2415" s="13"/>
      <c r="S2415" s="13"/>
      <c r="T2415" s="13"/>
      <c r="U2415" s="13"/>
      <c r="V2415" s="13"/>
      <c r="W2415" s="13"/>
      <c r="X2415" s="13"/>
      <c r="Y2415" s="13"/>
      <c r="Z2415" s="13"/>
      <c r="AA2415" s="13"/>
      <c r="AB2415" s="13"/>
      <c r="AC2415" s="13"/>
      <c r="AD2415" s="13"/>
      <c r="AE2415" s="13"/>
      <c r="AF2415" s="13"/>
      <c r="AG2415" s="13"/>
      <c r="AH2415" s="13"/>
      <c r="AI2415" s="13"/>
      <c r="AJ2415" s="13"/>
      <c r="AK2415" s="13"/>
      <c r="AL2415" s="13"/>
      <c r="AM2415" s="13"/>
      <c r="AN2415" s="13"/>
      <c r="AO2415" s="13"/>
      <c r="AP2415" s="13"/>
      <c r="AQ2415" s="13"/>
      <c r="AR2415" s="13"/>
      <c r="AS2415" s="13"/>
      <c r="AT2415" s="13"/>
      <c r="AU2415" s="13"/>
      <c r="AV2415" s="13"/>
      <c r="AW2415" s="13"/>
      <c r="AX2415" s="13"/>
      <c r="AY2415" s="13"/>
      <c r="AZ2415" s="13"/>
      <c r="BA2415" s="13"/>
      <c r="BB2415" s="13"/>
      <c r="BC2415" s="13"/>
      <c r="BD2415" s="13"/>
      <c r="BE2415" s="13"/>
      <c r="BF2415" s="13"/>
      <c r="BG2415" s="13"/>
      <c r="BH2415" s="13"/>
      <c r="BI2415" s="13"/>
      <c r="BJ2415" s="13"/>
      <c r="BK2415" s="13"/>
      <c r="BL2415" s="13"/>
      <c r="BM2415" s="13"/>
      <c r="BN2415" s="13"/>
      <c r="BO2415" s="13"/>
    </row>
    <row r="2416" spans="1:67" x14ac:dyDescent="0.25">
      <c r="A2416" s="13" t="s">
        <v>1723</v>
      </c>
      <c r="B2416" s="13"/>
      <c r="C2416" s="13" t="s">
        <v>1504</v>
      </c>
      <c r="D2416" s="13" t="s">
        <v>64</v>
      </c>
      <c r="E2416" s="13" t="s">
        <v>1539</v>
      </c>
      <c r="F2416" s="13"/>
      <c r="G2416" s="13" t="s">
        <v>1539</v>
      </c>
      <c r="H2416" s="13"/>
      <c r="I2416" s="13"/>
      <c r="J2416" s="13"/>
      <c r="K2416" s="13"/>
      <c r="L2416" s="13"/>
      <c r="M2416" s="13"/>
      <c r="N2416" s="13"/>
      <c r="O2416" s="13"/>
      <c r="P2416" s="13"/>
      <c r="Q2416" s="13"/>
      <c r="R2416" s="13"/>
      <c r="S2416" s="13"/>
      <c r="T2416" s="13"/>
      <c r="U2416" s="13"/>
      <c r="V2416" s="13"/>
      <c r="W2416" s="13"/>
      <c r="X2416" s="13"/>
      <c r="Y2416" s="13"/>
      <c r="Z2416" s="13"/>
      <c r="AA2416" s="13"/>
      <c r="AB2416" s="13"/>
      <c r="AC2416" s="13"/>
      <c r="AD2416" s="13"/>
      <c r="AE2416" s="13"/>
      <c r="AF2416" s="13"/>
      <c r="AG2416" s="13"/>
      <c r="AH2416" s="13"/>
      <c r="AI2416" s="13"/>
      <c r="AJ2416" s="13"/>
      <c r="AK2416" s="13"/>
      <c r="AL2416" s="13"/>
      <c r="AM2416" s="13"/>
      <c r="AN2416" s="13"/>
      <c r="AO2416" s="13"/>
      <c r="AP2416" s="13"/>
      <c r="AQ2416" s="13"/>
      <c r="AR2416" s="13"/>
      <c r="AS2416" s="13"/>
      <c r="AT2416" s="13"/>
      <c r="AU2416" s="13"/>
      <c r="AV2416" s="13"/>
      <c r="AW2416" s="13"/>
      <c r="AX2416" s="13"/>
      <c r="AY2416" s="13"/>
      <c r="AZ2416" s="13"/>
      <c r="BA2416" s="13"/>
      <c r="BB2416" s="13"/>
      <c r="BC2416" s="13"/>
      <c r="BD2416" s="13"/>
      <c r="BE2416" s="13"/>
      <c r="BF2416" s="13"/>
      <c r="BG2416" s="13"/>
      <c r="BH2416" s="13"/>
      <c r="BI2416" s="13"/>
      <c r="BJ2416" s="13"/>
      <c r="BK2416" s="13"/>
      <c r="BL2416" s="13"/>
      <c r="BM2416" s="13"/>
      <c r="BN2416" s="13"/>
      <c r="BO2416" s="13"/>
    </row>
    <row r="2417" spans="1:67" x14ac:dyDescent="0.25">
      <c r="A2417" s="13" t="s">
        <v>1723</v>
      </c>
      <c r="B2417" s="13"/>
      <c r="C2417" s="13" t="s">
        <v>1504</v>
      </c>
      <c r="D2417" s="13" t="s">
        <v>64</v>
      </c>
      <c r="E2417" s="13" t="s">
        <v>1563</v>
      </c>
      <c r="F2417" s="13" t="s">
        <v>1564</v>
      </c>
      <c r="G2417" s="13" t="s">
        <v>1563</v>
      </c>
      <c r="H2417" s="13" t="s">
        <v>1564</v>
      </c>
      <c r="I2417" s="13"/>
      <c r="J2417" s="13"/>
      <c r="K2417" s="13"/>
      <c r="L2417" s="13"/>
      <c r="M2417" s="13"/>
      <c r="N2417" s="13"/>
      <c r="O2417" s="13"/>
      <c r="P2417" s="13"/>
      <c r="Q2417" s="13"/>
      <c r="R2417" s="13"/>
      <c r="S2417" s="13"/>
      <c r="T2417" s="13"/>
      <c r="U2417" s="13"/>
      <c r="V2417" s="13"/>
      <c r="W2417" s="13"/>
      <c r="X2417" s="13"/>
      <c r="Y2417" s="13"/>
      <c r="Z2417" s="13"/>
      <c r="AA2417" s="13"/>
      <c r="AB2417" s="13"/>
      <c r="AC2417" s="13"/>
      <c r="AD2417" s="13"/>
      <c r="AE2417" s="13"/>
      <c r="AF2417" s="13"/>
      <c r="AG2417" s="13"/>
      <c r="AH2417" s="13"/>
      <c r="AI2417" s="13"/>
      <c r="AJ2417" s="13"/>
      <c r="AK2417" s="13"/>
      <c r="AL2417" s="13"/>
      <c r="AM2417" s="13"/>
      <c r="AN2417" s="13"/>
      <c r="AO2417" s="13"/>
      <c r="AP2417" s="13"/>
      <c r="AQ2417" s="13"/>
      <c r="AR2417" s="13"/>
      <c r="AS2417" s="13"/>
      <c r="AT2417" s="13"/>
      <c r="AU2417" s="13"/>
      <c r="AV2417" s="13"/>
      <c r="AW2417" s="13"/>
      <c r="AX2417" s="13"/>
      <c r="AY2417" s="13"/>
      <c r="AZ2417" s="13"/>
      <c r="BA2417" s="13"/>
      <c r="BB2417" s="13"/>
      <c r="BC2417" s="13"/>
      <c r="BD2417" s="13"/>
      <c r="BE2417" s="13"/>
      <c r="BF2417" s="13"/>
      <c r="BG2417" s="13"/>
      <c r="BH2417" s="13"/>
      <c r="BI2417" s="13"/>
      <c r="BJ2417" s="13"/>
      <c r="BK2417" s="13"/>
      <c r="BL2417" s="13"/>
      <c r="BM2417" s="13"/>
      <c r="BN2417" s="13"/>
      <c r="BO2417" s="13"/>
    </row>
    <row r="2418" spans="1:67" x14ac:dyDescent="0.25">
      <c r="A2418" s="8"/>
      <c r="C2418" t="s">
        <v>1504</v>
      </c>
      <c r="D2418" t="s">
        <v>64</v>
      </c>
      <c r="E2418" t="s">
        <v>1563</v>
      </c>
      <c r="F2418" t="s">
        <v>1564</v>
      </c>
      <c r="G2418" s="8" t="s">
        <v>2530</v>
      </c>
      <c r="H2418" s="8" t="s">
        <v>1564</v>
      </c>
      <c r="I2418" s="8"/>
      <c r="AW2418">
        <f>(0.0212*1000)-(BE2418+BE2418)</f>
        <v>7.7999999999999989</v>
      </c>
      <c r="BA2418">
        <f>0.008*1000</f>
        <v>8</v>
      </c>
      <c r="BE2418">
        <f>0.0067*1000</f>
        <v>6.7</v>
      </c>
      <c r="BH2418">
        <f>0.003*1000</f>
        <v>3</v>
      </c>
      <c r="BI2418" t="s">
        <v>2532</v>
      </c>
      <c r="BJ2418" s="8" t="s">
        <v>67</v>
      </c>
      <c r="BK2418" s="1">
        <v>44826</v>
      </c>
      <c r="BL2418" s="8" t="s">
        <v>2531</v>
      </c>
      <c r="BM2418">
        <v>53560</v>
      </c>
    </row>
    <row r="2419" spans="1:67" x14ac:dyDescent="0.25">
      <c r="A2419" s="13" t="s">
        <v>1723</v>
      </c>
      <c r="B2419" s="13"/>
      <c r="C2419" s="13" t="s">
        <v>1504</v>
      </c>
      <c r="D2419" s="13" t="s">
        <v>64</v>
      </c>
      <c r="E2419" s="13" t="s">
        <v>924</v>
      </c>
      <c r="F2419" s="13" t="s">
        <v>1575</v>
      </c>
      <c r="G2419" s="13" t="s">
        <v>924</v>
      </c>
      <c r="H2419" s="13" t="s">
        <v>1575</v>
      </c>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c r="AJ2419" s="13"/>
      <c r="AK2419" s="13"/>
      <c r="AL2419" s="13"/>
      <c r="AM2419" s="13"/>
      <c r="AN2419" s="13"/>
      <c r="AO2419" s="13"/>
      <c r="AP2419" s="13"/>
      <c r="AQ2419" s="13"/>
      <c r="AR2419" s="13"/>
      <c r="AS2419" s="13"/>
      <c r="AT2419" s="13"/>
      <c r="AU2419" s="13"/>
      <c r="AV2419" s="13"/>
      <c r="AW2419" s="13"/>
      <c r="AX2419" s="13"/>
      <c r="AY2419" s="13"/>
      <c r="AZ2419" s="13"/>
      <c r="BA2419" s="13"/>
      <c r="BB2419" s="13"/>
      <c r="BC2419" s="13"/>
      <c r="BD2419" s="13"/>
      <c r="BE2419" s="13"/>
      <c r="BF2419" s="13"/>
      <c r="BG2419" s="13"/>
      <c r="BH2419" s="13"/>
      <c r="BI2419" s="13"/>
      <c r="BJ2419" s="13"/>
      <c r="BK2419" s="13"/>
      <c r="BL2419" s="13"/>
      <c r="BM2419" s="13"/>
      <c r="BN2419" s="13"/>
      <c r="BO2419" s="13"/>
    </row>
    <row r="2420" spans="1:67" x14ac:dyDescent="0.25">
      <c r="A2420" s="8" t="s">
        <v>2190</v>
      </c>
      <c r="B2420" s="8" t="s">
        <v>326</v>
      </c>
      <c r="C2420" t="s">
        <v>1504</v>
      </c>
      <c r="D2420" t="s">
        <v>64</v>
      </c>
      <c r="E2420" t="s">
        <v>924</v>
      </c>
      <c r="F2420" t="s">
        <v>1575</v>
      </c>
      <c r="G2420" s="8" t="s">
        <v>924</v>
      </c>
      <c r="H2420" s="8" t="s">
        <v>1575</v>
      </c>
      <c r="I2420" s="8"/>
      <c r="BA2420">
        <v>3.9</v>
      </c>
      <c r="BB2420">
        <v>2.9</v>
      </c>
      <c r="BC2420">
        <v>2.9</v>
      </c>
      <c r="BD2420">
        <v>2.9</v>
      </c>
      <c r="BI2420" t="s">
        <v>2191</v>
      </c>
      <c r="BJ2420" s="8" t="s">
        <v>67</v>
      </c>
      <c r="BK2420" s="1">
        <v>44819</v>
      </c>
      <c r="BL2420" s="8" t="s">
        <v>59</v>
      </c>
      <c r="BM2420" s="8">
        <v>3485</v>
      </c>
      <c r="BN2420" s="8" t="s">
        <v>60</v>
      </c>
      <c r="BO2420" s="8" t="s">
        <v>59</v>
      </c>
    </row>
    <row r="2421" spans="1:67" x14ac:dyDescent="0.25">
      <c r="A2421" s="13" t="s">
        <v>1723</v>
      </c>
      <c r="B2421" s="13"/>
      <c r="C2421" s="13" t="s">
        <v>1504</v>
      </c>
      <c r="D2421" s="13" t="s">
        <v>64</v>
      </c>
      <c r="E2421" s="13" t="s">
        <v>924</v>
      </c>
      <c r="F2421" s="13" t="s">
        <v>925</v>
      </c>
      <c r="G2421" s="13" t="s">
        <v>924</v>
      </c>
      <c r="H2421" s="13" t="s">
        <v>925</v>
      </c>
      <c r="I2421" s="13"/>
      <c r="J2421" s="13"/>
      <c r="K2421" s="13"/>
      <c r="L2421" s="13"/>
      <c r="M2421" s="13"/>
      <c r="N2421" s="13"/>
      <c r="O2421" s="13"/>
      <c r="P2421" s="13"/>
      <c r="Q2421" s="13"/>
      <c r="R2421" s="13"/>
      <c r="S2421" s="13"/>
      <c r="T2421" s="13"/>
      <c r="U2421" s="13"/>
      <c r="V2421" s="13"/>
      <c r="W2421" s="13"/>
      <c r="X2421" s="13"/>
      <c r="Y2421" s="13"/>
      <c r="Z2421" s="13"/>
      <c r="AA2421" s="13"/>
      <c r="AB2421" s="13"/>
      <c r="AC2421" s="13"/>
      <c r="AD2421" s="13"/>
      <c r="AE2421" s="13"/>
      <c r="AF2421" s="13"/>
      <c r="AG2421" s="13"/>
      <c r="AH2421" s="13"/>
      <c r="AI2421" s="13"/>
      <c r="AJ2421" s="13"/>
      <c r="AK2421" s="13"/>
      <c r="AL2421" s="13"/>
      <c r="AM2421" s="13"/>
      <c r="AN2421" s="13"/>
      <c r="AO2421" s="13"/>
      <c r="AP2421" s="13"/>
      <c r="AQ2421" s="13"/>
      <c r="AR2421" s="13"/>
      <c r="AS2421" s="13"/>
      <c r="AT2421" s="13"/>
      <c r="AU2421" s="13"/>
      <c r="AV2421" s="13"/>
      <c r="AW2421" s="13"/>
      <c r="AX2421" s="13"/>
      <c r="AY2421" s="13"/>
      <c r="AZ2421" s="13"/>
      <c r="BA2421" s="13"/>
      <c r="BB2421" s="13"/>
      <c r="BC2421" s="13"/>
      <c r="BD2421" s="13"/>
      <c r="BE2421" s="13"/>
      <c r="BF2421" s="13"/>
      <c r="BG2421" s="13"/>
      <c r="BH2421" s="13"/>
      <c r="BI2421" s="13"/>
      <c r="BJ2421" s="13"/>
      <c r="BK2421" s="13"/>
      <c r="BL2421" s="13"/>
      <c r="BM2421" s="13"/>
      <c r="BN2421" s="13"/>
      <c r="BO2421" s="13"/>
    </row>
    <row r="2422" spans="1:67" s="2" customFormat="1" x14ac:dyDescent="0.25">
      <c r="A2422" t="s">
        <v>460</v>
      </c>
      <c r="B2422"/>
      <c r="C2422" t="s">
        <v>1504</v>
      </c>
      <c r="D2422" t="s">
        <v>64</v>
      </c>
      <c r="E2422" t="s">
        <v>924</v>
      </c>
      <c r="F2422" t="s">
        <v>925</v>
      </c>
      <c r="G2422" t="s">
        <v>924</v>
      </c>
      <c r="H2422" t="s">
        <v>925</v>
      </c>
      <c r="I2422"/>
      <c r="J2422"/>
      <c r="K2422"/>
      <c r="L2422" t="s">
        <v>296</v>
      </c>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v>3.47</v>
      </c>
      <c r="AT2422"/>
      <c r="AU2422"/>
      <c r="AV2422">
        <v>2.4900000000000002</v>
      </c>
      <c r="AW2422">
        <v>3.71</v>
      </c>
      <c r="AX2422">
        <v>2.78</v>
      </c>
      <c r="AY2422">
        <v>2.77</v>
      </c>
      <c r="AZ2422">
        <v>2.78</v>
      </c>
      <c r="BA2422">
        <v>3.97</v>
      </c>
      <c r="BB2422">
        <v>3.29</v>
      </c>
      <c r="BC2422">
        <v>3.15</v>
      </c>
      <c r="BD2422">
        <v>3.29</v>
      </c>
      <c r="BE2422">
        <v>4.57</v>
      </c>
      <c r="BF2422">
        <v>2.95</v>
      </c>
      <c r="BG2422">
        <v>2.54</v>
      </c>
      <c r="BH2422">
        <v>2.95</v>
      </c>
      <c r="BI2422"/>
      <c r="BJ2422" t="s">
        <v>67</v>
      </c>
      <c r="BK2422"/>
      <c r="BL2422" t="s">
        <v>289</v>
      </c>
      <c r="BM2422">
        <v>2255</v>
      </c>
      <c r="BN2422"/>
      <c r="BO2422"/>
    </row>
    <row r="2423" spans="1:67" x14ac:dyDescent="0.25">
      <c r="A2423" t="s">
        <v>926</v>
      </c>
      <c r="C2423" t="s">
        <v>1504</v>
      </c>
      <c r="D2423" t="s">
        <v>64</v>
      </c>
      <c r="E2423" t="s">
        <v>924</v>
      </c>
      <c r="F2423" t="s">
        <v>925</v>
      </c>
      <c r="G2423" t="s">
        <v>924</v>
      </c>
      <c r="H2423" t="s">
        <v>925</v>
      </c>
      <c r="AW2423">
        <v>3.87</v>
      </c>
      <c r="AX2423">
        <v>2.62</v>
      </c>
      <c r="AY2423">
        <v>2.68</v>
      </c>
      <c r="AZ2423">
        <v>2.68</v>
      </c>
      <c r="BA2423">
        <v>4.05</v>
      </c>
      <c r="BB2423">
        <v>3.16</v>
      </c>
      <c r="BC2423">
        <v>2.87</v>
      </c>
      <c r="BD2423">
        <v>3.16</v>
      </c>
      <c r="BE2423">
        <v>4.7699999999999996</v>
      </c>
      <c r="BF2423">
        <v>2.77</v>
      </c>
      <c r="BI2423" t="s">
        <v>292</v>
      </c>
      <c r="BJ2423" t="s">
        <v>67</v>
      </c>
      <c r="BL2423" t="s">
        <v>293</v>
      </c>
      <c r="BM2423">
        <v>7306</v>
      </c>
    </row>
    <row r="2424" spans="1:67" x14ac:dyDescent="0.25">
      <c r="A2424" s="8" t="s">
        <v>2189</v>
      </c>
      <c r="B2424" s="8" t="s">
        <v>326</v>
      </c>
      <c r="C2424" t="s">
        <v>1504</v>
      </c>
      <c r="D2424" t="s">
        <v>64</v>
      </c>
      <c r="E2424" t="s">
        <v>924</v>
      </c>
      <c r="F2424" t="s">
        <v>925</v>
      </c>
      <c r="G2424" s="8" t="s">
        <v>924</v>
      </c>
      <c r="H2424" s="8" t="s">
        <v>925</v>
      </c>
      <c r="I2424" s="8"/>
      <c r="AC2424">
        <v>3.8</v>
      </c>
      <c r="AF2424">
        <v>6.1</v>
      </c>
      <c r="BJ2424" s="8" t="s">
        <v>67</v>
      </c>
      <c r="BK2424" s="1">
        <v>44819</v>
      </c>
      <c r="BL2424" s="8" t="s">
        <v>59</v>
      </c>
      <c r="BM2424" s="8">
        <v>3485</v>
      </c>
      <c r="BN2424" t="s">
        <v>60</v>
      </c>
      <c r="BO2424" s="8" t="s">
        <v>59</v>
      </c>
    </row>
    <row r="2425" spans="1:67" x14ac:dyDescent="0.25">
      <c r="A2425" t="s">
        <v>927</v>
      </c>
      <c r="C2425" t="s">
        <v>1504</v>
      </c>
      <c r="D2425" t="s">
        <v>64</v>
      </c>
      <c r="E2425" t="s">
        <v>924</v>
      </c>
      <c r="F2425" t="s">
        <v>925</v>
      </c>
      <c r="G2425" t="s">
        <v>924</v>
      </c>
      <c r="H2425" t="s">
        <v>925</v>
      </c>
      <c r="AW2425">
        <v>3.86</v>
      </c>
      <c r="AX2425">
        <v>2.75</v>
      </c>
      <c r="AY2425">
        <v>2.76</v>
      </c>
      <c r="AZ2425">
        <v>2.76</v>
      </c>
      <c r="BA2425">
        <v>4.58</v>
      </c>
      <c r="BB2425">
        <v>3.22</v>
      </c>
      <c r="BC2425">
        <v>3.27</v>
      </c>
      <c r="BD2425">
        <v>3.27</v>
      </c>
      <c r="BE2425">
        <v>5.0199999999999996</v>
      </c>
      <c r="BF2425">
        <v>2.93</v>
      </c>
      <c r="BI2425" t="s">
        <v>292</v>
      </c>
      <c r="BJ2425" t="s">
        <v>67</v>
      </c>
      <c r="BL2425" t="s">
        <v>293</v>
      </c>
      <c r="BM2425">
        <v>7306</v>
      </c>
    </row>
    <row r="2426" spans="1:67" s="2" customFormat="1" x14ac:dyDescent="0.25">
      <c r="A2426" t="s">
        <v>2589</v>
      </c>
      <c r="B2426"/>
      <c r="C2426" t="s">
        <v>1504</v>
      </c>
      <c r="D2426" t="s">
        <v>64</v>
      </c>
      <c r="E2426" t="s">
        <v>924</v>
      </c>
      <c r="F2426" t="s">
        <v>925</v>
      </c>
      <c r="G2426" s="8" t="s">
        <v>924</v>
      </c>
      <c r="H2426" s="8" t="s">
        <v>925</v>
      </c>
      <c r="I2426" s="8"/>
      <c r="J2426"/>
      <c r="K2426"/>
      <c r="L2426"/>
      <c r="M2426"/>
      <c r="N2426"/>
      <c r="O2426"/>
      <c r="P2426"/>
      <c r="Q2426"/>
      <c r="R2426"/>
      <c r="S2426"/>
      <c r="T2426"/>
      <c r="U2426">
        <v>3.44</v>
      </c>
      <c r="V2426">
        <v>4.4800000000000004</v>
      </c>
      <c r="W2426">
        <v>4.87</v>
      </c>
      <c r="X2426">
        <v>4.87</v>
      </c>
      <c r="Y2426">
        <v>3.61</v>
      </c>
      <c r="Z2426">
        <v>5.13</v>
      </c>
      <c r="AA2426">
        <v>5.43</v>
      </c>
      <c r="AB2426">
        <v>5.43</v>
      </c>
      <c r="AC2426">
        <v>3.6</v>
      </c>
      <c r="AD2426">
        <v>5.61</v>
      </c>
      <c r="AE2426">
        <v>6.01</v>
      </c>
      <c r="AF2426">
        <v>6.01</v>
      </c>
      <c r="AG2426"/>
      <c r="AH2426"/>
      <c r="AI2426"/>
      <c r="AJ2426"/>
      <c r="AK2426"/>
      <c r="AL2426"/>
      <c r="AM2426"/>
      <c r="AN2426"/>
      <c r="AO2426"/>
      <c r="AP2426"/>
      <c r="AQ2426"/>
      <c r="AR2426"/>
      <c r="AS2426"/>
      <c r="AT2426"/>
      <c r="AU2426"/>
      <c r="AV2426"/>
      <c r="AW2426"/>
      <c r="AX2426"/>
      <c r="AY2426"/>
      <c r="AZ2426"/>
      <c r="BA2426"/>
      <c r="BB2426"/>
      <c r="BC2426"/>
      <c r="BD2426"/>
      <c r="BE2426"/>
      <c r="BF2426"/>
      <c r="BG2426"/>
      <c r="BH2426"/>
      <c r="BI2426"/>
      <c r="BJ2426" s="8" t="s">
        <v>67</v>
      </c>
      <c r="BK2426" s="1">
        <v>44827</v>
      </c>
      <c r="BL2426" s="8" t="s">
        <v>2535</v>
      </c>
      <c r="BM2426" s="8">
        <v>960</v>
      </c>
      <c r="BN2426"/>
      <c r="BO2426"/>
    </row>
    <row r="2427" spans="1:67" x14ac:dyDescent="0.25">
      <c r="A2427" t="s">
        <v>2591</v>
      </c>
      <c r="C2427" t="s">
        <v>1504</v>
      </c>
      <c r="D2427" t="s">
        <v>64</v>
      </c>
      <c r="E2427" t="s">
        <v>924</v>
      </c>
      <c r="F2427" t="s">
        <v>925</v>
      </c>
      <c r="G2427" s="8" t="s">
        <v>924</v>
      </c>
      <c r="H2427" s="8" t="s">
        <v>925</v>
      </c>
      <c r="I2427" s="8"/>
      <c r="AW2427">
        <v>3.9</v>
      </c>
      <c r="AX2427">
        <v>3.05</v>
      </c>
      <c r="AY2427">
        <v>3.2</v>
      </c>
      <c r="AZ2427">
        <v>3.2</v>
      </c>
      <c r="BJ2427" s="8" t="s">
        <v>67</v>
      </c>
      <c r="BK2427" s="1">
        <v>44827</v>
      </c>
      <c r="BL2427" s="8" t="s">
        <v>2535</v>
      </c>
      <c r="BM2427" s="8">
        <v>960</v>
      </c>
      <c r="BN2427" t="s">
        <v>60</v>
      </c>
      <c r="BO2427" s="8" t="s">
        <v>2535</v>
      </c>
    </row>
    <row r="2428" spans="1:67" x14ac:dyDescent="0.25">
      <c r="A2428" t="s">
        <v>2592</v>
      </c>
      <c r="C2428" t="s">
        <v>1504</v>
      </c>
      <c r="D2428" t="s">
        <v>64</v>
      </c>
      <c r="E2428" t="s">
        <v>924</v>
      </c>
      <c r="F2428" t="s">
        <v>925</v>
      </c>
      <c r="G2428" s="8" t="s">
        <v>924</v>
      </c>
      <c r="H2428" s="8" t="s">
        <v>925</v>
      </c>
      <c r="I2428" s="8"/>
      <c r="BE2428">
        <v>5.35</v>
      </c>
      <c r="BF2428" s="28">
        <v>3.05</v>
      </c>
      <c r="BG2428" s="28">
        <v>2.8</v>
      </c>
      <c r="BH2428" s="28">
        <v>3.05</v>
      </c>
      <c r="BJ2428" s="8" t="s">
        <v>67</v>
      </c>
      <c r="BK2428" s="1">
        <v>44827</v>
      </c>
      <c r="BL2428" s="8" t="s">
        <v>2535</v>
      </c>
      <c r="BM2428" s="8">
        <v>960</v>
      </c>
      <c r="BN2428" t="s">
        <v>60</v>
      </c>
      <c r="BO2428" s="8" t="s">
        <v>2535</v>
      </c>
    </row>
    <row r="2429" spans="1:67" x14ac:dyDescent="0.25">
      <c r="A2429" t="s">
        <v>2590</v>
      </c>
      <c r="C2429" t="s">
        <v>1504</v>
      </c>
      <c r="D2429" t="s">
        <v>64</v>
      </c>
      <c r="E2429" t="s">
        <v>924</v>
      </c>
      <c r="F2429" t="s">
        <v>925</v>
      </c>
      <c r="G2429" s="8" t="s">
        <v>924</v>
      </c>
      <c r="H2429" s="8" t="s">
        <v>925</v>
      </c>
      <c r="I2429" s="8"/>
      <c r="AC2429">
        <v>3.95</v>
      </c>
      <c r="AD2429">
        <v>6.4</v>
      </c>
      <c r="AE2429">
        <v>6.25</v>
      </c>
      <c r="AF2429">
        <v>6.4</v>
      </c>
      <c r="BJ2429" s="8" t="s">
        <v>67</v>
      </c>
      <c r="BK2429" s="1">
        <v>44827</v>
      </c>
      <c r="BL2429" s="8" t="s">
        <v>2535</v>
      </c>
      <c r="BM2429" s="8">
        <v>960</v>
      </c>
      <c r="BN2429" t="s">
        <v>60</v>
      </c>
      <c r="BO2429" s="8" t="s">
        <v>2535</v>
      </c>
    </row>
    <row r="2430" spans="1:67" s="2" customFormat="1" x14ac:dyDescent="0.25">
      <c r="A2430" t="s">
        <v>928</v>
      </c>
      <c r="B2430"/>
      <c r="C2430" t="s">
        <v>1504</v>
      </c>
      <c r="D2430" t="s">
        <v>64</v>
      </c>
      <c r="E2430" t="s">
        <v>924</v>
      </c>
      <c r="F2430" t="s">
        <v>925</v>
      </c>
      <c r="G2430" t="s">
        <v>924</v>
      </c>
      <c r="H2430" t="s">
        <v>925</v>
      </c>
      <c r="I2430"/>
      <c r="J2430"/>
      <c r="K2430"/>
      <c r="L2430" t="s">
        <v>929</v>
      </c>
      <c r="M2430"/>
      <c r="N2430"/>
      <c r="O2430"/>
      <c r="P2430"/>
      <c r="Q2430"/>
      <c r="R2430"/>
      <c r="S2430"/>
      <c r="T2430"/>
      <c r="U2430"/>
      <c r="V2430"/>
      <c r="W2430"/>
      <c r="X2430"/>
      <c r="Y2430"/>
      <c r="Z2430"/>
      <c r="AA2430"/>
      <c r="AB2430"/>
      <c r="AC2430">
        <v>3.9</v>
      </c>
      <c r="AD2430">
        <v>5.78</v>
      </c>
      <c r="AE2430">
        <v>6.09</v>
      </c>
      <c r="AF2430">
        <v>6.09</v>
      </c>
      <c r="AG2430"/>
      <c r="AH2430"/>
      <c r="AI2430"/>
      <c r="AJ2430"/>
      <c r="AK2430"/>
      <c r="AL2430"/>
      <c r="AM2430"/>
      <c r="AN2430"/>
      <c r="AO2430"/>
      <c r="AP2430"/>
      <c r="AQ2430"/>
      <c r="AR2430"/>
      <c r="AS2430"/>
      <c r="AT2430"/>
      <c r="AU2430"/>
      <c r="AV2430"/>
      <c r="AW2430"/>
      <c r="AX2430"/>
      <c r="AY2430"/>
      <c r="AZ2430"/>
      <c r="BA2430"/>
      <c r="BB2430"/>
      <c r="BC2430"/>
      <c r="BD2430"/>
      <c r="BE2430"/>
      <c r="BF2430"/>
      <c r="BG2430"/>
      <c r="BH2430"/>
      <c r="BI2430" t="s">
        <v>930</v>
      </c>
      <c r="BJ2430" t="s">
        <v>67</v>
      </c>
      <c r="BK2430"/>
      <c r="BL2430" t="s">
        <v>289</v>
      </c>
      <c r="BM2430">
        <v>2255</v>
      </c>
      <c r="BN2430"/>
      <c r="BO2430"/>
    </row>
    <row r="2431" spans="1:67" x14ac:dyDescent="0.25">
      <c r="A2431" t="s">
        <v>931</v>
      </c>
      <c r="C2431" t="s">
        <v>1504</v>
      </c>
      <c r="D2431" t="s">
        <v>64</v>
      </c>
      <c r="E2431" t="s">
        <v>924</v>
      </c>
      <c r="F2431" t="s">
        <v>925</v>
      </c>
      <c r="G2431" t="s">
        <v>924</v>
      </c>
      <c r="H2431" t="s">
        <v>925</v>
      </c>
      <c r="L2431" t="s">
        <v>309</v>
      </c>
      <c r="AS2431">
        <v>3.82</v>
      </c>
      <c r="AV2431">
        <v>2.1</v>
      </c>
      <c r="AW2431">
        <v>4.13</v>
      </c>
      <c r="AX2431">
        <v>2.93</v>
      </c>
      <c r="AY2431">
        <v>2.88</v>
      </c>
      <c r="AZ2431">
        <v>2.93</v>
      </c>
      <c r="BA2431">
        <v>4.37</v>
      </c>
      <c r="BB2431">
        <v>3.5</v>
      </c>
      <c r="BC2431">
        <v>3.17</v>
      </c>
      <c r="BD2431">
        <v>3.5</v>
      </c>
      <c r="BE2431">
        <v>5.0199999999999996</v>
      </c>
      <c r="BF2431">
        <v>3.13</v>
      </c>
      <c r="BG2431">
        <v>2.5</v>
      </c>
      <c r="BH2431">
        <v>3.13</v>
      </c>
      <c r="BJ2431" t="s">
        <v>67</v>
      </c>
      <c r="BL2431" t="s">
        <v>289</v>
      </c>
      <c r="BM2431">
        <v>2255</v>
      </c>
      <c r="BN2431" t="s">
        <v>60</v>
      </c>
      <c r="BO2431" t="s">
        <v>289</v>
      </c>
    </row>
    <row r="2432" spans="1:67" x14ac:dyDescent="0.25">
      <c r="A2432" t="s">
        <v>2587</v>
      </c>
      <c r="C2432" t="s">
        <v>1504</v>
      </c>
      <c r="D2432" t="s">
        <v>64</v>
      </c>
      <c r="E2432" t="s">
        <v>924</v>
      </c>
      <c r="F2432" t="s">
        <v>932</v>
      </c>
      <c r="G2432" s="8" t="s">
        <v>924</v>
      </c>
      <c r="H2432" s="8" t="s">
        <v>2588</v>
      </c>
      <c r="I2432" s="8"/>
      <c r="AS2432">
        <v>3.5</v>
      </c>
      <c r="AV2432">
        <v>2.27</v>
      </c>
      <c r="AW2432">
        <v>3.64</v>
      </c>
      <c r="AX2432">
        <v>2.63</v>
      </c>
      <c r="AY2432">
        <v>2.76</v>
      </c>
      <c r="AZ2432">
        <v>2.76</v>
      </c>
      <c r="BA2432">
        <v>4.08</v>
      </c>
      <c r="BB2432">
        <v>3.19</v>
      </c>
      <c r="BC2432">
        <v>3.23</v>
      </c>
      <c r="BD2432">
        <v>3.23</v>
      </c>
      <c r="BJ2432" s="8" t="s">
        <v>67</v>
      </c>
      <c r="BK2432" s="1">
        <v>44827</v>
      </c>
      <c r="BL2432" s="8" t="s">
        <v>2535</v>
      </c>
      <c r="BM2432" s="8">
        <v>960</v>
      </c>
      <c r="BN2432" t="s">
        <v>60</v>
      </c>
      <c r="BO2432" s="8" t="s">
        <v>2535</v>
      </c>
    </row>
    <row r="2433" spans="1:67" s="2" customFormat="1" x14ac:dyDescent="0.25">
      <c r="A2433" s="13" t="s">
        <v>1723</v>
      </c>
      <c r="B2433" s="13"/>
      <c r="C2433" s="13" t="s">
        <v>1504</v>
      </c>
      <c r="D2433" s="13" t="s">
        <v>64</v>
      </c>
      <c r="E2433" s="13" t="s">
        <v>924</v>
      </c>
      <c r="F2433" s="13" t="s">
        <v>932</v>
      </c>
      <c r="G2433" s="13" t="s">
        <v>924</v>
      </c>
      <c r="H2433" s="13" t="s">
        <v>932</v>
      </c>
      <c r="I2433" s="13"/>
      <c r="J2433" s="13"/>
      <c r="K2433" s="13"/>
      <c r="L2433" s="13"/>
      <c r="M2433" s="13"/>
      <c r="N2433" s="13"/>
      <c r="O2433" s="13"/>
      <c r="P2433" s="13"/>
      <c r="Q2433" s="13"/>
      <c r="R2433" s="13"/>
      <c r="S2433" s="13"/>
      <c r="T2433" s="13"/>
      <c r="U2433" s="13"/>
      <c r="V2433" s="13"/>
      <c r="W2433" s="13"/>
      <c r="X2433" s="13"/>
      <c r="Y2433" s="13"/>
      <c r="Z2433" s="13"/>
      <c r="AA2433" s="13"/>
      <c r="AB2433" s="13"/>
      <c r="AC2433" s="13"/>
      <c r="AD2433" s="13"/>
      <c r="AE2433" s="13"/>
      <c r="AF2433" s="13"/>
      <c r="AG2433" s="13"/>
      <c r="AH2433" s="13"/>
      <c r="AI2433" s="13"/>
      <c r="AJ2433" s="13"/>
      <c r="AK2433" s="13"/>
      <c r="AL2433" s="13"/>
      <c r="AM2433" s="13"/>
      <c r="AN2433" s="13"/>
      <c r="AO2433" s="13"/>
      <c r="AP2433" s="13"/>
      <c r="AQ2433" s="13"/>
      <c r="AR2433" s="13"/>
      <c r="AS2433" s="13"/>
      <c r="AT2433" s="13"/>
      <c r="AU2433" s="13"/>
      <c r="AV2433" s="13"/>
      <c r="AW2433" s="13"/>
      <c r="AX2433" s="13"/>
      <c r="AY2433" s="13"/>
      <c r="AZ2433" s="13"/>
      <c r="BA2433" s="13"/>
      <c r="BB2433" s="13"/>
      <c r="BC2433" s="13"/>
      <c r="BD2433" s="13"/>
      <c r="BE2433" s="13"/>
      <c r="BF2433" s="13"/>
      <c r="BG2433" s="13"/>
      <c r="BH2433" s="13"/>
      <c r="BI2433" s="13"/>
      <c r="BJ2433" s="13"/>
      <c r="BK2433" s="13"/>
      <c r="BL2433" s="13"/>
      <c r="BM2433" s="13"/>
      <c r="BN2433" s="13"/>
      <c r="BO2433" s="13"/>
    </row>
    <row r="2434" spans="1:67" x14ac:dyDescent="0.25">
      <c r="A2434" t="s">
        <v>460</v>
      </c>
      <c r="C2434" t="s">
        <v>1504</v>
      </c>
      <c r="D2434" t="s">
        <v>64</v>
      </c>
      <c r="E2434" t="s">
        <v>924</v>
      </c>
      <c r="F2434" t="s">
        <v>932</v>
      </c>
      <c r="G2434" t="s">
        <v>924</v>
      </c>
      <c r="H2434" t="s">
        <v>932</v>
      </c>
      <c r="L2434" t="s">
        <v>295</v>
      </c>
      <c r="AS2434">
        <v>3.61</v>
      </c>
      <c r="AV2434">
        <v>2.35</v>
      </c>
      <c r="AW2434">
        <v>3.96</v>
      </c>
      <c r="AX2434">
        <v>2.98</v>
      </c>
      <c r="AY2434">
        <v>2.89</v>
      </c>
      <c r="AZ2434">
        <v>2.98</v>
      </c>
      <c r="BA2434">
        <v>4.22</v>
      </c>
      <c r="BB2434">
        <v>3.39</v>
      </c>
      <c r="BC2434">
        <v>3.13</v>
      </c>
      <c r="BD2434">
        <v>3.39</v>
      </c>
      <c r="BE2434">
        <v>5.18</v>
      </c>
      <c r="BF2434">
        <v>3.01</v>
      </c>
      <c r="BG2434">
        <v>2.4700000000000002</v>
      </c>
      <c r="BH2434">
        <v>3.01</v>
      </c>
      <c r="BJ2434" t="s">
        <v>67</v>
      </c>
      <c r="BL2434" t="s">
        <v>289</v>
      </c>
      <c r="BM2434">
        <v>2255</v>
      </c>
    </row>
    <row r="2435" spans="1:67" s="12" customFormat="1" x14ac:dyDescent="0.25">
      <c r="A2435" t="s">
        <v>2582</v>
      </c>
      <c r="B2435"/>
      <c r="C2435" t="s">
        <v>1504</v>
      </c>
      <c r="D2435" t="s">
        <v>64</v>
      </c>
      <c r="E2435" t="s">
        <v>924</v>
      </c>
      <c r="F2435" t="s">
        <v>932</v>
      </c>
      <c r="G2435" s="8" t="s">
        <v>924</v>
      </c>
      <c r="H2435" s="8" t="s">
        <v>932</v>
      </c>
      <c r="I2435" s="8"/>
      <c r="J2435"/>
      <c r="K2435"/>
      <c r="L2435"/>
      <c r="M2435"/>
      <c r="N2435"/>
      <c r="O2435"/>
      <c r="P2435"/>
      <c r="Q2435">
        <v>3.16</v>
      </c>
      <c r="R2435">
        <v>2.89</v>
      </c>
      <c r="S2435">
        <v>3.38</v>
      </c>
      <c r="T2435">
        <v>3.38</v>
      </c>
      <c r="U2435"/>
      <c r="V2435"/>
      <c r="W2435"/>
      <c r="X2435"/>
      <c r="Y2435"/>
      <c r="Z2435"/>
      <c r="AA2435"/>
      <c r="AB2435"/>
      <c r="AC2435"/>
      <c r="AD2435"/>
      <c r="AE2435"/>
      <c r="AF2435"/>
      <c r="AG2435"/>
      <c r="AH2435"/>
      <c r="AI2435"/>
      <c r="AJ2435"/>
      <c r="AK2435"/>
      <c r="AL2435"/>
      <c r="AM2435"/>
      <c r="AN2435"/>
      <c r="AO2435"/>
      <c r="AP2435"/>
      <c r="AQ2435"/>
      <c r="AR2435"/>
      <c r="AS2435"/>
      <c r="AT2435"/>
      <c r="AU2435"/>
      <c r="AV2435"/>
      <c r="AW2435"/>
      <c r="AX2435"/>
      <c r="AY2435"/>
      <c r="AZ2435"/>
      <c r="BA2435"/>
      <c r="BB2435"/>
      <c r="BC2435"/>
      <c r="BD2435"/>
      <c r="BE2435"/>
      <c r="BF2435"/>
      <c r="BG2435"/>
      <c r="BH2435"/>
      <c r="BI2435"/>
      <c r="BJ2435" s="8" t="s">
        <v>67</v>
      </c>
      <c r="BK2435" s="1">
        <v>44827</v>
      </c>
      <c r="BL2435" s="8" t="s">
        <v>2535</v>
      </c>
      <c r="BM2435" s="8">
        <v>960</v>
      </c>
      <c r="BN2435"/>
      <c r="BO2435"/>
    </row>
    <row r="2436" spans="1:67" s="12" customFormat="1" x14ac:dyDescent="0.25">
      <c r="A2436" t="s">
        <v>2583</v>
      </c>
      <c r="B2436"/>
      <c r="C2436" t="s">
        <v>1504</v>
      </c>
      <c r="D2436" t="s">
        <v>64</v>
      </c>
      <c r="E2436" t="s">
        <v>924</v>
      </c>
      <c r="F2436" t="s">
        <v>932</v>
      </c>
      <c r="G2436" s="8" t="s">
        <v>924</v>
      </c>
      <c r="H2436" s="8" t="s">
        <v>932</v>
      </c>
      <c r="I2436" s="8"/>
      <c r="J2436"/>
      <c r="K2436"/>
      <c r="L2436"/>
      <c r="M2436"/>
      <c r="N2436"/>
      <c r="O2436"/>
      <c r="P2436"/>
      <c r="Q2436"/>
      <c r="R2436"/>
      <c r="S2436"/>
      <c r="T2436"/>
      <c r="U2436"/>
      <c r="V2436"/>
      <c r="W2436">
        <v>4.7300000000000004</v>
      </c>
      <c r="X2436">
        <v>4.7300000000000004</v>
      </c>
      <c r="Y2436"/>
      <c r="Z2436"/>
      <c r="AA2436"/>
      <c r="AB2436"/>
      <c r="AC2436"/>
      <c r="AD2436"/>
      <c r="AE2436"/>
      <c r="AF2436"/>
      <c r="AG2436"/>
      <c r="AH2436"/>
      <c r="AI2436"/>
      <c r="AJ2436"/>
      <c r="AK2436"/>
      <c r="AL2436"/>
      <c r="AM2436"/>
      <c r="AN2436"/>
      <c r="AO2436"/>
      <c r="AP2436"/>
      <c r="AQ2436"/>
      <c r="AR2436"/>
      <c r="AS2436"/>
      <c r="AT2436"/>
      <c r="AU2436"/>
      <c r="AV2436"/>
      <c r="AW2436"/>
      <c r="AX2436"/>
      <c r="AY2436"/>
      <c r="AZ2436"/>
      <c r="BA2436"/>
      <c r="BB2436"/>
      <c r="BC2436"/>
      <c r="BD2436"/>
      <c r="BE2436"/>
      <c r="BF2436"/>
      <c r="BG2436"/>
      <c r="BH2436"/>
      <c r="BI2436"/>
      <c r="BJ2436" s="8" t="s">
        <v>67</v>
      </c>
      <c r="BK2436" s="1">
        <v>44827</v>
      </c>
      <c r="BL2436" s="8" t="s">
        <v>2535</v>
      </c>
      <c r="BM2436" s="8">
        <v>960</v>
      </c>
      <c r="BN2436" t="s">
        <v>60</v>
      </c>
      <c r="BO2436" s="8" t="s">
        <v>2535</v>
      </c>
    </row>
    <row r="2437" spans="1:67" s="12" customFormat="1" x14ac:dyDescent="0.25">
      <c r="A2437" t="s">
        <v>2584</v>
      </c>
      <c r="B2437"/>
      <c r="C2437" t="s">
        <v>1504</v>
      </c>
      <c r="D2437" t="s">
        <v>64</v>
      </c>
      <c r="E2437" t="s">
        <v>924</v>
      </c>
      <c r="F2437" t="s">
        <v>932</v>
      </c>
      <c r="G2437" s="8" t="s">
        <v>924</v>
      </c>
      <c r="H2437" s="8" t="s">
        <v>932</v>
      </c>
      <c r="I2437" s="8"/>
      <c r="J2437"/>
      <c r="K2437"/>
      <c r="L2437"/>
      <c r="M2437"/>
      <c r="N2437"/>
      <c r="O2437"/>
      <c r="P2437"/>
      <c r="Q2437"/>
      <c r="R2437"/>
      <c r="S2437"/>
      <c r="T2437"/>
      <c r="U2437"/>
      <c r="V2437"/>
      <c r="W2437"/>
      <c r="X2437"/>
      <c r="Y2437"/>
      <c r="Z2437"/>
      <c r="AA2437"/>
      <c r="AB2437"/>
      <c r="AC2437">
        <v>4.09</v>
      </c>
      <c r="AD2437">
        <v>5.26</v>
      </c>
      <c r="AE2437">
        <v>5.47</v>
      </c>
      <c r="AF2437">
        <v>5.47</v>
      </c>
      <c r="AG2437"/>
      <c r="AH2437"/>
      <c r="AI2437"/>
      <c r="AJ2437"/>
      <c r="AK2437"/>
      <c r="AL2437"/>
      <c r="AM2437"/>
      <c r="AN2437"/>
      <c r="AO2437"/>
      <c r="AP2437"/>
      <c r="AQ2437"/>
      <c r="AR2437"/>
      <c r="AS2437"/>
      <c r="AT2437"/>
      <c r="AU2437"/>
      <c r="AV2437"/>
      <c r="AW2437"/>
      <c r="AX2437"/>
      <c r="AY2437"/>
      <c r="AZ2437"/>
      <c r="BA2437"/>
      <c r="BB2437"/>
      <c r="BC2437"/>
      <c r="BD2437"/>
      <c r="BE2437"/>
      <c r="BF2437"/>
      <c r="BG2437"/>
      <c r="BH2437"/>
      <c r="BI2437" t="s">
        <v>2586</v>
      </c>
      <c r="BJ2437" s="8" t="s">
        <v>67</v>
      </c>
      <c r="BK2437" s="1">
        <v>44827</v>
      </c>
      <c r="BL2437" s="8" t="s">
        <v>2535</v>
      </c>
      <c r="BM2437" s="8">
        <v>960</v>
      </c>
      <c r="BN2437" t="s">
        <v>60</v>
      </c>
      <c r="BO2437" s="8" t="s">
        <v>2535</v>
      </c>
    </row>
    <row r="2438" spans="1:67" s="12" customFormat="1" x14ac:dyDescent="0.25">
      <c r="A2438" t="s">
        <v>2585</v>
      </c>
      <c r="B2438"/>
      <c r="C2438" t="s">
        <v>1504</v>
      </c>
      <c r="D2438" t="s">
        <v>64</v>
      </c>
      <c r="E2438" t="s">
        <v>924</v>
      </c>
      <c r="F2438" t="s">
        <v>932</v>
      </c>
      <c r="G2438" s="8" t="s">
        <v>924</v>
      </c>
      <c r="H2438" s="8" t="s">
        <v>932</v>
      </c>
      <c r="I2438" s="8"/>
      <c r="J2438"/>
      <c r="K2438"/>
      <c r="L2438"/>
      <c r="M2438"/>
      <c r="N2438"/>
      <c r="O2438"/>
      <c r="P2438"/>
      <c r="Q2438"/>
      <c r="R2438"/>
      <c r="S2438"/>
      <c r="T2438"/>
      <c r="U2438"/>
      <c r="V2438"/>
      <c r="W2438"/>
      <c r="X2438"/>
      <c r="Y2438"/>
      <c r="Z2438"/>
      <c r="AA2438"/>
      <c r="AB2438"/>
      <c r="AC2438">
        <v>3.9550000000000001</v>
      </c>
      <c r="AD2438">
        <v>5.56</v>
      </c>
      <c r="AE2438">
        <v>5.75</v>
      </c>
      <c r="AF2438">
        <v>7.75</v>
      </c>
      <c r="AG2438">
        <v>3.29</v>
      </c>
      <c r="AH2438">
        <v>5.01</v>
      </c>
      <c r="AI2438">
        <v>4.57</v>
      </c>
      <c r="AJ2438">
        <v>5.01</v>
      </c>
      <c r="AK2438"/>
      <c r="AL2438"/>
      <c r="AM2438"/>
      <c r="AN2438"/>
      <c r="AO2438"/>
      <c r="AP2438"/>
      <c r="AQ2438"/>
      <c r="AR2438"/>
      <c r="AS2438"/>
      <c r="AT2438"/>
      <c r="AU2438"/>
      <c r="AV2438"/>
      <c r="AW2438"/>
      <c r="AX2438"/>
      <c r="AY2438"/>
      <c r="AZ2438"/>
      <c r="BA2438"/>
      <c r="BB2438"/>
      <c r="BC2438"/>
      <c r="BD2438"/>
      <c r="BE2438"/>
      <c r="BF2438"/>
      <c r="BG2438"/>
      <c r="BH2438"/>
      <c r="BI2438"/>
      <c r="BJ2438" s="8" t="s">
        <v>67</v>
      </c>
      <c r="BK2438" s="1">
        <v>44827</v>
      </c>
      <c r="BL2438" s="8" t="s">
        <v>2535</v>
      </c>
      <c r="BM2438" s="8">
        <v>960</v>
      </c>
      <c r="BN2438" t="s">
        <v>60</v>
      </c>
      <c r="BO2438" s="8" t="s">
        <v>2535</v>
      </c>
    </row>
    <row r="2439" spans="1:67" s="8" customFormat="1" x14ac:dyDescent="0.25">
      <c r="A2439" t="s">
        <v>2567</v>
      </c>
      <c r="B2439"/>
      <c r="C2439" t="s">
        <v>1504</v>
      </c>
      <c r="D2439" t="s">
        <v>64</v>
      </c>
      <c r="E2439" t="s">
        <v>924</v>
      </c>
      <c r="F2439" t="s">
        <v>932</v>
      </c>
      <c r="G2439" s="8" t="s">
        <v>924</v>
      </c>
      <c r="H2439" s="8" t="s">
        <v>932</v>
      </c>
      <c r="J2439"/>
      <c r="K2439"/>
      <c r="L2439"/>
      <c r="M2439"/>
      <c r="N2439"/>
      <c r="O2439"/>
      <c r="P2439"/>
      <c r="Q2439"/>
      <c r="R2439"/>
      <c r="S2439"/>
      <c r="T2439"/>
      <c r="U2439"/>
      <c r="V2439"/>
      <c r="W2439"/>
      <c r="X2439"/>
      <c r="Y2439"/>
      <c r="Z2439"/>
      <c r="AA2439"/>
      <c r="AB2439"/>
      <c r="AC2439"/>
      <c r="AD2439"/>
      <c r="AE2439"/>
      <c r="AF2439"/>
      <c r="AG2439"/>
      <c r="AH2439"/>
      <c r="AI2439"/>
      <c r="AJ2439"/>
      <c r="AK2439">
        <v>2.48</v>
      </c>
      <c r="AL2439"/>
      <c r="AM2439"/>
      <c r="AN2439">
        <v>1.1499999999999999</v>
      </c>
      <c r="AO2439">
        <v>3.29</v>
      </c>
      <c r="AP2439"/>
      <c r="AQ2439"/>
      <c r="AR2439">
        <v>1.94</v>
      </c>
      <c r="AS2439">
        <v>3.5</v>
      </c>
      <c r="AT2439"/>
      <c r="AU2439"/>
      <c r="AV2439">
        <v>2.4700000000000002</v>
      </c>
      <c r="AW2439">
        <v>3.86</v>
      </c>
      <c r="AX2439">
        <v>2.59</v>
      </c>
      <c r="AY2439">
        <v>2.8</v>
      </c>
      <c r="AZ2439">
        <v>2.8</v>
      </c>
      <c r="BA2439"/>
      <c r="BB2439"/>
      <c r="BC2439"/>
      <c r="BD2439"/>
      <c r="BE2439"/>
      <c r="BF2439"/>
      <c r="BG2439"/>
      <c r="BH2439"/>
      <c r="BI2439"/>
      <c r="BJ2439" s="8" t="s">
        <v>67</v>
      </c>
      <c r="BK2439" s="1">
        <v>44826</v>
      </c>
      <c r="BL2439" s="8" t="s">
        <v>2535</v>
      </c>
      <c r="BM2439" s="8">
        <v>960</v>
      </c>
      <c r="BN2439" t="s">
        <v>60</v>
      </c>
      <c r="BO2439" s="8" t="s">
        <v>2535</v>
      </c>
    </row>
    <row r="2440" spans="1:67" s="8" customFormat="1" x14ac:dyDescent="0.25">
      <c r="A2440" t="s">
        <v>2568</v>
      </c>
      <c r="B2440"/>
      <c r="C2440" t="s">
        <v>1504</v>
      </c>
      <c r="D2440" t="s">
        <v>64</v>
      </c>
      <c r="E2440" t="s">
        <v>924</v>
      </c>
      <c r="F2440" t="s">
        <v>932</v>
      </c>
      <c r="G2440" s="8" t="s">
        <v>924</v>
      </c>
      <c r="H2440" s="8" t="s">
        <v>932</v>
      </c>
      <c r="J2440"/>
      <c r="K2440"/>
      <c r="L2440"/>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c r="AT2440"/>
      <c r="AU2440"/>
      <c r="AV2440"/>
      <c r="AW2440"/>
      <c r="AX2440"/>
      <c r="AY2440"/>
      <c r="AZ2440"/>
      <c r="BA2440"/>
      <c r="BB2440"/>
      <c r="BC2440"/>
      <c r="BD2440"/>
      <c r="BE2440">
        <v>4.8499999999999996</v>
      </c>
      <c r="BF2440">
        <v>2.8</v>
      </c>
      <c r="BG2440">
        <v>2.5299999999999998</v>
      </c>
      <c r="BH2440">
        <v>2.8</v>
      </c>
      <c r="BI2440"/>
      <c r="BJ2440" s="8" t="s">
        <v>67</v>
      </c>
      <c r="BK2440" s="1">
        <v>44827</v>
      </c>
      <c r="BL2440" s="8" t="s">
        <v>2535</v>
      </c>
      <c r="BM2440" s="8">
        <v>960</v>
      </c>
      <c r="BN2440" t="s">
        <v>60</v>
      </c>
      <c r="BO2440" s="8" t="s">
        <v>2535</v>
      </c>
    </row>
    <row r="2441" spans="1:67" s="8" customFormat="1" x14ac:dyDescent="0.25">
      <c r="A2441" s="8" t="s">
        <v>2569</v>
      </c>
      <c r="C2441" s="8" t="s">
        <v>1504</v>
      </c>
      <c r="D2441" s="8" t="s">
        <v>64</v>
      </c>
      <c r="E2441" s="8" t="s">
        <v>924</v>
      </c>
      <c r="F2441" s="8" t="s">
        <v>932</v>
      </c>
      <c r="G2441" s="8" t="s">
        <v>924</v>
      </c>
      <c r="H2441" s="8" t="s">
        <v>932</v>
      </c>
      <c r="AK2441" s="8">
        <v>2.74</v>
      </c>
      <c r="AN2441" s="8">
        <v>1.61</v>
      </c>
      <c r="AO2441" s="8">
        <v>3.33</v>
      </c>
      <c r="AR2441" s="8">
        <v>2.08</v>
      </c>
      <c r="AS2441" s="8">
        <v>3.76</v>
      </c>
      <c r="AV2441" s="8">
        <v>2.5</v>
      </c>
      <c r="BA2441" s="8">
        <v>4.51</v>
      </c>
      <c r="BB2441" s="8">
        <v>3.47</v>
      </c>
      <c r="BC2441" s="8">
        <v>3.49</v>
      </c>
      <c r="BD2441" s="8">
        <v>3.49</v>
      </c>
      <c r="BE2441" s="8">
        <v>5.15</v>
      </c>
      <c r="BF2441" s="8">
        <v>3.12</v>
      </c>
      <c r="BG2441" s="8">
        <v>2.63</v>
      </c>
      <c r="BH2441" s="8">
        <v>3.12</v>
      </c>
      <c r="BJ2441" s="8" t="s">
        <v>67</v>
      </c>
      <c r="BK2441" s="9">
        <v>44826</v>
      </c>
      <c r="BL2441" s="8" t="s">
        <v>2535</v>
      </c>
      <c r="BM2441" s="8">
        <v>960</v>
      </c>
      <c r="BN2441" s="8" t="s">
        <v>60</v>
      </c>
      <c r="BO2441" s="8" t="s">
        <v>2535</v>
      </c>
    </row>
    <row r="2442" spans="1:67" x14ac:dyDescent="0.25">
      <c r="A2442" t="s">
        <v>2575</v>
      </c>
      <c r="C2442" t="s">
        <v>1504</v>
      </c>
      <c r="D2442" t="s">
        <v>64</v>
      </c>
      <c r="E2442" t="s">
        <v>924</v>
      </c>
      <c r="F2442" t="s">
        <v>932</v>
      </c>
      <c r="G2442" s="8" t="s">
        <v>924</v>
      </c>
      <c r="H2442" s="8" t="s">
        <v>932</v>
      </c>
      <c r="I2442" s="8"/>
      <c r="AW2442">
        <v>4.2699999999999996</v>
      </c>
      <c r="AX2442">
        <v>2.86</v>
      </c>
      <c r="AY2442">
        <v>3.12</v>
      </c>
      <c r="AZ2442">
        <v>3.12</v>
      </c>
      <c r="BI2442" t="s">
        <v>2544</v>
      </c>
      <c r="BJ2442" s="8" t="s">
        <v>67</v>
      </c>
      <c r="BK2442" s="1">
        <v>44827</v>
      </c>
      <c r="BL2442" s="8" t="s">
        <v>2535</v>
      </c>
      <c r="BM2442" s="8">
        <v>960</v>
      </c>
      <c r="BN2442" t="s">
        <v>60</v>
      </c>
      <c r="BO2442" s="8" t="s">
        <v>2535</v>
      </c>
    </row>
    <row r="2443" spans="1:67" s="12" customFormat="1" x14ac:dyDescent="0.25">
      <c r="A2443" t="s">
        <v>2570</v>
      </c>
      <c r="B2443"/>
      <c r="C2443" t="s">
        <v>1504</v>
      </c>
      <c r="D2443" t="s">
        <v>64</v>
      </c>
      <c r="E2443" t="s">
        <v>924</v>
      </c>
      <c r="F2443" t="s">
        <v>932</v>
      </c>
      <c r="G2443" s="8" t="s">
        <v>924</v>
      </c>
      <c r="H2443" s="8" t="s">
        <v>932</v>
      </c>
      <c r="I2443" s="8"/>
      <c r="J2443"/>
      <c r="K2443"/>
      <c r="L2443"/>
      <c r="M2443"/>
      <c r="N2443"/>
      <c r="O2443"/>
      <c r="P2443"/>
      <c r="Q2443"/>
      <c r="R2443"/>
      <c r="S2443"/>
      <c r="T2443"/>
      <c r="U2443"/>
      <c r="V2443"/>
      <c r="W2443"/>
      <c r="X2443"/>
      <c r="Y2443"/>
      <c r="Z2443"/>
      <c r="AA2443"/>
      <c r="AB2443"/>
      <c r="AC2443"/>
      <c r="AD2443"/>
      <c r="AE2443"/>
      <c r="AF2443"/>
      <c r="AG2443"/>
      <c r="AH2443"/>
      <c r="AI2443"/>
      <c r="AJ2443"/>
      <c r="AK2443"/>
      <c r="AL2443"/>
      <c r="AM2443"/>
      <c r="AN2443"/>
      <c r="AO2443">
        <v>3.28</v>
      </c>
      <c r="AP2443"/>
      <c r="AQ2443"/>
      <c r="AR2443">
        <v>2.13</v>
      </c>
      <c r="AS2443">
        <v>3.62</v>
      </c>
      <c r="AT2443"/>
      <c r="AU2443"/>
      <c r="AV2443">
        <v>2.52</v>
      </c>
      <c r="AW2443"/>
      <c r="AX2443"/>
      <c r="AY2443"/>
      <c r="AZ2443"/>
      <c r="BA2443"/>
      <c r="BB2443"/>
      <c r="BC2443"/>
      <c r="BD2443"/>
      <c r="BE2443"/>
      <c r="BF2443"/>
      <c r="BG2443"/>
      <c r="BH2443"/>
      <c r="BI2443"/>
      <c r="BJ2443" s="8" t="s">
        <v>67</v>
      </c>
      <c r="BK2443" s="1">
        <v>44826</v>
      </c>
      <c r="BL2443" s="8" t="s">
        <v>2535</v>
      </c>
      <c r="BM2443" s="8">
        <v>960</v>
      </c>
      <c r="BN2443"/>
      <c r="BO2443"/>
    </row>
    <row r="2444" spans="1:67" s="12" customFormat="1" x14ac:dyDescent="0.25">
      <c r="A2444" t="s">
        <v>2571</v>
      </c>
      <c r="B2444"/>
      <c r="C2444" t="s">
        <v>1504</v>
      </c>
      <c r="D2444" t="s">
        <v>64</v>
      </c>
      <c r="E2444" t="s">
        <v>924</v>
      </c>
      <c r="F2444" t="s">
        <v>932</v>
      </c>
      <c r="G2444" s="8" t="s">
        <v>924</v>
      </c>
      <c r="H2444" s="8" t="s">
        <v>932</v>
      </c>
      <c r="I2444" s="8"/>
      <c r="J2444"/>
      <c r="K2444"/>
      <c r="L2444"/>
      <c r="M2444"/>
      <c r="N2444"/>
      <c r="O2444"/>
      <c r="P2444"/>
      <c r="Q2444"/>
      <c r="R2444"/>
      <c r="S2444"/>
      <c r="T2444"/>
      <c r="U2444"/>
      <c r="V2444"/>
      <c r="W2444"/>
      <c r="X2444"/>
      <c r="Y2444"/>
      <c r="Z2444"/>
      <c r="AA2444"/>
      <c r="AB2444"/>
      <c r="AC2444"/>
      <c r="AD2444"/>
      <c r="AE2444"/>
      <c r="AF2444"/>
      <c r="AG2444"/>
      <c r="AH2444"/>
      <c r="AI2444"/>
      <c r="AJ2444"/>
      <c r="AK2444"/>
      <c r="AL2444"/>
      <c r="AM2444"/>
      <c r="AN2444"/>
      <c r="AO2444">
        <v>3.03</v>
      </c>
      <c r="AP2444"/>
      <c r="AQ2444"/>
      <c r="AR2444">
        <v>1.9</v>
      </c>
      <c r="AS2444"/>
      <c r="AT2444"/>
      <c r="AU2444"/>
      <c r="AV2444"/>
      <c r="AW2444"/>
      <c r="AX2444"/>
      <c r="AY2444"/>
      <c r="AZ2444"/>
      <c r="BA2444"/>
      <c r="BB2444"/>
      <c r="BC2444"/>
      <c r="BD2444"/>
      <c r="BE2444"/>
      <c r="BF2444"/>
      <c r="BG2444"/>
      <c r="BH2444"/>
      <c r="BI2444"/>
      <c r="BJ2444" s="8" t="s">
        <v>67</v>
      </c>
      <c r="BK2444" s="1">
        <v>44826</v>
      </c>
      <c r="BL2444" s="8" t="s">
        <v>2535</v>
      </c>
      <c r="BM2444" s="8">
        <v>960</v>
      </c>
      <c r="BN2444"/>
      <c r="BO2444"/>
    </row>
    <row r="2445" spans="1:67" s="12" customFormat="1" x14ac:dyDescent="0.25">
      <c r="A2445" t="s">
        <v>2581</v>
      </c>
      <c r="B2445"/>
      <c r="C2445" t="s">
        <v>1504</v>
      </c>
      <c r="D2445" t="s">
        <v>64</v>
      </c>
      <c r="E2445" t="s">
        <v>924</v>
      </c>
      <c r="F2445" t="s">
        <v>932</v>
      </c>
      <c r="G2445" s="8" t="s">
        <v>924</v>
      </c>
      <c r="H2445" s="8" t="s">
        <v>932</v>
      </c>
      <c r="I2445" s="8"/>
      <c r="J2445"/>
      <c r="K2445"/>
      <c r="L2445"/>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v>4.1900000000000004</v>
      </c>
      <c r="BB2445">
        <v>3.27</v>
      </c>
      <c r="BC2445">
        <v>3.11</v>
      </c>
      <c r="BD2445">
        <v>3.27</v>
      </c>
      <c r="BE2445"/>
      <c r="BF2445"/>
      <c r="BG2445"/>
      <c r="BH2445"/>
      <c r="BI2445"/>
      <c r="BJ2445" s="8" t="s">
        <v>67</v>
      </c>
      <c r="BK2445" s="1">
        <v>44827</v>
      </c>
      <c r="BL2445" s="8" t="s">
        <v>2535</v>
      </c>
      <c r="BM2445" s="8">
        <v>960</v>
      </c>
      <c r="BN2445" t="s">
        <v>60</v>
      </c>
      <c r="BO2445" s="8" t="s">
        <v>2535</v>
      </c>
    </row>
    <row r="2446" spans="1:67" s="12" customFormat="1" x14ac:dyDescent="0.25">
      <c r="A2446" t="s">
        <v>2572</v>
      </c>
      <c r="B2446"/>
      <c r="C2446" t="s">
        <v>1504</v>
      </c>
      <c r="D2446" t="s">
        <v>64</v>
      </c>
      <c r="E2446" t="s">
        <v>924</v>
      </c>
      <c r="F2446" t="s">
        <v>932</v>
      </c>
      <c r="G2446" s="8" t="s">
        <v>924</v>
      </c>
      <c r="H2446" s="8" t="s">
        <v>932</v>
      </c>
      <c r="I2446" s="8"/>
      <c r="J2446"/>
      <c r="K2446"/>
      <c r="L2446"/>
      <c r="M2446"/>
      <c r="N2446"/>
      <c r="O2446"/>
      <c r="P2446"/>
      <c r="Q2446"/>
      <c r="R2446"/>
      <c r="S2446"/>
      <c r="T2446"/>
      <c r="U2446"/>
      <c r="V2446"/>
      <c r="W2446"/>
      <c r="X2446"/>
      <c r="Y2446"/>
      <c r="Z2446"/>
      <c r="AA2446"/>
      <c r="AB2446"/>
      <c r="AC2446"/>
      <c r="AD2446"/>
      <c r="AE2446"/>
      <c r="AF2446"/>
      <c r="AG2446"/>
      <c r="AH2446"/>
      <c r="AI2446"/>
      <c r="AJ2446"/>
      <c r="AK2446"/>
      <c r="AL2446"/>
      <c r="AM2446"/>
      <c r="AN2446"/>
      <c r="AO2446">
        <v>3.26</v>
      </c>
      <c r="AP2446"/>
      <c r="AQ2446"/>
      <c r="AR2446">
        <v>1.98</v>
      </c>
      <c r="AS2446"/>
      <c r="AT2446"/>
      <c r="AU2446"/>
      <c r="AV2446"/>
      <c r="AW2446"/>
      <c r="AX2446"/>
      <c r="AY2446"/>
      <c r="AZ2446"/>
      <c r="BA2446"/>
      <c r="BB2446"/>
      <c r="BC2446"/>
      <c r="BD2446"/>
      <c r="BE2446"/>
      <c r="BF2446"/>
      <c r="BG2446"/>
      <c r="BH2446"/>
      <c r="BI2446"/>
      <c r="BJ2446" s="8" t="s">
        <v>67</v>
      </c>
      <c r="BK2446" s="1">
        <v>44826</v>
      </c>
      <c r="BL2446" s="8" t="s">
        <v>2535</v>
      </c>
      <c r="BM2446" s="8">
        <v>960</v>
      </c>
      <c r="BN2446"/>
      <c r="BO2446"/>
    </row>
    <row r="2447" spans="1:67" s="12" customFormat="1" x14ac:dyDescent="0.25">
      <c r="A2447" t="s">
        <v>2573</v>
      </c>
      <c r="B2447"/>
      <c r="C2447" t="s">
        <v>1504</v>
      </c>
      <c r="D2447" t="s">
        <v>64</v>
      </c>
      <c r="E2447" t="s">
        <v>924</v>
      </c>
      <c r="F2447" t="s">
        <v>932</v>
      </c>
      <c r="G2447" s="8" t="s">
        <v>924</v>
      </c>
      <c r="H2447" s="8" t="s">
        <v>932</v>
      </c>
      <c r="I2447" s="8"/>
      <c r="J2447"/>
      <c r="K2447"/>
      <c r="L2447"/>
      <c r="M2447"/>
      <c r="N2447"/>
      <c r="O2447"/>
      <c r="P2447"/>
      <c r="Q2447"/>
      <c r="R2447"/>
      <c r="S2447"/>
      <c r="T2447"/>
      <c r="U2447"/>
      <c r="V2447"/>
      <c r="W2447"/>
      <c r="X2447"/>
      <c r="Y2447"/>
      <c r="Z2447"/>
      <c r="AA2447"/>
      <c r="AB2447"/>
      <c r="AC2447"/>
      <c r="AD2447"/>
      <c r="AE2447"/>
      <c r="AF2447"/>
      <c r="AG2447"/>
      <c r="AH2447"/>
      <c r="AI2447"/>
      <c r="AJ2447"/>
      <c r="AK2447"/>
      <c r="AL2447"/>
      <c r="AM2447"/>
      <c r="AN2447"/>
      <c r="AO2447">
        <v>3.33</v>
      </c>
      <c r="AP2447"/>
      <c r="AQ2447"/>
      <c r="AR2447">
        <v>2.11</v>
      </c>
      <c r="AS2447"/>
      <c r="AT2447"/>
      <c r="AU2447"/>
      <c r="AV2447"/>
      <c r="AW2447"/>
      <c r="AX2447"/>
      <c r="AY2447"/>
      <c r="AZ2447"/>
      <c r="BA2447"/>
      <c r="BB2447"/>
      <c r="BC2447"/>
      <c r="BD2447"/>
      <c r="BE2447"/>
      <c r="BF2447"/>
      <c r="BG2447"/>
      <c r="BH2447"/>
      <c r="BI2447"/>
      <c r="BJ2447" s="8" t="s">
        <v>67</v>
      </c>
      <c r="BK2447" s="1">
        <v>44827</v>
      </c>
      <c r="BL2447" s="8" t="s">
        <v>2535</v>
      </c>
      <c r="BM2447" s="8">
        <v>960</v>
      </c>
      <c r="BN2447"/>
      <c r="BO2447"/>
    </row>
    <row r="2448" spans="1:67" s="12" customFormat="1" x14ac:dyDescent="0.25">
      <c r="A2448" t="s">
        <v>2574</v>
      </c>
      <c r="B2448"/>
      <c r="C2448" t="s">
        <v>1504</v>
      </c>
      <c r="D2448" t="s">
        <v>64</v>
      </c>
      <c r="E2448" t="s">
        <v>924</v>
      </c>
      <c r="F2448" t="s">
        <v>932</v>
      </c>
      <c r="G2448" s="8" t="s">
        <v>924</v>
      </c>
      <c r="H2448" s="8" t="s">
        <v>932</v>
      </c>
      <c r="I2448" s="8"/>
      <c r="J2448"/>
      <c r="K2448"/>
      <c r="L2448"/>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v>3.36</v>
      </c>
      <c r="AT2448"/>
      <c r="AU2448"/>
      <c r="AV2448">
        <v>2.02</v>
      </c>
      <c r="AW2448"/>
      <c r="AX2448"/>
      <c r="AY2448"/>
      <c r="AZ2448"/>
      <c r="BA2448"/>
      <c r="BB2448"/>
      <c r="BC2448"/>
      <c r="BD2448"/>
      <c r="BE2448"/>
      <c r="BF2448"/>
      <c r="BG2448"/>
      <c r="BH2448"/>
      <c r="BI2448"/>
      <c r="BJ2448" s="8" t="s">
        <v>67</v>
      </c>
      <c r="BK2448" s="1">
        <v>44827</v>
      </c>
      <c r="BL2448" s="8" t="s">
        <v>2535</v>
      </c>
      <c r="BM2448" s="8">
        <v>960</v>
      </c>
      <c r="BN2448"/>
      <c r="BO2448"/>
    </row>
    <row r="2449" spans="1:67" s="12" customFormat="1" x14ac:dyDescent="0.25">
      <c r="A2449" t="s">
        <v>2576</v>
      </c>
      <c r="B2449"/>
      <c r="C2449" t="s">
        <v>1504</v>
      </c>
      <c r="D2449" t="s">
        <v>64</v>
      </c>
      <c r="E2449" t="s">
        <v>924</v>
      </c>
      <c r="F2449" t="s">
        <v>932</v>
      </c>
      <c r="G2449" s="8" t="s">
        <v>924</v>
      </c>
      <c r="H2449" s="8" t="s">
        <v>932</v>
      </c>
      <c r="I2449" s="8"/>
      <c r="J2449"/>
      <c r="K2449"/>
      <c r="L2449"/>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v>4.08</v>
      </c>
      <c r="AX2449">
        <v>2.78</v>
      </c>
      <c r="AY2449">
        <v>2.8</v>
      </c>
      <c r="AZ2449">
        <v>2.8</v>
      </c>
      <c r="BA2449"/>
      <c r="BB2449"/>
      <c r="BC2449"/>
      <c r="BD2449"/>
      <c r="BE2449"/>
      <c r="BF2449"/>
      <c r="BG2449"/>
      <c r="BH2449"/>
      <c r="BI2449"/>
      <c r="BJ2449" s="8" t="s">
        <v>67</v>
      </c>
      <c r="BK2449" s="1">
        <v>44827</v>
      </c>
      <c r="BL2449" s="8" t="s">
        <v>2535</v>
      </c>
      <c r="BM2449" s="8">
        <v>960</v>
      </c>
      <c r="BN2449"/>
      <c r="BO2449" s="8"/>
    </row>
    <row r="2450" spans="1:67" s="12" customFormat="1" x14ac:dyDescent="0.25">
      <c r="A2450" t="s">
        <v>2577</v>
      </c>
      <c r="B2450"/>
      <c r="C2450" t="s">
        <v>1504</v>
      </c>
      <c r="D2450" t="s">
        <v>64</v>
      </c>
      <c r="E2450" t="s">
        <v>924</v>
      </c>
      <c r="F2450" t="s">
        <v>932</v>
      </c>
      <c r="G2450" s="8" t="s">
        <v>924</v>
      </c>
      <c r="H2450" s="8" t="s">
        <v>932</v>
      </c>
      <c r="I2450" s="8"/>
      <c r="J2450"/>
      <c r="K2450"/>
      <c r="L2450"/>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v>4.03</v>
      </c>
      <c r="AX2450">
        <v>2.8</v>
      </c>
      <c r="AY2450">
        <v>2.8</v>
      </c>
      <c r="AZ2450">
        <v>2.8</v>
      </c>
      <c r="BA2450"/>
      <c r="BB2450"/>
      <c r="BC2450"/>
      <c r="BD2450"/>
      <c r="BE2450"/>
      <c r="BF2450"/>
      <c r="BG2450"/>
      <c r="BH2450"/>
      <c r="BI2450"/>
      <c r="BJ2450" s="8" t="s">
        <v>67</v>
      </c>
      <c r="BK2450" s="1">
        <v>44827</v>
      </c>
      <c r="BL2450" s="8" t="s">
        <v>2535</v>
      </c>
      <c r="BM2450" s="8">
        <v>960</v>
      </c>
      <c r="BN2450"/>
      <c r="BO2450"/>
    </row>
    <row r="2451" spans="1:67" s="12" customFormat="1" x14ac:dyDescent="0.25">
      <c r="A2451" t="s">
        <v>2578</v>
      </c>
      <c r="B2451"/>
      <c r="C2451" t="s">
        <v>1504</v>
      </c>
      <c r="D2451" t="s">
        <v>64</v>
      </c>
      <c r="E2451" t="s">
        <v>924</v>
      </c>
      <c r="F2451" t="s">
        <v>932</v>
      </c>
      <c r="G2451" s="8" t="s">
        <v>924</v>
      </c>
      <c r="H2451" s="8" t="s">
        <v>932</v>
      </c>
      <c r="I2451" s="8"/>
      <c r="J2451"/>
      <c r="K2451"/>
      <c r="L2451"/>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c r="AX2451"/>
      <c r="AY2451"/>
      <c r="AZ2451"/>
      <c r="BA2451">
        <v>4.43</v>
      </c>
      <c r="BB2451">
        <v>3.41</v>
      </c>
      <c r="BC2451">
        <v>3.23</v>
      </c>
      <c r="BD2451">
        <v>3.41</v>
      </c>
      <c r="BE2451"/>
      <c r="BF2451"/>
      <c r="BG2451"/>
      <c r="BH2451"/>
      <c r="BI2451"/>
      <c r="BJ2451" s="8" t="s">
        <v>67</v>
      </c>
      <c r="BK2451" s="1">
        <v>44827</v>
      </c>
      <c r="BL2451" s="8" t="s">
        <v>2535</v>
      </c>
      <c r="BM2451" s="8">
        <v>960</v>
      </c>
      <c r="BN2451"/>
      <c r="BO2451"/>
    </row>
    <row r="2452" spans="1:67" s="12" customFormat="1" x14ac:dyDescent="0.25">
      <c r="A2452" t="s">
        <v>2579</v>
      </c>
      <c r="B2452"/>
      <c r="C2452" t="s">
        <v>1504</v>
      </c>
      <c r="D2452" t="s">
        <v>64</v>
      </c>
      <c r="E2452" t="s">
        <v>924</v>
      </c>
      <c r="F2452" t="s">
        <v>932</v>
      </c>
      <c r="G2452" s="8" t="s">
        <v>924</v>
      </c>
      <c r="H2452" s="8" t="s">
        <v>932</v>
      </c>
      <c r="I2452" s="8"/>
      <c r="J2452"/>
      <c r="K2452"/>
      <c r="L2452"/>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v>3.97</v>
      </c>
      <c r="BB2452">
        <v>3.25</v>
      </c>
      <c r="BC2452">
        <v>2.98</v>
      </c>
      <c r="BD2452">
        <v>3.25</v>
      </c>
      <c r="BE2452"/>
      <c r="BF2452"/>
      <c r="BG2452"/>
      <c r="BH2452"/>
      <c r="BI2452"/>
      <c r="BJ2452" s="8" t="s">
        <v>67</v>
      </c>
      <c r="BK2452" s="1">
        <v>44827</v>
      </c>
      <c r="BL2452" s="8" t="s">
        <v>2535</v>
      </c>
      <c r="BM2452" s="8">
        <v>960</v>
      </c>
      <c r="BN2452"/>
      <c r="BO2452"/>
    </row>
    <row r="2453" spans="1:67" s="12" customFormat="1" x14ac:dyDescent="0.25">
      <c r="A2453" t="s">
        <v>2580</v>
      </c>
      <c r="B2453"/>
      <c r="C2453" t="s">
        <v>1504</v>
      </c>
      <c r="D2453" t="s">
        <v>64</v>
      </c>
      <c r="E2453" t="s">
        <v>924</v>
      </c>
      <c r="F2453" t="s">
        <v>932</v>
      </c>
      <c r="G2453" s="8" t="s">
        <v>924</v>
      </c>
      <c r="H2453" s="8" t="s">
        <v>932</v>
      </c>
      <c r="I2453" s="8"/>
      <c r="J2453"/>
      <c r="K2453"/>
      <c r="L2453"/>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c r="AT2453"/>
      <c r="AU2453"/>
      <c r="AV2453"/>
      <c r="AW2453"/>
      <c r="AX2453"/>
      <c r="AY2453"/>
      <c r="AZ2453"/>
      <c r="BA2453"/>
      <c r="BB2453"/>
      <c r="BC2453"/>
      <c r="BD2453"/>
      <c r="BE2453"/>
      <c r="BF2453"/>
      <c r="BG2453"/>
      <c r="BH2453"/>
      <c r="BI2453"/>
      <c r="BJ2453" s="8" t="s">
        <v>67</v>
      </c>
      <c r="BK2453" s="1">
        <v>44827</v>
      </c>
      <c r="BL2453" s="8" t="s">
        <v>2535</v>
      </c>
      <c r="BM2453" s="8">
        <v>960</v>
      </c>
      <c r="BN2453"/>
      <c r="BO2453"/>
    </row>
    <row r="2454" spans="1:67" s="12" customFormat="1" x14ac:dyDescent="0.25">
      <c r="A2454" t="s">
        <v>933</v>
      </c>
      <c r="B2454"/>
      <c r="C2454" t="s">
        <v>1504</v>
      </c>
      <c r="D2454" t="s">
        <v>64</v>
      </c>
      <c r="E2454" t="s">
        <v>924</v>
      </c>
      <c r="F2454" t="s">
        <v>932</v>
      </c>
      <c r="G2454" t="s">
        <v>924</v>
      </c>
      <c r="H2454" t="s">
        <v>932</v>
      </c>
      <c r="I2454"/>
      <c r="J2454"/>
      <c r="K2454"/>
      <c r="L2454" t="s">
        <v>934</v>
      </c>
      <c r="M2454"/>
      <c r="N2454"/>
      <c r="O2454"/>
      <c r="P2454"/>
      <c r="Q2454"/>
      <c r="R2454"/>
      <c r="S2454"/>
      <c r="T2454"/>
      <c r="U2454"/>
      <c r="V2454"/>
      <c r="W2454"/>
      <c r="X2454"/>
      <c r="Y2454"/>
      <c r="Z2454"/>
      <c r="AA2454"/>
      <c r="AB2454"/>
      <c r="AC2454"/>
      <c r="AD2454"/>
      <c r="AE2454"/>
      <c r="AF2454"/>
      <c r="AG2454">
        <v>4.32</v>
      </c>
      <c r="AH2454">
        <v>5.45</v>
      </c>
      <c r="AI2454">
        <v>5.2</v>
      </c>
      <c r="AJ2454">
        <v>5.45</v>
      </c>
      <c r="AK2454"/>
      <c r="AL2454"/>
      <c r="AM2454"/>
      <c r="AN2454"/>
      <c r="AO2454"/>
      <c r="AP2454"/>
      <c r="AQ2454"/>
      <c r="AR2454"/>
      <c r="AS2454"/>
      <c r="AT2454"/>
      <c r="AU2454"/>
      <c r="AV2454"/>
      <c r="AW2454"/>
      <c r="AX2454"/>
      <c r="AY2454"/>
      <c r="AZ2454"/>
      <c r="BA2454"/>
      <c r="BB2454"/>
      <c r="BC2454"/>
      <c r="BD2454"/>
      <c r="BE2454"/>
      <c r="BF2454"/>
      <c r="BG2454"/>
      <c r="BH2454"/>
      <c r="BI2454"/>
      <c r="BJ2454" t="s">
        <v>67</v>
      </c>
      <c r="BK2454"/>
      <c r="BL2454" t="s">
        <v>289</v>
      </c>
      <c r="BM2454">
        <v>2255</v>
      </c>
      <c r="BN2454"/>
      <c r="BO2454"/>
    </row>
    <row r="2455" spans="1:67" s="12" customFormat="1" x14ac:dyDescent="0.25">
      <c r="A2455" t="s">
        <v>935</v>
      </c>
      <c r="B2455"/>
      <c r="C2455" t="s">
        <v>1504</v>
      </c>
      <c r="D2455" t="s">
        <v>64</v>
      </c>
      <c r="E2455" t="s">
        <v>924</v>
      </c>
      <c r="F2455" t="s">
        <v>932</v>
      </c>
      <c r="G2455" t="s">
        <v>924</v>
      </c>
      <c r="H2455" t="s">
        <v>932</v>
      </c>
      <c r="I2455"/>
      <c r="J2455"/>
      <c r="K2455"/>
      <c r="L2455" t="s">
        <v>936</v>
      </c>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v>3.75</v>
      </c>
      <c r="AT2455"/>
      <c r="AU2455"/>
      <c r="AV2455">
        <v>2.27</v>
      </c>
      <c r="AW2455"/>
      <c r="AX2455"/>
      <c r="AY2455"/>
      <c r="AZ2455"/>
      <c r="BA2455"/>
      <c r="BB2455"/>
      <c r="BC2455"/>
      <c r="BD2455"/>
      <c r="BE2455"/>
      <c r="BF2455"/>
      <c r="BG2455"/>
      <c r="BH2455"/>
      <c r="BI2455"/>
      <c r="BJ2455" t="s">
        <v>67</v>
      </c>
      <c r="BK2455"/>
      <c r="BL2455" t="s">
        <v>289</v>
      </c>
      <c r="BM2455">
        <v>2255</v>
      </c>
      <c r="BN2455"/>
      <c r="BO2455"/>
    </row>
    <row r="2456" spans="1:67" s="12" customFormat="1" x14ac:dyDescent="0.25">
      <c r="A2456" t="s">
        <v>935</v>
      </c>
      <c r="B2456"/>
      <c r="C2456" t="s">
        <v>1504</v>
      </c>
      <c r="D2456" t="s">
        <v>64</v>
      </c>
      <c r="E2456" t="s">
        <v>924</v>
      </c>
      <c r="F2456" t="s">
        <v>932</v>
      </c>
      <c r="G2456" t="s">
        <v>924</v>
      </c>
      <c r="H2456" t="s">
        <v>932</v>
      </c>
      <c r="I2456"/>
      <c r="J2456"/>
      <c r="K2456"/>
      <c r="L2456" t="s">
        <v>936</v>
      </c>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v>3.92</v>
      </c>
      <c r="AX2456"/>
      <c r="AY2456">
        <v>2.76</v>
      </c>
      <c r="AZ2456">
        <v>2.76</v>
      </c>
      <c r="BA2456"/>
      <c r="BB2456"/>
      <c r="BC2456"/>
      <c r="BD2456"/>
      <c r="BE2456"/>
      <c r="BF2456"/>
      <c r="BG2456"/>
      <c r="BH2456"/>
      <c r="BI2456"/>
      <c r="BJ2456" t="s">
        <v>67</v>
      </c>
      <c r="BK2456"/>
      <c r="BL2456" t="s">
        <v>289</v>
      </c>
      <c r="BM2456">
        <v>2255</v>
      </c>
      <c r="BN2456"/>
      <c r="BO2456"/>
    </row>
    <row r="2457" spans="1:67" s="12" customFormat="1" x14ac:dyDescent="0.25">
      <c r="A2457" t="s">
        <v>935</v>
      </c>
      <c r="B2457"/>
      <c r="C2457" t="s">
        <v>1504</v>
      </c>
      <c r="D2457" t="s">
        <v>64</v>
      </c>
      <c r="E2457" t="s">
        <v>924</v>
      </c>
      <c r="F2457" t="s">
        <v>932</v>
      </c>
      <c r="G2457" t="s">
        <v>924</v>
      </c>
      <c r="H2457" t="s">
        <v>932</v>
      </c>
      <c r="I2457"/>
      <c r="J2457"/>
      <c r="K2457"/>
      <c r="L2457" t="s">
        <v>936</v>
      </c>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c r="AT2457"/>
      <c r="AU2457"/>
      <c r="AV2457"/>
      <c r="AW2457"/>
      <c r="AX2457"/>
      <c r="AY2457"/>
      <c r="AZ2457"/>
      <c r="BA2457">
        <v>4.25</v>
      </c>
      <c r="BB2457">
        <v>3.44</v>
      </c>
      <c r="BC2457">
        <v>3.17</v>
      </c>
      <c r="BD2457">
        <v>3.44</v>
      </c>
      <c r="BE2457"/>
      <c r="BF2457"/>
      <c r="BG2457"/>
      <c r="BH2457"/>
      <c r="BI2457"/>
      <c r="BJ2457" t="s">
        <v>67</v>
      </c>
      <c r="BK2457"/>
      <c r="BL2457" t="s">
        <v>289</v>
      </c>
      <c r="BM2457">
        <v>2255</v>
      </c>
      <c r="BN2457"/>
      <c r="BO2457"/>
    </row>
    <row r="2458" spans="1:67" s="12" customFormat="1" x14ac:dyDescent="0.25">
      <c r="A2458" t="s">
        <v>937</v>
      </c>
      <c r="B2458"/>
      <c r="C2458" t="s">
        <v>1504</v>
      </c>
      <c r="D2458" t="s">
        <v>64</v>
      </c>
      <c r="E2458" t="s">
        <v>924</v>
      </c>
      <c r="F2458" t="s">
        <v>932</v>
      </c>
      <c r="G2458" t="s">
        <v>924</v>
      </c>
      <c r="H2458" t="s">
        <v>932</v>
      </c>
      <c r="I2458"/>
      <c r="J2458"/>
      <c r="K2458"/>
      <c r="L2458" t="s">
        <v>302</v>
      </c>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v>3.45</v>
      </c>
      <c r="AT2458"/>
      <c r="AU2458"/>
      <c r="AV2458">
        <v>2.31</v>
      </c>
      <c r="AW2458"/>
      <c r="AX2458"/>
      <c r="AY2458"/>
      <c r="AZ2458"/>
      <c r="BA2458"/>
      <c r="BB2458"/>
      <c r="BC2458"/>
      <c r="BD2458"/>
      <c r="BE2458"/>
      <c r="BF2458"/>
      <c r="BG2458"/>
      <c r="BH2458"/>
      <c r="BI2458"/>
      <c r="BJ2458" t="s">
        <v>67</v>
      </c>
      <c r="BK2458"/>
      <c r="BL2458" t="s">
        <v>289</v>
      </c>
      <c r="BM2458">
        <v>2255</v>
      </c>
      <c r="BN2458"/>
      <c r="BO2458"/>
    </row>
    <row r="2459" spans="1:67" s="12" customFormat="1" x14ac:dyDescent="0.25">
      <c r="A2459" t="s">
        <v>937</v>
      </c>
      <c r="B2459"/>
      <c r="C2459" t="s">
        <v>1504</v>
      </c>
      <c r="D2459" t="s">
        <v>64</v>
      </c>
      <c r="E2459" t="s">
        <v>924</v>
      </c>
      <c r="F2459" t="s">
        <v>932</v>
      </c>
      <c r="G2459" t="s">
        <v>924</v>
      </c>
      <c r="H2459" t="s">
        <v>932</v>
      </c>
      <c r="I2459"/>
      <c r="J2459"/>
      <c r="K2459"/>
      <c r="L2459" t="s">
        <v>302</v>
      </c>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c r="AT2459"/>
      <c r="AU2459"/>
      <c r="AV2459"/>
      <c r="AW2459"/>
      <c r="AX2459"/>
      <c r="AY2459"/>
      <c r="AZ2459"/>
      <c r="BA2459">
        <v>3.97</v>
      </c>
      <c r="BB2459">
        <v>3.2</v>
      </c>
      <c r="BC2459">
        <v>2.81</v>
      </c>
      <c r="BD2459">
        <v>3.2</v>
      </c>
      <c r="BE2459"/>
      <c r="BF2459"/>
      <c r="BG2459"/>
      <c r="BH2459"/>
      <c r="BI2459"/>
      <c r="BJ2459" t="s">
        <v>67</v>
      </c>
      <c r="BK2459"/>
      <c r="BL2459" t="s">
        <v>289</v>
      </c>
      <c r="BM2459">
        <v>2255</v>
      </c>
      <c r="BN2459"/>
      <c r="BO2459"/>
    </row>
    <row r="2460" spans="1:67" s="12" customFormat="1" x14ac:dyDescent="0.25">
      <c r="A2460" t="s">
        <v>937</v>
      </c>
      <c r="B2460"/>
      <c r="C2460" t="s">
        <v>1504</v>
      </c>
      <c r="D2460" t="s">
        <v>64</v>
      </c>
      <c r="E2460" t="s">
        <v>924</v>
      </c>
      <c r="F2460" t="s">
        <v>932</v>
      </c>
      <c r="G2460" t="s">
        <v>924</v>
      </c>
      <c r="H2460" t="s">
        <v>932</v>
      </c>
      <c r="I2460"/>
      <c r="J2460"/>
      <c r="K2460"/>
      <c r="L2460" t="s">
        <v>302</v>
      </c>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v>4.9000000000000004</v>
      </c>
      <c r="BF2460">
        <v>2.85</v>
      </c>
      <c r="BG2460">
        <v>2.33</v>
      </c>
      <c r="BH2460">
        <v>2.85</v>
      </c>
      <c r="BI2460"/>
      <c r="BJ2460" t="s">
        <v>67</v>
      </c>
      <c r="BK2460"/>
      <c r="BL2460" t="s">
        <v>289</v>
      </c>
      <c r="BM2460">
        <v>2255</v>
      </c>
      <c r="BN2460"/>
      <c r="BO2460"/>
    </row>
    <row r="2461" spans="1:67" s="12" customFormat="1" x14ac:dyDescent="0.25">
      <c r="A2461" t="s">
        <v>938</v>
      </c>
      <c r="B2461"/>
      <c r="C2461" t="s">
        <v>1504</v>
      </c>
      <c r="D2461" t="s">
        <v>64</v>
      </c>
      <c r="E2461" t="s">
        <v>924</v>
      </c>
      <c r="F2461" t="s">
        <v>932</v>
      </c>
      <c r="G2461" t="s">
        <v>924</v>
      </c>
      <c r="H2461" t="s">
        <v>932</v>
      </c>
      <c r="I2461"/>
      <c r="J2461"/>
      <c r="K2461"/>
      <c r="L2461" t="s">
        <v>939</v>
      </c>
      <c r="M2461"/>
      <c r="N2461"/>
      <c r="O2461"/>
      <c r="P2461"/>
      <c r="Q2461"/>
      <c r="R2461"/>
      <c r="S2461"/>
      <c r="T2461"/>
      <c r="U2461"/>
      <c r="V2461"/>
      <c r="W2461"/>
      <c r="X2461"/>
      <c r="Y2461"/>
      <c r="Z2461"/>
      <c r="AA2461"/>
      <c r="AB2461"/>
      <c r="AC2461"/>
      <c r="AD2461"/>
      <c r="AE2461"/>
      <c r="AF2461"/>
      <c r="AG2461">
        <v>4.21</v>
      </c>
      <c r="AH2461">
        <v>5.2</v>
      </c>
      <c r="AI2461">
        <v>4.75</v>
      </c>
      <c r="AJ2461">
        <v>5.2</v>
      </c>
      <c r="AK2461"/>
      <c r="AL2461"/>
      <c r="AM2461"/>
      <c r="AN2461"/>
      <c r="AO2461"/>
      <c r="AP2461"/>
      <c r="AQ2461"/>
      <c r="AR2461"/>
      <c r="AS2461"/>
      <c r="AT2461"/>
      <c r="AU2461"/>
      <c r="AV2461"/>
      <c r="AW2461"/>
      <c r="AX2461"/>
      <c r="AY2461"/>
      <c r="AZ2461"/>
      <c r="BA2461"/>
      <c r="BB2461"/>
      <c r="BC2461"/>
      <c r="BD2461"/>
      <c r="BE2461"/>
      <c r="BF2461"/>
      <c r="BG2461"/>
      <c r="BH2461"/>
      <c r="BI2461"/>
      <c r="BJ2461" t="s">
        <v>67</v>
      </c>
      <c r="BK2461"/>
      <c r="BL2461" t="s">
        <v>289</v>
      </c>
      <c r="BM2461">
        <v>2255</v>
      </c>
      <c r="BN2461"/>
      <c r="BO2461"/>
    </row>
    <row r="2462" spans="1:67" s="12" customFormat="1" x14ac:dyDescent="0.25">
      <c r="A2462" t="s">
        <v>940</v>
      </c>
      <c r="B2462"/>
      <c r="C2462" t="s">
        <v>1504</v>
      </c>
      <c r="D2462" t="s">
        <v>64</v>
      </c>
      <c r="E2462" t="s">
        <v>924</v>
      </c>
      <c r="F2462" t="s">
        <v>932</v>
      </c>
      <c r="G2462" t="s">
        <v>924</v>
      </c>
      <c r="H2462" t="s">
        <v>932</v>
      </c>
      <c r="I2462"/>
      <c r="J2462"/>
      <c r="K2462"/>
      <c r="L2462" t="s">
        <v>941</v>
      </c>
      <c r="M2462"/>
      <c r="N2462"/>
      <c r="O2462"/>
      <c r="P2462"/>
      <c r="Q2462"/>
      <c r="R2462"/>
      <c r="S2462"/>
      <c r="T2462"/>
      <c r="U2462"/>
      <c r="V2462"/>
      <c r="W2462"/>
      <c r="X2462"/>
      <c r="Y2462"/>
      <c r="Z2462"/>
      <c r="AA2462"/>
      <c r="AB2462"/>
      <c r="AC2462"/>
      <c r="AD2462"/>
      <c r="AE2462"/>
      <c r="AF2462"/>
      <c r="AG2462">
        <v>4.22</v>
      </c>
      <c r="AH2462">
        <v>4.8499999999999996</v>
      </c>
      <c r="AI2462">
        <v>4.37</v>
      </c>
      <c r="AJ2462">
        <v>4.8499999999999996</v>
      </c>
      <c r="AK2462"/>
      <c r="AL2462"/>
      <c r="AM2462"/>
      <c r="AN2462"/>
      <c r="AO2462"/>
      <c r="AP2462"/>
      <c r="AQ2462"/>
      <c r="AR2462"/>
      <c r="AS2462"/>
      <c r="AT2462"/>
      <c r="AU2462"/>
      <c r="AV2462"/>
      <c r="AW2462"/>
      <c r="AX2462"/>
      <c r="AY2462"/>
      <c r="AZ2462"/>
      <c r="BA2462"/>
      <c r="BB2462"/>
      <c r="BC2462"/>
      <c r="BD2462"/>
      <c r="BE2462"/>
      <c r="BF2462"/>
      <c r="BG2462"/>
      <c r="BH2462"/>
      <c r="BI2462"/>
      <c r="BJ2462" t="s">
        <v>67</v>
      </c>
      <c r="BK2462"/>
      <c r="BL2462" t="s">
        <v>289</v>
      </c>
      <c r="BM2462">
        <v>2255</v>
      </c>
      <c r="BN2462"/>
      <c r="BO2462"/>
    </row>
    <row r="2463" spans="1:67" s="8" customFormat="1" x14ac:dyDescent="0.25">
      <c r="A2463" t="s">
        <v>942</v>
      </c>
      <c r="B2463"/>
      <c r="C2463" t="s">
        <v>1504</v>
      </c>
      <c r="D2463" t="s">
        <v>64</v>
      </c>
      <c r="E2463" t="s">
        <v>924</v>
      </c>
      <c r="F2463" t="s">
        <v>932</v>
      </c>
      <c r="G2463" t="s">
        <v>924</v>
      </c>
      <c r="H2463" t="s">
        <v>932</v>
      </c>
      <c r="I2463"/>
      <c r="J2463"/>
      <c r="K2463"/>
      <c r="L2463" t="s">
        <v>309</v>
      </c>
      <c r="M2463"/>
      <c r="N2463"/>
      <c r="O2463"/>
      <c r="P2463"/>
      <c r="Q2463"/>
      <c r="R2463"/>
      <c r="S2463"/>
      <c r="T2463"/>
      <c r="U2463"/>
      <c r="V2463"/>
      <c r="W2463"/>
      <c r="X2463"/>
      <c r="Y2463"/>
      <c r="Z2463"/>
      <c r="AA2463"/>
      <c r="AB2463"/>
      <c r="AC2463">
        <v>4.7699999999999996</v>
      </c>
      <c r="AD2463">
        <v>6.16</v>
      </c>
      <c r="AE2463">
        <v>6.54</v>
      </c>
      <c r="AF2463">
        <v>6.54</v>
      </c>
      <c r="AG2463"/>
      <c r="AH2463"/>
      <c r="AI2463"/>
      <c r="AJ2463"/>
      <c r="AK2463"/>
      <c r="AL2463"/>
      <c r="AM2463"/>
      <c r="AN2463"/>
      <c r="AO2463"/>
      <c r="AP2463"/>
      <c r="AQ2463"/>
      <c r="AR2463"/>
      <c r="AS2463"/>
      <c r="AT2463"/>
      <c r="AU2463"/>
      <c r="AV2463"/>
      <c r="AW2463"/>
      <c r="AX2463"/>
      <c r="AY2463"/>
      <c r="AZ2463"/>
      <c r="BA2463"/>
      <c r="BB2463"/>
      <c r="BC2463"/>
      <c r="BD2463"/>
      <c r="BE2463"/>
      <c r="BF2463"/>
      <c r="BG2463"/>
      <c r="BH2463"/>
      <c r="BI2463"/>
      <c r="BJ2463" t="s">
        <v>67</v>
      </c>
      <c r="BK2463"/>
      <c r="BL2463" t="s">
        <v>289</v>
      </c>
      <c r="BM2463">
        <v>2255</v>
      </c>
      <c r="BN2463"/>
      <c r="BO2463"/>
    </row>
    <row r="2464" spans="1:67" s="12" customFormat="1" x14ac:dyDescent="0.25">
      <c r="A2464" t="s">
        <v>943</v>
      </c>
      <c r="B2464"/>
      <c r="C2464" t="s">
        <v>1504</v>
      </c>
      <c r="D2464" t="s">
        <v>64</v>
      </c>
      <c r="E2464" t="s">
        <v>924</v>
      </c>
      <c r="F2464" t="s">
        <v>932</v>
      </c>
      <c r="G2464" t="s">
        <v>924</v>
      </c>
      <c r="H2464" t="s">
        <v>932</v>
      </c>
      <c r="I2464"/>
      <c r="J2464"/>
      <c r="K2464"/>
      <c r="L2464" t="s">
        <v>944</v>
      </c>
      <c r="M2464"/>
      <c r="N2464"/>
      <c r="O2464"/>
      <c r="P2464"/>
      <c r="Q2464"/>
      <c r="R2464"/>
      <c r="S2464"/>
      <c r="T2464"/>
      <c r="U2464"/>
      <c r="V2464"/>
      <c r="W2464"/>
      <c r="X2464"/>
      <c r="Y2464"/>
      <c r="Z2464"/>
      <c r="AA2464"/>
      <c r="AB2464"/>
      <c r="AC2464"/>
      <c r="AD2464"/>
      <c r="AE2464"/>
      <c r="AF2464"/>
      <c r="AG2464">
        <v>3.94</v>
      </c>
      <c r="AH2464">
        <v>4.88</v>
      </c>
      <c r="AI2464">
        <v>4.53</v>
      </c>
      <c r="AJ2464">
        <v>4.88</v>
      </c>
      <c r="AK2464"/>
      <c r="AL2464"/>
      <c r="AM2464"/>
      <c r="AN2464"/>
      <c r="AO2464"/>
      <c r="AP2464"/>
      <c r="AQ2464"/>
      <c r="AR2464"/>
      <c r="AS2464"/>
      <c r="AT2464"/>
      <c r="AU2464"/>
      <c r="AV2464"/>
      <c r="AW2464"/>
      <c r="AX2464"/>
      <c r="AY2464"/>
      <c r="AZ2464"/>
      <c r="BA2464"/>
      <c r="BB2464"/>
      <c r="BC2464"/>
      <c r="BD2464"/>
      <c r="BE2464"/>
      <c r="BF2464"/>
      <c r="BG2464"/>
      <c r="BH2464"/>
      <c r="BI2464"/>
      <c r="BJ2464" t="s">
        <v>67</v>
      </c>
      <c r="BK2464"/>
      <c r="BL2464" t="s">
        <v>289</v>
      </c>
      <c r="BM2464">
        <v>2255</v>
      </c>
      <c r="BN2464"/>
      <c r="BO2464"/>
    </row>
    <row r="2465" spans="1:67" s="12" customFormat="1" x14ac:dyDescent="0.25">
      <c r="A2465" t="s">
        <v>945</v>
      </c>
      <c r="B2465"/>
      <c r="C2465" t="s">
        <v>1504</v>
      </c>
      <c r="D2465" t="s">
        <v>64</v>
      </c>
      <c r="E2465" t="s">
        <v>924</v>
      </c>
      <c r="F2465" t="s">
        <v>932</v>
      </c>
      <c r="G2465" t="s">
        <v>924</v>
      </c>
      <c r="H2465" t="s">
        <v>932</v>
      </c>
      <c r="I2465"/>
      <c r="J2465"/>
      <c r="K2465"/>
      <c r="L2465" t="s">
        <v>946</v>
      </c>
      <c r="M2465"/>
      <c r="N2465"/>
      <c r="O2465"/>
      <c r="P2465"/>
      <c r="Q2465"/>
      <c r="R2465"/>
      <c r="S2465"/>
      <c r="T2465"/>
      <c r="U2465"/>
      <c r="V2465"/>
      <c r="W2465"/>
      <c r="X2465"/>
      <c r="Y2465"/>
      <c r="Z2465"/>
      <c r="AA2465"/>
      <c r="AB2465"/>
      <c r="AC2465"/>
      <c r="AD2465"/>
      <c r="AE2465"/>
      <c r="AF2465"/>
      <c r="AG2465">
        <v>4.1900000000000004</v>
      </c>
      <c r="AH2465">
        <v>5.38</v>
      </c>
      <c r="AI2465">
        <v>4.91</v>
      </c>
      <c r="AJ2465">
        <v>5.38</v>
      </c>
      <c r="AK2465"/>
      <c r="AL2465"/>
      <c r="AM2465"/>
      <c r="AN2465"/>
      <c r="AO2465"/>
      <c r="AP2465"/>
      <c r="AQ2465"/>
      <c r="AR2465"/>
      <c r="AS2465"/>
      <c r="AT2465"/>
      <c r="AU2465"/>
      <c r="AV2465"/>
      <c r="AW2465"/>
      <c r="AX2465"/>
      <c r="AY2465"/>
      <c r="AZ2465"/>
      <c r="BA2465"/>
      <c r="BB2465"/>
      <c r="BC2465"/>
      <c r="BD2465"/>
      <c r="BE2465"/>
      <c r="BF2465"/>
      <c r="BG2465"/>
      <c r="BH2465"/>
      <c r="BI2465"/>
      <c r="BJ2465" t="s">
        <v>67</v>
      </c>
      <c r="BK2465"/>
      <c r="BL2465" t="s">
        <v>289</v>
      </c>
      <c r="BM2465">
        <v>2255</v>
      </c>
      <c r="BN2465"/>
      <c r="BO2465"/>
    </row>
    <row r="2466" spans="1:67" s="12" customFormat="1" x14ac:dyDescent="0.25">
      <c r="A2466" t="s">
        <v>947</v>
      </c>
      <c r="B2466"/>
      <c r="C2466" t="s">
        <v>1504</v>
      </c>
      <c r="D2466" t="s">
        <v>64</v>
      </c>
      <c r="E2466" t="s">
        <v>924</v>
      </c>
      <c r="F2466" t="s">
        <v>932</v>
      </c>
      <c r="G2466" t="s">
        <v>924</v>
      </c>
      <c r="H2466" t="s">
        <v>932</v>
      </c>
      <c r="I2466"/>
      <c r="J2466"/>
      <c r="K2466"/>
      <c r="L2466" t="s">
        <v>948</v>
      </c>
      <c r="M2466"/>
      <c r="N2466"/>
      <c r="O2466"/>
      <c r="P2466"/>
      <c r="Q2466"/>
      <c r="R2466"/>
      <c r="S2466"/>
      <c r="T2466"/>
      <c r="U2466"/>
      <c r="V2466"/>
      <c r="W2466"/>
      <c r="X2466"/>
      <c r="Y2466"/>
      <c r="Z2466"/>
      <c r="AA2466"/>
      <c r="AB2466"/>
      <c r="AC2466"/>
      <c r="AD2466"/>
      <c r="AE2466"/>
      <c r="AF2466"/>
      <c r="AG2466"/>
      <c r="AH2466"/>
      <c r="AI2466"/>
      <c r="AJ2466"/>
      <c r="AK2466">
        <v>2.5</v>
      </c>
      <c r="AL2466"/>
      <c r="AM2466"/>
      <c r="AN2466">
        <v>1.34</v>
      </c>
      <c r="AO2466"/>
      <c r="AP2466"/>
      <c r="AQ2466"/>
      <c r="AR2466"/>
      <c r="AS2466"/>
      <c r="AT2466"/>
      <c r="AU2466"/>
      <c r="AV2466"/>
      <c r="AW2466"/>
      <c r="AX2466"/>
      <c r="AY2466"/>
      <c r="AZ2466"/>
      <c r="BA2466"/>
      <c r="BB2466"/>
      <c r="BC2466"/>
      <c r="BD2466"/>
      <c r="BE2466"/>
      <c r="BF2466"/>
      <c r="BG2466"/>
      <c r="BH2466"/>
      <c r="BI2466"/>
      <c r="BJ2466" t="s">
        <v>67</v>
      </c>
      <c r="BK2466"/>
      <c r="BL2466" t="s">
        <v>289</v>
      </c>
      <c r="BM2466">
        <v>2255</v>
      </c>
      <c r="BN2466" t="s">
        <v>60</v>
      </c>
      <c r="BO2466" t="s">
        <v>289</v>
      </c>
    </row>
    <row r="2467" spans="1:67" s="12" customFormat="1" x14ac:dyDescent="0.25">
      <c r="A2467" t="s">
        <v>947</v>
      </c>
      <c r="B2467"/>
      <c r="C2467" t="s">
        <v>1504</v>
      </c>
      <c r="D2467" t="s">
        <v>64</v>
      </c>
      <c r="E2467" t="s">
        <v>924</v>
      </c>
      <c r="F2467" t="s">
        <v>932</v>
      </c>
      <c r="G2467" t="s">
        <v>924</v>
      </c>
      <c r="H2467" t="s">
        <v>932</v>
      </c>
      <c r="I2467"/>
      <c r="J2467"/>
      <c r="K2467"/>
      <c r="L2467" t="s">
        <v>948</v>
      </c>
      <c r="M2467"/>
      <c r="N2467"/>
      <c r="O2467"/>
      <c r="P2467"/>
      <c r="Q2467"/>
      <c r="R2467"/>
      <c r="S2467"/>
      <c r="T2467"/>
      <c r="U2467"/>
      <c r="V2467"/>
      <c r="W2467"/>
      <c r="X2467"/>
      <c r="Y2467"/>
      <c r="Z2467"/>
      <c r="AA2467"/>
      <c r="AB2467"/>
      <c r="AC2467"/>
      <c r="AD2467"/>
      <c r="AE2467"/>
      <c r="AF2467"/>
      <c r="AG2467"/>
      <c r="AH2467"/>
      <c r="AI2467"/>
      <c r="AJ2467"/>
      <c r="AK2467"/>
      <c r="AL2467"/>
      <c r="AM2467"/>
      <c r="AN2467"/>
      <c r="AO2467">
        <v>3.16</v>
      </c>
      <c r="AP2467"/>
      <c r="AQ2467"/>
      <c r="AR2467">
        <v>1.71</v>
      </c>
      <c r="AS2467"/>
      <c r="AT2467"/>
      <c r="AU2467"/>
      <c r="AV2467"/>
      <c r="AW2467"/>
      <c r="AX2467"/>
      <c r="AY2467"/>
      <c r="AZ2467"/>
      <c r="BA2467"/>
      <c r="BB2467"/>
      <c r="BC2467"/>
      <c r="BD2467"/>
      <c r="BE2467"/>
      <c r="BF2467"/>
      <c r="BG2467"/>
      <c r="BH2467"/>
      <c r="BI2467"/>
      <c r="BJ2467" t="s">
        <v>67</v>
      </c>
      <c r="BK2467"/>
      <c r="BL2467" t="s">
        <v>289</v>
      </c>
      <c r="BM2467">
        <v>2255</v>
      </c>
      <c r="BN2467"/>
      <c r="BO2467"/>
    </row>
    <row r="2468" spans="1:67" s="12" customFormat="1" x14ac:dyDescent="0.25">
      <c r="A2468" t="s">
        <v>947</v>
      </c>
      <c r="B2468"/>
      <c r="C2468" t="s">
        <v>1504</v>
      </c>
      <c r="D2468" t="s">
        <v>64</v>
      </c>
      <c r="E2468" t="s">
        <v>924</v>
      </c>
      <c r="F2468" t="s">
        <v>932</v>
      </c>
      <c r="G2468" t="s">
        <v>924</v>
      </c>
      <c r="H2468" t="s">
        <v>932</v>
      </c>
      <c r="I2468"/>
      <c r="J2468"/>
      <c r="K2468"/>
      <c r="L2468" t="s">
        <v>948</v>
      </c>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v>3.44</v>
      </c>
      <c r="AT2468"/>
      <c r="AU2468"/>
      <c r="AV2468">
        <v>2.39</v>
      </c>
      <c r="AW2468"/>
      <c r="AX2468"/>
      <c r="AY2468"/>
      <c r="AZ2468"/>
      <c r="BA2468"/>
      <c r="BB2468"/>
      <c r="BC2468"/>
      <c r="BD2468"/>
      <c r="BE2468"/>
      <c r="BF2468"/>
      <c r="BG2468"/>
      <c r="BH2468"/>
      <c r="BI2468"/>
      <c r="BJ2468" t="s">
        <v>67</v>
      </c>
      <c r="BK2468"/>
      <c r="BL2468" t="s">
        <v>289</v>
      </c>
      <c r="BM2468">
        <v>2255</v>
      </c>
      <c r="BN2468"/>
      <c r="BO2468"/>
    </row>
    <row r="2469" spans="1:67" s="12" customFormat="1" x14ac:dyDescent="0.25">
      <c r="A2469" t="s">
        <v>947</v>
      </c>
      <c r="B2469"/>
      <c r="C2469" t="s">
        <v>1504</v>
      </c>
      <c r="D2469" t="s">
        <v>64</v>
      </c>
      <c r="E2469" t="s">
        <v>924</v>
      </c>
      <c r="F2469" t="s">
        <v>932</v>
      </c>
      <c r="G2469" t="s">
        <v>924</v>
      </c>
      <c r="H2469" t="s">
        <v>932</v>
      </c>
      <c r="I2469"/>
      <c r="J2469"/>
      <c r="K2469"/>
      <c r="L2469" t="s">
        <v>948</v>
      </c>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v>3.92</v>
      </c>
      <c r="AX2469">
        <v>2.98</v>
      </c>
      <c r="AY2469">
        <v>2.92</v>
      </c>
      <c r="AZ2469">
        <v>2.98</v>
      </c>
      <c r="BA2469"/>
      <c r="BB2469"/>
      <c r="BC2469"/>
      <c r="BD2469"/>
      <c r="BE2469"/>
      <c r="BF2469"/>
      <c r="BG2469"/>
      <c r="BH2469"/>
      <c r="BI2469"/>
      <c r="BJ2469" t="s">
        <v>67</v>
      </c>
      <c r="BK2469"/>
      <c r="BL2469" t="s">
        <v>289</v>
      </c>
      <c r="BM2469">
        <v>2255</v>
      </c>
      <c r="BN2469"/>
      <c r="BO2469"/>
    </row>
    <row r="2470" spans="1:67" s="12" customFormat="1" x14ac:dyDescent="0.25">
      <c r="A2470" t="s">
        <v>947</v>
      </c>
      <c r="B2470"/>
      <c r="C2470" t="s">
        <v>1504</v>
      </c>
      <c r="D2470" t="s">
        <v>64</v>
      </c>
      <c r="E2470" t="s">
        <v>924</v>
      </c>
      <c r="F2470" t="s">
        <v>932</v>
      </c>
      <c r="G2470" t="s">
        <v>924</v>
      </c>
      <c r="H2470" t="s">
        <v>932</v>
      </c>
      <c r="I2470"/>
      <c r="J2470"/>
      <c r="K2470"/>
      <c r="L2470" t="s">
        <v>948</v>
      </c>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v>4.09</v>
      </c>
      <c r="BB2470">
        <v>3.31</v>
      </c>
      <c r="BC2470">
        <v>3.03</v>
      </c>
      <c r="BD2470">
        <v>3.31</v>
      </c>
      <c r="BE2470"/>
      <c r="BF2470"/>
      <c r="BG2470"/>
      <c r="BH2470"/>
      <c r="BI2470"/>
      <c r="BJ2470" t="s">
        <v>67</v>
      </c>
      <c r="BK2470"/>
      <c r="BL2470" t="s">
        <v>289</v>
      </c>
      <c r="BM2470">
        <v>2255</v>
      </c>
      <c r="BN2470"/>
      <c r="BO2470"/>
    </row>
    <row r="2471" spans="1:67" s="12" customFormat="1" x14ac:dyDescent="0.25">
      <c r="A2471" t="s">
        <v>947</v>
      </c>
      <c r="B2471"/>
      <c r="C2471" t="s">
        <v>1504</v>
      </c>
      <c r="D2471" t="s">
        <v>64</v>
      </c>
      <c r="E2471" t="s">
        <v>924</v>
      </c>
      <c r="F2471" t="s">
        <v>932</v>
      </c>
      <c r="G2471" t="s">
        <v>924</v>
      </c>
      <c r="H2471" t="s">
        <v>932</v>
      </c>
      <c r="I2471"/>
      <c r="J2471"/>
      <c r="K2471"/>
      <c r="L2471" t="s">
        <v>948</v>
      </c>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c r="AT2471"/>
      <c r="AU2471"/>
      <c r="AV2471"/>
      <c r="AW2471"/>
      <c r="AX2471"/>
      <c r="AY2471"/>
      <c r="AZ2471"/>
      <c r="BA2471"/>
      <c r="BB2471"/>
      <c r="BC2471"/>
      <c r="BD2471"/>
      <c r="BE2471">
        <v>5.21</v>
      </c>
      <c r="BF2471">
        <v>2.9</v>
      </c>
      <c r="BG2471">
        <v>2.54</v>
      </c>
      <c r="BH2471">
        <v>2.9</v>
      </c>
      <c r="BI2471"/>
      <c r="BJ2471" t="s">
        <v>67</v>
      </c>
      <c r="BK2471"/>
      <c r="BL2471" t="s">
        <v>289</v>
      </c>
      <c r="BM2471">
        <v>2255</v>
      </c>
      <c r="BN2471"/>
      <c r="BO2471"/>
    </row>
    <row r="2472" spans="1:67" s="12" customFormat="1" x14ac:dyDescent="0.25">
      <c r="A2472" t="s">
        <v>949</v>
      </c>
      <c r="B2472"/>
      <c r="C2472" t="s">
        <v>1504</v>
      </c>
      <c r="D2472" t="s">
        <v>64</v>
      </c>
      <c r="E2472" t="s">
        <v>924</v>
      </c>
      <c r="F2472" t="s">
        <v>932</v>
      </c>
      <c r="G2472" t="s">
        <v>924</v>
      </c>
      <c r="H2472" t="s">
        <v>932</v>
      </c>
      <c r="I2472"/>
      <c r="J2472"/>
      <c r="K2472"/>
      <c r="L2472" t="s">
        <v>950</v>
      </c>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v>3.8</v>
      </c>
      <c r="AT2472"/>
      <c r="AU2472"/>
      <c r="AV2472">
        <v>2.41</v>
      </c>
      <c r="AW2472"/>
      <c r="AX2472"/>
      <c r="AY2472"/>
      <c r="AZ2472"/>
      <c r="BA2472"/>
      <c r="BB2472"/>
      <c r="BC2472"/>
      <c r="BD2472"/>
      <c r="BE2472"/>
      <c r="BF2472"/>
      <c r="BG2472"/>
      <c r="BH2472"/>
      <c r="BI2472"/>
      <c r="BJ2472" t="s">
        <v>67</v>
      </c>
      <c r="BK2472"/>
      <c r="BL2472" t="s">
        <v>289</v>
      </c>
      <c r="BM2472">
        <v>2255</v>
      </c>
      <c r="BN2472"/>
      <c r="BO2472"/>
    </row>
    <row r="2473" spans="1:67" s="12" customFormat="1" x14ac:dyDescent="0.25">
      <c r="A2473" t="s">
        <v>949</v>
      </c>
      <c r="B2473"/>
      <c r="C2473" t="s">
        <v>1504</v>
      </c>
      <c r="D2473" t="s">
        <v>64</v>
      </c>
      <c r="E2473" t="s">
        <v>924</v>
      </c>
      <c r="F2473" t="s">
        <v>932</v>
      </c>
      <c r="G2473" t="s">
        <v>924</v>
      </c>
      <c r="H2473" t="s">
        <v>932</v>
      </c>
      <c r="I2473"/>
      <c r="J2473"/>
      <c r="K2473"/>
      <c r="L2473" t="s">
        <v>950</v>
      </c>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c r="AT2473"/>
      <c r="AU2473"/>
      <c r="AV2473"/>
      <c r="AW2473">
        <v>4.05</v>
      </c>
      <c r="AX2473">
        <v>2.98</v>
      </c>
      <c r="AY2473">
        <v>3</v>
      </c>
      <c r="AZ2473">
        <v>3</v>
      </c>
      <c r="BA2473"/>
      <c r="BB2473"/>
      <c r="BC2473"/>
      <c r="BD2473"/>
      <c r="BE2473"/>
      <c r="BF2473"/>
      <c r="BG2473"/>
      <c r="BH2473"/>
      <c r="BI2473"/>
      <c r="BJ2473" t="s">
        <v>67</v>
      </c>
      <c r="BK2473"/>
      <c r="BL2473" t="s">
        <v>289</v>
      </c>
      <c r="BM2473">
        <v>2255</v>
      </c>
      <c r="BN2473"/>
      <c r="BO2473"/>
    </row>
    <row r="2474" spans="1:67" s="12" customFormat="1" x14ac:dyDescent="0.25">
      <c r="A2474" t="s">
        <v>949</v>
      </c>
      <c r="B2474"/>
      <c r="C2474" t="s">
        <v>1504</v>
      </c>
      <c r="D2474" t="s">
        <v>64</v>
      </c>
      <c r="E2474" t="s">
        <v>924</v>
      </c>
      <c r="F2474" t="s">
        <v>932</v>
      </c>
      <c r="G2474" t="s">
        <v>924</v>
      </c>
      <c r="H2474" t="s">
        <v>932</v>
      </c>
      <c r="I2474"/>
      <c r="J2474"/>
      <c r="K2474"/>
      <c r="L2474" t="s">
        <v>950</v>
      </c>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v>4.5599999999999996</v>
      </c>
      <c r="BB2474">
        <v>3.62</v>
      </c>
      <c r="BC2474">
        <v>3.49</v>
      </c>
      <c r="BD2474">
        <v>3.62</v>
      </c>
      <c r="BE2474"/>
      <c r="BF2474"/>
      <c r="BG2474"/>
      <c r="BH2474"/>
      <c r="BI2474"/>
      <c r="BJ2474" t="s">
        <v>67</v>
      </c>
      <c r="BK2474"/>
      <c r="BL2474" t="s">
        <v>289</v>
      </c>
      <c r="BM2474">
        <v>2255</v>
      </c>
      <c r="BN2474"/>
      <c r="BO2474"/>
    </row>
    <row r="2475" spans="1:67" s="12" customFormat="1" x14ac:dyDescent="0.25">
      <c r="A2475" t="s">
        <v>949</v>
      </c>
      <c r="B2475"/>
      <c r="C2475" t="s">
        <v>1504</v>
      </c>
      <c r="D2475" t="s">
        <v>64</v>
      </c>
      <c r="E2475" t="s">
        <v>924</v>
      </c>
      <c r="F2475" t="s">
        <v>932</v>
      </c>
      <c r="G2475" t="s">
        <v>924</v>
      </c>
      <c r="H2475" t="s">
        <v>932</v>
      </c>
      <c r="I2475"/>
      <c r="J2475"/>
      <c r="K2475"/>
      <c r="L2475" t="s">
        <v>950</v>
      </c>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c r="AT2475"/>
      <c r="AU2475"/>
      <c r="AV2475"/>
      <c r="AW2475"/>
      <c r="AX2475"/>
      <c r="AY2475"/>
      <c r="AZ2475"/>
      <c r="BA2475"/>
      <c r="BB2475"/>
      <c r="BC2475"/>
      <c r="BD2475"/>
      <c r="BE2475">
        <v>5.43</v>
      </c>
      <c r="BF2475">
        <v>3.28</v>
      </c>
      <c r="BG2475">
        <v>2.54</v>
      </c>
      <c r="BH2475">
        <v>3.28</v>
      </c>
      <c r="BI2475"/>
      <c r="BJ2475" t="s">
        <v>67</v>
      </c>
      <c r="BK2475"/>
      <c r="BL2475" t="s">
        <v>289</v>
      </c>
      <c r="BM2475">
        <v>2255</v>
      </c>
      <c r="BN2475"/>
      <c r="BO2475"/>
    </row>
    <row r="2476" spans="1:67" s="12" customFormat="1" x14ac:dyDescent="0.25">
      <c r="A2476" t="s">
        <v>951</v>
      </c>
      <c r="B2476"/>
      <c r="C2476" t="s">
        <v>1504</v>
      </c>
      <c r="D2476" t="s">
        <v>64</v>
      </c>
      <c r="E2476" t="s">
        <v>924</v>
      </c>
      <c r="F2476" t="s">
        <v>932</v>
      </c>
      <c r="G2476" t="s">
        <v>924</v>
      </c>
      <c r="H2476" t="s">
        <v>932</v>
      </c>
      <c r="I2476"/>
      <c r="J2476"/>
      <c r="K2476"/>
      <c r="L2476" t="s">
        <v>944</v>
      </c>
      <c r="M2476"/>
      <c r="N2476"/>
      <c r="O2476"/>
      <c r="P2476"/>
      <c r="Q2476"/>
      <c r="R2476"/>
      <c r="S2476"/>
      <c r="T2476"/>
      <c r="U2476"/>
      <c r="V2476"/>
      <c r="W2476"/>
      <c r="X2476"/>
      <c r="Y2476">
        <v>4.57</v>
      </c>
      <c r="Z2476">
        <v>5.63</v>
      </c>
      <c r="AA2476">
        <v>5.79</v>
      </c>
      <c r="AB2476">
        <v>5.79</v>
      </c>
      <c r="AC2476"/>
      <c r="AD2476"/>
      <c r="AE2476"/>
      <c r="AF2476"/>
      <c r="AG2476"/>
      <c r="AH2476"/>
      <c r="AI2476"/>
      <c r="AJ2476"/>
      <c r="AK2476"/>
      <c r="AL2476"/>
      <c r="AM2476"/>
      <c r="AN2476"/>
      <c r="AO2476"/>
      <c r="AP2476"/>
      <c r="AQ2476"/>
      <c r="AR2476"/>
      <c r="AS2476"/>
      <c r="AT2476"/>
      <c r="AU2476"/>
      <c r="AV2476"/>
      <c r="AW2476"/>
      <c r="AX2476"/>
      <c r="AY2476"/>
      <c r="AZ2476"/>
      <c r="BA2476"/>
      <c r="BB2476"/>
      <c r="BC2476"/>
      <c r="BD2476"/>
      <c r="BE2476"/>
      <c r="BF2476"/>
      <c r="BG2476"/>
      <c r="BH2476"/>
      <c r="BI2476"/>
      <c r="BJ2476" t="s">
        <v>67</v>
      </c>
      <c r="BK2476"/>
      <c r="BL2476" t="s">
        <v>289</v>
      </c>
      <c r="BM2476">
        <v>2255</v>
      </c>
      <c r="BN2476"/>
      <c r="BO2476"/>
    </row>
    <row r="2477" spans="1:67" s="8" customFormat="1" x14ac:dyDescent="0.25">
      <c r="A2477" t="s">
        <v>952</v>
      </c>
      <c r="B2477"/>
      <c r="C2477" t="s">
        <v>1504</v>
      </c>
      <c r="D2477" t="s">
        <v>64</v>
      </c>
      <c r="E2477" t="s">
        <v>924</v>
      </c>
      <c r="F2477" t="s">
        <v>932</v>
      </c>
      <c r="G2477" t="s">
        <v>924</v>
      </c>
      <c r="H2477" t="s">
        <v>932</v>
      </c>
      <c r="I2477"/>
      <c r="J2477"/>
      <c r="K2477"/>
      <c r="L2477" t="s">
        <v>944</v>
      </c>
      <c r="M2477"/>
      <c r="N2477"/>
      <c r="O2477"/>
      <c r="P2477"/>
      <c r="Q2477"/>
      <c r="R2477"/>
      <c r="S2477"/>
      <c r="T2477"/>
      <c r="U2477"/>
      <c r="V2477"/>
      <c r="W2477"/>
      <c r="X2477"/>
      <c r="Y2477"/>
      <c r="Z2477"/>
      <c r="AA2477"/>
      <c r="AB2477"/>
      <c r="AC2477"/>
      <c r="AD2477"/>
      <c r="AE2477"/>
      <c r="AF2477"/>
      <c r="AG2477">
        <v>3.85</v>
      </c>
      <c r="AH2477">
        <v>5.27</v>
      </c>
      <c r="AI2477">
        <v>4.5999999999999996</v>
      </c>
      <c r="AJ2477">
        <v>5.27</v>
      </c>
      <c r="AK2477"/>
      <c r="AL2477"/>
      <c r="AM2477"/>
      <c r="AN2477"/>
      <c r="AO2477"/>
      <c r="AP2477"/>
      <c r="AQ2477"/>
      <c r="AR2477"/>
      <c r="AS2477"/>
      <c r="AT2477"/>
      <c r="AU2477"/>
      <c r="AV2477"/>
      <c r="AW2477"/>
      <c r="AX2477"/>
      <c r="AY2477"/>
      <c r="AZ2477"/>
      <c r="BA2477"/>
      <c r="BB2477"/>
      <c r="BC2477"/>
      <c r="BD2477"/>
      <c r="BE2477"/>
      <c r="BF2477"/>
      <c r="BG2477"/>
      <c r="BH2477"/>
      <c r="BI2477"/>
      <c r="BJ2477" t="s">
        <v>67</v>
      </c>
      <c r="BK2477"/>
      <c r="BL2477" t="s">
        <v>289</v>
      </c>
      <c r="BM2477">
        <v>2255</v>
      </c>
      <c r="BN2477"/>
      <c r="BO2477"/>
    </row>
    <row r="2478" spans="1:67" s="8" customFormat="1" x14ac:dyDescent="0.25">
      <c r="A2478" t="s">
        <v>953</v>
      </c>
      <c r="B2478"/>
      <c r="C2478" t="s">
        <v>1504</v>
      </c>
      <c r="D2478" t="s">
        <v>64</v>
      </c>
      <c r="E2478" t="s">
        <v>924</v>
      </c>
      <c r="F2478" t="s">
        <v>932</v>
      </c>
      <c r="G2478" t="s">
        <v>924</v>
      </c>
      <c r="H2478" t="s">
        <v>932</v>
      </c>
      <c r="I2478"/>
      <c r="J2478"/>
      <c r="K2478"/>
      <c r="L2478" t="s">
        <v>944</v>
      </c>
      <c r="M2478"/>
      <c r="N2478"/>
      <c r="O2478"/>
      <c r="P2478"/>
      <c r="Q2478"/>
      <c r="R2478"/>
      <c r="S2478"/>
      <c r="T2478"/>
      <c r="U2478"/>
      <c r="V2478"/>
      <c r="W2478"/>
      <c r="X2478"/>
      <c r="Y2478">
        <v>4.05</v>
      </c>
      <c r="Z2478">
        <v>5.26</v>
      </c>
      <c r="AA2478">
        <v>5.31</v>
      </c>
      <c r="AB2478">
        <v>5.31</v>
      </c>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c r="BG2478"/>
      <c r="BH2478"/>
      <c r="BI2478"/>
      <c r="BJ2478" t="s">
        <v>67</v>
      </c>
      <c r="BK2478"/>
      <c r="BL2478" t="s">
        <v>289</v>
      </c>
      <c r="BM2478">
        <v>2255</v>
      </c>
      <c r="BN2478"/>
      <c r="BO2478"/>
    </row>
    <row r="2479" spans="1:67" s="12" customFormat="1" x14ac:dyDescent="0.25">
      <c r="A2479" s="8" t="s">
        <v>2188</v>
      </c>
      <c r="B2479" s="8" t="s">
        <v>326</v>
      </c>
      <c r="C2479" t="s">
        <v>1504</v>
      </c>
      <c r="D2479" t="s">
        <v>64</v>
      </c>
      <c r="E2479" t="s">
        <v>924</v>
      </c>
      <c r="F2479" t="s">
        <v>932</v>
      </c>
      <c r="G2479" s="8" t="s">
        <v>924</v>
      </c>
      <c r="H2479" s="8" t="s">
        <v>932</v>
      </c>
      <c r="I2479" s="8"/>
      <c r="J2479"/>
      <c r="K2479"/>
      <c r="L2479"/>
      <c r="M2479"/>
      <c r="N2479"/>
      <c r="O2479"/>
      <c r="P2479"/>
      <c r="Q2479"/>
      <c r="R2479"/>
      <c r="S2479"/>
      <c r="T2479"/>
      <c r="U2479"/>
      <c r="V2479"/>
      <c r="W2479"/>
      <c r="X2479"/>
      <c r="Y2479"/>
      <c r="Z2479"/>
      <c r="AA2479"/>
      <c r="AB2479"/>
      <c r="AC2479">
        <v>4.4000000000000004</v>
      </c>
      <c r="AD2479"/>
      <c r="AE2479"/>
      <c r="AF2479">
        <v>6.5</v>
      </c>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s="8" t="s">
        <v>67</v>
      </c>
      <c r="BK2479" s="1">
        <v>44819</v>
      </c>
      <c r="BL2479" s="8" t="s">
        <v>59</v>
      </c>
      <c r="BM2479" s="8">
        <v>3485</v>
      </c>
      <c r="BN2479" t="s">
        <v>60</v>
      </c>
      <c r="BO2479" s="8" t="s">
        <v>59</v>
      </c>
    </row>
    <row r="2480" spans="1:67" s="12" customFormat="1" x14ac:dyDescent="0.25">
      <c r="A2480" t="s">
        <v>954</v>
      </c>
      <c r="B2480"/>
      <c r="C2480" t="s">
        <v>1504</v>
      </c>
      <c r="D2480" t="s">
        <v>64</v>
      </c>
      <c r="E2480" t="s">
        <v>924</v>
      </c>
      <c r="F2480" t="s">
        <v>932</v>
      </c>
      <c r="G2480" t="s">
        <v>924</v>
      </c>
      <c r="H2480" t="s">
        <v>932</v>
      </c>
      <c r="I2480"/>
      <c r="J2480"/>
      <c r="K2480"/>
      <c r="L2480" t="s">
        <v>955</v>
      </c>
      <c r="M2480"/>
      <c r="N2480"/>
      <c r="O2480"/>
      <c r="P2480"/>
      <c r="Q2480"/>
      <c r="R2480"/>
      <c r="S2480"/>
      <c r="T2480"/>
      <c r="U2480"/>
      <c r="V2480"/>
      <c r="W2480"/>
      <c r="X2480"/>
      <c r="Y2480"/>
      <c r="Z2480"/>
      <c r="AA2480"/>
      <c r="AB2480"/>
      <c r="AC2480">
        <v>4.76</v>
      </c>
      <c r="AD2480">
        <v>5.96</v>
      </c>
      <c r="AE2480">
        <v>6.24</v>
      </c>
      <c r="AF2480">
        <v>6.24</v>
      </c>
      <c r="AG2480"/>
      <c r="AH2480"/>
      <c r="AI2480"/>
      <c r="AJ2480"/>
      <c r="AK2480"/>
      <c r="AL2480"/>
      <c r="AM2480"/>
      <c r="AN2480"/>
      <c r="AO2480"/>
      <c r="AP2480"/>
      <c r="AQ2480"/>
      <c r="AR2480"/>
      <c r="AS2480"/>
      <c r="AT2480"/>
      <c r="AU2480"/>
      <c r="AV2480"/>
      <c r="AW2480"/>
      <c r="AX2480"/>
      <c r="AY2480"/>
      <c r="AZ2480"/>
      <c r="BA2480"/>
      <c r="BB2480"/>
      <c r="BC2480"/>
      <c r="BD2480"/>
      <c r="BE2480"/>
      <c r="BF2480"/>
      <c r="BG2480"/>
      <c r="BH2480"/>
      <c r="BI2480"/>
      <c r="BJ2480" t="s">
        <v>67</v>
      </c>
      <c r="BK2480"/>
      <c r="BL2480" t="s">
        <v>289</v>
      </c>
      <c r="BM2480">
        <v>2255</v>
      </c>
      <c r="BN2480"/>
      <c r="BO2480"/>
    </row>
    <row r="2481" spans="1:67" s="12" customFormat="1" x14ac:dyDescent="0.25">
      <c r="A2481" s="8" t="s">
        <v>1793</v>
      </c>
      <c r="B2481"/>
      <c r="C2481" t="s">
        <v>1504</v>
      </c>
      <c r="D2481" t="s">
        <v>64</v>
      </c>
      <c r="E2481" t="s">
        <v>924</v>
      </c>
      <c r="F2481" t="s">
        <v>271</v>
      </c>
      <c r="G2481" t="s">
        <v>1791</v>
      </c>
      <c r="H2481" s="8" t="s">
        <v>271</v>
      </c>
      <c r="I2481" s="8"/>
      <c r="J2481"/>
      <c r="K2481"/>
      <c r="L2481" t="s">
        <v>1792</v>
      </c>
      <c r="M2481"/>
      <c r="N2481"/>
      <c r="O2481"/>
      <c r="P2481"/>
      <c r="Q2481"/>
      <c r="R2481"/>
      <c r="S2481"/>
      <c r="T2481"/>
      <c r="U2481"/>
      <c r="V2481"/>
      <c r="W2481"/>
      <c r="X2481"/>
      <c r="Y2481"/>
      <c r="Z2481"/>
      <c r="AA2481"/>
      <c r="AB2481"/>
      <c r="AC2481"/>
      <c r="AD2481"/>
      <c r="AE2481"/>
      <c r="AF2481"/>
      <c r="AG2481">
        <v>2.81</v>
      </c>
      <c r="AH2481"/>
      <c r="AI2481"/>
      <c r="AJ2481">
        <v>4.2549999999999999</v>
      </c>
      <c r="AK2481"/>
      <c r="AL2481"/>
      <c r="AM2481"/>
      <c r="AN2481"/>
      <c r="AO2481"/>
      <c r="AP2481"/>
      <c r="AQ2481"/>
      <c r="AR2481"/>
      <c r="AS2481"/>
      <c r="AT2481"/>
      <c r="AU2481"/>
      <c r="AV2481"/>
      <c r="AW2481"/>
      <c r="AX2481"/>
      <c r="AY2481"/>
      <c r="AZ2481"/>
      <c r="BA2481"/>
      <c r="BB2481"/>
      <c r="BC2481"/>
      <c r="BD2481"/>
      <c r="BE2481"/>
      <c r="BF2481"/>
      <c r="BG2481"/>
      <c r="BH2481"/>
      <c r="BI2481"/>
      <c r="BJ2481" s="8" t="s">
        <v>67</v>
      </c>
      <c r="BK2481" s="1">
        <v>44812</v>
      </c>
      <c r="BL2481" s="8" t="s">
        <v>1724</v>
      </c>
      <c r="BM2481" s="8">
        <v>1420</v>
      </c>
      <c r="BN2481" t="s">
        <v>60</v>
      </c>
      <c r="BO2481" t="s">
        <v>1724</v>
      </c>
    </row>
    <row r="2482" spans="1:67" s="12" customFormat="1" x14ac:dyDescent="0.25">
      <c r="A2482" s="8" t="s">
        <v>1788</v>
      </c>
      <c r="B2482"/>
      <c r="C2482" t="s">
        <v>1504</v>
      </c>
      <c r="D2482" t="s">
        <v>64</v>
      </c>
      <c r="E2482" t="s">
        <v>924</v>
      </c>
      <c r="F2482" t="s">
        <v>271</v>
      </c>
      <c r="G2482" t="s">
        <v>924</v>
      </c>
      <c r="H2482" s="8" t="s">
        <v>271</v>
      </c>
      <c r="I2482" s="8"/>
      <c r="J2482"/>
      <c r="K2482"/>
      <c r="L2482" t="s">
        <v>1737</v>
      </c>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c r="AX2482"/>
      <c r="AY2482"/>
      <c r="AZ2482"/>
      <c r="BA2482">
        <v>4.2809999999999997</v>
      </c>
      <c r="BB2482">
        <v>3.21</v>
      </c>
      <c r="BC2482">
        <v>3.1970000000000001</v>
      </c>
      <c r="BD2482">
        <v>3.21</v>
      </c>
      <c r="BE2482"/>
      <c r="BF2482"/>
      <c r="BG2482"/>
      <c r="BH2482"/>
      <c r="BI2482"/>
      <c r="BJ2482" s="8" t="s">
        <v>67</v>
      </c>
      <c r="BK2482" s="1">
        <v>44812</v>
      </c>
      <c r="BL2482" s="8" t="s">
        <v>1724</v>
      </c>
      <c r="BM2482" s="8">
        <v>1420</v>
      </c>
      <c r="BN2482" t="s">
        <v>60</v>
      </c>
      <c r="BO2482" t="s">
        <v>1724</v>
      </c>
    </row>
    <row r="2483" spans="1:67" s="12" customFormat="1" x14ac:dyDescent="0.25">
      <c r="A2483" s="8" t="s">
        <v>1790</v>
      </c>
      <c r="B2483"/>
      <c r="C2483" t="s">
        <v>1504</v>
      </c>
      <c r="D2483" t="s">
        <v>64</v>
      </c>
      <c r="E2483" t="s">
        <v>924</v>
      </c>
      <c r="F2483" t="s">
        <v>271</v>
      </c>
      <c r="G2483" t="s">
        <v>924</v>
      </c>
      <c r="H2483" s="8" t="s">
        <v>271</v>
      </c>
      <c r="I2483" s="8"/>
      <c r="J2483"/>
      <c r="K2483"/>
      <c r="L2483" t="s">
        <v>1738</v>
      </c>
      <c r="M2483"/>
      <c r="N2483"/>
      <c r="O2483"/>
      <c r="P2483"/>
      <c r="Q2483"/>
      <c r="R2483"/>
      <c r="S2483"/>
      <c r="T2483"/>
      <c r="U2483"/>
      <c r="V2483"/>
      <c r="W2483"/>
      <c r="X2483">
        <v>4.6500000000000004</v>
      </c>
      <c r="Y2483"/>
      <c r="Z2483"/>
      <c r="AA2483"/>
      <c r="AB2483"/>
      <c r="AC2483"/>
      <c r="AD2483"/>
      <c r="AE2483"/>
      <c r="AF2483"/>
      <c r="AG2483"/>
      <c r="AH2483"/>
      <c r="AI2483"/>
      <c r="AJ2483"/>
      <c r="AK2483"/>
      <c r="AL2483"/>
      <c r="AM2483"/>
      <c r="AN2483"/>
      <c r="AO2483"/>
      <c r="AP2483"/>
      <c r="AQ2483"/>
      <c r="AR2483"/>
      <c r="AS2483"/>
      <c r="AT2483"/>
      <c r="AU2483"/>
      <c r="AV2483"/>
      <c r="AW2483"/>
      <c r="AX2483"/>
      <c r="AY2483"/>
      <c r="AZ2483"/>
      <c r="BA2483"/>
      <c r="BB2483"/>
      <c r="BC2483"/>
      <c r="BD2483"/>
      <c r="BE2483"/>
      <c r="BF2483"/>
      <c r="BG2483"/>
      <c r="BH2483"/>
      <c r="BI2483"/>
      <c r="BJ2483" s="8" t="s">
        <v>67</v>
      </c>
      <c r="BK2483" s="1">
        <v>44812</v>
      </c>
      <c r="BL2483" s="8" t="s">
        <v>1724</v>
      </c>
      <c r="BM2483" s="8">
        <v>1420</v>
      </c>
      <c r="BN2483"/>
      <c r="BO2483"/>
    </row>
    <row r="2484" spans="1:67" s="12" customFormat="1" x14ac:dyDescent="0.25">
      <c r="A2484" s="8" t="s">
        <v>1789</v>
      </c>
      <c r="B2484"/>
      <c r="C2484" t="s">
        <v>1504</v>
      </c>
      <c r="D2484" t="s">
        <v>64</v>
      </c>
      <c r="E2484" t="s">
        <v>924</v>
      </c>
      <c r="F2484" t="s">
        <v>271</v>
      </c>
      <c r="G2484" t="s">
        <v>924</v>
      </c>
      <c r="H2484" s="8" t="s">
        <v>271</v>
      </c>
      <c r="I2484" s="8"/>
      <c r="J2484"/>
      <c r="K2484"/>
      <c r="L2484" t="s">
        <v>1738</v>
      </c>
      <c r="M2484"/>
      <c r="N2484"/>
      <c r="O2484"/>
      <c r="P2484"/>
      <c r="Q2484">
        <v>3.2749999999999999</v>
      </c>
      <c r="R2484"/>
      <c r="S2484"/>
      <c r="T2484">
        <v>3.6680000000000001</v>
      </c>
      <c r="U2484"/>
      <c r="V2484"/>
      <c r="W2484"/>
      <c r="X2484"/>
      <c r="Y2484"/>
      <c r="Z2484"/>
      <c r="AA2484"/>
      <c r="AB2484"/>
      <c r="AC2484"/>
      <c r="AD2484"/>
      <c r="AE2484"/>
      <c r="AF2484"/>
      <c r="AG2484"/>
      <c r="AH2484"/>
      <c r="AI2484"/>
      <c r="AJ2484"/>
      <c r="AK2484"/>
      <c r="AL2484"/>
      <c r="AM2484"/>
      <c r="AN2484"/>
      <c r="AO2484"/>
      <c r="AP2484"/>
      <c r="AQ2484"/>
      <c r="AR2484"/>
      <c r="AS2484"/>
      <c r="AT2484"/>
      <c r="AU2484"/>
      <c r="AV2484"/>
      <c r="AW2484"/>
      <c r="AX2484"/>
      <c r="AY2484"/>
      <c r="AZ2484"/>
      <c r="BA2484"/>
      <c r="BB2484"/>
      <c r="BC2484"/>
      <c r="BD2484"/>
      <c r="BE2484"/>
      <c r="BF2484"/>
      <c r="BG2484"/>
      <c r="BH2484"/>
      <c r="BI2484"/>
      <c r="BJ2484" s="8" t="s">
        <v>67</v>
      </c>
      <c r="BK2484" s="1">
        <v>44812</v>
      </c>
      <c r="BL2484" s="8" t="s">
        <v>1724</v>
      </c>
      <c r="BM2484" s="8">
        <v>1420</v>
      </c>
      <c r="BN2484"/>
      <c r="BO2484"/>
    </row>
    <row r="2485" spans="1:67" s="12" customFormat="1" x14ac:dyDescent="0.25">
      <c r="A2485" s="13" t="s">
        <v>1723</v>
      </c>
      <c r="B2485" s="13"/>
      <c r="C2485" s="13" t="s">
        <v>1504</v>
      </c>
      <c r="D2485" s="13" t="s">
        <v>64</v>
      </c>
      <c r="E2485" s="13" t="s">
        <v>924</v>
      </c>
      <c r="F2485" s="13"/>
      <c r="G2485" s="13" t="s">
        <v>1573</v>
      </c>
      <c r="H2485" s="13"/>
      <c r="I2485" s="13"/>
      <c r="J2485" s="13"/>
      <c r="K2485" s="13"/>
      <c r="L2485" s="13"/>
      <c r="M2485" s="13"/>
      <c r="N2485" s="13"/>
      <c r="O2485" s="13"/>
      <c r="P2485" s="13"/>
      <c r="Q2485" s="13"/>
      <c r="R2485" s="13"/>
      <c r="S2485" s="13"/>
      <c r="T2485" s="13"/>
      <c r="U2485" s="13"/>
      <c r="V2485" s="13"/>
      <c r="W2485" s="13"/>
      <c r="X2485" s="13"/>
      <c r="Y2485" s="13"/>
      <c r="Z2485" s="13"/>
      <c r="AA2485" s="13"/>
      <c r="AB2485" s="13"/>
      <c r="AC2485" s="13"/>
      <c r="AD2485" s="13"/>
      <c r="AE2485" s="13"/>
      <c r="AF2485" s="13"/>
      <c r="AG2485" s="13"/>
      <c r="AH2485" s="13"/>
      <c r="AI2485" s="13"/>
      <c r="AJ2485" s="13"/>
      <c r="AK2485" s="13"/>
      <c r="AL2485" s="13"/>
      <c r="AM2485" s="13"/>
      <c r="AN2485" s="13"/>
      <c r="AO2485" s="13"/>
      <c r="AP2485" s="13"/>
      <c r="AQ2485" s="13"/>
      <c r="AR2485" s="13"/>
      <c r="AS2485" s="13"/>
      <c r="AT2485" s="13"/>
      <c r="AU2485" s="13"/>
      <c r="AV2485" s="13"/>
      <c r="AW2485" s="13"/>
      <c r="AX2485" s="13"/>
      <c r="AY2485" s="13"/>
      <c r="AZ2485" s="13"/>
      <c r="BA2485" s="13"/>
      <c r="BB2485" s="13"/>
      <c r="BC2485" s="13"/>
      <c r="BD2485" s="13"/>
      <c r="BE2485" s="13"/>
      <c r="BF2485" s="13"/>
      <c r="BG2485" s="13"/>
      <c r="BH2485" s="13"/>
      <c r="BI2485" s="13"/>
      <c r="BJ2485" s="13"/>
      <c r="BK2485" s="13"/>
      <c r="BL2485" s="13"/>
      <c r="BM2485" s="13"/>
      <c r="BN2485" s="13"/>
      <c r="BO2485" s="13"/>
    </row>
    <row r="2486" spans="1:67" s="12" customFormat="1" x14ac:dyDescent="0.25">
      <c r="A2486" s="13" t="s">
        <v>1723</v>
      </c>
      <c r="B2486" s="13"/>
      <c r="C2486" s="13" t="s">
        <v>1504</v>
      </c>
      <c r="D2486" s="13" t="s">
        <v>64</v>
      </c>
      <c r="E2486" s="13" t="s">
        <v>924</v>
      </c>
      <c r="F2486" s="13"/>
      <c r="G2486" s="13" t="s">
        <v>924</v>
      </c>
      <c r="H2486" s="13"/>
      <c r="I2486" s="13"/>
      <c r="J2486" s="13"/>
      <c r="K2486" s="13"/>
      <c r="L2486" s="13"/>
      <c r="M2486" s="13"/>
      <c r="N2486" s="13"/>
      <c r="O2486" s="13"/>
      <c r="P2486" s="13"/>
      <c r="Q2486" s="13"/>
      <c r="R2486" s="13"/>
      <c r="S2486" s="13"/>
      <c r="T2486" s="13"/>
      <c r="U2486" s="13"/>
      <c r="V2486" s="13"/>
      <c r="W2486" s="13"/>
      <c r="X2486" s="13"/>
      <c r="Y2486" s="13"/>
      <c r="Z2486" s="13"/>
      <c r="AA2486" s="13"/>
      <c r="AB2486" s="13"/>
      <c r="AC2486" s="13"/>
      <c r="AD2486" s="13"/>
      <c r="AE2486" s="13"/>
      <c r="AF2486" s="13"/>
      <c r="AG2486" s="13"/>
      <c r="AH2486" s="13"/>
      <c r="AI2486" s="13"/>
      <c r="AJ2486" s="13"/>
      <c r="AK2486" s="13"/>
      <c r="AL2486" s="13"/>
      <c r="AM2486" s="13"/>
      <c r="AN2486" s="13"/>
      <c r="AO2486" s="13"/>
      <c r="AP2486" s="13"/>
      <c r="AQ2486" s="13"/>
      <c r="AR2486" s="13"/>
      <c r="AS2486" s="13"/>
      <c r="AT2486" s="13"/>
      <c r="AU2486" s="13"/>
      <c r="AV2486" s="13"/>
      <c r="AW2486" s="13"/>
      <c r="AX2486" s="13"/>
      <c r="AY2486" s="13"/>
      <c r="AZ2486" s="13"/>
      <c r="BA2486" s="13"/>
      <c r="BB2486" s="13"/>
      <c r="BC2486" s="13"/>
      <c r="BD2486" s="13"/>
      <c r="BE2486" s="13"/>
      <c r="BF2486" s="13"/>
      <c r="BG2486" s="13"/>
      <c r="BH2486" s="13"/>
      <c r="BI2486" s="13"/>
      <c r="BJ2486" s="13"/>
      <c r="BK2486" s="13"/>
      <c r="BL2486" s="13"/>
      <c r="BM2486" s="13"/>
      <c r="BN2486" s="13"/>
      <c r="BO2486" s="13"/>
    </row>
    <row r="2487" spans="1:67" s="8" customFormat="1" x14ac:dyDescent="0.25">
      <c r="A2487" s="13" t="s">
        <v>1723</v>
      </c>
      <c r="B2487" s="13"/>
      <c r="C2487" s="13" t="s">
        <v>1504</v>
      </c>
      <c r="D2487" s="13" t="s">
        <v>64</v>
      </c>
      <c r="E2487" s="13" t="s">
        <v>876</v>
      </c>
      <c r="F2487" s="13" t="s">
        <v>957</v>
      </c>
      <c r="G2487" s="13" t="s">
        <v>876</v>
      </c>
      <c r="H2487" s="13" t="s">
        <v>957</v>
      </c>
      <c r="I2487" s="13"/>
      <c r="J2487" s="13"/>
      <c r="K2487" s="13"/>
      <c r="L2487" s="13"/>
      <c r="M2487" s="13"/>
      <c r="N2487" s="13"/>
      <c r="O2487" s="13"/>
      <c r="P2487" s="13"/>
      <c r="Q2487" s="13"/>
      <c r="R2487" s="13"/>
      <c r="S2487" s="13"/>
      <c r="T2487" s="13"/>
      <c r="U2487" s="13"/>
      <c r="V2487" s="13"/>
      <c r="W2487" s="13"/>
      <c r="X2487" s="13"/>
      <c r="Y2487" s="13"/>
      <c r="Z2487" s="13"/>
      <c r="AA2487" s="13"/>
      <c r="AB2487" s="13"/>
      <c r="AC2487" s="13"/>
      <c r="AD2487" s="13"/>
      <c r="AE2487" s="13"/>
      <c r="AF2487" s="13"/>
      <c r="AG2487" s="13"/>
      <c r="AH2487" s="13"/>
      <c r="AI2487" s="13"/>
      <c r="AJ2487" s="13"/>
      <c r="AK2487" s="13"/>
      <c r="AL2487" s="13"/>
      <c r="AM2487" s="13"/>
      <c r="AN2487" s="13"/>
      <c r="AO2487" s="13"/>
      <c r="AP2487" s="13"/>
      <c r="AQ2487" s="13"/>
      <c r="AR2487" s="13"/>
      <c r="AS2487" s="13"/>
      <c r="AT2487" s="13"/>
      <c r="AU2487" s="13"/>
      <c r="AV2487" s="13"/>
      <c r="AW2487" s="13"/>
      <c r="AX2487" s="13"/>
      <c r="AY2487" s="13"/>
      <c r="AZ2487" s="13"/>
      <c r="BA2487" s="13"/>
      <c r="BB2487" s="13"/>
      <c r="BC2487" s="13"/>
      <c r="BD2487" s="13"/>
      <c r="BE2487" s="13"/>
      <c r="BF2487" s="13"/>
      <c r="BG2487" s="13"/>
      <c r="BH2487" s="13"/>
      <c r="BI2487" s="13"/>
      <c r="BJ2487" s="13"/>
      <c r="BK2487" s="13"/>
      <c r="BL2487" s="13"/>
      <c r="BM2487" s="13"/>
      <c r="BN2487" s="13"/>
      <c r="BO2487" s="13"/>
    </row>
    <row r="2488" spans="1:67" s="12" customFormat="1" x14ac:dyDescent="0.25">
      <c r="A2488" t="s">
        <v>956</v>
      </c>
      <c r="B2488" t="s">
        <v>157</v>
      </c>
      <c r="C2488" t="s">
        <v>1504</v>
      </c>
      <c r="D2488" t="s">
        <v>64</v>
      </c>
      <c r="E2488" t="s">
        <v>876</v>
      </c>
      <c r="F2488" t="s">
        <v>957</v>
      </c>
      <c r="G2488" t="s">
        <v>876</v>
      </c>
      <c r="H2488" t="s">
        <v>957</v>
      </c>
      <c r="I2488"/>
      <c r="J2488"/>
      <c r="K2488"/>
      <c r="L2488"/>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v>4.4000000000000004</v>
      </c>
      <c r="AT2488"/>
      <c r="AU2488"/>
      <c r="AV2488">
        <v>3</v>
      </c>
      <c r="AW2488">
        <v>4.8</v>
      </c>
      <c r="AX2488"/>
      <c r="AY2488"/>
      <c r="AZ2488">
        <v>3.6</v>
      </c>
      <c r="BA2488">
        <v>5.6</v>
      </c>
      <c r="BB2488"/>
      <c r="BC2488"/>
      <c r="BD2488">
        <v>4.5</v>
      </c>
      <c r="BE2488"/>
      <c r="BF2488"/>
      <c r="BG2488"/>
      <c r="BH2488"/>
      <c r="BI2488"/>
      <c r="BJ2488" t="s">
        <v>67</v>
      </c>
      <c r="BK2488"/>
      <c r="BL2488" t="s">
        <v>97</v>
      </c>
      <c r="BM2488">
        <v>3144</v>
      </c>
      <c r="BN2488"/>
      <c r="BO2488"/>
    </row>
    <row r="2489" spans="1:67" s="12" customFormat="1" x14ac:dyDescent="0.25">
      <c r="A2489" t="s">
        <v>958</v>
      </c>
      <c r="B2489"/>
      <c r="C2489" t="s">
        <v>1504</v>
      </c>
      <c r="D2489" t="s">
        <v>64</v>
      </c>
      <c r="E2489" t="s">
        <v>876</v>
      </c>
      <c r="F2489" t="s">
        <v>957</v>
      </c>
      <c r="G2489" t="s">
        <v>876</v>
      </c>
      <c r="H2489" t="s">
        <v>957</v>
      </c>
      <c r="I2489"/>
      <c r="J2489"/>
      <c r="K2489"/>
      <c r="L2489"/>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c r="AT2489"/>
      <c r="AU2489"/>
      <c r="AV2489"/>
      <c r="AW2489"/>
      <c r="AX2489"/>
      <c r="AY2489"/>
      <c r="AZ2489"/>
      <c r="BA2489">
        <v>5.6</v>
      </c>
      <c r="BB2489"/>
      <c r="BC2489"/>
      <c r="BD2489">
        <v>4.5</v>
      </c>
      <c r="BE2489"/>
      <c r="BF2489"/>
      <c r="BG2489"/>
      <c r="BH2489"/>
      <c r="BI2489"/>
      <c r="BJ2489" t="s">
        <v>67</v>
      </c>
      <c r="BK2489"/>
      <c r="BL2489" t="s">
        <v>97</v>
      </c>
      <c r="BM2489">
        <v>3144</v>
      </c>
      <c r="BN2489"/>
      <c r="BO2489"/>
    </row>
    <row r="2490" spans="1:67" s="12" customFormat="1" x14ac:dyDescent="0.25">
      <c r="A2490" t="s">
        <v>959</v>
      </c>
      <c r="B2490"/>
      <c r="C2490" t="s">
        <v>1504</v>
      </c>
      <c r="D2490" t="s">
        <v>64</v>
      </c>
      <c r="E2490" t="s">
        <v>876</v>
      </c>
      <c r="F2490" t="s">
        <v>957</v>
      </c>
      <c r="G2490" t="s">
        <v>876</v>
      </c>
      <c r="H2490" t="s">
        <v>957</v>
      </c>
      <c r="I2490"/>
      <c r="J2490"/>
      <c r="K2490"/>
      <c r="L2490"/>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c r="AX2490"/>
      <c r="AY2490"/>
      <c r="AZ2490"/>
      <c r="BA2490">
        <v>5.6</v>
      </c>
      <c r="BB2490"/>
      <c r="BC2490"/>
      <c r="BD2490">
        <v>4.5999999999999996</v>
      </c>
      <c r="BE2490"/>
      <c r="BF2490"/>
      <c r="BG2490"/>
      <c r="BH2490"/>
      <c r="BI2490"/>
      <c r="BJ2490" t="s">
        <v>67</v>
      </c>
      <c r="BK2490"/>
      <c r="BL2490" t="s">
        <v>97</v>
      </c>
      <c r="BM2490">
        <v>3144</v>
      </c>
      <c r="BN2490"/>
      <c r="BO2490"/>
    </row>
    <row r="2491" spans="1:67" s="12" customFormat="1" x14ac:dyDescent="0.25">
      <c r="A2491" t="s">
        <v>960</v>
      </c>
      <c r="B2491"/>
      <c r="C2491" t="s">
        <v>1504</v>
      </c>
      <c r="D2491" t="s">
        <v>64</v>
      </c>
      <c r="E2491" t="s">
        <v>876</v>
      </c>
      <c r="F2491" t="s">
        <v>957</v>
      </c>
      <c r="G2491" t="s">
        <v>876</v>
      </c>
      <c r="H2491" t="s">
        <v>957</v>
      </c>
      <c r="I2491"/>
      <c r="J2491"/>
      <c r="K2491"/>
      <c r="L2491"/>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c r="AX2491"/>
      <c r="AY2491"/>
      <c r="AZ2491"/>
      <c r="BA2491">
        <v>5.7</v>
      </c>
      <c r="BB2491"/>
      <c r="BC2491"/>
      <c r="BD2491">
        <v>4.5999999999999996</v>
      </c>
      <c r="BE2491">
        <v>5.5</v>
      </c>
      <c r="BF2491"/>
      <c r="BG2491"/>
      <c r="BH2491">
        <v>3.6</v>
      </c>
      <c r="BI2491"/>
      <c r="BJ2491" t="s">
        <v>67</v>
      </c>
      <c r="BK2491"/>
      <c r="BL2491" t="s">
        <v>97</v>
      </c>
      <c r="BM2491">
        <v>3144</v>
      </c>
      <c r="BN2491" t="s">
        <v>69</v>
      </c>
      <c r="BO2491" t="s">
        <v>97</v>
      </c>
    </row>
    <row r="2492" spans="1:67" s="12" customFormat="1" x14ac:dyDescent="0.25">
      <c r="A2492" t="s">
        <v>962</v>
      </c>
      <c r="B2492"/>
      <c r="C2492" t="s">
        <v>1504</v>
      </c>
      <c r="D2492" t="s">
        <v>64</v>
      </c>
      <c r="E2492" t="s">
        <v>876</v>
      </c>
      <c r="F2492" t="s">
        <v>961</v>
      </c>
      <c r="G2492" t="s">
        <v>2172</v>
      </c>
      <c r="H2492" t="s">
        <v>961</v>
      </c>
      <c r="I2492" t="b">
        <v>0</v>
      </c>
      <c r="J2492"/>
      <c r="K2492"/>
      <c r="L2492"/>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c r="AT2492"/>
      <c r="AU2492"/>
      <c r="AV2492"/>
      <c r="AW2492">
        <v>6.2</v>
      </c>
      <c r="AX2492"/>
      <c r="AY2492"/>
      <c r="AZ2492"/>
      <c r="BA2492">
        <v>6.4</v>
      </c>
      <c r="BB2492"/>
      <c r="BC2492"/>
      <c r="BD2492"/>
      <c r="BE2492">
        <v>6.6</v>
      </c>
      <c r="BF2492"/>
      <c r="BG2492"/>
      <c r="BH2492"/>
      <c r="BI2492" t="s">
        <v>2173</v>
      </c>
      <c r="BJ2492" t="s">
        <v>67</v>
      </c>
      <c r="BK2492" s="1">
        <v>44819</v>
      </c>
      <c r="BL2492" t="s">
        <v>2169</v>
      </c>
      <c r="BM2492">
        <v>9611</v>
      </c>
      <c r="BN2492"/>
      <c r="BO2492"/>
    </row>
    <row r="2493" spans="1:67" s="12" customFormat="1" x14ac:dyDescent="0.25">
      <c r="A2493" s="13" t="s">
        <v>1723</v>
      </c>
      <c r="B2493" s="13"/>
      <c r="C2493" s="13" t="s">
        <v>1504</v>
      </c>
      <c r="D2493" s="13" t="s">
        <v>64</v>
      </c>
      <c r="E2493" s="13" t="s">
        <v>876</v>
      </c>
      <c r="F2493" s="13" t="s">
        <v>961</v>
      </c>
      <c r="G2493" s="13" t="s">
        <v>876</v>
      </c>
      <c r="H2493" s="13" t="s">
        <v>961</v>
      </c>
      <c r="I2493" s="13"/>
      <c r="J2493" s="13"/>
      <c r="K2493" s="13"/>
      <c r="L2493" s="13"/>
      <c r="M2493" s="13"/>
      <c r="N2493" s="13"/>
      <c r="O2493" s="13"/>
      <c r="P2493" s="13"/>
      <c r="Q2493" s="13"/>
      <c r="R2493" s="13"/>
      <c r="S2493" s="13"/>
      <c r="T2493" s="13"/>
      <c r="U2493" s="13"/>
      <c r="V2493" s="13"/>
      <c r="W2493" s="13"/>
      <c r="X2493" s="13"/>
      <c r="Y2493" s="13"/>
      <c r="Z2493" s="13"/>
      <c r="AA2493" s="13"/>
      <c r="AB2493" s="13"/>
      <c r="AC2493" s="13"/>
      <c r="AD2493" s="13"/>
      <c r="AE2493" s="13"/>
      <c r="AF2493" s="13"/>
      <c r="AG2493" s="13"/>
      <c r="AH2493" s="13"/>
      <c r="AI2493" s="13"/>
      <c r="AJ2493" s="13"/>
      <c r="AK2493" s="13"/>
      <c r="AL2493" s="13"/>
      <c r="AM2493" s="13"/>
      <c r="AN2493" s="13"/>
      <c r="AO2493" s="13"/>
      <c r="AP2493" s="13"/>
      <c r="AQ2493" s="13"/>
      <c r="AR2493" s="13"/>
      <c r="AS2493" s="13"/>
      <c r="AT2493" s="13"/>
      <c r="AU2493" s="13"/>
      <c r="AV2493" s="13"/>
      <c r="AW2493" s="13"/>
      <c r="AX2493" s="13"/>
      <c r="AY2493" s="13"/>
      <c r="AZ2493" s="13"/>
      <c r="BA2493" s="13"/>
      <c r="BB2493" s="13"/>
      <c r="BC2493" s="13"/>
      <c r="BD2493" s="13"/>
      <c r="BE2493" s="13"/>
      <c r="BF2493" s="13"/>
      <c r="BG2493" s="13"/>
      <c r="BH2493" s="13"/>
      <c r="BI2493" s="13"/>
      <c r="BJ2493" s="13"/>
      <c r="BK2493" s="13"/>
      <c r="BL2493" s="13"/>
      <c r="BM2493" s="13"/>
      <c r="BN2493" s="13"/>
      <c r="BO2493" s="13"/>
    </row>
    <row r="2494" spans="1:67" s="8" customFormat="1" x14ac:dyDescent="0.25">
      <c r="A2494" t="s">
        <v>962</v>
      </c>
      <c r="B2494" t="s">
        <v>326</v>
      </c>
      <c r="C2494" t="s">
        <v>1504</v>
      </c>
      <c r="D2494" t="s">
        <v>64</v>
      </c>
      <c r="E2494" t="s">
        <v>876</v>
      </c>
      <c r="F2494" t="s">
        <v>961</v>
      </c>
      <c r="G2494" t="s">
        <v>876</v>
      </c>
      <c r="H2494" t="s">
        <v>961</v>
      </c>
      <c r="I2494" t="b">
        <v>0</v>
      </c>
      <c r="J2494"/>
      <c r="K2494"/>
      <c r="L2494"/>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c r="AT2494"/>
      <c r="AU2494"/>
      <c r="AV2494"/>
      <c r="AW2494">
        <v>6.2</v>
      </c>
      <c r="AX2494"/>
      <c r="AY2494"/>
      <c r="AZ2494">
        <v>4.5</v>
      </c>
      <c r="BA2494">
        <v>6.4</v>
      </c>
      <c r="BB2494"/>
      <c r="BC2494"/>
      <c r="BD2494">
        <v>4.9000000000000004</v>
      </c>
      <c r="BE2494">
        <v>6.6</v>
      </c>
      <c r="BF2494"/>
      <c r="BG2494"/>
      <c r="BH2494">
        <v>4.3</v>
      </c>
      <c r="BI2494" t="s">
        <v>2174</v>
      </c>
      <c r="BJ2494" t="s">
        <v>67</v>
      </c>
      <c r="BK2494" s="1">
        <v>44819</v>
      </c>
      <c r="BL2494" t="s">
        <v>2166</v>
      </c>
      <c r="BM2494">
        <v>1637</v>
      </c>
      <c r="BN2494"/>
      <c r="BO2494"/>
    </row>
    <row r="2495" spans="1:67" s="12" customFormat="1" x14ac:dyDescent="0.25">
      <c r="A2495" t="s">
        <v>962</v>
      </c>
      <c r="B2495"/>
      <c r="C2495" t="s">
        <v>1504</v>
      </c>
      <c r="D2495" t="s">
        <v>64</v>
      </c>
      <c r="E2495" t="s">
        <v>876</v>
      </c>
      <c r="F2495" t="s">
        <v>961</v>
      </c>
      <c r="G2495" t="s">
        <v>963</v>
      </c>
      <c r="H2495" t="s">
        <v>961</v>
      </c>
      <c r="I2495"/>
      <c r="J2495"/>
      <c r="K2495"/>
      <c r="L2495"/>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v>6.2</v>
      </c>
      <c r="AX2495">
        <v>3.8</v>
      </c>
      <c r="AY2495">
        <v>4.5</v>
      </c>
      <c r="AZ2495">
        <v>4.5</v>
      </c>
      <c r="BA2495">
        <v>6.4</v>
      </c>
      <c r="BB2495"/>
      <c r="BC2495"/>
      <c r="BD2495">
        <v>4.9000000000000004</v>
      </c>
      <c r="BE2495">
        <v>6.6</v>
      </c>
      <c r="BF2495"/>
      <c r="BG2495"/>
      <c r="BH2495">
        <v>4.3</v>
      </c>
      <c r="BI2495"/>
      <c r="BJ2495" t="s">
        <v>67</v>
      </c>
      <c r="BK2495"/>
      <c r="BL2495" t="s">
        <v>217</v>
      </c>
      <c r="BM2495">
        <v>1609</v>
      </c>
      <c r="BN2495" t="s">
        <v>60</v>
      </c>
      <c r="BO2495" t="s">
        <v>217</v>
      </c>
    </row>
    <row r="2496" spans="1:67" s="12" customFormat="1" x14ac:dyDescent="0.25">
      <c r="A2496" t="s">
        <v>964</v>
      </c>
      <c r="B2496"/>
      <c r="C2496" t="s">
        <v>1504</v>
      </c>
      <c r="D2496" t="s">
        <v>64</v>
      </c>
      <c r="E2496" t="s">
        <v>876</v>
      </c>
      <c r="F2496" t="s">
        <v>961</v>
      </c>
      <c r="G2496" t="s">
        <v>963</v>
      </c>
      <c r="H2496" t="s">
        <v>961</v>
      </c>
      <c r="I2496"/>
      <c r="J2496"/>
      <c r="K2496"/>
      <c r="L2496"/>
      <c r="M2496"/>
      <c r="N2496"/>
      <c r="O2496"/>
      <c r="P2496"/>
      <c r="Q2496"/>
      <c r="R2496"/>
      <c r="S2496"/>
      <c r="T2496"/>
      <c r="U2496"/>
      <c r="V2496"/>
      <c r="W2496"/>
      <c r="X2496"/>
      <c r="Y2496"/>
      <c r="Z2496"/>
      <c r="AA2496"/>
      <c r="AB2496"/>
      <c r="AC2496"/>
      <c r="AD2496"/>
      <c r="AE2496"/>
      <c r="AF2496"/>
      <c r="AG2496"/>
      <c r="AH2496"/>
      <c r="AI2496"/>
      <c r="AJ2496"/>
      <c r="AK2496"/>
      <c r="AL2496"/>
      <c r="AM2496"/>
      <c r="AN2496"/>
      <c r="AO2496">
        <v>4</v>
      </c>
      <c r="AP2496"/>
      <c r="AQ2496"/>
      <c r="AR2496">
        <v>2.4</v>
      </c>
      <c r="AS2496">
        <v>4.5</v>
      </c>
      <c r="AT2496"/>
      <c r="AU2496"/>
      <c r="AV2496">
        <v>2.9</v>
      </c>
      <c r="AW2496"/>
      <c r="AX2496"/>
      <c r="AY2496"/>
      <c r="AZ2496"/>
      <c r="BA2496"/>
      <c r="BB2496"/>
      <c r="BC2496"/>
      <c r="BD2496"/>
      <c r="BE2496"/>
      <c r="BF2496"/>
      <c r="BG2496"/>
      <c r="BH2496"/>
      <c r="BI2496"/>
      <c r="BJ2496" t="s">
        <v>67</v>
      </c>
      <c r="BK2496"/>
      <c r="BL2496" t="s">
        <v>217</v>
      </c>
      <c r="BM2496">
        <v>1609</v>
      </c>
      <c r="BN2496" t="s">
        <v>60</v>
      </c>
      <c r="BO2496" t="s">
        <v>217</v>
      </c>
    </row>
    <row r="2497" spans="1:67" s="12" customFormat="1" x14ac:dyDescent="0.25">
      <c r="A2497" s="8" t="s">
        <v>2415</v>
      </c>
      <c r="B2497"/>
      <c r="C2497" t="s">
        <v>1504</v>
      </c>
      <c r="D2497" t="s">
        <v>64</v>
      </c>
      <c r="E2497" t="s">
        <v>876</v>
      </c>
      <c r="F2497" t="s">
        <v>271</v>
      </c>
      <c r="G2497" s="8" t="s">
        <v>876</v>
      </c>
      <c r="H2497" s="8" t="s">
        <v>271</v>
      </c>
      <c r="I2497" s="8"/>
      <c r="J2497"/>
      <c r="K2497"/>
      <c r="L2497"/>
      <c r="M2497"/>
      <c r="N2497"/>
      <c r="O2497"/>
      <c r="P2497"/>
      <c r="Q2497"/>
      <c r="R2497"/>
      <c r="S2497"/>
      <c r="T2497"/>
      <c r="U2497"/>
      <c r="V2497"/>
      <c r="W2497"/>
      <c r="X2497"/>
      <c r="Y2497">
        <v>5</v>
      </c>
      <c r="Z2497"/>
      <c r="AA2497"/>
      <c r="AB2497">
        <v>6.55</v>
      </c>
      <c r="AC2497"/>
      <c r="AD2497"/>
      <c r="AE2497"/>
      <c r="AF2497"/>
      <c r="AG2497"/>
      <c r="AH2497"/>
      <c r="AI2497"/>
      <c r="AJ2497"/>
      <c r="AK2497"/>
      <c r="AL2497"/>
      <c r="AM2497"/>
      <c r="AN2497"/>
      <c r="AO2497"/>
      <c r="AP2497"/>
      <c r="AQ2497"/>
      <c r="AR2497"/>
      <c r="AS2497"/>
      <c r="AT2497"/>
      <c r="AU2497"/>
      <c r="AV2497"/>
      <c r="AW2497"/>
      <c r="AX2497"/>
      <c r="AY2497"/>
      <c r="AZ2497"/>
      <c r="BA2497"/>
      <c r="BB2497"/>
      <c r="BC2497"/>
      <c r="BD2497"/>
      <c r="BE2497"/>
      <c r="BF2497"/>
      <c r="BG2497"/>
      <c r="BH2497"/>
      <c r="BI2497" t="s">
        <v>2416</v>
      </c>
      <c r="BJ2497" t="s">
        <v>67</v>
      </c>
      <c r="BK2497" s="1">
        <v>44824</v>
      </c>
      <c r="BL2497" t="s">
        <v>2356</v>
      </c>
      <c r="BM2497">
        <v>2930</v>
      </c>
      <c r="BN2497"/>
      <c r="BO2497"/>
    </row>
    <row r="2498" spans="1:67" s="12" customFormat="1" x14ac:dyDescent="0.25">
      <c r="A2498" s="8" t="s">
        <v>2414</v>
      </c>
      <c r="B2498"/>
      <c r="C2498" t="s">
        <v>1504</v>
      </c>
      <c r="D2498" t="s">
        <v>64</v>
      </c>
      <c r="E2498" t="s">
        <v>876</v>
      </c>
      <c r="F2498" t="s">
        <v>271</v>
      </c>
      <c r="G2498" s="8" t="s">
        <v>876</v>
      </c>
      <c r="H2498" s="8" t="s">
        <v>271</v>
      </c>
      <c r="I2498" s="8"/>
      <c r="J2498"/>
      <c r="K2498"/>
      <c r="L2498"/>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c r="AX2498"/>
      <c r="AY2498"/>
      <c r="AZ2498"/>
      <c r="BA2498"/>
      <c r="BB2498"/>
      <c r="BC2498"/>
      <c r="BD2498"/>
      <c r="BE2498">
        <v>5.6</v>
      </c>
      <c r="BF2498"/>
      <c r="BG2498"/>
      <c r="BH2498">
        <v>3.75</v>
      </c>
      <c r="BI2498"/>
      <c r="BJ2498" t="s">
        <v>67</v>
      </c>
      <c r="BK2498" s="1">
        <v>44824</v>
      </c>
      <c r="BL2498" t="s">
        <v>2356</v>
      </c>
      <c r="BM2498">
        <v>2930</v>
      </c>
      <c r="BN2498"/>
      <c r="BO2498"/>
    </row>
    <row r="2499" spans="1:67" s="12" customFormat="1" x14ac:dyDescent="0.25">
      <c r="A2499" t="s">
        <v>2159</v>
      </c>
      <c r="B2499"/>
      <c r="C2499" t="s">
        <v>1504</v>
      </c>
      <c r="D2499" t="s">
        <v>64</v>
      </c>
      <c r="E2499" t="s">
        <v>876</v>
      </c>
      <c r="F2499" t="s">
        <v>271</v>
      </c>
      <c r="G2499" t="s">
        <v>876</v>
      </c>
      <c r="H2499" t="s">
        <v>271</v>
      </c>
      <c r="I2499"/>
      <c r="J2499"/>
      <c r="K2499"/>
      <c r="L2499"/>
      <c r="M2499"/>
      <c r="N2499"/>
      <c r="O2499"/>
      <c r="P2499"/>
      <c r="Q2499"/>
      <c r="R2499"/>
      <c r="S2499"/>
      <c r="T2499"/>
      <c r="U2499"/>
      <c r="V2499"/>
      <c r="W2499"/>
      <c r="X2499"/>
      <c r="Y2499"/>
      <c r="Z2499"/>
      <c r="AA2499"/>
      <c r="AB2499"/>
      <c r="AC2499"/>
      <c r="AD2499"/>
      <c r="AE2499"/>
      <c r="AF2499"/>
      <c r="AG2499"/>
      <c r="AH2499"/>
      <c r="AI2499"/>
      <c r="AJ2499"/>
      <c r="AK2499">
        <v>4.9000000000000004</v>
      </c>
      <c r="AL2499"/>
      <c r="AM2499"/>
      <c r="AN2499">
        <v>3.7</v>
      </c>
      <c r="AO2499">
        <v>5.5</v>
      </c>
      <c r="AP2499"/>
      <c r="AQ2499"/>
      <c r="AR2499">
        <v>4.0999999999999996</v>
      </c>
      <c r="AS2499">
        <v>5.4</v>
      </c>
      <c r="AT2499"/>
      <c r="AU2499"/>
      <c r="AV2499">
        <v>4.5999999999999996</v>
      </c>
      <c r="AW2499">
        <v>6.7</v>
      </c>
      <c r="AX2499"/>
      <c r="AY2499"/>
      <c r="AZ2499">
        <v>5.2</v>
      </c>
      <c r="BA2499">
        <v>7.5</v>
      </c>
      <c r="BB2499"/>
      <c r="BC2499"/>
      <c r="BD2499">
        <v>6.3</v>
      </c>
      <c r="BE2499">
        <v>8.5</v>
      </c>
      <c r="BF2499"/>
      <c r="BG2499"/>
      <c r="BH2499">
        <v>5.5</v>
      </c>
      <c r="BI2499"/>
      <c r="BJ2499" t="s">
        <v>67</v>
      </c>
      <c r="BK2499" s="1">
        <v>44819</v>
      </c>
      <c r="BL2499" t="s">
        <v>2166</v>
      </c>
      <c r="BM2499">
        <v>1637</v>
      </c>
      <c r="BN2499"/>
      <c r="BO2499"/>
    </row>
    <row r="2500" spans="1:67" s="12" customFormat="1" x14ac:dyDescent="0.25">
      <c r="A2500" s="13" t="s">
        <v>1723</v>
      </c>
      <c r="B2500" s="13"/>
      <c r="C2500" s="13" t="s">
        <v>1504</v>
      </c>
      <c r="D2500" s="13" t="s">
        <v>64</v>
      </c>
      <c r="E2500" s="13" t="s">
        <v>876</v>
      </c>
      <c r="F2500" s="13" t="s">
        <v>1571</v>
      </c>
      <c r="G2500" s="13" t="s">
        <v>876</v>
      </c>
      <c r="H2500" s="13" t="s">
        <v>1571</v>
      </c>
      <c r="I2500" s="13"/>
      <c r="J2500" s="13"/>
      <c r="K2500" s="13"/>
      <c r="L2500" s="13"/>
      <c r="M2500" s="13"/>
      <c r="N2500" s="13"/>
      <c r="O2500" s="13"/>
      <c r="P2500" s="13"/>
      <c r="Q2500" s="13"/>
      <c r="R2500" s="13"/>
      <c r="S2500" s="13"/>
      <c r="T2500" s="13"/>
      <c r="U2500" s="13"/>
      <c r="V2500" s="13"/>
      <c r="W2500" s="13"/>
      <c r="X2500" s="13"/>
      <c r="Y2500" s="13"/>
      <c r="Z2500" s="13"/>
      <c r="AA2500" s="13"/>
      <c r="AB2500" s="13"/>
      <c r="AC2500" s="13"/>
      <c r="AD2500" s="13"/>
      <c r="AE2500" s="13"/>
      <c r="AF2500" s="13"/>
      <c r="AG2500" s="13"/>
      <c r="AH2500" s="13"/>
      <c r="AI2500" s="13"/>
      <c r="AJ2500" s="13"/>
      <c r="AK2500" s="13"/>
      <c r="AL2500" s="13"/>
      <c r="AM2500" s="13"/>
      <c r="AN2500" s="13"/>
      <c r="AO2500" s="13"/>
      <c r="AP2500" s="13"/>
      <c r="AQ2500" s="13"/>
      <c r="AR2500" s="13"/>
      <c r="AS2500" s="13"/>
      <c r="AT2500" s="13"/>
      <c r="AU2500" s="13"/>
      <c r="AV2500" s="13"/>
      <c r="AW2500" s="13"/>
      <c r="AX2500" s="13"/>
      <c r="AY2500" s="13"/>
      <c r="AZ2500" s="13"/>
      <c r="BA2500" s="13"/>
      <c r="BB2500" s="13"/>
      <c r="BC2500" s="13"/>
      <c r="BD2500" s="13"/>
      <c r="BE2500" s="13"/>
      <c r="BF2500" s="13"/>
      <c r="BG2500" s="13"/>
      <c r="BH2500" s="13"/>
      <c r="BI2500" s="13"/>
      <c r="BJ2500" s="13"/>
      <c r="BK2500" s="13"/>
      <c r="BL2500" s="13"/>
      <c r="BM2500" s="13"/>
      <c r="BN2500" s="13"/>
      <c r="BO2500" s="13"/>
    </row>
    <row r="2501" spans="1:67" s="8" customFormat="1" x14ac:dyDescent="0.25">
      <c r="A2501" s="8" t="s">
        <v>2457</v>
      </c>
      <c r="B2501"/>
      <c r="C2501" t="s">
        <v>1504</v>
      </c>
      <c r="D2501" t="s">
        <v>64</v>
      </c>
      <c r="E2501" t="s">
        <v>876</v>
      </c>
      <c r="F2501" t="s">
        <v>1571</v>
      </c>
      <c r="G2501" s="8" t="s">
        <v>876</v>
      </c>
      <c r="H2501" s="8" t="s">
        <v>1571</v>
      </c>
      <c r="J2501"/>
      <c r="K2501"/>
      <c r="L2501"/>
      <c r="M2501"/>
      <c r="N2501"/>
      <c r="O2501"/>
      <c r="P2501"/>
      <c r="Q2501"/>
      <c r="R2501"/>
      <c r="S2501"/>
      <c r="T2501"/>
      <c r="U2501"/>
      <c r="V2501"/>
      <c r="W2501"/>
      <c r="X2501"/>
      <c r="Y2501"/>
      <c r="Z2501"/>
      <c r="AA2501"/>
      <c r="AB2501"/>
      <c r="AC2501">
        <v>4.54</v>
      </c>
      <c r="AD2501"/>
      <c r="AE2501"/>
      <c r="AF2501">
        <v>5.19</v>
      </c>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t="s">
        <v>67</v>
      </c>
      <c r="BK2501" s="1">
        <v>44825</v>
      </c>
      <c r="BL2501" t="s">
        <v>2453</v>
      </c>
      <c r="BM2501">
        <v>79420</v>
      </c>
      <c r="BN2501"/>
      <c r="BO2501"/>
    </row>
    <row r="2502" spans="1:67" s="8" customFormat="1" x14ac:dyDescent="0.25">
      <c r="A2502" s="8" t="s">
        <v>2456</v>
      </c>
      <c r="B2502"/>
      <c r="C2502" t="s">
        <v>1504</v>
      </c>
      <c r="D2502" t="s">
        <v>64</v>
      </c>
      <c r="E2502" t="s">
        <v>876</v>
      </c>
      <c r="F2502" t="s">
        <v>1571</v>
      </c>
      <c r="G2502" s="8" t="s">
        <v>876</v>
      </c>
      <c r="H2502" s="8" t="s">
        <v>1571</v>
      </c>
      <c r="J2502"/>
      <c r="K2502"/>
      <c r="L2502"/>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c r="AT2502"/>
      <c r="AU2502"/>
      <c r="AV2502" s="8">
        <v>2.79</v>
      </c>
      <c r="AW2502" s="5"/>
      <c r="AX2502" s="5"/>
      <c r="AY2502" s="5">
        <v>2.93</v>
      </c>
      <c r="AZ2502" s="5"/>
      <c r="BA2502">
        <v>4.41</v>
      </c>
      <c r="BB2502">
        <v>3.15</v>
      </c>
      <c r="BC2502">
        <v>3.22</v>
      </c>
      <c r="BD2502">
        <v>3.22</v>
      </c>
      <c r="BE2502"/>
      <c r="BF2502"/>
      <c r="BG2502"/>
      <c r="BH2502"/>
      <c r="BI2502" t="s">
        <v>2460</v>
      </c>
      <c r="BJ2502" t="s">
        <v>67</v>
      </c>
      <c r="BK2502" s="1">
        <v>44825</v>
      </c>
      <c r="BL2502" t="s">
        <v>2453</v>
      </c>
      <c r="BM2502">
        <v>79420</v>
      </c>
      <c r="BN2502" t="s">
        <v>60</v>
      </c>
      <c r="BO2502" t="s">
        <v>2453</v>
      </c>
    </row>
    <row r="2503" spans="1:67" s="12" customFormat="1" x14ac:dyDescent="0.25">
      <c r="A2503" s="8" t="s">
        <v>2170</v>
      </c>
      <c r="B2503" t="s">
        <v>326</v>
      </c>
      <c r="C2503" t="s">
        <v>1504</v>
      </c>
      <c r="D2503" t="s">
        <v>64</v>
      </c>
      <c r="E2503" t="s">
        <v>876</v>
      </c>
      <c r="F2503" t="s">
        <v>1571</v>
      </c>
      <c r="G2503" s="8" t="s">
        <v>876</v>
      </c>
      <c r="H2503" s="8" t="s">
        <v>1571</v>
      </c>
      <c r="I2503" s="8" t="b">
        <v>0</v>
      </c>
      <c r="J2503"/>
      <c r="K2503"/>
      <c r="L2503"/>
      <c r="M2503"/>
      <c r="N2503"/>
      <c r="O2503"/>
      <c r="P2503"/>
      <c r="Q2503"/>
      <c r="R2503"/>
      <c r="S2503"/>
      <c r="T2503"/>
      <c r="U2503"/>
      <c r="V2503"/>
      <c r="W2503"/>
      <c r="X2503"/>
      <c r="Y2503"/>
      <c r="Z2503"/>
      <c r="AA2503"/>
      <c r="AB2503"/>
      <c r="AC2503">
        <v>4.62</v>
      </c>
      <c r="AD2503"/>
      <c r="AE2503"/>
      <c r="AF2503">
        <v>5.5</v>
      </c>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c r="BJ2503" t="s">
        <v>67</v>
      </c>
      <c r="BK2503" s="1">
        <v>44825</v>
      </c>
      <c r="BL2503" t="s">
        <v>2453</v>
      </c>
      <c r="BM2503">
        <v>79420</v>
      </c>
      <c r="BN2503"/>
      <c r="BO2503"/>
    </row>
    <row r="2504" spans="1:67" s="12" customFormat="1" x14ac:dyDescent="0.25">
      <c r="A2504" t="s">
        <v>2170</v>
      </c>
      <c r="B2504"/>
      <c r="C2504" t="s">
        <v>1504</v>
      </c>
      <c r="D2504" t="s">
        <v>64</v>
      </c>
      <c r="E2504" t="s">
        <v>876</v>
      </c>
      <c r="F2504" t="s">
        <v>1571</v>
      </c>
      <c r="G2504" s="15" t="s">
        <v>876</v>
      </c>
      <c r="H2504" t="s">
        <v>1571</v>
      </c>
      <c r="I2504"/>
      <c r="J2504"/>
      <c r="K2504"/>
      <c r="L2504"/>
      <c r="M2504"/>
      <c r="N2504"/>
      <c r="O2504"/>
      <c r="P2504"/>
      <c r="Q2504"/>
      <c r="R2504"/>
      <c r="S2504"/>
      <c r="T2504"/>
      <c r="U2504">
        <v>3.3</v>
      </c>
      <c r="V2504"/>
      <c r="W2504"/>
      <c r="X2504">
        <v>4.0999999999999996</v>
      </c>
      <c r="Y2504">
        <v>4.4000000000000004</v>
      </c>
      <c r="Z2504"/>
      <c r="AA2504"/>
      <c r="AB2504">
        <v>4.58</v>
      </c>
      <c r="AC2504">
        <v>4.62</v>
      </c>
      <c r="AD2504"/>
      <c r="AE2504"/>
      <c r="AF2504">
        <v>5.5</v>
      </c>
      <c r="AG2504">
        <v>3.44</v>
      </c>
      <c r="AH2504"/>
      <c r="AI2504"/>
      <c r="AJ2504">
        <v>4.8899999999999997</v>
      </c>
      <c r="AK2504"/>
      <c r="AL2504"/>
      <c r="AM2504"/>
      <c r="AN2504"/>
      <c r="AO2504"/>
      <c r="AP2504"/>
      <c r="AQ2504"/>
      <c r="AR2504"/>
      <c r="AS2504"/>
      <c r="AT2504"/>
      <c r="AU2504"/>
      <c r="AV2504"/>
      <c r="AW2504"/>
      <c r="AX2504"/>
      <c r="AY2504"/>
      <c r="AZ2504"/>
      <c r="BA2504"/>
      <c r="BB2504"/>
      <c r="BC2504"/>
      <c r="BD2504"/>
      <c r="BE2504"/>
      <c r="BF2504"/>
      <c r="BG2504"/>
      <c r="BH2504"/>
      <c r="BI2504" t="s">
        <v>2168</v>
      </c>
      <c r="BJ2504" t="s">
        <v>67</v>
      </c>
      <c r="BK2504" s="1">
        <v>44819</v>
      </c>
      <c r="BL2504" t="s">
        <v>2169</v>
      </c>
      <c r="BM2504">
        <v>9611</v>
      </c>
      <c r="BN2504" t="s">
        <v>60</v>
      </c>
      <c r="BO2504" t="s">
        <v>2169</v>
      </c>
    </row>
    <row r="2505" spans="1:67" s="12" customFormat="1" x14ac:dyDescent="0.25">
      <c r="A2505" s="8" t="s">
        <v>2458</v>
      </c>
      <c r="B2505"/>
      <c r="C2505" t="s">
        <v>1504</v>
      </c>
      <c r="D2505" t="s">
        <v>64</v>
      </c>
      <c r="E2505" t="s">
        <v>876</v>
      </c>
      <c r="F2505" t="s">
        <v>1571</v>
      </c>
      <c r="G2505" s="8" t="s">
        <v>876</v>
      </c>
      <c r="H2505" s="8" t="s">
        <v>1571</v>
      </c>
      <c r="I2505" s="8"/>
      <c r="J2505"/>
      <c r="K2505"/>
      <c r="L2505"/>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v>5.27</v>
      </c>
      <c r="BF2505"/>
      <c r="BG2505"/>
      <c r="BH2505">
        <v>3.18</v>
      </c>
      <c r="BI2505"/>
      <c r="BJ2505" t="s">
        <v>67</v>
      </c>
      <c r="BK2505" s="1">
        <v>44825</v>
      </c>
      <c r="BL2505" t="s">
        <v>2453</v>
      </c>
      <c r="BM2505">
        <v>79420</v>
      </c>
      <c r="BN2505" t="s">
        <v>60</v>
      </c>
      <c r="BO2505" t="s">
        <v>2453</v>
      </c>
    </row>
    <row r="2506" spans="1:67" s="12" customFormat="1" x14ac:dyDescent="0.25">
      <c r="A2506" s="8" t="s">
        <v>2459</v>
      </c>
      <c r="B2506"/>
      <c r="C2506" t="s">
        <v>1504</v>
      </c>
      <c r="D2506" t="s">
        <v>64</v>
      </c>
      <c r="E2506" t="s">
        <v>876</v>
      </c>
      <c r="F2506" t="s">
        <v>1571</v>
      </c>
      <c r="G2506" s="8" t="s">
        <v>876</v>
      </c>
      <c r="H2506" s="8" t="s">
        <v>1571</v>
      </c>
      <c r="I2506" s="8"/>
      <c r="J2506"/>
      <c r="K2506"/>
      <c r="L2506"/>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v>3.5</v>
      </c>
      <c r="AT2506"/>
      <c r="AU2506"/>
      <c r="AV2506">
        <v>2.5</v>
      </c>
      <c r="AW2506" s="5"/>
      <c r="AX2506" s="5"/>
      <c r="AY2506" s="5">
        <v>3.14</v>
      </c>
      <c r="AZ2506" s="5">
        <v>3.14</v>
      </c>
      <c r="BA2506"/>
      <c r="BB2506"/>
      <c r="BC2506"/>
      <c r="BD2506"/>
      <c r="BE2506"/>
      <c r="BF2506"/>
      <c r="BG2506"/>
      <c r="BH2506"/>
      <c r="BI2506" t="s">
        <v>2461</v>
      </c>
      <c r="BJ2506" t="s">
        <v>67</v>
      </c>
      <c r="BK2506" s="1">
        <v>44825</v>
      </c>
      <c r="BL2506" t="s">
        <v>2453</v>
      </c>
      <c r="BM2506">
        <v>79420</v>
      </c>
      <c r="BN2506" t="s">
        <v>60</v>
      </c>
      <c r="BO2506" t="s">
        <v>2453</v>
      </c>
    </row>
    <row r="2507" spans="1:67" s="12" customFormat="1" x14ac:dyDescent="0.25">
      <c r="A2507" s="8" t="s">
        <v>2462</v>
      </c>
      <c r="B2507"/>
      <c r="C2507" t="s">
        <v>1504</v>
      </c>
      <c r="D2507" t="s">
        <v>64</v>
      </c>
      <c r="E2507" t="s">
        <v>876</v>
      </c>
      <c r="F2507" t="s">
        <v>1571</v>
      </c>
      <c r="G2507" s="8" t="s">
        <v>876</v>
      </c>
      <c r="H2507" s="8" t="s">
        <v>1571</v>
      </c>
      <c r="I2507" s="8"/>
      <c r="J2507"/>
      <c r="K2507"/>
      <c r="L2507"/>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f>AVERAGE(4.38,4.49)</f>
        <v>4.4350000000000005</v>
      </c>
      <c r="AX2507">
        <f>AVERAGE(2.78,2.94)</f>
        <v>2.86</v>
      </c>
      <c r="AY2507">
        <f>AVERAGE(2.93,3.14)</f>
        <v>3.0350000000000001</v>
      </c>
      <c r="AZ2507">
        <f>MAX(AX2507:AY2507)</f>
        <v>3.0350000000000001</v>
      </c>
      <c r="BA2507"/>
      <c r="BB2507"/>
      <c r="BC2507"/>
      <c r="BD2507"/>
      <c r="BE2507"/>
      <c r="BF2507"/>
      <c r="BG2507"/>
      <c r="BH2507"/>
      <c r="BI2507"/>
      <c r="BJ2507" t="s">
        <v>67</v>
      </c>
      <c r="BK2507" s="1">
        <v>44825</v>
      </c>
      <c r="BL2507" t="s">
        <v>2453</v>
      </c>
      <c r="BM2507">
        <v>79420</v>
      </c>
      <c r="BN2507"/>
      <c r="BO2507"/>
    </row>
    <row r="2508" spans="1:67" s="8" customFormat="1" x14ac:dyDescent="0.25">
      <c r="A2508" s="13" t="s">
        <v>1723</v>
      </c>
      <c r="B2508" s="13"/>
      <c r="C2508" s="13" t="s">
        <v>1504</v>
      </c>
      <c r="D2508" s="13" t="s">
        <v>64</v>
      </c>
      <c r="E2508" s="13" t="s">
        <v>876</v>
      </c>
      <c r="F2508" s="13"/>
      <c r="G2508" s="13" t="s">
        <v>876</v>
      </c>
      <c r="H2508" s="13"/>
      <c r="I2508" s="13"/>
      <c r="J2508" s="13"/>
      <c r="K2508" s="13"/>
      <c r="L2508" s="13"/>
      <c r="M2508" s="13"/>
      <c r="N2508" s="13"/>
      <c r="O2508" s="13"/>
      <c r="P2508" s="13"/>
      <c r="Q2508" s="13"/>
      <c r="R2508" s="13"/>
      <c r="S2508" s="13"/>
      <c r="T2508" s="13"/>
      <c r="U2508" s="13"/>
      <c r="V2508" s="13"/>
      <c r="W2508" s="13"/>
      <c r="X2508" s="13"/>
      <c r="Y2508" s="13"/>
      <c r="Z2508" s="13"/>
      <c r="AA2508" s="13"/>
      <c r="AB2508" s="13"/>
      <c r="AC2508" s="13"/>
      <c r="AD2508" s="13"/>
      <c r="AE2508" s="13"/>
      <c r="AF2508" s="13"/>
      <c r="AG2508" s="13"/>
      <c r="AH2508" s="13"/>
      <c r="AI2508" s="13"/>
      <c r="AJ2508" s="13"/>
      <c r="AK2508" s="13"/>
      <c r="AL2508" s="13"/>
      <c r="AM2508" s="13"/>
      <c r="AN2508" s="13"/>
      <c r="AO2508" s="13"/>
      <c r="AP2508" s="13"/>
      <c r="AQ2508" s="13"/>
      <c r="AR2508" s="13"/>
      <c r="AS2508" s="13"/>
      <c r="AT2508" s="13"/>
      <c r="AU2508" s="13"/>
      <c r="AV2508" s="13"/>
      <c r="AW2508" s="13"/>
      <c r="AX2508" s="13"/>
      <c r="AY2508" s="13"/>
      <c r="AZ2508" s="13"/>
      <c r="BA2508" s="13"/>
      <c r="BB2508" s="13"/>
      <c r="BC2508" s="13"/>
      <c r="BD2508" s="13"/>
      <c r="BE2508" s="13"/>
      <c r="BF2508" s="13"/>
      <c r="BG2508" s="13"/>
      <c r="BH2508" s="13"/>
      <c r="BI2508" s="13"/>
      <c r="BJ2508" s="13"/>
      <c r="BK2508" s="13"/>
      <c r="BL2508" s="13"/>
      <c r="BM2508" s="13"/>
      <c r="BN2508" s="13"/>
      <c r="BO2508" s="13"/>
    </row>
    <row r="2509" spans="1:67" s="12" customFormat="1" x14ac:dyDescent="0.25">
      <c r="A2509" s="13" t="s">
        <v>1723</v>
      </c>
      <c r="B2509" s="13"/>
      <c r="C2509" s="13" t="s">
        <v>1504</v>
      </c>
      <c r="D2509" s="13" t="s">
        <v>64</v>
      </c>
      <c r="E2509" s="13" t="s">
        <v>1033</v>
      </c>
      <c r="F2509" s="13" t="s">
        <v>1562</v>
      </c>
      <c r="G2509" s="13" t="s">
        <v>1033</v>
      </c>
      <c r="H2509" s="13" t="s">
        <v>1562</v>
      </c>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c r="AJ2509" s="13"/>
      <c r="AK2509" s="13"/>
      <c r="AL2509" s="13"/>
      <c r="AM2509" s="13"/>
      <c r="AN2509" s="13"/>
      <c r="AO2509" s="13"/>
      <c r="AP2509" s="13"/>
      <c r="AQ2509" s="13"/>
      <c r="AR2509" s="13"/>
      <c r="AS2509" s="13"/>
      <c r="AT2509" s="13"/>
      <c r="AU2509" s="13"/>
      <c r="AV2509" s="13"/>
      <c r="AW2509" s="13"/>
      <c r="AX2509" s="13"/>
      <c r="AY2509" s="13"/>
      <c r="AZ2509" s="13"/>
      <c r="BA2509" s="13"/>
      <c r="BB2509" s="13"/>
      <c r="BC2509" s="13"/>
      <c r="BD2509" s="13"/>
      <c r="BE2509" s="13"/>
      <c r="BF2509" s="13"/>
      <c r="BG2509" s="13"/>
      <c r="BH2509" s="13"/>
      <c r="BI2509" s="13"/>
      <c r="BJ2509" s="13"/>
      <c r="BK2509" s="13"/>
      <c r="BL2509" s="13"/>
      <c r="BM2509" s="13"/>
      <c r="BN2509" s="13"/>
      <c r="BO2509" s="13"/>
    </row>
    <row r="2510" spans="1:67" s="12" customFormat="1" x14ac:dyDescent="0.25">
      <c r="A2510" s="8"/>
      <c r="B2510"/>
      <c r="C2510" t="s">
        <v>1504</v>
      </c>
      <c r="D2510" t="s">
        <v>64</v>
      </c>
      <c r="E2510" t="s">
        <v>1033</v>
      </c>
      <c r="F2510" t="s">
        <v>1034</v>
      </c>
      <c r="G2510" s="8" t="s">
        <v>129</v>
      </c>
      <c r="H2510" s="8" t="s">
        <v>1034</v>
      </c>
      <c r="I2510" s="8"/>
      <c r="J2510"/>
      <c r="K2510"/>
      <c r="L2510"/>
      <c r="M2510"/>
      <c r="N2510"/>
      <c r="O2510"/>
      <c r="P2510"/>
      <c r="Q2510"/>
      <c r="R2510"/>
      <c r="S2510"/>
      <c r="T2510"/>
      <c r="U2510">
        <f>0.006*1000</f>
        <v>6</v>
      </c>
      <c r="V2510"/>
      <c r="W2510"/>
      <c r="X2510">
        <f>0.004*1000</f>
        <v>4</v>
      </c>
      <c r="Y2510">
        <f>0.006*1000</f>
        <v>6</v>
      </c>
      <c r="Z2510"/>
      <c r="AA2510"/>
      <c r="AB2510">
        <f>0.006*1000</f>
        <v>6</v>
      </c>
      <c r="AC2510">
        <f>0.0064*1000</f>
        <v>6.4</v>
      </c>
      <c r="AD2510"/>
      <c r="AE2510"/>
      <c r="AF2510">
        <f>0.008*1000</f>
        <v>8</v>
      </c>
      <c r="AG2510">
        <f>0.0045*1000</f>
        <v>4.5</v>
      </c>
      <c r="AH2510"/>
      <c r="AI2510"/>
      <c r="AJ2510">
        <f>0.006*1000</f>
        <v>6</v>
      </c>
      <c r="AK2510"/>
      <c r="AL2510"/>
      <c r="AM2510"/>
      <c r="AN2510"/>
      <c r="AO2510"/>
      <c r="AP2510"/>
      <c r="AQ2510"/>
      <c r="AR2510"/>
      <c r="AS2510"/>
      <c r="AT2510"/>
      <c r="AU2510"/>
      <c r="AV2510"/>
      <c r="AW2510"/>
      <c r="AX2510"/>
      <c r="AY2510"/>
      <c r="AZ2510"/>
      <c r="BA2510"/>
      <c r="BB2510"/>
      <c r="BC2510"/>
      <c r="BD2510"/>
      <c r="BE2510"/>
      <c r="BF2510"/>
      <c r="BG2510"/>
      <c r="BH2510"/>
      <c r="BI2510"/>
      <c r="BJ2510" s="8" t="s">
        <v>67</v>
      </c>
      <c r="BK2510" s="1">
        <v>44826</v>
      </c>
      <c r="BL2510" s="8" t="s">
        <v>2531</v>
      </c>
      <c r="BM2510">
        <v>53560</v>
      </c>
      <c r="BN2510"/>
      <c r="BO2510"/>
    </row>
    <row r="2511" spans="1:67" s="12" customFormat="1" x14ac:dyDescent="0.25">
      <c r="A2511" s="8" t="s">
        <v>1993</v>
      </c>
      <c r="B2511"/>
      <c r="C2511" t="s">
        <v>1504</v>
      </c>
      <c r="D2511" t="s">
        <v>64</v>
      </c>
      <c r="E2511" t="s">
        <v>1033</v>
      </c>
      <c r="F2511" t="s">
        <v>1034</v>
      </c>
      <c r="G2511" s="8" t="s">
        <v>1033</v>
      </c>
      <c r="H2511" s="8" t="s">
        <v>1992</v>
      </c>
      <c r="I2511" s="8"/>
      <c r="J2511"/>
      <c r="K2511"/>
      <c r="L2511"/>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c r="AT2511"/>
      <c r="AU2511"/>
      <c r="AV2511"/>
      <c r="AW2511">
        <v>4.9000000000000004</v>
      </c>
      <c r="AX2511">
        <v>3.5</v>
      </c>
      <c r="AY2511">
        <v>3.9</v>
      </c>
      <c r="AZ2511">
        <v>3.9</v>
      </c>
      <c r="BA2511">
        <v>6</v>
      </c>
      <c r="BB2511">
        <v>4.9000000000000004</v>
      </c>
      <c r="BC2511">
        <v>5</v>
      </c>
      <c r="BD2511">
        <v>5</v>
      </c>
      <c r="BE2511">
        <v>5.9</v>
      </c>
      <c r="BF2511">
        <v>4.2</v>
      </c>
      <c r="BG2511">
        <v>3.4</v>
      </c>
      <c r="BH2511">
        <v>4.2</v>
      </c>
      <c r="BI2511"/>
      <c r="BJ2511" s="8" t="s">
        <v>67</v>
      </c>
      <c r="BK2511" s="1">
        <v>44816</v>
      </c>
      <c r="BL2511" t="s">
        <v>1933</v>
      </c>
      <c r="BM2511">
        <v>2585</v>
      </c>
      <c r="BN2511"/>
      <c r="BO2511"/>
    </row>
    <row r="2512" spans="1:67" s="12" customFormat="1" x14ac:dyDescent="0.25">
      <c r="A2512" s="8" t="s">
        <v>1994</v>
      </c>
      <c r="B2512"/>
      <c r="C2512" t="s">
        <v>1504</v>
      </c>
      <c r="D2512" t="s">
        <v>64</v>
      </c>
      <c r="E2512" t="s">
        <v>1033</v>
      </c>
      <c r="F2512" t="s">
        <v>1034</v>
      </c>
      <c r="G2512" s="8" t="s">
        <v>1033</v>
      </c>
      <c r="H2512" s="8" t="s">
        <v>1992</v>
      </c>
      <c r="I2512" s="8"/>
      <c r="J2512"/>
      <c r="K2512"/>
      <c r="L2512"/>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c r="AT2512"/>
      <c r="AU2512"/>
      <c r="AV2512"/>
      <c r="AW2512"/>
      <c r="AX2512"/>
      <c r="AY2512"/>
      <c r="AZ2512"/>
      <c r="BA2512"/>
      <c r="BB2512"/>
      <c r="BC2512"/>
      <c r="BD2512"/>
      <c r="BE2512">
        <v>5.9</v>
      </c>
      <c r="BF2512">
        <v>3.7</v>
      </c>
      <c r="BG2512">
        <v>3.1</v>
      </c>
      <c r="BH2512">
        <v>3.7</v>
      </c>
      <c r="BI2512" s="11" t="s">
        <v>3468</v>
      </c>
      <c r="BJ2512" s="8" t="s">
        <v>67</v>
      </c>
      <c r="BK2512" s="1">
        <v>44816</v>
      </c>
      <c r="BL2512" t="s">
        <v>1933</v>
      </c>
      <c r="BM2512">
        <v>2585</v>
      </c>
      <c r="BN2512"/>
      <c r="BO2512"/>
    </row>
    <row r="2513" spans="1:67" x14ac:dyDescent="0.25">
      <c r="A2513" s="13" t="s">
        <v>1723</v>
      </c>
      <c r="B2513" s="13"/>
      <c r="C2513" s="13" t="s">
        <v>1504</v>
      </c>
      <c r="D2513" s="13" t="s">
        <v>64</v>
      </c>
      <c r="E2513" s="13" t="s">
        <v>1033</v>
      </c>
      <c r="F2513" s="13" t="s">
        <v>1034</v>
      </c>
      <c r="G2513" s="13" t="s">
        <v>1033</v>
      </c>
      <c r="H2513" s="13" t="s">
        <v>1034</v>
      </c>
      <c r="I2513" s="13"/>
      <c r="J2513" s="13"/>
      <c r="K2513" s="13"/>
      <c r="L2513" s="13"/>
      <c r="M2513" s="13"/>
      <c r="N2513" s="13"/>
      <c r="O2513" s="13"/>
      <c r="P2513" s="13"/>
      <c r="Q2513" s="13"/>
      <c r="R2513" s="13"/>
      <c r="S2513" s="13"/>
      <c r="T2513" s="13"/>
      <c r="U2513" s="13"/>
      <c r="V2513" s="13"/>
      <c r="W2513" s="13"/>
      <c r="X2513" s="13"/>
      <c r="Y2513" s="13"/>
      <c r="Z2513" s="13"/>
      <c r="AA2513" s="13"/>
      <c r="AB2513" s="13"/>
      <c r="AC2513" s="13"/>
      <c r="AD2513" s="13"/>
      <c r="AE2513" s="13"/>
      <c r="AF2513" s="13"/>
      <c r="AG2513" s="13"/>
      <c r="AH2513" s="13"/>
      <c r="AI2513" s="13"/>
      <c r="AJ2513" s="13"/>
      <c r="AK2513" s="13"/>
      <c r="AL2513" s="13"/>
      <c r="AM2513" s="13"/>
      <c r="AN2513" s="13"/>
      <c r="AO2513" s="13"/>
      <c r="AP2513" s="13"/>
      <c r="AQ2513" s="13"/>
      <c r="AR2513" s="13"/>
      <c r="AS2513" s="13"/>
      <c r="AT2513" s="13"/>
      <c r="AU2513" s="13"/>
      <c r="AV2513" s="13"/>
      <c r="AW2513" s="13"/>
      <c r="AX2513" s="13"/>
      <c r="AY2513" s="13"/>
      <c r="AZ2513" s="13"/>
      <c r="BA2513" s="13"/>
      <c r="BB2513" s="13"/>
      <c r="BC2513" s="13"/>
      <c r="BD2513" s="13"/>
      <c r="BE2513" s="13"/>
      <c r="BF2513" s="13"/>
      <c r="BG2513" s="13"/>
      <c r="BH2513" s="13"/>
      <c r="BI2513" s="13"/>
      <c r="BJ2513" s="13"/>
      <c r="BK2513" s="13"/>
      <c r="BL2513" s="13"/>
      <c r="BM2513" s="13"/>
      <c r="BN2513" s="13"/>
      <c r="BO2513" s="13"/>
    </row>
    <row r="2514" spans="1:67" x14ac:dyDescent="0.25">
      <c r="A2514" t="s">
        <v>1032</v>
      </c>
      <c r="C2514" t="s">
        <v>1504</v>
      </c>
      <c r="D2514" t="s">
        <v>64</v>
      </c>
      <c r="E2514" t="s">
        <v>1033</v>
      </c>
      <c r="F2514" t="s">
        <v>1034</v>
      </c>
      <c r="G2514" t="s">
        <v>1033</v>
      </c>
      <c r="H2514" t="s">
        <v>1034</v>
      </c>
      <c r="AO2514">
        <v>6.9</v>
      </c>
      <c r="AR2514">
        <v>2.2000000000000002</v>
      </c>
      <c r="AW2514">
        <v>5.3</v>
      </c>
      <c r="AZ2514">
        <v>4</v>
      </c>
      <c r="BA2514">
        <v>6</v>
      </c>
      <c r="BD2514">
        <v>4.7</v>
      </c>
      <c r="BE2514">
        <v>6</v>
      </c>
      <c r="BH2514">
        <v>3.8</v>
      </c>
      <c r="BJ2514" t="s">
        <v>67</v>
      </c>
      <c r="BL2514" t="s">
        <v>204</v>
      </c>
      <c r="BM2514">
        <v>7016</v>
      </c>
    </row>
    <row r="2515" spans="1:67" x14ac:dyDescent="0.25">
      <c r="A2515" t="s">
        <v>1035</v>
      </c>
      <c r="C2515" t="s">
        <v>1504</v>
      </c>
      <c r="D2515" t="s">
        <v>64</v>
      </c>
      <c r="E2515" t="s">
        <v>1033</v>
      </c>
      <c r="F2515" t="s">
        <v>1034</v>
      </c>
      <c r="G2515" t="s">
        <v>1033</v>
      </c>
      <c r="H2515" t="s">
        <v>1034</v>
      </c>
      <c r="AC2515">
        <v>6.6</v>
      </c>
      <c r="AF2515">
        <v>8.9</v>
      </c>
      <c r="AG2515">
        <v>4.2</v>
      </c>
      <c r="AJ2515">
        <v>7.3</v>
      </c>
      <c r="BA2515">
        <v>6.8</v>
      </c>
      <c r="BD2515">
        <v>5</v>
      </c>
      <c r="BE2515">
        <v>6.2</v>
      </c>
      <c r="BH2515">
        <v>4.7</v>
      </c>
      <c r="BJ2515" t="s">
        <v>67</v>
      </c>
      <c r="BL2515" t="s">
        <v>204</v>
      </c>
      <c r="BM2515">
        <v>7016</v>
      </c>
    </row>
    <row r="2516" spans="1:67" x14ac:dyDescent="0.25">
      <c r="A2516" t="s">
        <v>1036</v>
      </c>
      <c r="C2516" t="s">
        <v>1504</v>
      </c>
      <c r="D2516" t="s">
        <v>64</v>
      </c>
      <c r="E2516" t="s">
        <v>1033</v>
      </c>
      <c r="F2516" t="s">
        <v>1034</v>
      </c>
      <c r="G2516" t="s">
        <v>1033</v>
      </c>
      <c r="H2516" t="s">
        <v>1034</v>
      </c>
      <c r="AC2516">
        <v>6.7</v>
      </c>
      <c r="AF2516">
        <v>8.8000000000000007</v>
      </c>
      <c r="AG2516">
        <v>4.2</v>
      </c>
      <c r="AJ2516">
        <v>6.3</v>
      </c>
      <c r="BJ2516" t="s">
        <v>67</v>
      </c>
      <c r="BL2516" t="s">
        <v>204</v>
      </c>
      <c r="BM2516">
        <v>7016</v>
      </c>
      <c r="BN2516" t="s">
        <v>69</v>
      </c>
      <c r="BO2516" t="s">
        <v>204</v>
      </c>
    </row>
    <row r="2517" spans="1:67" x14ac:dyDescent="0.25">
      <c r="A2517" s="8" t="s">
        <v>1756</v>
      </c>
      <c r="B2517" s="8"/>
      <c r="C2517" s="8" t="s">
        <v>1504</v>
      </c>
      <c r="D2517" s="8" t="s">
        <v>64</v>
      </c>
      <c r="E2517" s="8" t="s">
        <v>1033</v>
      </c>
      <c r="F2517" s="8" t="s">
        <v>1034</v>
      </c>
      <c r="G2517" s="8" t="s">
        <v>1033</v>
      </c>
      <c r="H2517" s="8" t="s">
        <v>1034</v>
      </c>
      <c r="I2517" s="8"/>
      <c r="J2517" s="8"/>
      <c r="K2517" s="8"/>
      <c r="L2517" s="8" t="s">
        <v>1757</v>
      </c>
      <c r="M2517" s="8"/>
      <c r="N2517" s="8"/>
      <c r="O2517" s="8"/>
      <c r="P2517" s="8"/>
      <c r="Q2517" s="8"/>
      <c r="R2517" s="8"/>
      <c r="S2517" s="8"/>
      <c r="T2517" s="8"/>
      <c r="U2517" s="8"/>
      <c r="V2517" s="8"/>
      <c r="W2517" s="8"/>
      <c r="X2517" s="8"/>
      <c r="Y2517" s="8"/>
      <c r="Z2517" s="8"/>
      <c r="AA2517" s="8"/>
      <c r="AB2517" s="8"/>
      <c r="AC2517" s="8"/>
      <c r="AD2517" s="8"/>
      <c r="AE2517" s="8"/>
      <c r="AF2517" s="8"/>
      <c r="AG2517" s="8"/>
      <c r="AH2517" s="8"/>
      <c r="AI2517" s="8"/>
      <c r="AJ2517" s="8"/>
      <c r="AK2517" s="8"/>
      <c r="AL2517" s="8"/>
      <c r="AM2517" s="8"/>
      <c r="AN2517" s="8"/>
      <c r="AO2517" s="8"/>
      <c r="AP2517" s="8"/>
      <c r="AQ2517" s="8"/>
      <c r="AR2517" s="8"/>
      <c r="AS2517" s="8"/>
      <c r="AT2517" s="8"/>
      <c r="AU2517" s="8"/>
      <c r="AV2517" s="8"/>
      <c r="AW2517" s="8"/>
      <c r="AX2517" s="8"/>
      <c r="AY2517" s="8"/>
      <c r="AZ2517" s="8"/>
      <c r="BA2517" s="8"/>
      <c r="BB2517" s="8"/>
      <c r="BC2517" s="8"/>
      <c r="BD2517" s="8"/>
      <c r="BE2517" s="8"/>
      <c r="BF2517" s="8"/>
      <c r="BG2517" s="8"/>
      <c r="BH2517" s="8"/>
      <c r="BI2517" s="8"/>
      <c r="BJ2517" s="8" t="s">
        <v>67</v>
      </c>
      <c r="BK2517" s="9">
        <v>44812</v>
      </c>
      <c r="BL2517" s="8" t="s">
        <v>1724</v>
      </c>
      <c r="BM2517" s="8">
        <v>1420</v>
      </c>
      <c r="BN2517" s="8"/>
      <c r="BO2517" s="8"/>
    </row>
    <row r="2518" spans="1:67" x14ac:dyDescent="0.25">
      <c r="A2518" s="8" t="s">
        <v>1755</v>
      </c>
      <c r="B2518" s="8"/>
      <c r="C2518" s="8" t="s">
        <v>1504</v>
      </c>
      <c r="D2518" s="8" t="s">
        <v>64</v>
      </c>
      <c r="E2518" s="8" t="s">
        <v>1033</v>
      </c>
      <c r="F2518" s="8" t="s">
        <v>1034</v>
      </c>
      <c r="G2518" s="8" t="s">
        <v>1033</v>
      </c>
      <c r="H2518" s="8" t="s">
        <v>1034</v>
      </c>
      <c r="I2518" s="8"/>
      <c r="J2518" s="8"/>
      <c r="K2518" s="8"/>
      <c r="L2518" s="8" t="s">
        <v>1729</v>
      </c>
      <c r="M2518" s="8"/>
      <c r="N2518" s="8"/>
      <c r="O2518" s="8"/>
      <c r="P2518" s="8"/>
      <c r="Q2518" s="8"/>
      <c r="R2518" s="8"/>
      <c r="S2518" s="8"/>
      <c r="T2518" s="8"/>
      <c r="U2518" s="8"/>
      <c r="V2518" s="8"/>
      <c r="W2518" s="8"/>
      <c r="X2518" s="8"/>
      <c r="Y2518" s="8"/>
      <c r="Z2518" s="8"/>
      <c r="AA2518" s="8"/>
      <c r="AB2518" s="8"/>
      <c r="AC2518" s="8"/>
      <c r="AD2518" s="8"/>
      <c r="AE2518" s="8"/>
      <c r="AF2518" s="8"/>
      <c r="AG2518" s="8"/>
      <c r="AH2518" s="8"/>
      <c r="AI2518" s="8"/>
      <c r="AJ2518" s="8"/>
      <c r="AK2518" s="8"/>
      <c r="AL2518" s="8"/>
      <c r="AM2518" s="8"/>
      <c r="AN2518" s="8"/>
      <c r="AO2518" s="8"/>
      <c r="AP2518" s="8"/>
      <c r="AQ2518" s="8"/>
      <c r="AR2518" s="8"/>
      <c r="AS2518" s="8"/>
      <c r="AT2518" s="8"/>
      <c r="AU2518" s="8"/>
      <c r="AV2518" s="8"/>
      <c r="AW2518" s="8"/>
      <c r="AX2518" s="8"/>
      <c r="AY2518" s="8"/>
      <c r="AZ2518" s="8"/>
      <c r="BA2518" s="8"/>
      <c r="BB2518" s="8"/>
      <c r="BC2518" s="8"/>
      <c r="BD2518" s="8"/>
      <c r="BE2518" s="8"/>
      <c r="BF2518" s="8"/>
      <c r="BG2518" s="8"/>
      <c r="BH2518" s="8"/>
      <c r="BI2518" s="8"/>
      <c r="BJ2518" s="8" t="s">
        <v>67</v>
      </c>
      <c r="BK2518" s="9">
        <v>44812</v>
      </c>
      <c r="BL2518" s="8" t="s">
        <v>1724</v>
      </c>
      <c r="BM2518" s="8">
        <v>1420</v>
      </c>
      <c r="BN2518" s="8" t="s">
        <v>60</v>
      </c>
      <c r="BO2518" s="8" t="s">
        <v>1724</v>
      </c>
    </row>
    <row r="2519" spans="1:67" x14ac:dyDescent="0.25">
      <c r="A2519" t="s">
        <v>1041</v>
      </c>
      <c r="B2519" t="s">
        <v>157</v>
      </c>
      <c r="C2519" t="s">
        <v>1504</v>
      </c>
      <c r="D2519" t="s">
        <v>64</v>
      </c>
      <c r="E2519" t="s">
        <v>1033</v>
      </c>
      <c r="F2519" t="s">
        <v>1038</v>
      </c>
      <c r="G2519" t="s">
        <v>1042</v>
      </c>
      <c r="H2519" t="s">
        <v>1038</v>
      </c>
      <c r="AW2519">
        <v>7.1</v>
      </c>
      <c r="AX2519">
        <v>4.9000000000000004</v>
      </c>
      <c r="AY2519">
        <v>5.9</v>
      </c>
      <c r="AZ2519">
        <v>5.9</v>
      </c>
      <c r="BI2519" t="s">
        <v>1043</v>
      </c>
      <c r="BJ2519" t="s">
        <v>67</v>
      </c>
      <c r="BL2519" t="s">
        <v>97</v>
      </c>
      <c r="BM2519">
        <v>3144</v>
      </c>
      <c r="BN2519" t="s">
        <v>69</v>
      </c>
      <c r="BO2519" t="s">
        <v>97</v>
      </c>
    </row>
    <row r="2520" spans="1:67" x14ac:dyDescent="0.25">
      <c r="A2520" t="s">
        <v>1041</v>
      </c>
      <c r="B2520" t="s">
        <v>157</v>
      </c>
      <c r="C2520" t="s">
        <v>1504</v>
      </c>
      <c r="D2520" t="s">
        <v>64</v>
      </c>
      <c r="E2520" t="s">
        <v>1033</v>
      </c>
      <c r="F2520" t="s">
        <v>1038</v>
      </c>
      <c r="G2520" t="s">
        <v>347</v>
      </c>
      <c r="H2520" t="s">
        <v>1038</v>
      </c>
      <c r="AW2520">
        <v>7</v>
      </c>
      <c r="AX2520">
        <v>4.9000000000000004</v>
      </c>
      <c r="AY2520">
        <v>5.9</v>
      </c>
      <c r="AZ2520">
        <v>5.9</v>
      </c>
      <c r="BJ2520" t="s">
        <v>58</v>
      </c>
      <c r="BL2520" t="s">
        <v>376</v>
      </c>
      <c r="BM2520">
        <v>3140</v>
      </c>
    </row>
    <row r="2521" spans="1:67" x14ac:dyDescent="0.25">
      <c r="A2521" s="13" t="s">
        <v>1723</v>
      </c>
      <c r="B2521" s="13"/>
      <c r="C2521" s="13" t="s">
        <v>1504</v>
      </c>
      <c r="D2521" s="13" t="s">
        <v>64</v>
      </c>
      <c r="E2521" s="13" t="s">
        <v>1033</v>
      </c>
      <c r="F2521" s="13" t="s">
        <v>1038</v>
      </c>
      <c r="G2521" s="13" t="s">
        <v>1033</v>
      </c>
      <c r="H2521" s="13" t="s">
        <v>1038</v>
      </c>
      <c r="I2521" s="13"/>
      <c r="J2521" s="13"/>
      <c r="K2521" s="13"/>
      <c r="L2521" s="13"/>
      <c r="M2521" s="13"/>
      <c r="N2521" s="13"/>
      <c r="O2521" s="13"/>
      <c r="P2521" s="13"/>
      <c r="Q2521" s="13"/>
      <c r="R2521" s="13"/>
      <c r="S2521" s="13"/>
      <c r="T2521" s="13"/>
      <c r="U2521" s="13"/>
      <c r="V2521" s="13"/>
      <c r="W2521" s="13"/>
      <c r="X2521" s="13"/>
      <c r="Y2521" s="13"/>
      <c r="Z2521" s="13"/>
      <c r="AA2521" s="13"/>
      <c r="AB2521" s="13"/>
      <c r="AC2521" s="13"/>
      <c r="AD2521" s="13"/>
      <c r="AE2521" s="13"/>
      <c r="AF2521" s="13"/>
      <c r="AG2521" s="13"/>
      <c r="AH2521" s="13"/>
      <c r="AI2521" s="13"/>
      <c r="AJ2521" s="13"/>
      <c r="AK2521" s="13"/>
      <c r="AL2521" s="13"/>
      <c r="AM2521" s="13"/>
      <c r="AN2521" s="13"/>
      <c r="AO2521" s="13"/>
      <c r="AP2521" s="13"/>
      <c r="AQ2521" s="13"/>
      <c r="AR2521" s="13"/>
      <c r="AS2521" s="13"/>
      <c r="AT2521" s="13"/>
      <c r="AU2521" s="13"/>
      <c r="AV2521" s="13"/>
      <c r="AW2521" s="13"/>
      <c r="AX2521" s="13"/>
      <c r="AY2521" s="13"/>
      <c r="AZ2521" s="13"/>
      <c r="BA2521" s="13"/>
      <c r="BB2521" s="13"/>
      <c r="BC2521" s="13"/>
      <c r="BD2521" s="13"/>
      <c r="BE2521" s="13"/>
      <c r="BF2521" s="13"/>
      <c r="BG2521" s="13"/>
      <c r="BH2521" s="13"/>
      <c r="BI2521" s="13"/>
      <c r="BJ2521" s="13"/>
      <c r="BK2521" s="13"/>
      <c r="BL2521" s="13"/>
      <c r="BM2521" s="13"/>
      <c r="BN2521" s="13"/>
      <c r="BO2521" s="13"/>
    </row>
    <row r="2522" spans="1:67" x14ac:dyDescent="0.25">
      <c r="A2522" s="8" t="s">
        <v>2417</v>
      </c>
      <c r="C2522" t="s">
        <v>1504</v>
      </c>
      <c r="D2522" t="s">
        <v>64</v>
      </c>
      <c r="E2522" t="s">
        <v>1033</v>
      </c>
      <c r="F2522" t="s">
        <v>1038</v>
      </c>
      <c r="G2522" s="8" t="s">
        <v>1033</v>
      </c>
      <c r="H2522" s="8" t="s">
        <v>1038</v>
      </c>
      <c r="I2522" s="8"/>
      <c r="AS2522">
        <v>6.7</v>
      </c>
      <c r="AV2522">
        <v>3.35</v>
      </c>
      <c r="AW2522">
        <v>6.65</v>
      </c>
      <c r="AX2522">
        <v>4.5</v>
      </c>
      <c r="AY2522">
        <v>5.2</v>
      </c>
      <c r="AZ2522">
        <v>5.2</v>
      </c>
      <c r="BJ2522" t="s">
        <v>67</v>
      </c>
      <c r="BK2522" s="1">
        <v>44824</v>
      </c>
      <c r="BL2522" t="s">
        <v>2356</v>
      </c>
      <c r="BM2522">
        <v>2930</v>
      </c>
      <c r="BN2522" t="s">
        <v>60</v>
      </c>
      <c r="BO2522" t="s">
        <v>2356</v>
      </c>
    </row>
    <row r="2523" spans="1:67" x14ac:dyDescent="0.25">
      <c r="A2523" s="8" t="s">
        <v>2418</v>
      </c>
      <c r="C2523" t="s">
        <v>1504</v>
      </c>
      <c r="D2523" t="s">
        <v>64</v>
      </c>
      <c r="E2523" t="s">
        <v>1033</v>
      </c>
      <c r="F2523" t="s">
        <v>1038</v>
      </c>
      <c r="G2523" s="8" t="s">
        <v>1033</v>
      </c>
      <c r="H2523" s="8" t="s">
        <v>1038</v>
      </c>
      <c r="I2523" s="8"/>
      <c r="AW2523">
        <v>7.55</v>
      </c>
      <c r="AX2523">
        <v>5</v>
      </c>
      <c r="AY2523">
        <v>5.85</v>
      </c>
      <c r="AZ2523">
        <v>5.85</v>
      </c>
      <c r="BJ2523" s="8" t="s">
        <v>67</v>
      </c>
      <c r="BK2523" s="9">
        <v>44824</v>
      </c>
      <c r="BL2523" s="8" t="s">
        <v>2356</v>
      </c>
      <c r="BM2523">
        <v>2930</v>
      </c>
    </row>
    <row r="2524" spans="1:67" ht="18" x14ac:dyDescent="0.25">
      <c r="A2524" s="13" t="s">
        <v>1723</v>
      </c>
      <c r="B2524" s="13"/>
      <c r="C2524" s="13" t="s">
        <v>1504</v>
      </c>
      <c r="D2524" s="13" t="s">
        <v>64</v>
      </c>
      <c r="E2524" s="13" t="s">
        <v>1033</v>
      </c>
      <c r="F2524" s="13" t="s">
        <v>1038</v>
      </c>
      <c r="G2524" s="13" t="s">
        <v>1039</v>
      </c>
      <c r="H2524" s="13" t="s">
        <v>1040</v>
      </c>
      <c r="I2524" s="13"/>
      <c r="J2524" s="13"/>
      <c r="K2524" s="13"/>
      <c r="L2524" s="13"/>
      <c r="M2524" s="13"/>
      <c r="N2524" s="13"/>
      <c r="O2524" s="13"/>
      <c r="P2524" s="13"/>
      <c r="Q2524" s="13"/>
      <c r="R2524" s="13"/>
      <c r="S2524" s="13"/>
      <c r="T2524" s="13"/>
      <c r="U2524" s="13"/>
      <c r="V2524" s="13"/>
      <c r="W2524" s="13"/>
      <c r="X2524" s="13"/>
      <c r="Y2524" s="13"/>
      <c r="Z2524" s="13"/>
      <c r="AA2524" s="13"/>
      <c r="AB2524" s="13"/>
      <c r="AC2524" s="13"/>
      <c r="AD2524" s="13"/>
      <c r="AE2524" s="13"/>
      <c r="AF2524" s="13"/>
      <c r="AG2524" s="13"/>
      <c r="AH2524" s="13"/>
      <c r="AI2524" s="13"/>
      <c r="AJ2524" s="13"/>
      <c r="AK2524" s="13"/>
      <c r="AL2524" s="13"/>
      <c r="AM2524" s="13"/>
      <c r="AN2524" s="13"/>
      <c r="AO2524" s="13"/>
      <c r="AP2524" s="13"/>
      <c r="AQ2524" s="13"/>
      <c r="AR2524" s="13"/>
      <c r="AS2524" s="13"/>
      <c r="AT2524" s="13"/>
      <c r="AU2524" s="13"/>
      <c r="AV2524" s="13"/>
      <c r="AW2524" s="13"/>
      <c r="AX2524" s="13"/>
      <c r="AY2524" s="13"/>
      <c r="AZ2524" s="13"/>
      <c r="BA2524" s="13"/>
      <c r="BB2524" s="13"/>
      <c r="BC2524" s="13"/>
      <c r="BD2524" s="13"/>
      <c r="BE2524" s="13"/>
      <c r="BF2524" s="13"/>
      <c r="BG2524" s="13"/>
      <c r="BH2524" s="13"/>
      <c r="BI2524" s="13"/>
      <c r="BJ2524" s="13"/>
      <c r="BK2524" s="13"/>
      <c r="BL2524" s="13"/>
      <c r="BM2524" s="13"/>
      <c r="BN2524" s="13"/>
      <c r="BO2524" s="13"/>
    </row>
    <row r="2525" spans="1:67" x14ac:dyDescent="0.25">
      <c r="A2525" t="s">
        <v>1037</v>
      </c>
      <c r="B2525" t="s">
        <v>326</v>
      </c>
      <c r="C2525" t="s">
        <v>1504</v>
      </c>
      <c r="D2525" t="s">
        <v>64</v>
      </c>
      <c r="E2525" t="s">
        <v>1033</v>
      </c>
      <c r="F2525" t="s">
        <v>1038</v>
      </c>
      <c r="G2525" t="s">
        <v>1039</v>
      </c>
      <c r="H2525" t="s">
        <v>1040</v>
      </c>
      <c r="AW2525">
        <v>6.8</v>
      </c>
      <c r="AX2525">
        <v>4.8</v>
      </c>
      <c r="AY2525">
        <v>5.6</v>
      </c>
      <c r="AZ2525">
        <v>5.6</v>
      </c>
      <c r="BJ2525" t="s">
        <v>58</v>
      </c>
      <c r="BK2525" s="1">
        <v>44819</v>
      </c>
      <c r="BL2525" t="s">
        <v>59</v>
      </c>
      <c r="BM2525">
        <v>3485</v>
      </c>
      <c r="BN2525" t="s">
        <v>60</v>
      </c>
      <c r="BO2525" t="s">
        <v>59</v>
      </c>
    </row>
    <row r="2526" spans="1:67" x14ac:dyDescent="0.25">
      <c r="A2526" t="s">
        <v>1278</v>
      </c>
      <c r="C2526" t="s">
        <v>1504</v>
      </c>
      <c r="D2526" t="s">
        <v>64</v>
      </c>
      <c r="E2526" t="s">
        <v>1033</v>
      </c>
      <c r="F2526" t="s">
        <v>814</v>
      </c>
      <c r="G2526" t="s">
        <v>345</v>
      </c>
      <c r="H2526" t="s">
        <v>1279</v>
      </c>
      <c r="AO2526">
        <v>4.7</v>
      </c>
      <c r="AR2526">
        <v>2.9</v>
      </c>
      <c r="AW2526">
        <v>4.8</v>
      </c>
      <c r="AZ2526">
        <v>3.1</v>
      </c>
      <c r="BA2526">
        <v>5</v>
      </c>
      <c r="BD2526">
        <v>3.9</v>
      </c>
      <c r="BE2526">
        <v>6.5</v>
      </c>
      <c r="BH2526">
        <v>3.5</v>
      </c>
      <c r="BI2526" t="s">
        <v>1280</v>
      </c>
      <c r="BJ2526" t="s">
        <v>67</v>
      </c>
      <c r="BL2526" t="s">
        <v>204</v>
      </c>
      <c r="BM2526">
        <v>7016</v>
      </c>
      <c r="BN2526" t="s">
        <v>69</v>
      </c>
      <c r="BO2526" t="s">
        <v>204</v>
      </c>
    </row>
    <row r="2527" spans="1:67" x14ac:dyDescent="0.25">
      <c r="A2527" s="8"/>
      <c r="C2527" t="s">
        <v>1504</v>
      </c>
      <c r="D2527" t="s">
        <v>64</v>
      </c>
      <c r="E2527" t="s">
        <v>1033</v>
      </c>
      <c r="F2527" t="s">
        <v>814</v>
      </c>
      <c r="G2527" s="8" t="s">
        <v>347</v>
      </c>
      <c r="H2527" s="8" t="s">
        <v>814</v>
      </c>
      <c r="I2527" s="8"/>
      <c r="Y2527">
        <f>0.005*1000</f>
        <v>5</v>
      </c>
      <c r="AB2527">
        <f>0.006*1000</f>
        <v>6</v>
      </c>
      <c r="AC2527">
        <f>0.0053*1000</f>
        <v>5.3</v>
      </c>
      <c r="AF2527">
        <f>0.007*1000</f>
        <v>7</v>
      </c>
      <c r="AG2527">
        <f>0.0034*1000</f>
        <v>3.4</v>
      </c>
      <c r="AJ2527">
        <f>0.006*1000</f>
        <v>6</v>
      </c>
      <c r="AW2527">
        <f>0.005*1000</f>
        <v>5</v>
      </c>
      <c r="AZ2527">
        <f>0.0035*1000</f>
        <v>3.5</v>
      </c>
      <c r="BA2527">
        <f>0.0056*1000</f>
        <v>5.6</v>
      </c>
      <c r="BD2527">
        <f>0.0043*1000</f>
        <v>4.3</v>
      </c>
      <c r="BJ2527" s="8" t="s">
        <v>67</v>
      </c>
      <c r="BK2527" s="1">
        <v>44826</v>
      </c>
      <c r="BL2527" s="8" t="s">
        <v>2531</v>
      </c>
      <c r="BM2527">
        <v>53560</v>
      </c>
    </row>
    <row r="2528" spans="1:67" x14ac:dyDescent="0.25">
      <c r="A2528" s="13" t="s">
        <v>1723</v>
      </c>
      <c r="B2528" s="13"/>
      <c r="C2528" s="13" t="s">
        <v>1504</v>
      </c>
      <c r="D2528" s="13" t="s">
        <v>64</v>
      </c>
      <c r="E2528" s="13" t="s">
        <v>1033</v>
      </c>
      <c r="F2528" s="13" t="s">
        <v>814</v>
      </c>
      <c r="G2528" s="13" t="s">
        <v>129</v>
      </c>
      <c r="H2528" s="13" t="s">
        <v>1279</v>
      </c>
      <c r="I2528" s="13"/>
      <c r="J2528" s="13"/>
      <c r="K2528" s="13"/>
      <c r="L2528" s="13"/>
      <c r="M2528" s="13"/>
      <c r="N2528" s="13"/>
      <c r="O2528" s="13"/>
      <c r="P2528" s="13"/>
      <c r="Q2528" s="13"/>
      <c r="R2528" s="13"/>
      <c r="S2528" s="13"/>
      <c r="T2528" s="13"/>
      <c r="U2528" s="13"/>
      <c r="V2528" s="13"/>
      <c r="W2528" s="13"/>
      <c r="X2528" s="13"/>
      <c r="Y2528" s="13"/>
      <c r="Z2528" s="13"/>
      <c r="AA2528" s="13"/>
      <c r="AB2528" s="13"/>
      <c r="AC2528" s="13"/>
      <c r="AD2528" s="13"/>
      <c r="AE2528" s="13"/>
      <c r="AF2528" s="13"/>
      <c r="AG2528" s="13"/>
      <c r="AH2528" s="13"/>
      <c r="AI2528" s="13"/>
      <c r="AJ2528" s="13"/>
      <c r="AK2528" s="13"/>
      <c r="AL2528" s="13"/>
      <c r="AM2528" s="13"/>
      <c r="AN2528" s="13"/>
      <c r="AO2528" s="13"/>
      <c r="AP2528" s="13"/>
      <c r="AQ2528" s="13"/>
      <c r="AR2528" s="13"/>
      <c r="AS2528" s="13"/>
      <c r="AT2528" s="13"/>
      <c r="AU2528" s="13"/>
      <c r="AV2528" s="13"/>
      <c r="AW2528" s="13"/>
      <c r="AX2528" s="13"/>
      <c r="AY2528" s="13"/>
      <c r="AZ2528" s="13"/>
      <c r="BA2528" s="13"/>
      <c r="BB2528" s="13"/>
      <c r="BC2528" s="13"/>
      <c r="BD2528" s="13"/>
      <c r="BE2528" s="13"/>
      <c r="BF2528" s="13"/>
      <c r="BG2528" s="13"/>
      <c r="BH2528" s="13"/>
      <c r="BI2528" s="13"/>
      <c r="BJ2528" s="13"/>
      <c r="BK2528" s="13"/>
      <c r="BL2528" s="13"/>
      <c r="BM2528" s="13"/>
      <c r="BN2528" s="13"/>
      <c r="BO2528" s="13"/>
    </row>
    <row r="2529" spans="1:67" x14ac:dyDescent="0.25">
      <c r="A2529" t="s">
        <v>1283</v>
      </c>
      <c r="C2529" t="s">
        <v>1504</v>
      </c>
      <c r="D2529" t="s">
        <v>64</v>
      </c>
      <c r="E2529" t="s">
        <v>1033</v>
      </c>
      <c r="F2529" t="s">
        <v>814</v>
      </c>
      <c r="G2529" t="s">
        <v>1033</v>
      </c>
      <c r="H2529" t="s">
        <v>1284</v>
      </c>
      <c r="BE2529">
        <v>4.47</v>
      </c>
      <c r="BF2529">
        <v>2.99</v>
      </c>
      <c r="BG2529">
        <v>2.73</v>
      </c>
      <c r="BH2529">
        <v>2.99</v>
      </c>
      <c r="BJ2529" t="s">
        <v>67</v>
      </c>
      <c r="BL2529" t="s">
        <v>81</v>
      </c>
      <c r="BM2529">
        <v>42805</v>
      </c>
      <c r="BN2529" t="s">
        <v>69</v>
      </c>
      <c r="BO2529" t="s">
        <v>81</v>
      </c>
    </row>
    <row r="2530" spans="1:67" x14ac:dyDescent="0.25">
      <c r="A2530" s="12" t="s">
        <v>1275</v>
      </c>
      <c r="B2530" s="12"/>
      <c r="C2530" s="12" t="s">
        <v>1504</v>
      </c>
      <c r="D2530" s="12" t="s">
        <v>64</v>
      </c>
      <c r="E2530" s="12" t="s">
        <v>1033</v>
      </c>
      <c r="F2530" s="12" t="s">
        <v>814</v>
      </c>
      <c r="G2530" s="12" t="s">
        <v>1033</v>
      </c>
      <c r="H2530" s="12" t="s">
        <v>814</v>
      </c>
      <c r="I2530" s="12"/>
      <c r="J2530" s="12"/>
      <c r="K2530" s="12"/>
      <c r="L2530" s="12"/>
      <c r="M2530" s="12"/>
      <c r="N2530" s="12"/>
      <c r="O2530" s="12"/>
      <c r="P2530" s="12"/>
      <c r="Q2530" s="12"/>
      <c r="R2530" s="12"/>
      <c r="S2530" s="12"/>
      <c r="T2530" s="12"/>
      <c r="U2530" s="12"/>
      <c r="V2530" s="12"/>
      <c r="W2530" s="12"/>
      <c r="X2530" s="12"/>
      <c r="Y2530" s="12"/>
      <c r="Z2530" s="12"/>
      <c r="AA2530" s="12"/>
      <c r="AB2530" s="12"/>
      <c r="AC2530" s="12"/>
      <c r="AD2530" s="12"/>
      <c r="AE2530" s="12"/>
      <c r="AF2530" s="12"/>
      <c r="AG2530" s="12"/>
      <c r="AH2530" s="12"/>
      <c r="AI2530" s="12"/>
      <c r="AJ2530" s="12"/>
      <c r="AK2530" s="12"/>
      <c r="AL2530" s="12"/>
      <c r="AM2530" s="12"/>
      <c r="AN2530" s="12"/>
      <c r="AO2530" s="12"/>
      <c r="AP2530" s="12"/>
      <c r="AQ2530" s="12"/>
      <c r="AR2530" s="12"/>
      <c r="AS2530" s="12"/>
      <c r="AT2530" s="12"/>
      <c r="AU2530" s="12"/>
      <c r="AV2530" s="12"/>
      <c r="AW2530" s="12"/>
      <c r="AX2530" s="12"/>
      <c r="AY2530" s="12"/>
      <c r="AZ2530" s="12"/>
      <c r="BA2530" s="12"/>
      <c r="BB2530" s="12"/>
      <c r="BC2530" s="12"/>
      <c r="BD2530" s="12"/>
      <c r="BE2530" s="12"/>
      <c r="BF2530" s="12"/>
      <c r="BG2530" s="12"/>
      <c r="BH2530" s="12"/>
      <c r="BI2530" s="12"/>
      <c r="BJ2530" s="12" t="s">
        <v>67</v>
      </c>
      <c r="BK2530" s="14">
        <v>44820</v>
      </c>
      <c r="BL2530" s="12" t="s">
        <v>2279</v>
      </c>
      <c r="BM2530" s="36">
        <v>82637</v>
      </c>
      <c r="BN2530" s="12" t="s">
        <v>60</v>
      </c>
      <c r="BO2530" s="12" t="s">
        <v>2279</v>
      </c>
    </row>
    <row r="2531" spans="1:67" s="12" customFormat="1" x14ac:dyDescent="0.25">
      <c r="A2531" t="s">
        <v>1275</v>
      </c>
      <c r="B2531"/>
      <c r="C2531" t="s">
        <v>1504</v>
      </c>
      <c r="D2531" t="s">
        <v>64</v>
      </c>
      <c r="E2531" t="s">
        <v>1033</v>
      </c>
      <c r="F2531" t="s">
        <v>814</v>
      </c>
      <c r="G2531" t="s">
        <v>1033</v>
      </c>
      <c r="H2531" t="s">
        <v>814</v>
      </c>
      <c r="I2531"/>
      <c r="J2531"/>
      <c r="K2531"/>
      <c r="L2531"/>
      <c r="M2531"/>
      <c r="N2531"/>
      <c r="O2531"/>
      <c r="P2531"/>
      <c r="Q2531"/>
      <c r="R2531"/>
      <c r="S2531"/>
      <c r="T2531"/>
      <c r="U2531"/>
      <c r="V2531"/>
      <c r="W2531"/>
      <c r="X2531"/>
      <c r="Y2531">
        <v>5</v>
      </c>
      <c r="Z2531"/>
      <c r="AA2531"/>
      <c r="AB2531">
        <v>5.9</v>
      </c>
      <c r="AC2531">
        <v>5.5</v>
      </c>
      <c r="AD2531"/>
      <c r="AE2531"/>
      <c r="AF2531">
        <v>7</v>
      </c>
      <c r="AG2531">
        <v>3.5</v>
      </c>
      <c r="AH2531"/>
      <c r="AI2531"/>
      <c r="AJ2531">
        <v>5.7</v>
      </c>
      <c r="AK2531"/>
      <c r="AL2531"/>
      <c r="AM2531"/>
      <c r="AN2531"/>
      <c r="AO2531"/>
      <c r="AP2531"/>
      <c r="AQ2531"/>
      <c r="AR2531"/>
      <c r="AS2531"/>
      <c r="AT2531"/>
      <c r="AU2531"/>
      <c r="AV2531"/>
      <c r="AW2531"/>
      <c r="AX2531"/>
      <c r="AY2531"/>
      <c r="AZ2531"/>
      <c r="BA2531"/>
      <c r="BB2531"/>
      <c r="BC2531"/>
      <c r="BD2531"/>
      <c r="BE2531"/>
      <c r="BF2531"/>
      <c r="BG2531"/>
      <c r="BH2531"/>
      <c r="BI2531"/>
      <c r="BJ2531" t="s">
        <v>67</v>
      </c>
      <c r="BK2531"/>
      <c r="BL2531" t="s">
        <v>349</v>
      </c>
      <c r="BM2531">
        <v>3142</v>
      </c>
      <c r="BN2531"/>
      <c r="BO2531"/>
    </row>
    <row r="2532" spans="1:67" s="12" customFormat="1" x14ac:dyDescent="0.25">
      <c r="A2532" t="s">
        <v>1277</v>
      </c>
      <c r="B2532"/>
      <c r="C2532" t="s">
        <v>1504</v>
      </c>
      <c r="D2532" t="s">
        <v>64</v>
      </c>
      <c r="E2532" t="s">
        <v>1033</v>
      </c>
      <c r="F2532" t="s">
        <v>814</v>
      </c>
      <c r="G2532" t="s">
        <v>1033</v>
      </c>
      <c r="H2532" t="s">
        <v>814</v>
      </c>
      <c r="I2532"/>
      <c r="J2532"/>
      <c r="K2532"/>
      <c r="L2532"/>
      <c r="M2532"/>
      <c r="N2532"/>
      <c r="O2532"/>
      <c r="P2532"/>
      <c r="Q2532"/>
      <c r="R2532"/>
      <c r="S2532"/>
      <c r="T2532"/>
      <c r="U2532">
        <v>4.5999999999999996</v>
      </c>
      <c r="V2532"/>
      <c r="W2532"/>
      <c r="X2532">
        <v>5.9</v>
      </c>
      <c r="Y2532">
        <v>4.9000000000000004</v>
      </c>
      <c r="Z2532"/>
      <c r="AA2532"/>
      <c r="AB2532">
        <v>5.7</v>
      </c>
      <c r="AC2532">
        <v>4.9000000000000004</v>
      </c>
      <c r="AD2532"/>
      <c r="AE2532"/>
      <c r="AF2532">
        <v>6.5</v>
      </c>
      <c r="AG2532">
        <v>3.3</v>
      </c>
      <c r="AH2532"/>
      <c r="AI2532"/>
      <c r="AJ2532">
        <v>5.4</v>
      </c>
      <c r="AK2532"/>
      <c r="AL2532"/>
      <c r="AM2532"/>
      <c r="AN2532"/>
      <c r="AO2532"/>
      <c r="AP2532"/>
      <c r="AQ2532"/>
      <c r="AR2532"/>
      <c r="AS2532"/>
      <c r="AT2532"/>
      <c r="AU2532"/>
      <c r="AV2532"/>
      <c r="AW2532"/>
      <c r="AX2532"/>
      <c r="AY2532"/>
      <c r="AZ2532"/>
      <c r="BA2532"/>
      <c r="BB2532"/>
      <c r="BC2532"/>
      <c r="BD2532"/>
      <c r="BE2532"/>
      <c r="BF2532"/>
      <c r="BG2532"/>
      <c r="BH2532"/>
      <c r="BI2532"/>
      <c r="BJ2532" t="s">
        <v>67</v>
      </c>
      <c r="BK2532"/>
      <c r="BL2532" t="s">
        <v>349</v>
      </c>
      <c r="BM2532">
        <v>3142</v>
      </c>
      <c r="BN2532" t="s">
        <v>69</v>
      </c>
      <c r="BO2532" t="s">
        <v>349</v>
      </c>
    </row>
    <row r="2533" spans="1:67" s="12" customFormat="1" x14ac:dyDescent="0.25">
      <c r="A2533" t="s">
        <v>1281</v>
      </c>
      <c r="B2533"/>
      <c r="C2533" t="s">
        <v>1504</v>
      </c>
      <c r="D2533" t="s">
        <v>64</v>
      </c>
      <c r="E2533" t="s">
        <v>1033</v>
      </c>
      <c r="F2533" t="s">
        <v>814</v>
      </c>
      <c r="G2533" t="s">
        <v>1033</v>
      </c>
      <c r="H2533" t="s">
        <v>814</v>
      </c>
      <c r="I2533"/>
      <c r="J2533"/>
      <c r="K2533"/>
      <c r="L2533"/>
      <c r="M2533"/>
      <c r="N2533"/>
      <c r="O2533"/>
      <c r="P2533"/>
      <c r="Q2533"/>
      <c r="R2533"/>
      <c r="S2533"/>
      <c r="T2533"/>
      <c r="U2533"/>
      <c r="V2533"/>
      <c r="W2533"/>
      <c r="X2533"/>
      <c r="Y2533">
        <v>4.51</v>
      </c>
      <c r="Z2533"/>
      <c r="AA2533"/>
      <c r="AB2533">
        <v>6.42</v>
      </c>
      <c r="AC2533">
        <v>5.28</v>
      </c>
      <c r="AD2533"/>
      <c r="AE2533"/>
      <c r="AF2533">
        <v>7.4</v>
      </c>
      <c r="AG2533">
        <v>3.6</v>
      </c>
      <c r="AH2533"/>
      <c r="AI2533"/>
      <c r="AJ2533">
        <v>6.4</v>
      </c>
      <c r="AK2533"/>
      <c r="AL2533"/>
      <c r="AM2533"/>
      <c r="AN2533"/>
      <c r="AO2533"/>
      <c r="AP2533"/>
      <c r="AQ2533"/>
      <c r="AR2533"/>
      <c r="AS2533"/>
      <c r="AT2533"/>
      <c r="AU2533"/>
      <c r="AV2533"/>
      <c r="AW2533">
        <v>4.5</v>
      </c>
      <c r="AX2533">
        <v>3.13</v>
      </c>
      <c r="AY2533">
        <v>3.44</v>
      </c>
      <c r="AZ2533">
        <v>3.44</v>
      </c>
      <c r="BA2533">
        <v>5.45</v>
      </c>
      <c r="BB2533">
        <v>3.9</v>
      </c>
      <c r="BC2533">
        <v>3.7</v>
      </c>
      <c r="BD2533">
        <v>3.9</v>
      </c>
      <c r="BE2533">
        <v>6.3</v>
      </c>
      <c r="BF2533">
        <v>3.37</v>
      </c>
      <c r="BG2533">
        <v>2.9</v>
      </c>
      <c r="BH2533">
        <v>3.37</v>
      </c>
      <c r="BI2533"/>
      <c r="BJ2533" t="s">
        <v>67</v>
      </c>
      <c r="BK2533"/>
      <c r="BL2533" t="s">
        <v>279</v>
      </c>
      <c r="BM2533">
        <v>17228</v>
      </c>
      <c r="BN2533" t="s">
        <v>60</v>
      </c>
      <c r="BO2533" t="s">
        <v>279</v>
      </c>
    </row>
    <row r="2534" spans="1:67" s="12" customFormat="1" x14ac:dyDescent="0.25">
      <c r="A2534" t="s">
        <v>1282</v>
      </c>
      <c r="B2534"/>
      <c r="C2534" t="s">
        <v>1504</v>
      </c>
      <c r="D2534" t="s">
        <v>64</v>
      </c>
      <c r="E2534" t="s">
        <v>1033</v>
      </c>
      <c r="F2534" t="s">
        <v>814</v>
      </c>
      <c r="G2534" t="s">
        <v>1033</v>
      </c>
      <c r="H2534" t="s">
        <v>814</v>
      </c>
      <c r="I2534"/>
      <c r="J2534"/>
      <c r="K2534"/>
      <c r="L2534"/>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c r="AT2534"/>
      <c r="AU2534"/>
      <c r="AV2534"/>
      <c r="AW2534"/>
      <c r="AX2534"/>
      <c r="AY2534"/>
      <c r="AZ2534"/>
      <c r="BA2534"/>
      <c r="BB2534"/>
      <c r="BC2534"/>
      <c r="BD2534"/>
      <c r="BE2534"/>
      <c r="BF2534">
        <v>3.73</v>
      </c>
      <c r="BG2534"/>
      <c r="BH2534">
        <v>3.73</v>
      </c>
      <c r="BI2534"/>
      <c r="BJ2534" t="s">
        <v>67</v>
      </c>
      <c r="BK2534"/>
      <c r="BL2534" t="s">
        <v>279</v>
      </c>
      <c r="BM2534">
        <v>17228</v>
      </c>
      <c r="BN2534"/>
      <c r="BO2534"/>
    </row>
    <row r="2535" spans="1:67" s="12" customFormat="1" x14ac:dyDescent="0.25">
      <c r="A2535" s="13" t="s">
        <v>1723</v>
      </c>
      <c r="B2535" s="13"/>
      <c r="C2535" s="13" t="s">
        <v>1504</v>
      </c>
      <c r="D2535" s="13" t="s">
        <v>64</v>
      </c>
      <c r="E2535" s="13" t="s">
        <v>1033</v>
      </c>
      <c r="F2535" s="13" t="s">
        <v>814</v>
      </c>
      <c r="G2535" s="13" t="s">
        <v>1276</v>
      </c>
      <c r="H2535" s="13" t="s">
        <v>814</v>
      </c>
      <c r="I2535" s="13"/>
      <c r="J2535" s="13"/>
      <c r="K2535" s="13"/>
      <c r="L2535" s="13"/>
      <c r="M2535" s="13"/>
      <c r="N2535" s="13"/>
      <c r="O2535" s="13"/>
      <c r="P2535" s="13"/>
      <c r="Q2535" s="13"/>
      <c r="R2535" s="13"/>
      <c r="S2535" s="13"/>
      <c r="T2535" s="13"/>
      <c r="U2535" s="13"/>
      <c r="V2535" s="13"/>
      <c r="W2535" s="13"/>
      <c r="X2535" s="13"/>
      <c r="Y2535" s="13"/>
      <c r="Z2535" s="13"/>
      <c r="AA2535" s="13"/>
      <c r="AB2535" s="13"/>
      <c r="AC2535" s="13"/>
      <c r="AD2535" s="13"/>
      <c r="AE2535" s="13"/>
      <c r="AF2535" s="13"/>
      <c r="AG2535" s="13"/>
      <c r="AH2535" s="13"/>
      <c r="AI2535" s="13"/>
      <c r="AJ2535" s="13"/>
      <c r="AK2535" s="13"/>
      <c r="AL2535" s="13"/>
      <c r="AM2535" s="13"/>
      <c r="AN2535" s="13"/>
      <c r="AO2535" s="13"/>
      <c r="AP2535" s="13"/>
      <c r="AQ2535" s="13"/>
      <c r="AR2535" s="13"/>
      <c r="AS2535" s="13"/>
      <c r="AT2535" s="13"/>
      <c r="AU2535" s="13"/>
      <c r="AV2535" s="13"/>
      <c r="AW2535" s="13"/>
      <c r="AX2535" s="13"/>
      <c r="AY2535" s="13"/>
      <c r="AZ2535" s="13"/>
      <c r="BA2535" s="13"/>
      <c r="BB2535" s="13"/>
      <c r="BC2535" s="13"/>
      <c r="BD2535" s="13"/>
      <c r="BE2535" s="13"/>
      <c r="BF2535" s="13"/>
      <c r="BG2535" s="13"/>
      <c r="BH2535" s="13"/>
      <c r="BI2535" s="13"/>
      <c r="BJ2535" s="13"/>
      <c r="BK2535" s="13"/>
      <c r="BL2535" s="13"/>
      <c r="BM2535" s="13"/>
      <c r="BN2535" s="13"/>
      <c r="BO2535" s="13"/>
    </row>
    <row r="2536" spans="1:67" s="12" customFormat="1" x14ac:dyDescent="0.25">
      <c r="A2536" s="8" t="s">
        <v>2420</v>
      </c>
      <c r="B2536"/>
      <c r="C2536" t="s">
        <v>1504</v>
      </c>
      <c r="D2536" t="s">
        <v>64</v>
      </c>
      <c r="E2536" t="s">
        <v>1033</v>
      </c>
      <c r="F2536" t="s">
        <v>271</v>
      </c>
      <c r="G2536" s="8" t="s">
        <v>2419</v>
      </c>
      <c r="H2536" s="8" t="s">
        <v>271</v>
      </c>
      <c r="I2536" s="8"/>
      <c r="J2536"/>
      <c r="K2536"/>
      <c r="L2536"/>
      <c r="M2536"/>
      <c r="N2536"/>
      <c r="O2536"/>
      <c r="P2536"/>
      <c r="Q2536"/>
      <c r="R2536"/>
      <c r="S2536"/>
      <c r="T2536"/>
      <c r="U2536"/>
      <c r="V2536"/>
      <c r="W2536"/>
      <c r="X2536"/>
      <c r="Y2536"/>
      <c r="Z2536"/>
      <c r="AA2536"/>
      <c r="AB2536"/>
      <c r="AC2536">
        <v>4.3</v>
      </c>
      <c r="AD2536"/>
      <c r="AE2536"/>
      <c r="AF2536">
        <v>5.53</v>
      </c>
      <c r="AG2536"/>
      <c r="AH2536"/>
      <c r="AI2536"/>
      <c r="AJ2536"/>
      <c r="AK2536"/>
      <c r="AL2536"/>
      <c r="AM2536"/>
      <c r="AN2536"/>
      <c r="AO2536"/>
      <c r="AP2536"/>
      <c r="AQ2536"/>
      <c r="AR2536"/>
      <c r="AS2536"/>
      <c r="AT2536"/>
      <c r="AU2536"/>
      <c r="AV2536"/>
      <c r="AW2536"/>
      <c r="AX2536"/>
      <c r="AY2536"/>
      <c r="AZ2536"/>
      <c r="BA2536"/>
      <c r="BB2536"/>
      <c r="BC2536"/>
      <c r="BD2536"/>
      <c r="BE2536"/>
      <c r="BF2536"/>
      <c r="BG2536"/>
      <c r="BH2536"/>
      <c r="BI2536"/>
      <c r="BJ2536" t="s">
        <v>67</v>
      </c>
      <c r="BK2536" s="1">
        <v>44824</v>
      </c>
      <c r="BL2536" t="s">
        <v>2356</v>
      </c>
      <c r="BM2536">
        <v>2930</v>
      </c>
      <c r="BN2536"/>
      <c r="BO2536"/>
    </row>
    <row r="2537" spans="1:67" s="12" customFormat="1" x14ac:dyDescent="0.25">
      <c r="A2537" t="s">
        <v>2612</v>
      </c>
      <c r="B2537"/>
      <c r="C2537" t="s">
        <v>1504</v>
      </c>
      <c r="D2537" t="s">
        <v>64</v>
      </c>
      <c r="E2537" t="s">
        <v>1033</v>
      </c>
      <c r="F2537" t="s">
        <v>271</v>
      </c>
      <c r="G2537" s="8" t="s">
        <v>2419</v>
      </c>
      <c r="H2537" s="8" t="s">
        <v>271</v>
      </c>
      <c r="I2537" s="8"/>
      <c r="J2537"/>
      <c r="K2537"/>
      <c r="L2537"/>
      <c r="M2537"/>
      <c r="N2537"/>
      <c r="O2537"/>
      <c r="P2537"/>
      <c r="Q2537"/>
      <c r="R2537"/>
      <c r="S2537"/>
      <c r="T2537"/>
      <c r="U2537">
        <v>5.0999999999999996</v>
      </c>
      <c r="V2537"/>
      <c r="W2537"/>
      <c r="X2537">
        <v>5.8</v>
      </c>
      <c r="Y2537"/>
      <c r="Z2537"/>
      <c r="AA2537"/>
      <c r="AB2537"/>
      <c r="AC2537"/>
      <c r="AD2537"/>
      <c r="AE2537"/>
      <c r="AF2537"/>
      <c r="AG2537"/>
      <c r="AH2537"/>
      <c r="AI2537"/>
      <c r="AJ2537"/>
      <c r="AK2537"/>
      <c r="AL2537"/>
      <c r="AM2537"/>
      <c r="AN2537"/>
      <c r="AO2537"/>
      <c r="AP2537"/>
      <c r="AQ2537"/>
      <c r="AR2537"/>
      <c r="AS2537"/>
      <c r="AT2537"/>
      <c r="AU2537"/>
      <c r="AV2537"/>
      <c r="AW2537"/>
      <c r="AX2537"/>
      <c r="AY2537"/>
      <c r="AZ2537"/>
      <c r="BA2537"/>
      <c r="BB2537"/>
      <c r="BC2537"/>
      <c r="BD2537"/>
      <c r="BE2537"/>
      <c r="BF2537"/>
      <c r="BG2537"/>
      <c r="BH2537"/>
      <c r="BI2537"/>
      <c r="BJ2537" s="8" t="s">
        <v>67</v>
      </c>
      <c r="BK2537" s="1">
        <v>44827</v>
      </c>
      <c r="BL2537" s="8" t="s">
        <v>2617</v>
      </c>
      <c r="BM2537" s="8">
        <v>1985</v>
      </c>
      <c r="BN2537" t="s">
        <v>60</v>
      </c>
      <c r="BO2537"/>
    </row>
    <row r="2538" spans="1:67" s="8" customFormat="1" x14ac:dyDescent="0.25">
      <c r="A2538" s="12" t="s">
        <v>2620</v>
      </c>
      <c r="B2538" s="12"/>
      <c r="C2538" s="12" t="s">
        <v>1504</v>
      </c>
      <c r="D2538" s="12" t="s">
        <v>64</v>
      </c>
      <c r="E2538" s="12" t="s">
        <v>1033</v>
      </c>
      <c r="F2538" s="12" t="s">
        <v>271</v>
      </c>
      <c r="G2538" s="12" t="s">
        <v>2419</v>
      </c>
      <c r="H2538" s="12" t="s">
        <v>271</v>
      </c>
      <c r="I2538" s="12"/>
      <c r="J2538" s="12"/>
      <c r="K2538" s="12"/>
      <c r="L2538" s="12"/>
      <c r="M2538" s="12"/>
      <c r="N2538" s="12"/>
      <c r="O2538" s="12"/>
      <c r="P2538" s="12"/>
      <c r="Q2538" s="12"/>
      <c r="R2538" s="12"/>
      <c r="S2538" s="12"/>
      <c r="T2538" s="12"/>
      <c r="U2538" s="12"/>
      <c r="V2538" s="12"/>
      <c r="W2538" s="12"/>
      <c r="X2538" s="12"/>
      <c r="Y2538" s="12"/>
      <c r="Z2538" s="12"/>
      <c r="AA2538" s="12"/>
      <c r="AB2538" s="12"/>
      <c r="AC2538" s="12"/>
      <c r="AD2538" s="12"/>
      <c r="AE2538" s="12"/>
      <c r="AF2538" s="12"/>
      <c r="AG2538" s="12"/>
      <c r="AH2538" s="12"/>
      <c r="AI2538" s="12"/>
      <c r="AJ2538" s="12"/>
      <c r="AK2538" s="12"/>
      <c r="AL2538" s="12"/>
      <c r="AM2538" s="12"/>
      <c r="AN2538" s="12"/>
      <c r="AO2538" s="12"/>
      <c r="AP2538" s="12"/>
      <c r="AQ2538" s="12"/>
      <c r="AR2538" s="12"/>
      <c r="AS2538" s="12"/>
      <c r="AT2538" s="12"/>
      <c r="AU2538" s="12"/>
      <c r="AV2538" s="12"/>
      <c r="AW2538" s="12"/>
      <c r="AX2538" s="12"/>
      <c r="AY2538" s="12"/>
      <c r="AZ2538" s="12"/>
      <c r="BA2538" s="12"/>
      <c r="BB2538" s="12"/>
      <c r="BC2538" s="12"/>
      <c r="BD2538" s="12"/>
      <c r="BE2538" s="12"/>
      <c r="BF2538" s="12"/>
      <c r="BG2538" s="12"/>
      <c r="BH2538" s="12"/>
      <c r="BI2538" s="12"/>
      <c r="BJ2538" s="12" t="s">
        <v>67</v>
      </c>
      <c r="BK2538" s="14">
        <v>44827</v>
      </c>
      <c r="BL2538" s="12" t="s">
        <v>2617</v>
      </c>
      <c r="BM2538" s="12">
        <v>1985</v>
      </c>
      <c r="BN2538" s="12" t="s">
        <v>60</v>
      </c>
      <c r="BO2538" s="12"/>
    </row>
    <row r="2539" spans="1:67" s="8" customFormat="1" x14ac:dyDescent="0.25">
      <c r="A2539" t="s">
        <v>2613</v>
      </c>
      <c r="B2539"/>
      <c r="C2539" t="s">
        <v>1504</v>
      </c>
      <c r="D2539" t="s">
        <v>64</v>
      </c>
      <c r="E2539" t="s">
        <v>1033</v>
      </c>
      <c r="F2539" t="s">
        <v>271</v>
      </c>
      <c r="G2539" s="8" t="s">
        <v>2419</v>
      </c>
      <c r="H2539" s="8" t="s">
        <v>271</v>
      </c>
      <c r="J2539"/>
      <c r="K2539"/>
      <c r="L2539"/>
      <c r="M2539"/>
      <c r="N2539"/>
      <c r="O2539"/>
      <c r="P2539"/>
      <c r="Q2539"/>
      <c r="R2539"/>
      <c r="S2539"/>
      <c r="T2539"/>
      <c r="U2539"/>
      <c r="V2539"/>
      <c r="W2539"/>
      <c r="X2539"/>
      <c r="Y2539"/>
      <c r="Z2539"/>
      <c r="AA2539"/>
      <c r="AB2539"/>
      <c r="AC2539"/>
      <c r="AD2539"/>
      <c r="AE2539"/>
      <c r="AF2539"/>
      <c r="AG2539">
        <v>4.0999999999999996</v>
      </c>
      <c r="AH2539"/>
      <c r="AI2539"/>
      <c r="AJ2539">
        <v>5.5</v>
      </c>
      <c r="AK2539"/>
      <c r="AL2539"/>
      <c r="AM2539"/>
      <c r="AN2539"/>
      <c r="AO2539"/>
      <c r="AP2539"/>
      <c r="AQ2539"/>
      <c r="AR2539"/>
      <c r="AS2539"/>
      <c r="AT2539"/>
      <c r="AU2539"/>
      <c r="AV2539"/>
      <c r="AW2539"/>
      <c r="AX2539"/>
      <c r="AY2539"/>
      <c r="AZ2539"/>
      <c r="BA2539"/>
      <c r="BB2539"/>
      <c r="BC2539"/>
      <c r="BD2539"/>
      <c r="BE2539"/>
      <c r="BF2539"/>
      <c r="BG2539"/>
      <c r="BH2539"/>
      <c r="BI2539"/>
      <c r="BJ2539" s="8" t="s">
        <v>67</v>
      </c>
      <c r="BK2539" s="1">
        <v>44827</v>
      </c>
      <c r="BL2539" s="8" t="s">
        <v>2617</v>
      </c>
      <c r="BM2539" s="8">
        <v>1985</v>
      </c>
      <c r="BN2539" t="s">
        <v>60</v>
      </c>
      <c r="BO2539"/>
    </row>
    <row r="2540" spans="1:67" s="8" customFormat="1" x14ac:dyDescent="0.25">
      <c r="A2540" s="8" t="s">
        <v>1766</v>
      </c>
      <c r="B2540"/>
      <c r="C2540" t="s">
        <v>1504</v>
      </c>
      <c r="D2540" t="s">
        <v>64</v>
      </c>
      <c r="E2540" t="s">
        <v>1033</v>
      </c>
      <c r="F2540" t="s">
        <v>271</v>
      </c>
      <c r="G2540" t="s">
        <v>1767</v>
      </c>
      <c r="H2540" s="8" t="s">
        <v>271</v>
      </c>
      <c r="J2540"/>
      <c r="K2540"/>
      <c r="L2540"/>
      <c r="M2540"/>
      <c r="N2540"/>
      <c r="O2540"/>
      <c r="P2540"/>
      <c r="Q2540"/>
      <c r="R2540"/>
      <c r="S2540"/>
      <c r="T2540"/>
      <c r="U2540"/>
      <c r="V2540"/>
      <c r="W2540"/>
      <c r="X2540"/>
      <c r="Y2540">
        <v>4.99</v>
      </c>
      <c r="Z2540"/>
      <c r="AA2540"/>
      <c r="AB2540">
        <v>6.032</v>
      </c>
      <c r="AC2540"/>
      <c r="AD2540"/>
      <c r="AE2540"/>
      <c r="AF2540"/>
      <c r="AG2540"/>
      <c r="AH2540"/>
      <c r="AI2540"/>
      <c r="AJ2540"/>
      <c r="AK2540"/>
      <c r="AL2540"/>
      <c r="AM2540"/>
      <c r="AN2540"/>
      <c r="AO2540"/>
      <c r="AP2540"/>
      <c r="AQ2540"/>
      <c r="AR2540"/>
      <c r="AS2540"/>
      <c r="AT2540"/>
      <c r="AU2540"/>
      <c r="AV2540"/>
      <c r="AW2540"/>
      <c r="AX2540"/>
      <c r="AY2540"/>
      <c r="AZ2540"/>
      <c r="BA2540"/>
      <c r="BB2540"/>
      <c r="BC2540"/>
      <c r="BD2540"/>
      <c r="BE2540"/>
      <c r="BF2540"/>
      <c r="BG2540"/>
      <c r="BH2540"/>
      <c r="BI2540" t="s">
        <v>1771</v>
      </c>
      <c r="BJ2540" s="8" t="s">
        <v>67</v>
      </c>
      <c r="BK2540" s="1">
        <v>44812</v>
      </c>
      <c r="BL2540" s="8" t="s">
        <v>1724</v>
      </c>
      <c r="BM2540" s="8">
        <v>1420</v>
      </c>
      <c r="BN2540" t="s">
        <v>60</v>
      </c>
      <c r="BO2540" t="s">
        <v>1724</v>
      </c>
    </row>
    <row r="2541" spans="1:67" x14ac:dyDescent="0.25">
      <c r="A2541" s="8" t="s">
        <v>2306</v>
      </c>
      <c r="C2541" t="s">
        <v>1504</v>
      </c>
      <c r="D2541" t="s">
        <v>64</v>
      </c>
      <c r="E2541" t="s">
        <v>1033</v>
      </c>
      <c r="F2541" t="s">
        <v>271</v>
      </c>
      <c r="G2541" s="8" t="s">
        <v>1033</v>
      </c>
      <c r="H2541" s="8" t="s">
        <v>271</v>
      </c>
      <c r="I2541" s="8"/>
      <c r="Y2541">
        <v>4.8</v>
      </c>
      <c r="AB2541">
        <v>5.2</v>
      </c>
      <c r="BJ2541" s="8" t="s">
        <v>67</v>
      </c>
      <c r="BK2541" s="9">
        <v>44820</v>
      </c>
      <c r="BL2541" s="8" t="s">
        <v>2299</v>
      </c>
      <c r="BM2541" s="8" t="s">
        <v>2335</v>
      </c>
    </row>
    <row r="2542" spans="1:67" x14ac:dyDescent="0.25">
      <c r="A2542" t="s">
        <v>1076</v>
      </c>
      <c r="C2542" t="s">
        <v>1504</v>
      </c>
      <c r="D2542" t="s">
        <v>64</v>
      </c>
      <c r="E2542" t="s">
        <v>1033</v>
      </c>
      <c r="F2542" t="s">
        <v>1045</v>
      </c>
      <c r="G2542" t="s">
        <v>1033</v>
      </c>
      <c r="H2542" t="s">
        <v>1077</v>
      </c>
      <c r="Y2542">
        <v>3.28</v>
      </c>
      <c r="Z2542">
        <v>5.04</v>
      </c>
      <c r="AA2542">
        <v>5.19</v>
      </c>
      <c r="AB2542">
        <v>5.19</v>
      </c>
      <c r="BI2542" t="s">
        <v>57</v>
      </c>
      <c r="BJ2542" t="s">
        <v>67</v>
      </c>
      <c r="BL2542" t="s">
        <v>81</v>
      </c>
      <c r="BM2542">
        <v>42805</v>
      </c>
    </row>
    <row r="2543" spans="1:67" x14ac:dyDescent="0.25">
      <c r="A2543" t="s">
        <v>1078</v>
      </c>
      <c r="C2543" t="s">
        <v>1504</v>
      </c>
      <c r="D2543" t="s">
        <v>64</v>
      </c>
      <c r="E2543" t="s">
        <v>1033</v>
      </c>
      <c r="F2543" t="s">
        <v>1045</v>
      </c>
      <c r="G2543" t="s">
        <v>1033</v>
      </c>
      <c r="H2543" t="s">
        <v>1077</v>
      </c>
      <c r="BA2543">
        <v>3.95</v>
      </c>
      <c r="BB2543">
        <v>3.14</v>
      </c>
      <c r="BC2543">
        <v>3.28</v>
      </c>
      <c r="BD2543">
        <v>3.28</v>
      </c>
      <c r="BJ2543" t="s">
        <v>67</v>
      </c>
      <c r="BL2543" t="s">
        <v>81</v>
      </c>
      <c r="BM2543">
        <v>42805</v>
      </c>
      <c r="BN2543" t="s">
        <v>69</v>
      </c>
      <c r="BO2543" t="s">
        <v>81</v>
      </c>
    </row>
    <row r="2544" spans="1:67" x14ac:dyDescent="0.25">
      <c r="A2544" s="13" t="s">
        <v>1723</v>
      </c>
      <c r="B2544" s="13"/>
      <c r="C2544" s="13" t="s">
        <v>1504</v>
      </c>
      <c r="D2544" s="13" t="s">
        <v>64</v>
      </c>
      <c r="E2544" s="13" t="s">
        <v>1033</v>
      </c>
      <c r="F2544" s="13" t="s">
        <v>1045</v>
      </c>
      <c r="G2544" s="13" t="s">
        <v>1033</v>
      </c>
      <c r="H2544" s="13" t="s">
        <v>1045</v>
      </c>
      <c r="I2544" s="13"/>
      <c r="J2544" s="13"/>
      <c r="K2544" s="13"/>
      <c r="L2544" s="13"/>
      <c r="M2544" s="13"/>
      <c r="N2544" s="13"/>
      <c r="O2544" s="13"/>
      <c r="P2544" s="13"/>
      <c r="Q2544" s="13"/>
      <c r="R2544" s="13"/>
      <c r="S2544" s="13"/>
      <c r="T2544" s="13"/>
      <c r="U2544" s="13"/>
      <c r="V2544" s="13"/>
      <c r="W2544" s="13"/>
      <c r="X2544" s="13"/>
      <c r="Y2544" s="13"/>
      <c r="Z2544" s="13"/>
      <c r="AA2544" s="13"/>
      <c r="AB2544" s="13"/>
      <c r="AC2544" s="13"/>
      <c r="AD2544" s="13"/>
      <c r="AE2544" s="13"/>
      <c r="AF2544" s="13"/>
      <c r="AG2544" s="13"/>
      <c r="AH2544" s="13"/>
      <c r="AI2544" s="13"/>
      <c r="AJ2544" s="13"/>
      <c r="AK2544" s="13"/>
      <c r="AL2544" s="13"/>
      <c r="AM2544" s="13"/>
      <c r="AN2544" s="13"/>
      <c r="AO2544" s="13"/>
      <c r="AP2544" s="13"/>
      <c r="AQ2544" s="13"/>
      <c r="AR2544" s="13"/>
      <c r="AS2544" s="13"/>
      <c r="AT2544" s="13"/>
      <c r="AU2544" s="13"/>
      <c r="AV2544" s="13"/>
      <c r="AW2544" s="13"/>
      <c r="AX2544" s="13"/>
      <c r="AY2544" s="13"/>
      <c r="AZ2544" s="13"/>
      <c r="BA2544" s="13"/>
      <c r="BB2544" s="13"/>
      <c r="BC2544" s="13"/>
      <c r="BD2544" s="13"/>
      <c r="BE2544" s="13"/>
      <c r="BF2544" s="13"/>
      <c r="BG2544" s="13"/>
      <c r="BH2544" s="13"/>
      <c r="BI2544" s="13"/>
      <c r="BJ2544" s="13"/>
      <c r="BK2544" s="13"/>
      <c r="BL2544" s="13"/>
      <c r="BM2544" s="13"/>
      <c r="BN2544" s="13"/>
      <c r="BO2544" s="13"/>
    </row>
    <row r="2545" spans="1:67" x14ac:dyDescent="0.25">
      <c r="A2545" t="s">
        <v>1044</v>
      </c>
      <c r="C2545" t="s">
        <v>1504</v>
      </c>
      <c r="D2545" t="s">
        <v>64</v>
      </c>
      <c r="E2545" t="s">
        <v>1033</v>
      </c>
      <c r="F2545" t="s">
        <v>1045</v>
      </c>
      <c r="G2545" t="s">
        <v>1033</v>
      </c>
      <c r="H2545" t="s">
        <v>1045</v>
      </c>
      <c r="Y2545">
        <v>4.05</v>
      </c>
      <c r="Z2545">
        <v>4.3</v>
      </c>
      <c r="AA2545">
        <v>4.6500000000000004</v>
      </c>
      <c r="AB2545">
        <v>4.6500000000000004</v>
      </c>
      <c r="BJ2545" t="s">
        <v>58</v>
      </c>
      <c r="BL2545" t="s">
        <v>265</v>
      </c>
      <c r="BM2545">
        <v>19561</v>
      </c>
    </row>
    <row r="2546" spans="1:67" x14ac:dyDescent="0.25">
      <c r="A2546" t="s">
        <v>1046</v>
      </c>
      <c r="C2546" t="s">
        <v>1504</v>
      </c>
      <c r="D2546" t="s">
        <v>64</v>
      </c>
      <c r="E2546" t="s">
        <v>1033</v>
      </c>
      <c r="F2546" t="s">
        <v>1045</v>
      </c>
      <c r="G2546" t="s">
        <v>1033</v>
      </c>
      <c r="H2546" t="s">
        <v>1045</v>
      </c>
      <c r="AY2546">
        <v>2.85</v>
      </c>
      <c r="AZ2546">
        <v>2.85</v>
      </c>
      <c r="BA2546">
        <v>3.7</v>
      </c>
      <c r="BB2546">
        <v>3.18</v>
      </c>
      <c r="BC2546">
        <v>2.98</v>
      </c>
      <c r="BD2546">
        <v>3.18</v>
      </c>
      <c r="BE2546">
        <v>4.3499999999999996</v>
      </c>
      <c r="BF2546">
        <v>2.9</v>
      </c>
      <c r="BG2546">
        <v>2.46</v>
      </c>
      <c r="BH2546">
        <v>2.9</v>
      </c>
      <c r="BJ2546" t="s">
        <v>58</v>
      </c>
      <c r="BL2546" t="s">
        <v>265</v>
      </c>
      <c r="BM2546">
        <v>19561</v>
      </c>
    </row>
    <row r="2547" spans="1:67" x14ac:dyDescent="0.25">
      <c r="A2547" t="s">
        <v>1047</v>
      </c>
      <c r="B2547" t="s">
        <v>326</v>
      </c>
      <c r="C2547" t="s">
        <v>1504</v>
      </c>
      <c r="D2547" t="s">
        <v>64</v>
      </c>
      <c r="E2547" t="s">
        <v>1033</v>
      </c>
      <c r="F2547" t="s">
        <v>1045</v>
      </c>
      <c r="G2547" t="s">
        <v>1033</v>
      </c>
      <c r="H2547" t="s">
        <v>1045</v>
      </c>
      <c r="Y2547">
        <v>3.8</v>
      </c>
      <c r="Z2547">
        <v>4.55</v>
      </c>
      <c r="AA2547">
        <v>4.5999999999999996</v>
      </c>
      <c r="AB2547">
        <v>4.5999999999999996</v>
      </c>
      <c r="AC2547">
        <v>4.33</v>
      </c>
      <c r="AD2547">
        <v>5.52</v>
      </c>
      <c r="AE2547">
        <v>5.55</v>
      </c>
      <c r="AF2547">
        <v>5.55</v>
      </c>
      <c r="BJ2547" t="s">
        <v>58</v>
      </c>
      <c r="BL2547" t="s">
        <v>265</v>
      </c>
      <c r="BM2547">
        <v>19561</v>
      </c>
      <c r="BN2547" t="s">
        <v>69</v>
      </c>
      <c r="BO2547" t="s">
        <v>265</v>
      </c>
    </row>
    <row r="2548" spans="1:67" x14ac:dyDescent="0.25">
      <c r="A2548" t="s">
        <v>1048</v>
      </c>
      <c r="C2548" t="s">
        <v>1504</v>
      </c>
      <c r="D2548" t="s">
        <v>64</v>
      </c>
      <c r="E2548" t="s">
        <v>1033</v>
      </c>
      <c r="F2548" t="s">
        <v>1045</v>
      </c>
      <c r="G2548" t="s">
        <v>1033</v>
      </c>
      <c r="H2548" t="s">
        <v>1045</v>
      </c>
      <c r="AW2548">
        <v>3.5</v>
      </c>
      <c r="AX2548">
        <v>2.4</v>
      </c>
      <c r="AY2548">
        <v>2.4700000000000002</v>
      </c>
      <c r="AZ2548">
        <v>2.4700000000000002</v>
      </c>
      <c r="BJ2548" t="s">
        <v>58</v>
      </c>
      <c r="BL2548" t="s">
        <v>265</v>
      </c>
      <c r="BM2548">
        <v>19561</v>
      </c>
    </row>
    <row r="2549" spans="1:67" x14ac:dyDescent="0.25">
      <c r="A2549" t="s">
        <v>1049</v>
      </c>
      <c r="C2549" t="s">
        <v>1504</v>
      </c>
      <c r="D2549" t="s">
        <v>64</v>
      </c>
      <c r="E2549" t="s">
        <v>1033</v>
      </c>
      <c r="F2549" t="s">
        <v>1045</v>
      </c>
      <c r="G2549" t="s">
        <v>1033</v>
      </c>
      <c r="H2549" t="s">
        <v>1045</v>
      </c>
      <c r="AW2549">
        <v>3.84</v>
      </c>
      <c r="AX2549">
        <v>2.57</v>
      </c>
      <c r="AY2549">
        <v>2.86</v>
      </c>
      <c r="AZ2549">
        <v>2.86</v>
      </c>
      <c r="BJ2549" t="s">
        <v>58</v>
      </c>
      <c r="BL2549" t="s">
        <v>265</v>
      </c>
      <c r="BM2549">
        <v>19561</v>
      </c>
    </row>
    <row r="2550" spans="1:67" x14ac:dyDescent="0.25">
      <c r="A2550" t="s">
        <v>1050</v>
      </c>
      <c r="C2550" t="s">
        <v>1504</v>
      </c>
      <c r="D2550" t="s">
        <v>64</v>
      </c>
      <c r="E2550" t="s">
        <v>1033</v>
      </c>
      <c r="F2550" t="s">
        <v>1045</v>
      </c>
      <c r="G2550" t="s">
        <v>1033</v>
      </c>
      <c r="H2550" t="s">
        <v>1045</v>
      </c>
      <c r="BA2550">
        <v>4.05</v>
      </c>
      <c r="BB2550">
        <v>3.2</v>
      </c>
      <c r="BC2550">
        <v>3.2</v>
      </c>
      <c r="BD2550">
        <v>3.2</v>
      </c>
      <c r="BJ2550" t="s">
        <v>58</v>
      </c>
      <c r="BL2550" t="s">
        <v>265</v>
      </c>
      <c r="BM2550">
        <v>19561</v>
      </c>
    </row>
    <row r="2551" spans="1:67" x14ac:dyDescent="0.25">
      <c r="A2551" t="s">
        <v>1051</v>
      </c>
      <c r="C2551" t="s">
        <v>1504</v>
      </c>
      <c r="D2551" t="s">
        <v>64</v>
      </c>
      <c r="E2551" t="s">
        <v>1033</v>
      </c>
      <c r="F2551" t="s">
        <v>1045</v>
      </c>
      <c r="G2551" t="s">
        <v>1033</v>
      </c>
      <c r="H2551" t="s">
        <v>1045</v>
      </c>
      <c r="AW2551">
        <v>3.62</v>
      </c>
      <c r="AX2551">
        <v>2.5299999999999998</v>
      </c>
      <c r="AY2551">
        <v>2.75</v>
      </c>
      <c r="AZ2551">
        <v>2.75</v>
      </c>
      <c r="BA2551">
        <v>4.0599999999999996</v>
      </c>
      <c r="BB2551">
        <v>3.07</v>
      </c>
      <c r="BD2551">
        <v>3.07</v>
      </c>
      <c r="BI2551" t="s">
        <v>1052</v>
      </c>
      <c r="BJ2551" t="s">
        <v>58</v>
      </c>
      <c r="BL2551" t="s">
        <v>265</v>
      </c>
      <c r="BM2551">
        <v>19561</v>
      </c>
    </row>
    <row r="2552" spans="1:67" x14ac:dyDescent="0.25">
      <c r="A2552" t="s">
        <v>1053</v>
      </c>
      <c r="C2552" t="s">
        <v>1504</v>
      </c>
      <c r="D2552" t="s">
        <v>64</v>
      </c>
      <c r="E2552" t="s">
        <v>1033</v>
      </c>
      <c r="F2552" t="s">
        <v>1045</v>
      </c>
      <c r="G2552" t="s">
        <v>1033</v>
      </c>
      <c r="H2552" t="s">
        <v>1045</v>
      </c>
      <c r="AY2552">
        <v>2.78</v>
      </c>
      <c r="AZ2552">
        <v>2.78</v>
      </c>
      <c r="BA2552">
        <v>4.0999999999999996</v>
      </c>
      <c r="BB2552">
        <v>3</v>
      </c>
      <c r="BC2552">
        <v>2.98</v>
      </c>
      <c r="BD2552">
        <v>3</v>
      </c>
      <c r="BJ2552" t="s">
        <v>58</v>
      </c>
      <c r="BL2552" t="s">
        <v>265</v>
      </c>
      <c r="BM2552">
        <v>19561</v>
      </c>
    </row>
    <row r="2553" spans="1:67" x14ac:dyDescent="0.25">
      <c r="A2553" t="s">
        <v>1054</v>
      </c>
      <c r="C2553" t="s">
        <v>1504</v>
      </c>
      <c r="D2553" t="s">
        <v>64</v>
      </c>
      <c r="E2553" t="s">
        <v>1033</v>
      </c>
      <c r="F2553" t="s">
        <v>1045</v>
      </c>
      <c r="G2553" t="s">
        <v>1033</v>
      </c>
      <c r="H2553" t="s">
        <v>1045</v>
      </c>
      <c r="AO2553">
        <v>3</v>
      </c>
      <c r="AR2553">
        <v>1.65</v>
      </c>
      <c r="AS2553">
        <v>3.15</v>
      </c>
      <c r="AV2553">
        <v>1.97</v>
      </c>
      <c r="AW2553">
        <v>3.58</v>
      </c>
      <c r="AX2553">
        <v>2.5499999999999998</v>
      </c>
      <c r="AY2553">
        <v>2.7</v>
      </c>
      <c r="AZ2553">
        <v>2.7</v>
      </c>
      <c r="BA2553">
        <v>3.91</v>
      </c>
      <c r="BB2553">
        <v>3.2</v>
      </c>
      <c r="BC2553">
        <v>3.13</v>
      </c>
      <c r="BD2553">
        <v>3.2</v>
      </c>
      <c r="BE2553">
        <v>4.45</v>
      </c>
      <c r="BF2553">
        <v>2.9</v>
      </c>
      <c r="BG2553">
        <v>2.5</v>
      </c>
      <c r="BH2553">
        <v>2.9</v>
      </c>
      <c r="BI2553" t="s">
        <v>1011</v>
      </c>
      <c r="BJ2553" t="s">
        <v>58</v>
      </c>
      <c r="BL2553" t="s">
        <v>265</v>
      </c>
      <c r="BM2553">
        <v>19561</v>
      </c>
    </row>
    <row r="2554" spans="1:67" x14ac:dyDescent="0.25">
      <c r="A2554" t="s">
        <v>1055</v>
      </c>
      <c r="C2554" t="s">
        <v>1504</v>
      </c>
      <c r="D2554" t="s">
        <v>64</v>
      </c>
      <c r="E2554" t="s">
        <v>1033</v>
      </c>
      <c r="F2554" t="s">
        <v>1045</v>
      </c>
      <c r="G2554" t="s">
        <v>1033</v>
      </c>
      <c r="H2554" t="s">
        <v>1045</v>
      </c>
      <c r="BA2554">
        <v>3.97</v>
      </c>
      <c r="BB2554">
        <v>3.05</v>
      </c>
      <c r="BC2554">
        <v>3.13</v>
      </c>
      <c r="BD2554">
        <v>3.13</v>
      </c>
      <c r="BJ2554" t="s">
        <v>58</v>
      </c>
      <c r="BL2554" t="s">
        <v>265</v>
      </c>
      <c r="BM2554">
        <v>19561</v>
      </c>
    </row>
    <row r="2555" spans="1:67" x14ac:dyDescent="0.25">
      <c r="A2555" t="s">
        <v>1056</v>
      </c>
      <c r="C2555" t="s">
        <v>1504</v>
      </c>
      <c r="D2555" t="s">
        <v>64</v>
      </c>
      <c r="E2555" t="s">
        <v>1033</v>
      </c>
      <c r="F2555" t="s">
        <v>1045</v>
      </c>
      <c r="G2555" t="s">
        <v>1033</v>
      </c>
      <c r="H2555" t="s">
        <v>1045</v>
      </c>
      <c r="AS2555">
        <v>3.38</v>
      </c>
      <c r="AV2555">
        <v>2.06</v>
      </c>
      <c r="AW2555">
        <v>3.55</v>
      </c>
      <c r="AX2555">
        <v>2.6</v>
      </c>
      <c r="AY2555">
        <v>2.9</v>
      </c>
      <c r="AZ2555">
        <v>2.9</v>
      </c>
      <c r="BA2555">
        <v>3.75</v>
      </c>
      <c r="BB2555">
        <v>3.18</v>
      </c>
      <c r="BC2555">
        <v>3.28</v>
      </c>
      <c r="BD2555">
        <v>3.28</v>
      </c>
      <c r="BE2555">
        <v>4.32</v>
      </c>
      <c r="BF2555">
        <v>2.95</v>
      </c>
      <c r="BG2555">
        <v>2.5499999999999998</v>
      </c>
      <c r="BH2555">
        <v>2.95</v>
      </c>
      <c r="BJ2555" t="s">
        <v>58</v>
      </c>
      <c r="BL2555" t="s">
        <v>265</v>
      </c>
      <c r="BM2555">
        <v>19561</v>
      </c>
    </row>
    <row r="2556" spans="1:67" x14ac:dyDescent="0.25">
      <c r="A2556" t="s">
        <v>1057</v>
      </c>
      <c r="C2556" t="s">
        <v>1504</v>
      </c>
      <c r="D2556" t="s">
        <v>64</v>
      </c>
      <c r="E2556" t="s">
        <v>1033</v>
      </c>
      <c r="F2556" t="s">
        <v>1045</v>
      </c>
      <c r="G2556" t="s">
        <v>1033</v>
      </c>
      <c r="H2556" t="s">
        <v>1045</v>
      </c>
      <c r="AW2556">
        <v>3.52</v>
      </c>
      <c r="AX2556">
        <v>2.59</v>
      </c>
      <c r="AY2556">
        <v>2.79</v>
      </c>
      <c r="AZ2556">
        <v>2.79</v>
      </c>
      <c r="BA2556">
        <v>3.55</v>
      </c>
      <c r="BB2556">
        <v>2.97</v>
      </c>
      <c r="BC2556">
        <v>2.9</v>
      </c>
      <c r="BD2556">
        <v>2.97</v>
      </c>
      <c r="BE2556">
        <v>3.8</v>
      </c>
      <c r="BF2556">
        <v>2.48</v>
      </c>
      <c r="BG2556">
        <v>2.2000000000000002</v>
      </c>
      <c r="BH2556">
        <v>2.48</v>
      </c>
      <c r="BJ2556" t="s">
        <v>58</v>
      </c>
      <c r="BL2556" t="s">
        <v>265</v>
      </c>
      <c r="BM2556">
        <v>19561</v>
      </c>
      <c r="BN2556" t="s">
        <v>69</v>
      </c>
      <c r="BO2556" t="s">
        <v>265</v>
      </c>
    </row>
    <row r="2557" spans="1:67" x14ac:dyDescent="0.25">
      <c r="A2557" t="s">
        <v>1058</v>
      </c>
      <c r="C2557" t="s">
        <v>1504</v>
      </c>
      <c r="D2557" t="s">
        <v>64</v>
      </c>
      <c r="E2557" t="s">
        <v>1033</v>
      </c>
      <c r="F2557" t="s">
        <v>1045</v>
      </c>
      <c r="G2557" t="s">
        <v>1033</v>
      </c>
      <c r="H2557" t="s">
        <v>1045</v>
      </c>
      <c r="AW2557">
        <v>3.58</v>
      </c>
      <c r="AX2557">
        <v>2.35</v>
      </c>
      <c r="AY2557">
        <v>2.64</v>
      </c>
      <c r="AZ2557">
        <v>2.64</v>
      </c>
      <c r="BJ2557" t="s">
        <v>58</v>
      </c>
      <c r="BL2557" t="s">
        <v>265</v>
      </c>
      <c r="BM2557">
        <v>19561</v>
      </c>
    </row>
    <row r="2558" spans="1:67" x14ac:dyDescent="0.25">
      <c r="A2558" t="s">
        <v>1059</v>
      </c>
      <c r="C2558" t="s">
        <v>1504</v>
      </c>
      <c r="D2558" t="s">
        <v>64</v>
      </c>
      <c r="E2558" t="s">
        <v>1033</v>
      </c>
      <c r="F2558" t="s">
        <v>1045</v>
      </c>
      <c r="G2558" t="s">
        <v>1033</v>
      </c>
      <c r="H2558" t="s">
        <v>1045</v>
      </c>
      <c r="BE2558">
        <v>4.2</v>
      </c>
      <c r="BF2558">
        <v>2.61</v>
      </c>
      <c r="BG2558">
        <v>2.2999999999999998</v>
      </c>
      <c r="BH2558">
        <v>2.61</v>
      </c>
      <c r="BJ2558" t="s">
        <v>58</v>
      </c>
      <c r="BL2558" t="s">
        <v>265</v>
      </c>
      <c r="BM2558">
        <v>19561</v>
      </c>
    </row>
    <row r="2559" spans="1:67" x14ac:dyDescent="0.25">
      <c r="A2559" t="s">
        <v>1060</v>
      </c>
      <c r="C2559" t="s">
        <v>1504</v>
      </c>
      <c r="D2559" t="s">
        <v>64</v>
      </c>
      <c r="E2559" t="s">
        <v>1033</v>
      </c>
      <c r="F2559" t="s">
        <v>1045</v>
      </c>
      <c r="G2559" t="s">
        <v>1033</v>
      </c>
      <c r="H2559" t="s">
        <v>1045</v>
      </c>
      <c r="AW2559">
        <v>3.6</v>
      </c>
      <c r="AX2559">
        <v>2.54</v>
      </c>
      <c r="AY2559">
        <v>2.82</v>
      </c>
      <c r="AZ2559">
        <v>2.82</v>
      </c>
      <c r="BA2559">
        <v>3.68</v>
      </c>
      <c r="BB2559">
        <v>3</v>
      </c>
      <c r="BC2559">
        <v>3</v>
      </c>
      <c r="BD2559">
        <v>3</v>
      </c>
      <c r="BE2559">
        <v>4.33</v>
      </c>
      <c r="BF2559">
        <v>2.68</v>
      </c>
      <c r="BG2559">
        <v>2.35</v>
      </c>
      <c r="BH2559">
        <v>2.68</v>
      </c>
      <c r="BJ2559" t="s">
        <v>58</v>
      </c>
      <c r="BL2559" t="s">
        <v>265</v>
      </c>
      <c r="BM2559">
        <v>19561</v>
      </c>
    </row>
    <row r="2560" spans="1:67" x14ac:dyDescent="0.25">
      <c r="A2560" t="s">
        <v>1061</v>
      </c>
      <c r="C2560" t="s">
        <v>1504</v>
      </c>
      <c r="D2560" t="s">
        <v>64</v>
      </c>
      <c r="E2560" t="s">
        <v>1033</v>
      </c>
      <c r="F2560" t="s">
        <v>1045</v>
      </c>
      <c r="G2560" t="s">
        <v>1033</v>
      </c>
      <c r="H2560" t="s">
        <v>1045</v>
      </c>
      <c r="BE2560">
        <v>3.9</v>
      </c>
      <c r="BF2560">
        <v>2.5</v>
      </c>
      <c r="BH2560">
        <v>2.5</v>
      </c>
      <c r="BJ2560" t="s">
        <v>58</v>
      </c>
      <c r="BL2560" t="s">
        <v>265</v>
      </c>
      <c r="BM2560">
        <v>19561</v>
      </c>
    </row>
    <row r="2561" spans="1:67" s="6" customFormat="1" x14ac:dyDescent="0.25">
      <c r="A2561" t="s">
        <v>1062</v>
      </c>
      <c r="B2561"/>
      <c r="C2561" t="s">
        <v>1504</v>
      </c>
      <c r="D2561" t="s">
        <v>64</v>
      </c>
      <c r="E2561" t="s">
        <v>1033</v>
      </c>
      <c r="F2561" t="s">
        <v>1045</v>
      </c>
      <c r="G2561" t="s">
        <v>1033</v>
      </c>
      <c r="H2561" t="s">
        <v>1045</v>
      </c>
      <c r="I2561"/>
      <c r="J2561"/>
      <c r="K2561"/>
      <c r="L2561"/>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v>3.35</v>
      </c>
      <c r="AT2561">
        <v>2.08</v>
      </c>
      <c r="AU2561"/>
      <c r="AV2561">
        <v>2.08</v>
      </c>
      <c r="AW2561"/>
      <c r="AX2561"/>
      <c r="AY2561">
        <v>2.83</v>
      </c>
      <c r="AZ2561">
        <v>2.83</v>
      </c>
      <c r="BA2561">
        <v>3.95</v>
      </c>
      <c r="BB2561">
        <v>3.05</v>
      </c>
      <c r="BC2561">
        <v>3.18</v>
      </c>
      <c r="BD2561">
        <v>3.18</v>
      </c>
      <c r="BE2561">
        <v>4.3499999999999996</v>
      </c>
      <c r="BF2561">
        <v>2.7</v>
      </c>
      <c r="BG2561">
        <v>2.4</v>
      </c>
      <c r="BH2561">
        <v>2.7</v>
      </c>
      <c r="BI2561" s="5" t="s">
        <v>1063</v>
      </c>
      <c r="BJ2561" t="s">
        <v>58</v>
      </c>
      <c r="BK2561"/>
      <c r="BL2561" t="s">
        <v>265</v>
      </c>
      <c r="BM2561">
        <v>19561</v>
      </c>
      <c r="BN2561"/>
      <c r="BO2561"/>
    </row>
    <row r="2562" spans="1:67" s="6" customFormat="1" x14ac:dyDescent="0.25">
      <c r="A2562" t="s">
        <v>1064</v>
      </c>
      <c r="B2562"/>
      <c r="C2562" t="s">
        <v>1504</v>
      </c>
      <c r="D2562" t="s">
        <v>64</v>
      </c>
      <c r="E2562" t="s">
        <v>1033</v>
      </c>
      <c r="F2562" t="s">
        <v>1045</v>
      </c>
      <c r="G2562" t="s">
        <v>1033</v>
      </c>
      <c r="H2562" t="s">
        <v>1045</v>
      </c>
      <c r="I2562"/>
      <c r="J2562"/>
      <c r="K2562"/>
      <c r="L2562"/>
      <c r="M2562"/>
      <c r="N2562"/>
      <c r="O2562"/>
      <c r="P2562"/>
      <c r="Q2562"/>
      <c r="R2562"/>
      <c r="S2562"/>
      <c r="T2562"/>
      <c r="U2562"/>
      <c r="V2562"/>
      <c r="W2562"/>
      <c r="X2562"/>
      <c r="Y2562"/>
      <c r="Z2562"/>
      <c r="AA2562"/>
      <c r="AB2562"/>
      <c r="AC2562"/>
      <c r="AD2562"/>
      <c r="AE2562"/>
      <c r="AF2562"/>
      <c r="AG2562"/>
      <c r="AH2562"/>
      <c r="AI2562"/>
      <c r="AJ2562"/>
      <c r="AK2562">
        <v>2.35</v>
      </c>
      <c r="AL2562"/>
      <c r="AM2562"/>
      <c r="AN2562">
        <v>1.3</v>
      </c>
      <c r="AO2562"/>
      <c r="AP2562"/>
      <c r="AQ2562"/>
      <c r="AR2562"/>
      <c r="AS2562"/>
      <c r="AT2562"/>
      <c r="AU2562"/>
      <c r="AV2562">
        <v>1.85</v>
      </c>
      <c r="AW2562"/>
      <c r="AX2562"/>
      <c r="AY2562">
        <v>2.65</v>
      </c>
      <c r="AZ2562">
        <v>2.65</v>
      </c>
      <c r="BA2562">
        <v>3.47</v>
      </c>
      <c r="BB2562">
        <v>2.9</v>
      </c>
      <c r="BC2562">
        <v>3</v>
      </c>
      <c r="BD2562">
        <v>3</v>
      </c>
      <c r="BE2562">
        <v>3.75</v>
      </c>
      <c r="BF2562">
        <v>2.54</v>
      </c>
      <c r="BG2562">
        <v>2.25</v>
      </c>
      <c r="BH2562">
        <v>2.54</v>
      </c>
      <c r="BI2562"/>
      <c r="BJ2562" t="s">
        <v>58</v>
      </c>
      <c r="BK2562"/>
      <c r="BL2562" t="s">
        <v>265</v>
      </c>
      <c r="BM2562">
        <v>19561</v>
      </c>
      <c r="BN2562"/>
      <c r="BO2562"/>
    </row>
    <row r="2563" spans="1:67" s="6" customFormat="1" x14ac:dyDescent="0.25">
      <c r="A2563" t="s">
        <v>1065</v>
      </c>
      <c r="B2563"/>
      <c r="C2563" t="s">
        <v>1504</v>
      </c>
      <c r="D2563" t="s">
        <v>64</v>
      </c>
      <c r="E2563" t="s">
        <v>1033</v>
      </c>
      <c r="F2563" t="s">
        <v>1045</v>
      </c>
      <c r="G2563" t="s">
        <v>1033</v>
      </c>
      <c r="H2563" t="s">
        <v>1045</v>
      </c>
      <c r="I2563"/>
      <c r="J2563"/>
      <c r="K2563"/>
      <c r="L2563"/>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v>3.55</v>
      </c>
      <c r="AT2563"/>
      <c r="AU2563"/>
      <c r="AV2563">
        <v>2.15</v>
      </c>
      <c r="AW2563">
        <v>3.85</v>
      </c>
      <c r="AX2563">
        <v>2.68</v>
      </c>
      <c r="AY2563">
        <v>2.84</v>
      </c>
      <c r="AZ2563">
        <v>2.84</v>
      </c>
      <c r="BA2563"/>
      <c r="BB2563"/>
      <c r="BC2563"/>
      <c r="BD2563"/>
      <c r="BE2563"/>
      <c r="BF2563"/>
      <c r="BG2563"/>
      <c r="BH2563"/>
      <c r="BI2563"/>
      <c r="BJ2563" t="s">
        <v>58</v>
      </c>
      <c r="BK2563"/>
      <c r="BL2563" t="s">
        <v>265</v>
      </c>
      <c r="BM2563">
        <v>19561</v>
      </c>
      <c r="BN2563"/>
      <c r="BO2563"/>
    </row>
    <row r="2564" spans="1:67" s="6" customFormat="1" x14ac:dyDescent="0.25">
      <c r="A2564" t="s">
        <v>1066</v>
      </c>
      <c r="B2564"/>
      <c r="C2564" t="s">
        <v>1504</v>
      </c>
      <c r="D2564" t="s">
        <v>64</v>
      </c>
      <c r="E2564" t="s">
        <v>1033</v>
      </c>
      <c r="F2564" t="s">
        <v>1045</v>
      </c>
      <c r="G2564" t="s">
        <v>1033</v>
      </c>
      <c r="H2564" t="s">
        <v>1045</v>
      </c>
      <c r="I2564"/>
      <c r="J2564"/>
      <c r="K2564"/>
      <c r="L2564"/>
      <c r="M2564"/>
      <c r="N2564"/>
      <c r="O2564"/>
      <c r="P2564"/>
      <c r="Q2564"/>
      <c r="R2564"/>
      <c r="S2564"/>
      <c r="T2564"/>
      <c r="U2564"/>
      <c r="V2564"/>
      <c r="W2564"/>
      <c r="X2564"/>
      <c r="Y2564">
        <v>3</v>
      </c>
      <c r="Z2564">
        <v>4.62</v>
      </c>
      <c r="AA2564">
        <v>5</v>
      </c>
      <c r="AB2564">
        <v>5</v>
      </c>
      <c r="AC2564"/>
      <c r="AD2564"/>
      <c r="AE2564"/>
      <c r="AF2564"/>
      <c r="AG2564"/>
      <c r="AH2564"/>
      <c r="AI2564"/>
      <c r="AJ2564"/>
      <c r="AK2564"/>
      <c r="AL2564"/>
      <c r="AM2564"/>
      <c r="AN2564"/>
      <c r="AO2564"/>
      <c r="AP2564"/>
      <c r="AQ2564"/>
      <c r="AR2564"/>
      <c r="AS2564"/>
      <c r="AT2564"/>
      <c r="AU2564"/>
      <c r="AV2564"/>
      <c r="AW2564"/>
      <c r="AX2564"/>
      <c r="AY2564"/>
      <c r="AZ2564"/>
      <c r="BA2564"/>
      <c r="BB2564"/>
      <c r="BC2564"/>
      <c r="BD2564"/>
      <c r="BE2564"/>
      <c r="BF2564"/>
      <c r="BG2564"/>
      <c r="BH2564"/>
      <c r="BI2564" t="s">
        <v>1067</v>
      </c>
      <c r="BJ2564" t="s">
        <v>58</v>
      </c>
      <c r="BK2564"/>
      <c r="BL2564" t="s">
        <v>265</v>
      </c>
      <c r="BM2564">
        <v>19561</v>
      </c>
      <c r="BN2564"/>
      <c r="BO2564"/>
    </row>
    <row r="2565" spans="1:67" s="6" customFormat="1" x14ac:dyDescent="0.25">
      <c r="A2565" t="s">
        <v>1068</v>
      </c>
      <c r="B2565"/>
      <c r="C2565" t="s">
        <v>1504</v>
      </c>
      <c r="D2565" t="s">
        <v>64</v>
      </c>
      <c r="E2565" t="s">
        <v>1033</v>
      </c>
      <c r="F2565" t="s">
        <v>1045</v>
      </c>
      <c r="G2565" t="s">
        <v>1033</v>
      </c>
      <c r="H2565" t="s">
        <v>1045</v>
      </c>
      <c r="I2565"/>
      <c r="J2565"/>
      <c r="K2565"/>
      <c r="L2565"/>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v>3.6</v>
      </c>
      <c r="BB2565">
        <v>2.9</v>
      </c>
      <c r="BC2565">
        <v>2.9</v>
      </c>
      <c r="BD2565">
        <v>2.9</v>
      </c>
      <c r="BE2565"/>
      <c r="BF2565"/>
      <c r="BG2565"/>
      <c r="BH2565"/>
      <c r="BI2565"/>
      <c r="BJ2565" t="s">
        <v>58</v>
      </c>
      <c r="BK2565"/>
      <c r="BL2565" t="s">
        <v>265</v>
      </c>
      <c r="BM2565">
        <v>19561</v>
      </c>
      <c r="BN2565"/>
      <c r="BO2565"/>
    </row>
    <row r="2566" spans="1:67" s="6" customFormat="1" x14ac:dyDescent="0.25">
      <c r="A2566" t="s">
        <v>1069</v>
      </c>
      <c r="B2566"/>
      <c r="C2566" t="s">
        <v>1504</v>
      </c>
      <c r="D2566" t="s">
        <v>64</v>
      </c>
      <c r="E2566" t="s">
        <v>1033</v>
      </c>
      <c r="F2566" t="s">
        <v>1045</v>
      </c>
      <c r="G2566" t="s">
        <v>1033</v>
      </c>
      <c r="H2566" t="s">
        <v>1045</v>
      </c>
      <c r="I2566"/>
      <c r="J2566"/>
      <c r="K2566"/>
      <c r="L2566"/>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v>3.84</v>
      </c>
      <c r="AT2566"/>
      <c r="AU2566"/>
      <c r="AV2566">
        <v>2.23</v>
      </c>
      <c r="AW2566"/>
      <c r="AX2566"/>
      <c r="AY2566"/>
      <c r="AZ2566"/>
      <c r="BA2566"/>
      <c r="BB2566"/>
      <c r="BC2566"/>
      <c r="BD2566"/>
      <c r="BE2566"/>
      <c r="BF2566"/>
      <c r="BG2566"/>
      <c r="BH2566"/>
      <c r="BI2566"/>
      <c r="BJ2566" t="s">
        <v>58</v>
      </c>
      <c r="BK2566"/>
      <c r="BL2566" t="s">
        <v>265</v>
      </c>
      <c r="BM2566">
        <v>19561</v>
      </c>
      <c r="BN2566"/>
      <c r="BO2566"/>
    </row>
    <row r="2567" spans="1:67" s="6" customFormat="1" x14ac:dyDescent="0.25">
      <c r="A2567" t="s">
        <v>1070</v>
      </c>
      <c r="B2567"/>
      <c r="C2567" t="s">
        <v>1504</v>
      </c>
      <c r="D2567" t="s">
        <v>64</v>
      </c>
      <c r="E2567" t="s">
        <v>1033</v>
      </c>
      <c r="F2567" t="s">
        <v>1045</v>
      </c>
      <c r="G2567" t="s">
        <v>1033</v>
      </c>
      <c r="H2567" t="s">
        <v>1045</v>
      </c>
      <c r="I2567"/>
      <c r="J2567"/>
      <c r="K2567"/>
      <c r="L2567"/>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c r="AT2567"/>
      <c r="AU2567"/>
      <c r="AV2567">
        <v>2</v>
      </c>
      <c r="AW2567"/>
      <c r="AX2567"/>
      <c r="AY2567"/>
      <c r="AZ2567"/>
      <c r="BA2567"/>
      <c r="BB2567"/>
      <c r="BC2567"/>
      <c r="BD2567"/>
      <c r="BE2567"/>
      <c r="BF2567"/>
      <c r="BG2567"/>
      <c r="BH2567"/>
      <c r="BI2567" t="s">
        <v>1071</v>
      </c>
      <c r="BJ2567" t="s">
        <v>58</v>
      </c>
      <c r="BK2567"/>
      <c r="BL2567" t="s">
        <v>265</v>
      </c>
      <c r="BM2567">
        <v>19561</v>
      </c>
      <c r="BN2567"/>
      <c r="BO2567"/>
    </row>
    <row r="2568" spans="1:67" s="6" customFormat="1" x14ac:dyDescent="0.25">
      <c r="A2568" t="s">
        <v>1072</v>
      </c>
      <c r="B2568"/>
      <c r="C2568" t="s">
        <v>1504</v>
      </c>
      <c r="D2568" t="s">
        <v>64</v>
      </c>
      <c r="E2568" t="s">
        <v>1033</v>
      </c>
      <c r="F2568" t="s">
        <v>1045</v>
      </c>
      <c r="G2568" t="s">
        <v>1033</v>
      </c>
      <c r="H2568" t="s">
        <v>1045</v>
      </c>
      <c r="I2568"/>
      <c r="J2568"/>
      <c r="K2568"/>
      <c r="L2568"/>
      <c r="M2568"/>
      <c r="N2568"/>
      <c r="O2568"/>
      <c r="P2568"/>
      <c r="Q2568"/>
      <c r="R2568"/>
      <c r="S2568"/>
      <c r="T2568"/>
      <c r="U2568"/>
      <c r="V2568"/>
      <c r="W2568"/>
      <c r="X2568"/>
      <c r="Y2568"/>
      <c r="Z2568"/>
      <c r="AA2568"/>
      <c r="AB2568"/>
      <c r="AC2568"/>
      <c r="AD2568"/>
      <c r="AE2568"/>
      <c r="AF2568"/>
      <c r="AG2568">
        <v>3.24</v>
      </c>
      <c r="AH2568">
        <v>4.78</v>
      </c>
      <c r="AI2568">
        <v>4.2</v>
      </c>
      <c r="AJ2568">
        <v>4.78</v>
      </c>
      <c r="AK2568"/>
      <c r="AL2568"/>
      <c r="AM2568"/>
      <c r="AN2568"/>
      <c r="AO2568"/>
      <c r="AP2568"/>
      <c r="AQ2568"/>
      <c r="AR2568"/>
      <c r="AS2568"/>
      <c r="AT2568"/>
      <c r="AU2568"/>
      <c r="AV2568"/>
      <c r="AW2568"/>
      <c r="AX2568"/>
      <c r="AY2568"/>
      <c r="AZ2568"/>
      <c r="BA2568"/>
      <c r="BB2568"/>
      <c r="BC2568"/>
      <c r="BD2568"/>
      <c r="BE2568"/>
      <c r="BF2568"/>
      <c r="BG2568"/>
      <c r="BH2568"/>
      <c r="BI2568"/>
      <c r="BJ2568" t="s">
        <v>58</v>
      </c>
      <c r="BK2568"/>
      <c r="BL2568" t="s">
        <v>265</v>
      </c>
      <c r="BM2568">
        <v>19561</v>
      </c>
      <c r="BN2568"/>
      <c r="BO2568"/>
    </row>
    <row r="2569" spans="1:67" s="6" customFormat="1" x14ac:dyDescent="0.25">
      <c r="A2569" t="s">
        <v>1073</v>
      </c>
      <c r="B2569"/>
      <c r="C2569" t="s">
        <v>1504</v>
      </c>
      <c r="D2569" t="s">
        <v>64</v>
      </c>
      <c r="E2569" t="s">
        <v>1033</v>
      </c>
      <c r="F2569" t="s">
        <v>1045</v>
      </c>
      <c r="G2569" t="s">
        <v>1033</v>
      </c>
      <c r="H2569" t="s">
        <v>1045</v>
      </c>
      <c r="I2569"/>
      <c r="J2569"/>
      <c r="K2569"/>
      <c r="L2569"/>
      <c r="M2569"/>
      <c r="N2569"/>
      <c r="O2569"/>
      <c r="P2569"/>
      <c r="Q2569"/>
      <c r="R2569"/>
      <c r="S2569"/>
      <c r="T2569"/>
      <c r="U2569"/>
      <c r="V2569"/>
      <c r="W2569"/>
      <c r="X2569"/>
      <c r="Y2569">
        <v>3.7</v>
      </c>
      <c r="Z2569">
        <v>4.12</v>
      </c>
      <c r="AA2569">
        <v>4.3499999999999996</v>
      </c>
      <c r="AB2569">
        <v>4.3499999999999996</v>
      </c>
      <c r="AC2569">
        <v>3.85</v>
      </c>
      <c r="AD2569">
        <v>4.95</v>
      </c>
      <c r="AE2569">
        <v>5.3</v>
      </c>
      <c r="AF2569">
        <v>5.3</v>
      </c>
      <c r="AG2569"/>
      <c r="AH2569"/>
      <c r="AI2569"/>
      <c r="AJ2569"/>
      <c r="AK2569"/>
      <c r="AL2569"/>
      <c r="AM2569"/>
      <c r="AN2569"/>
      <c r="AO2569"/>
      <c r="AP2569"/>
      <c r="AQ2569"/>
      <c r="AR2569"/>
      <c r="AS2569"/>
      <c r="AT2569"/>
      <c r="AU2569"/>
      <c r="AV2569"/>
      <c r="AW2569"/>
      <c r="AX2569"/>
      <c r="AY2569"/>
      <c r="AZ2569"/>
      <c r="BA2569"/>
      <c r="BB2569"/>
      <c r="BC2569"/>
      <c r="BD2569"/>
      <c r="BE2569"/>
      <c r="BF2569"/>
      <c r="BG2569"/>
      <c r="BH2569"/>
      <c r="BI2569"/>
      <c r="BJ2569" t="s">
        <v>58</v>
      </c>
      <c r="BK2569"/>
      <c r="BL2569" t="s">
        <v>265</v>
      </c>
      <c r="BM2569">
        <v>19561</v>
      </c>
      <c r="BN2569"/>
      <c r="BO2569"/>
    </row>
    <row r="2570" spans="1:67" s="6" customFormat="1" x14ac:dyDescent="0.25">
      <c r="A2570" t="s">
        <v>1074</v>
      </c>
      <c r="B2570"/>
      <c r="C2570" t="s">
        <v>1504</v>
      </c>
      <c r="D2570" t="s">
        <v>64</v>
      </c>
      <c r="E2570" t="s">
        <v>1033</v>
      </c>
      <c r="F2570" t="s">
        <v>1045</v>
      </c>
      <c r="G2570" t="s">
        <v>1033</v>
      </c>
      <c r="H2570" t="s">
        <v>1045</v>
      </c>
      <c r="I2570"/>
      <c r="J2570"/>
      <c r="K2570"/>
      <c r="L2570"/>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v>3.82</v>
      </c>
      <c r="BB2570">
        <v>3.09</v>
      </c>
      <c r="BC2570">
        <v>2.96</v>
      </c>
      <c r="BD2570">
        <v>3.09</v>
      </c>
      <c r="BE2570"/>
      <c r="BF2570"/>
      <c r="BG2570"/>
      <c r="BH2570"/>
      <c r="BI2570"/>
      <c r="BJ2570" t="s">
        <v>58</v>
      </c>
      <c r="BK2570"/>
      <c r="BL2570" t="s">
        <v>265</v>
      </c>
      <c r="BM2570">
        <v>19561</v>
      </c>
      <c r="BN2570"/>
      <c r="BO2570"/>
    </row>
    <row r="2571" spans="1:67" s="6" customFormat="1" x14ac:dyDescent="0.25">
      <c r="A2571" t="s">
        <v>1075</v>
      </c>
      <c r="B2571"/>
      <c r="C2571" t="s">
        <v>1504</v>
      </c>
      <c r="D2571" t="s">
        <v>64</v>
      </c>
      <c r="E2571" t="s">
        <v>1033</v>
      </c>
      <c r="F2571" t="s">
        <v>1045</v>
      </c>
      <c r="G2571" t="s">
        <v>1033</v>
      </c>
      <c r="H2571" t="s">
        <v>1045</v>
      </c>
      <c r="I2571"/>
      <c r="J2571"/>
      <c r="K2571"/>
      <c r="L2571"/>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c r="AT2571"/>
      <c r="AU2571"/>
      <c r="AV2571"/>
      <c r="AW2571"/>
      <c r="AX2571"/>
      <c r="AY2571"/>
      <c r="AZ2571"/>
      <c r="BA2571">
        <v>4.12</v>
      </c>
      <c r="BB2571">
        <v>3.02</v>
      </c>
      <c r="BC2571">
        <v>3.03</v>
      </c>
      <c r="BD2571">
        <v>3.03</v>
      </c>
      <c r="BE2571"/>
      <c r="BF2571"/>
      <c r="BG2571"/>
      <c r="BH2571"/>
      <c r="BI2571"/>
      <c r="BJ2571" t="s">
        <v>58</v>
      </c>
      <c r="BK2571"/>
      <c r="BL2571" t="s">
        <v>265</v>
      </c>
      <c r="BM2571">
        <v>19561</v>
      </c>
      <c r="BN2571"/>
      <c r="BO2571"/>
    </row>
    <row r="2572" spans="1:67" s="6" customFormat="1" x14ac:dyDescent="0.25">
      <c r="A2572" s="8" t="s">
        <v>1965</v>
      </c>
      <c r="B2572"/>
      <c r="C2572" t="s">
        <v>1504</v>
      </c>
      <c r="D2572" t="s">
        <v>64</v>
      </c>
      <c r="E2572" t="s">
        <v>1033</v>
      </c>
      <c r="F2572" t="s">
        <v>1045</v>
      </c>
      <c r="G2572" s="8" t="s">
        <v>1033</v>
      </c>
      <c r="H2572" s="8" t="s">
        <v>1045</v>
      </c>
      <c r="I2572" s="8"/>
      <c r="J2572"/>
      <c r="K2572"/>
      <c r="L2572"/>
      <c r="M2572"/>
      <c r="N2572"/>
      <c r="O2572"/>
      <c r="P2572"/>
      <c r="Q2572"/>
      <c r="R2572"/>
      <c r="S2572"/>
      <c r="T2572"/>
      <c r="U2572"/>
      <c r="V2572"/>
      <c r="W2572"/>
      <c r="X2572"/>
      <c r="Y2572">
        <v>4.05</v>
      </c>
      <c r="Z2572">
        <v>4.3</v>
      </c>
      <c r="AA2572">
        <v>4.6500000000000004</v>
      </c>
      <c r="AB2572">
        <v>4.6500000000000004</v>
      </c>
      <c r="AC2572"/>
      <c r="AD2572"/>
      <c r="AE2572"/>
      <c r="AF2572"/>
      <c r="AG2572"/>
      <c r="AH2572"/>
      <c r="AI2572"/>
      <c r="AJ2572"/>
      <c r="AK2572"/>
      <c r="AL2572"/>
      <c r="AM2572"/>
      <c r="AN2572"/>
      <c r="AO2572"/>
      <c r="AP2572"/>
      <c r="AQ2572"/>
      <c r="AR2572"/>
      <c r="AS2572"/>
      <c r="AT2572"/>
      <c r="AU2572"/>
      <c r="AV2572"/>
      <c r="AW2572"/>
      <c r="AX2572"/>
      <c r="AY2572"/>
      <c r="AZ2572"/>
      <c r="BA2572"/>
      <c r="BB2572"/>
      <c r="BC2572"/>
      <c r="BD2572"/>
      <c r="BE2572"/>
      <c r="BF2572"/>
      <c r="BG2572"/>
      <c r="BH2572"/>
      <c r="BI2572"/>
      <c r="BJ2572" s="8" t="s">
        <v>67</v>
      </c>
      <c r="BK2572" s="1">
        <v>44816</v>
      </c>
      <c r="BL2572" t="s">
        <v>1933</v>
      </c>
      <c r="BM2572">
        <v>2585</v>
      </c>
      <c r="BN2572"/>
      <c r="BO2572"/>
    </row>
    <row r="2573" spans="1:67" s="6" customFormat="1" x14ac:dyDescent="0.25">
      <c r="A2573" s="8" t="s">
        <v>1970</v>
      </c>
      <c r="B2573"/>
      <c r="C2573" t="s">
        <v>1504</v>
      </c>
      <c r="D2573" t="s">
        <v>64</v>
      </c>
      <c r="E2573" t="s">
        <v>1033</v>
      </c>
      <c r="F2573" t="s">
        <v>1045</v>
      </c>
      <c r="G2573" s="8" t="s">
        <v>1033</v>
      </c>
      <c r="H2573" s="8" t="s">
        <v>1045</v>
      </c>
      <c r="I2573" s="8"/>
      <c r="J2573"/>
      <c r="K2573"/>
      <c r="L2573"/>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v>2.85</v>
      </c>
      <c r="AZ2573">
        <v>2.85</v>
      </c>
      <c r="BA2573">
        <v>3.7</v>
      </c>
      <c r="BB2573">
        <v>3.18</v>
      </c>
      <c r="BC2573">
        <v>2.98</v>
      </c>
      <c r="BD2573">
        <v>3.18</v>
      </c>
      <c r="BE2573">
        <v>4.3499999999999996</v>
      </c>
      <c r="BF2573">
        <v>2.9</v>
      </c>
      <c r="BG2573">
        <v>2.46</v>
      </c>
      <c r="BH2573">
        <v>2.9</v>
      </c>
      <c r="BI2573"/>
      <c r="BJ2573" s="8" t="s">
        <v>67</v>
      </c>
      <c r="BK2573" s="1">
        <v>44816</v>
      </c>
      <c r="BL2573" t="s">
        <v>1933</v>
      </c>
      <c r="BM2573">
        <v>2585</v>
      </c>
      <c r="BN2573"/>
      <c r="BO2573"/>
    </row>
    <row r="2574" spans="1:67" s="6" customFormat="1" x14ac:dyDescent="0.25">
      <c r="A2574" s="8" t="s">
        <v>1966</v>
      </c>
      <c r="B2574"/>
      <c r="C2574" t="s">
        <v>1504</v>
      </c>
      <c r="D2574" t="s">
        <v>64</v>
      </c>
      <c r="E2574" t="s">
        <v>1033</v>
      </c>
      <c r="F2574" t="s">
        <v>1045</v>
      </c>
      <c r="G2574" s="8" t="s">
        <v>1033</v>
      </c>
      <c r="H2574" s="8" t="s">
        <v>1045</v>
      </c>
      <c r="I2574" s="8"/>
      <c r="J2574"/>
      <c r="K2574"/>
      <c r="L2574"/>
      <c r="M2574"/>
      <c r="N2574"/>
      <c r="O2574"/>
      <c r="P2574"/>
      <c r="Q2574"/>
      <c r="R2574"/>
      <c r="S2574"/>
      <c r="T2574"/>
      <c r="U2574"/>
      <c r="V2574"/>
      <c r="W2574"/>
      <c r="X2574"/>
      <c r="Y2574">
        <v>3.8</v>
      </c>
      <c r="Z2574">
        <v>4.55</v>
      </c>
      <c r="AA2574">
        <v>4.5999999999999996</v>
      </c>
      <c r="AB2574">
        <v>4.5999999999999996</v>
      </c>
      <c r="AC2574">
        <v>4.33</v>
      </c>
      <c r="AD2574">
        <v>5.52</v>
      </c>
      <c r="AE2574">
        <v>5.55</v>
      </c>
      <c r="AF2574">
        <v>5.55</v>
      </c>
      <c r="AG2574"/>
      <c r="AH2574"/>
      <c r="AI2574"/>
      <c r="AJ2574"/>
      <c r="AK2574"/>
      <c r="AL2574"/>
      <c r="AM2574"/>
      <c r="AN2574"/>
      <c r="AO2574"/>
      <c r="AP2574"/>
      <c r="AQ2574"/>
      <c r="AR2574"/>
      <c r="AS2574"/>
      <c r="AT2574"/>
      <c r="AU2574"/>
      <c r="AV2574"/>
      <c r="AW2574"/>
      <c r="AX2574"/>
      <c r="AY2574"/>
      <c r="AZ2574"/>
      <c r="BA2574"/>
      <c r="BB2574"/>
      <c r="BC2574"/>
      <c r="BD2574"/>
      <c r="BE2574"/>
      <c r="BF2574"/>
      <c r="BG2574"/>
      <c r="BH2574"/>
      <c r="BI2574"/>
      <c r="BJ2574" s="8" t="s">
        <v>67</v>
      </c>
      <c r="BK2574" s="1">
        <v>44816</v>
      </c>
      <c r="BL2574" t="s">
        <v>1933</v>
      </c>
      <c r="BM2574">
        <v>2585</v>
      </c>
      <c r="BN2574"/>
      <c r="BO2574"/>
    </row>
    <row r="2575" spans="1:67" s="13" customFormat="1" x14ac:dyDescent="0.25">
      <c r="A2575" s="8" t="s">
        <v>1971</v>
      </c>
      <c r="B2575"/>
      <c r="C2575" t="s">
        <v>1504</v>
      </c>
      <c r="D2575" t="s">
        <v>64</v>
      </c>
      <c r="E2575" t="s">
        <v>1033</v>
      </c>
      <c r="F2575" t="s">
        <v>1045</v>
      </c>
      <c r="G2575" s="8" t="s">
        <v>1033</v>
      </c>
      <c r="H2575" s="8" t="s">
        <v>1045</v>
      </c>
      <c r="I2575" s="8"/>
      <c r="J2575"/>
      <c r="K2575"/>
      <c r="L2575"/>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c r="AT2575"/>
      <c r="AU2575"/>
      <c r="AV2575"/>
      <c r="AW2575">
        <v>3.5</v>
      </c>
      <c r="AX2575">
        <v>2.4</v>
      </c>
      <c r="AY2575">
        <v>2.4700000000000002</v>
      </c>
      <c r="AZ2575">
        <v>2.4700000000000002</v>
      </c>
      <c r="BA2575"/>
      <c r="BB2575"/>
      <c r="BC2575"/>
      <c r="BD2575"/>
      <c r="BE2575"/>
      <c r="BF2575"/>
      <c r="BG2575"/>
      <c r="BH2575"/>
      <c r="BI2575"/>
      <c r="BJ2575" s="8" t="s">
        <v>67</v>
      </c>
      <c r="BK2575" s="1">
        <v>44816</v>
      </c>
      <c r="BL2575" t="s">
        <v>1933</v>
      </c>
      <c r="BM2575">
        <v>2585</v>
      </c>
      <c r="BN2575"/>
      <c r="BO2575"/>
    </row>
    <row r="2576" spans="1:67" s="13" customFormat="1" x14ac:dyDescent="0.25">
      <c r="A2576" s="8" t="s">
        <v>1972</v>
      </c>
      <c r="B2576"/>
      <c r="C2576" t="s">
        <v>1504</v>
      </c>
      <c r="D2576" t="s">
        <v>64</v>
      </c>
      <c r="E2576" t="s">
        <v>1033</v>
      </c>
      <c r="F2576" t="s">
        <v>1045</v>
      </c>
      <c r="G2576" s="8" t="s">
        <v>1033</v>
      </c>
      <c r="H2576" s="8" t="s">
        <v>1045</v>
      </c>
      <c r="I2576" s="8"/>
      <c r="J2576"/>
      <c r="K2576"/>
      <c r="L2576"/>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c r="AT2576"/>
      <c r="AU2576"/>
      <c r="AV2576"/>
      <c r="AW2576">
        <v>3.84</v>
      </c>
      <c r="AX2576">
        <v>2.57</v>
      </c>
      <c r="AY2576">
        <v>2.86</v>
      </c>
      <c r="AZ2576">
        <v>2.86</v>
      </c>
      <c r="BA2576"/>
      <c r="BB2576"/>
      <c r="BC2576"/>
      <c r="BD2576"/>
      <c r="BE2576"/>
      <c r="BF2576"/>
      <c r="BG2576"/>
      <c r="BH2576"/>
      <c r="BI2576"/>
      <c r="BJ2576" s="8" t="s">
        <v>67</v>
      </c>
      <c r="BK2576" s="1">
        <v>44816</v>
      </c>
      <c r="BL2576" t="s">
        <v>1933</v>
      </c>
      <c r="BM2576">
        <v>2585</v>
      </c>
      <c r="BN2576"/>
      <c r="BO2576"/>
    </row>
    <row r="2577" spans="1:67" s="13" customFormat="1" x14ac:dyDescent="0.25">
      <c r="A2577" s="8" t="s">
        <v>1973</v>
      </c>
      <c r="B2577"/>
      <c r="C2577" t="s">
        <v>1504</v>
      </c>
      <c r="D2577" t="s">
        <v>64</v>
      </c>
      <c r="E2577" t="s">
        <v>1033</v>
      </c>
      <c r="F2577" t="s">
        <v>1045</v>
      </c>
      <c r="G2577" s="8" t="s">
        <v>1033</v>
      </c>
      <c r="H2577" s="8" t="s">
        <v>1045</v>
      </c>
      <c r="I2577" s="8"/>
      <c r="J2577"/>
      <c r="K2577"/>
      <c r="L2577"/>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c r="AT2577"/>
      <c r="AU2577"/>
      <c r="AV2577"/>
      <c r="AW2577"/>
      <c r="AX2577"/>
      <c r="AY2577"/>
      <c r="AZ2577"/>
      <c r="BA2577">
        <v>4.05</v>
      </c>
      <c r="BB2577">
        <v>3.2</v>
      </c>
      <c r="BC2577">
        <v>3.2</v>
      </c>
      <c r="BD2577">
        <v>3.2</v>
      </c>
      <c r="BE2577"/>
      <c r="BF2577"/>
      <c r="BG2577"/>
      <c r="BH2577"/>
      <c r="BI2577"/>
      <c r="BJ2577" s="8" t="s">
        <v>67</v>
      </c>
      <c r="BK2577" s="1">
        <v>44816</v>
      </c>
      <c r="BL2577" t="s">
        <v>1933</v>
      </c>
      <c r="BM2577">
        <v>2585</v>
      </c>
      <c r="BN2577"/>
      <c r="BO2577"/>
    </row>
    <row r="2578" spans="1:67" s="13" customFormat="1" x14ac:dyDescent="0.25">
      <c r="A2578" s="8" t="s">
        <v>1974</v>
      </c>
      <c r="B2578"/>
      <c r="C2578" t="s">
        <v>1504</v>
      </c>
      <c r="D2578" t="s">
        <v>64</v>
      </c>
      <c r="E2578" t="s">
        <v>1033</v>
      </c>
      <c r="F2578" t="s">
        <v>1045</v>
      </c>
      <c r="G2578" s="8" t="s">
        <v>1033</v>
      </c>
      <c r="H2578" s="8" t="s">
        <v>1045</v>
      </c>
      <c r="I2578" s="8"/>
      <c r="J2578"/>
      <c r="K2578"/>
      <c r="L2578"/>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c r="AT2578"/>
      <c r="AU2578"/>
      <c r="AV2578"/>
      <c r="AW2578">
        <v>3.62</v>
      </c>
      <c r="AX2578">
        <v>2.5299999999999998</v>
      </c>
      <c r="AY2578">
        <v>2.75</v>
      </c>
      <c r="AZ2578">
        <v>2.75</v>
      </c>
      <c r="BA2578">
        <v>4.0599999999999996</v>
      </c>
      <c r="BB2578">
        <v>3.07</v>
      </c>
      <c r="BC2578"/>
      <c r="BD2578">
        <v>3.07</v>
      </c>
      <c r="BE2578"/>
      <c r="BF2578"/>
      <c r="BG2578"/>
      <c r="BH2578"/>
      <c r="BI2578" s="11" t="s">
        <v>3469</v>
      </c>
      <c r="BJ2578" s="8" t="s">
        <v>67</v>
      </c>
      <c r="BK2578" s="1">
        <v>44816</v>
      </c>
      <c r="BL2578" t="s">
        <v>1933</v>
      </c>
      <c r="BM2578">
        <v>2585</v>
      </c>
      <c r="BN2578"/>
      <c r="BO2578"/>
    </row>
    <row r="2579" spans="1:67" s="13" customFormat="1" x14ac:dyDescent="0.25">
      <c r="A2579" s="8" t="s">
        <v>1975</v>
      </c>
      <c r="B2579"/>
      <c r="C2579" t="s">
        <v>1504</v>
      </c>
      <c r="D2579" t="s">
        <v>64</v>
      </c>
      <c r="E2579" t="s">
        <v>1033</v>
      </c>
      <c r="F2579" t="s">
        <v>1045</v>
      </c>
      <c r="G2579" s="8" t="s">
        <v>1033</v>
      </c>
      <c r="H2579" s="8" t="s">
        <v>1045</v>
      </c>
      <c r="I2579" s="8"/>
      <c r="J2579"/>
      <c r="K2579"/>
      <c r="L2579"/>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c r="AT2579"/>
      <c r="AU2579"/>
      <c r="AV2579"/>
      <c r="AW2579"/>
      <c r="AX2579"/>
      <c r="AY2579">
        <v>2.78</v>
      </c>
      <c r="AZ2579">
        <v>2.78</v>
      </c>
      <c r="BA2579">
        <v>4.0999999999999996</v>
      </c>
      <c r="BB2579">
        <v>3</v>
      </c>
      <c r="BC2579">
        <v>2.98</v>
      </c>
      <c r="BD2579">
        <v>3</v>
      </c>
      <c r="BE2579"/>
      <c r="BF2579"/>
      <c r="BG2579"/>
      <c r="BH2579"/>
      <c r="BI2579"/>
      <c r="BJ2579" s="8" t="s">
        <v>67</v>
      </c>
      <c r="BK2579" s="1">
        <v>44816</v>
      </c>
      <c r="BL2579" t="s">
        <v>1933</v>
      </c>
      <c r="BM2579">
        <v>2585</v>
      </c>
      <c r="BN2579"/>
      <c r="BO2579"/>
    </row>
    <row r="2580" spans="1:67" s="13" customFormat="1" x14ac:dyDescent="0.25">
      <c r="A2580" s="8" t="s">
        <v>1976</v>
      </c>
      <c r="B2580"/>
      <c r="C2580" t="s">
        <v>1504</v>
      </c>
      <c r="D2580" t="s">
        <v>64</v>
      </c>
      <c r="E2580" t="s">
        <v>1033</v>
      </c>
      <c r="F2580" t="s">
        <v>1045</v>
      </c>
      <c r="G2580" s="8" t="s">
        <v>1033</v>
      </c>
      <c r="H2580" s="8" t="s">
        <v>1045</v>
      </c>
      <c r="I2580" s="8"/>
      <c r="J2580"/>
      <c r="K2580"/>
      <c r="L2580"/>
      <c r="M2580"/>
      <c r="N2580"/>
      <c r="O2580"/>
      <c r="P2580"/>
      <c r="Q2580"/>
      <c r="R2580"/>
      <c r="S2580"/>
      <c r="T2580"/>
      <c r="U2580"/>
      <c r="V2580"/>
      <c r="W2580"/>
      <c r="X2580"/>
      <c r="Y2580"/>
      <c r="Z2580"/>
      <c r="AA2580"/>
      <c r="AB2580"/>
      <c r="AC2580"/>
      <c r="AD2580"/>
      <c r="AE2580"/>
      <c r="AF2580"/>
      <c r="AG2580"/>
      <c r="AH2580"/>
      <c r="AI2580"/>
      <c r="AJ2580"/>
      <c r="AK2580"/>
      <c r="AL2580"/>
      <c r="AM2580"/>
      <c r="AN2580"/>
      <c r="AO2580">
        <v>3</v>
      </c>
      <c r="AP2580"/>
      <c r="AQ2580"/>
      <c r="AR2580">
        <v>1.65</v>
      </c>
      <c r="AS2580">
        <v>3.15</v>
      </c>
      <c r="AT2580"/>
      <c r="AU2580"/>
      <c r="AV2580">
        <v>1.97</v>
      </c>
      <c r="AW2580">
        <v>3.58</v>
      </c>
      <c r="AX2580">
        <v>2.5499999999999998</v>
      </c>
      <c r="AY2580">
        <v>2.7</v>
      </c>
      <c r="AZ2580">
        <v>2.7</v>
      </c>
      <c r="BA2580">
        <v>3.91</v>
      </c>
      <c r="BB2580">
        <v>3.2</v>
      </c>
      <c r="BC2580">
        <v>3.13</v>
      </c>
      <c r="BD2580">
        <v>3.2</v>
      </c>
      <c r="BE2580">
        <v>4.45</v>
      </c>
      <c r="BF2580">
        <v>2.9</v>
      </c>
      <c r="BG2580">
        <v>2.5</v>
      </c>
      <c r="BH2580">
        <v>2.9</v>
      </c>
      <c r="BI2580" s="11" t="s">
        <v>3470</v>
      </c>
      <c r="BJ2580" s="8" t="s">
        <v>67</v>
      </c>
      <c r="BK2580" s="1">
        <v>44816</v>
      </c>
      <c r="BL2580" t="s">
        <v>1933</v>
      </c>
      <c r="BM2580">
        <v>2585</v>
      </c>
      <c r="BN2580"/>
      <c r="BO2580"/>
    </row>
    <row r="2581" spans="1:67" s="8" customFormat="1" x14ac:dyDescent="0.25">
      <c r="A2581" s="8" t="s">
        <v>1977</v>
      </c>
      <c r="B2581"/>
      <c r="C2581" t="s">
        <v>1504</v>
      </c>
      <c r="D2581" t="s">
        <v>64</v>
      </c>
      <c r="E2581" t="s">
        <v>1033</v>
      </c>
      <c r="F2581" t="s">
        <v>1045</v>
      </c>
      <c r="G2581" s="8" t="s">
        <v>1033</v>
      </c>
      <c r="H2581" s="8" t="s">
        <v>1045</v>
      </c>
      <c r="J2581"/>
      <c r="K2581"/>
      <c r="L2581"/>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c r="AT2581"/>
      <c r="AU2581"/>
      <c r="AV2581"/>
      <c r="AW2581"/>
      <c r="AX2581"/>
      <c r="AY2581"/>
      <c r="AZ2581"/>
      <c r="BA2581">
        <v>3.97</v>
      </c>
      <c r="BB2581">
        <v>3.05</v>
      </c>
      <c r="BC2581">
        <v>3.13</v>
      </c>
      <c r="BD2581">
        <v>3.13</v>
      </c>
      <c r="BE2581"/>
      <c r="BF2581"/>
      <c r="BG2581"/>
      <c r="BH2581"/>
      <c r="BI2581"/>
      <c r="BJ2581" s="8" t="s">
        <v>67</v>
      </c>
      <c r="BK2581" s="1">
        <v>44816</v>
      </c>
      <c r="BL2581" t="s">
        <v>1933</v>
      </c>
      <c r="BM2581">
        <v>2585</v>
      </c>
      <c r="BN2581"/>
      <c r="BO2581"/>
    </row>
    <row r="2582" spans="1:67" s="8" customFormat="1" x14ac:dyDescent="0.25">
      <c r="A2582" s="8" t="s">
        <v>1978</v>
      </c>
      <c r="B2582"/>
      <c r="C2582" t="s">
        <v>1504</v>
      </c>
      <c r="D2582" t="s">
        <v>64</v>
      </c>
      <c r="E2582" t="s">
        <v>1033</v>
      </c>
      <c r="F2582" t="s">
        <v>1045</v>
      </c>
      <c r="G2582" s="8" t="s">
        <v>1033</v>
      </c>
      <c r="H2582" s="8" t="s">
        <v>1045</v>
      </c>
      <c r="J2582"/>
      <c r="K2582"/>
      <c r="L2582"/>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v>3.38</v>
      </c>
      <c r="AT2582"/>
      <c r="AU2582"/>
      <c r="AV2582">
        <v>2.06</v>
      </c>
      <c r="AW2582">
        <v>3.55</v>
      </c>
      <c r="AX2582">
        <v>2.6</v>
      </c>
      <c r="AY2582">
        <v>2.9</v>
      </c>
      <c r="AZ2582">
        <v>2.9</v>
      </c>
      <c r="BA2582">
        <v>3.75</v>
      </c>
      <c r="BB2582">
        <v>3.18</v>
      </c>
      <c r="BC2582">
        <v>3.28</v>
      </c>
      <c r="BD2582">
        <v>3.28</v>
      </c>
      <c r="BE2582">
        <v>4.32</v>
      </c>
      <c r="BF2582">
        <v>2.95</v>
      </c>
      <c r="BG2582">
        <v>2.5499999999999998</v>
      </c>
      <c r="BH2582">
        <v>2.95</v>
      </c>
      <c r="BI2582"/>
      <c r="BJ2582" s="8" t="s">
        <v>67</v>
      </c>
      <c r="BK2582" s="1">
        <v>44816</v>
      </c>
      <c r="BL2582" t="s">
        <v>1933</v>
      </c>
      <c r="BM2582">
        <v>2585</v>
      </c>
      <c r="BN2582"/>
      <c r="BO2582"/>
    </row>
    <row r="2583" spans="1:67" s="8" customFormat="1" x14ac:dyDescent="0.25">
      <c r="A2583" s="8" t="s">
        <v>1979</v>
      </c>
      <c r="B2583"/>
      <c r="C2583" t="s">
        <v>1504</v>
      </c>
      <c r="D2583" t="s">
        <v>64</v>
      </c>
      <c r="E2583" t="s">
        <v>1033</v>
      </c>
      <c r="F2583" t="s">
        <v>1045</v>
      </c>
      <c r="G2583" s="8" t="s">
        <v>1033</v>
      </c>
      <c r="H2583" s="8" t="s">
        <v>1045</v>
      </c>
      <c r="J2583"/>
      <c r="K2583"/>
      <c r="L2583"/>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c r="AT2583"/>
      <c r="AU2583"/>
      <c r="AV2583"/>
      <c r="AW2583">
        <v>3.52</v>
      </c>
      <c r="AX2583">
        <v>2.59</v>
      </c>
      <c r="AY2583">
        <v>2.79</v>
      </c>
      <c r="AZ2583">
        <v>2.79</v>
      </c>
      <c r="BA2583">
        <v>3.55</v>
      </c>
      <c r="BB2583">
        <v>2.97</v>
      </c>
      <c r="BC2583">
        <v>2.9</v>
      </c>
      <c r="BD2583">
        <v>2.97</v>
      </c>
      <c r="BE2583">
        <v>3.8</v>
      </c>
      <c r="BF2583">
        <v>2.48</v>
      </c>
      <c r="BG2583">
        <v>2.2000000000000002</v>
      </c>
      <c r="BH2583">
        <v>2.48</v>
      </c>
      <c r="BI2583"/>
      <c r="BJ2583" s="8" t="s">
        <v>67</v>
      </c>
      <c r="BK2583" s="1">
        <v>44816</v>
      </c>
      <c r="BL2583" t="s">
        <v>1933</v>
      </c>
      <c r="BM2583">
        <v>2585</v>
      </c>
      <c r="BN2583"/>
      <c r="BO2583"/>
    </row>
    <row r="2584" spans="1:67" s="8" customFormat="1" x14ac:dyDescent="0.25">
      <c r="A2584" s="8" t="s">
        <v>1980</v>
      </c>
      <c r="B2584"/>
      <c r="C2584" t="s">
        <v>1504</v>
      </c>
      <c r="D2584" t="s">
        <v>64</v>
      </c>
      <c r="E2584" t="s">
        <v>1033</v>
      </c>
      <c r="F2584" t="s">
        <v>1045</v>
      </c>
      <c r="G2584" s="8" t="s">
        <v>1033</v>
      </c>
      <c r="H2584" s="8" t="s">
        <v>1045</v>
      </c>
      <c r="J2584"/>
      <c r="K2584"/>
      <c r="L2584"/>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c r="AT2584"/>
      <c r="AU2584"/>
      <c r="AV2584"/>
      <c r="AW2584">
        <v>3.58</v>
      </c>
      <c r="AX2584">
        <v>2.35</v>
      </c>
      <c r="AY2584">
        <v>2.64</v>
      </c>
      <c r="AZ2584">
        <v>2.64</v>
      </c>
      <c r="BA2584"/>
      <c r="BB2584"/>
      <c r="BC2584"/>
      <c r="BD2584"/>
      <c r="BE2584"/>
      <c r="BF2584"/>
      <c r="BG2584"/>
      <c r="BH2584"/>
      <c r="BI2584"/>
      <c r="BJ2584" s="8" t="s">
        <v>67</v>
      </c>
      <c r="BK2584" s="1">
        <v>44816</v>
      </c>
      <c r="BL2584" t="s">
        <v>1933</v>
      </c>
      <c r="BM2584">
        <v>2585</v>
      </c>
      <c r="BN2584"/>
      <c r="BO2584"/>
    </row>
    <row r="2585" spans="1:67" s="8" customFormat="1" x14ac:dyDescent="0.25">
      <c r="A2585" s="8" t="s">
        <v>1981</v>
      </c>
      <c r="B2585"/>
      <c r="C2585" t="s">
        <v>1504</v>
      </c>
      <c r="D2585" t="s">
        <v>64</v>
      </c>
      <c r="E2585" t="s">
        <v>1033</v>
      </c>
      <c r="F2585" t="s">
        <v>1045</v>
      </c>
      <c r="G2585" s="8" t="s">
        <v>1033</v>
      </c>
      <c r="H2585" s="8" t="s">
        <v>1045</v>
      </c>
      <c r="J2585"/>
      <c r="K2585"/>
      <c r="L2585"/>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c r="AT2585"/>
      <c r="AU2585"/>
      <c r="AV2585"/>
      <c r="AW2585"/>
      <c r="AX2585"/>
      <c r="AY2585"/>
      <c r="AZ2585"/>
      <c r="BA2585"/>
      <c r="BB2585"/>
      <c r="BC2585"/>
      <c r="BD2585"/>
      <c r="BE2585">
        <v>4.2</v>
      </c>
      <c r="BF2585">
        <v>2.61</v>
      </c>
      <c r="BG2585">
        <v>2.2999999999999998</v>
      </c>
      <c r="BH2585">
        <v>2.61</v>
      </c>
      <c r="BI2585"/>
      <c r="BJ2585" s="8" t="s">
        <v>67</v>
      </c>
      <c r="BK2585" s="1">
        <v>44816</v>
      </c>
      <c r="BL2585" t="s">
        <v>1933</v>
      </c>
      <c r="BM2585">
        <v>2585</v>
      </c>
      <c r="BN2585"/>
      <c r="BO2585"/>
    </row>
    <row r="2586" spans="1:67" s="8" customFormat="1" x14ac:dyDescent="0.25">
      <c r="A2586" s="8" t="s">
        <v>1982</v>
      </c>
      <c r="B2586"/>
      <c r="C2586" t="s">
        <v>1504</v>
      </c>
      <c r="D2586" t="s">
        <v>64</v>
      </c>
      <c r="E2586" t="s">
        <v>1033</v>
      </c>
      <c r="F2586" t="s">
        <v>1045</v>
      </c>
      <c r="G2586" s="8" t="s">
        <v>1033</v>
      </c>
      <c r="H2586" s="8" t="s">
        <v>1045</v>
      </c>
      <c r="J2586"/>
      <c r="K2586"/>
      <c r="L2586"/>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c r="AT2586"/>
      <c r="AU2586"/>
      <c r="AV2586"/>
      <c r="AW2586">
        <v>3.6</v>
      </c>
      <c r="AX2586">
        <v>2.54</v>
      </c>
      <c r="AY2586">
        <v>2.82</v>
      </c>
      <c r="AZ2586">
        <v>2.82</v>
      </c>
      <c r="BA2586">
        <v>3.68</v>
      </c>
      <c r="BB2586">
        <v>3</v>
      </c>
      <c r="BC2586">
        <v>3</v>
      </c>
      <c r="BD2586">
        <v>3</v>
      </c>
      <c r="BE2586">
        <v>4.33</v>
      </c>
      <c r="BF2586">
        <v>2.68</v>
      </c>
      <c r="BG2586">
        <v>2.35</v>
      </c>
      <c r="BH2586">
        <v>2.68</v>
      </c>
      <c r="BI2586"/>
      <c r="BJ2586" s="8" t="s">
        <v>67</v>
      </c>
      <c r="BK2586" s="1">
        <v>44816</v>
      </c>
      <c r="BL2586" t="s">
        <v>1933</v>
      </c>
      <c r="BM2586">
        <v>2585</v>
      </c>
      <c r="BN2586"/>
      <c r="BO2586"/>
    </row>
    <row r="2587" spans="1:67" s="8" customFormat="1" x14ac:dyDescent="0.25">
      <c r="A2587" s="8" t="s">
        <v>1983</v>
      </c>
      <c r="B2587"/>
      <c r="C2587" t="s">
        <v>1504</v>
      </c>
      <c r="D2587" t="s">
        <v>64</v>
      </c>
      <c r="E2587" t="s">
        <v>1033</v>
      </c>
      <c r="F2587" t="s">
        <v>1045</v>
      </c>
      <c r="G2587" s="8" t="s">
        <v>1033</v>
      </c>
      <c r="H2587" s="8" t="s">
        <v>1045</v>
      </c>
      <c r="J2587"/>
      <c r="K2587"/>
      <c r="L2587"/>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c r="AT2587"/>
      <c r="AU2587"/>
      <c r="AV2587"/>
      <c r="AW2587"/>
      <c r="AX2587"/>
      <c r="AY2587"/>
      <c r="AZ2587"/>
      <c r="BA2587"/>
      <c r="BB2587"/>
      <c r="BC2587"/>
      <c r="BD2587"/>
      <c r="BE2587">
        <v>3.9</v>
      </c>
      <c r="BF2587">
        <v>2.5</v>
      </c>
      <c r="BG2587"/>
      <c r="BH2587">
        <v>2.5</v>
      </c>
      <c r="BI2587"/>
      <c r="BJ2587" s="8" t="s">
        <v>67</v>
      </c>
      <c r="BK2587" s="1">
        <v>44816</v>
      </c>
      <c r="BL2587" t="s">
        <v>1933</v>
      </c>
      <c r="BM2587">
        <v>2585</v>
      </c>
      <c r="BN2587"/>
      <c r="BO2587"/>
    </row>
    <row r="2588" spans="1:67" s="12" customFormat="1" x14ac:dyDescent="0.25">
      <c r="A2588" s="8" t="s">
        <v>1984</v>
      </c>
      <c r="B2588"/>
      <c r="C2588" t="s">
        <v>1504</v>
      </c>
      <c r="D2588" t="s">
        <v>64</v>
      </c>
      <c r="E2588" t="s">
        <v>1033</v>
      </c>
      <c r="F2588" t="s">
        <v>1045</v>
      </c>
      <c r="G2588" s="8" t="s">
        <v>1033</v>
      </c>
      <c r="H2588" s="8" t="s">
        <v>1045</v>
      </c>
      <c r="I2588" s="8"/>
      <c r="J2588"/>
      <c r="K2588"/>
      <c r="L2588"/>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v>3.35</v>
      </c>
      <c r="AT2588"/>
      <c r="AU2588"/>
      <c r="AV2588">
        <v>2.08</v>
      </c>
      <c r="AW2588"/>
      <c r="AX2588"/>
      <c r="AY2588">
        <v>2.83</v>
      </c>
      <c r="AZ2588">
        <v>2.83</v>
      </c>
      <c r="BA2588">
        <v>3.95</v>
      </c>
      <c r="BB2588">
        <v>3.05</v>
      </c>
      <c r="BC2588">
        <v>3.18</v>
      </c>
      <c r="BD2588">
        <v>3.18</v>
      </c>
      <c r="BE2588">
        <v>4.3499999999999996</v>
      </c>
      <c r="BF2588">
        <v>2.7</v>
      </c>
      <c r="BG2588">
        <v>2.4</v>
      </c>
      <c r="BH2588">
        <v>2.7</v>
      </c>
      <c r="BI2588" s="11" t="s">
        <v>3469</v>
      </c>
      <c r="BJ2588" s="8" t="s">
        <v>67</v>
      </c>
      <c r="BK2588" s="1">
        <v>44816</v>
      </c>
      <c r="BL2588" t="s">
        <v>1933</v>
      </c>
      <c r="BM2588">
        <v>2585</v>
      </c>
      <c r="BN2588"/>
      <c r="BO2588"/>
    </row>
    <row r="2589" spans="1:67" s="8" customFormat="1" x14ac:dyDescent="0.25">
      <c r="A2589" s="8" t="s">
        <v>1985</v>
      </c>
      <c r="B2589"/>
      <c r="C2589" t="s">
        <v>1504</v>
      </c>
      <c r="D2589" t="s">
        <v>64</v>
      </c>
      <c r="E2589" t="s">
        <v>1033</v>
      </c>
      <c r="F2589" t="s">
        <v>1045</v>
      </c>
      <c r="G2589" s="8" t="s">
        <v>1033</v>
      </c>
      <c r="H2589" s="8" t="s">
        <v>1045</v>
      </c>
      <c r="J2589"/>
      <c r="K2589"/>
      <c r="L2589"/>
      <c r="M2589"/>
      <c r="N2589"/>
      <c r="O2589"/>
      <c r="P2589"/>
      <c r="Q2589"/>
      <c r="R2589"/>
      <c r="S2589"/>
      <c r="T2589"/>
      <c r="U2589"/>
      <c r="V2589"/>
      <c r="W2589"/>
      <c r="X2589"/>
      <c r="Y2589"/>
      <c r="Z2589"/>
      <c r="AA2589"/>
      <c r="AB2589"/>
      <c r="AC2589"/>
      <c r="AD2589"/>
      <c r="AE2589"/>
      <c r="AF2589"/>
      <c r="AG2589"/>
      <c r="AH2589"/>
      <c r="AI2589"/>
      <c r="AJ2589"/>
      <c r="AK2589">
        <v>2.35</v>
      </c>
      <c r="AL2589"/>
      <c r="AM2589"/>
      <c r="AN2589">
        <v>1.3</v>
      </c>
      <c r="AO2589"/>
      <c r="AP2589"/>
      <c r="AQ2589"/>
      <c r="AR2589"/>
      <c r="AS2589"/>
      <c r="AT2589"/>
      <c r="AU2589"/>
      <c r="AV2589">
        <v>1.85</v>
      </c>
      <c r="AW2589"/>
      <c r="AX2589"/>
      <c r="AY2589">
        <v>2.65</v>
      </c>
      <c r="AZ2589">
        <v>2.65</v>
      </c>
      <c r="BA2589">
        <v>3.47</v>
      </c>
      <c r="BB2589">
        <v>2.9</v>
      </c>
      <c r="BC2589">
        <v>3</v>
      </c>
      <c r="BD2589">
        <v>3</v>
      </c>
      <c r="BE2589">
        <v>3.75</v>
      </c>
      <c r="BF2589">
        <v>2.54</v>
      </c>
      <c r="BG2589">
        <v>2.25</v>
      </c>
      <c r="BH2589">
        <v>2.54</v>
      </c>
      <c r="BI2589"/>
      <c r="BJ2589" s="8" t="s">
        <v>67</v>
      </c>
      <c r="BK2589" s="1">
        <v>44816</v>
      </c>
      <c r="BL2589" t="s">
        <v>1933</v>
      </c>
      <c r="BM2589">
        <v>2585</v>
      </c>
      <c r="BN2589"/>
      <c r="BO2589"/>
    </row>
    <row r="2590" spans="1:67" x14ac:dyDescent="0.25">
      <c r="A2590" s="8" t="s">
        <v>1986</v>
      </c>
      <c r="C2590" t="s">
        <v>1504</v>
      </c>
      <c r="D2590" t="s">
        <v>64</v>
      </c>
      <c r="E2590" t="s">
        <v>1033</v>
      </c>
      <c r="F2590" t="s">
        <v>1045</v>
      </c>
      <c r="G2590" s="8" t="s">
        <v>1033</v>
      </c>
      <c r="H2590" s="8" t="s">
        <v>1045</v>
      </c>
      <c r="I2590" s="8"/>
      <c r="AS2590">
        <v>3.55</v>
      </c>
      <c r="AV2590">
        <v>2.15</v>
      </c>
      <c r="AW2590">
        <v>3.85</v>
      </c>
      <c r="AX2590">
        <v>2.68</v>
      </c>
      <c r="AY2590">
        <v>2.84</v>
      </c>
      <c r="AZ2590">
        <v>2.84</v>
      </c>
      <c r="BJ2590" s="8" t="s">
        <v>67</v>
      </c>
      <c r="BK2590" s="1">
        <v>44816</v>
      </c>
      <c r="BL2590" t="s">
        <v>1933</v>
      </c>
      <c r="BM2590">
        <v>2585</v>
      </c>
    </row>
    <row r="2591" spans="1:67" x14ac:dyDescent="0.25">
      <c r="A2591" s="8" t="s">
        <v>1967</v>
      </c>
      <c r="C2591" t="s">
        <v>1504</v>
      </c>
      <c r="D2591" t="s">
        <v>64</v>
      </c>
      <c r="E2591" t="s">
        <v>1033</v>
      </c>
      <c r="F2591" t="s">
        <v>1045</v>
      </c>
      <c r="G2591" s="8" t="s">
        <v>1033</v>
      </c>
      <c r="H2591" s="8" t="s">
        <v>1045</v>
      </c>
      <c r="I2591" s="8"/>
      <c r="Y2591">
        <v>3</v>
      </c>
      <c r="Z2591">
        <v>4.62</v>
      </c>
      <c r="AA2591">
        <v>5</v>
      </c>
      <c r="AB2591">
        <v>5</v>
      </c>
      <c r="BI2591" s="11" t="s">
        <v>3455</v>
      </c>
      <c r="BJ2591" s="8" t="s">
        <v>67</v>
      </c>
      <c r="BK2591" s="1">
        <v>44816</v>
      </c>
      <c r="BL2591" t="s">
        <v>1933</v>
      </c>
      <c r="BM2591">
        <v>2585</v>
      </c>
    </row>
    <row r="2592" spans="1:67" x14ac:dyDescent="0.25">
      <c r="A2592" s="8" t="s">
        <v>1987</v>
      </c>
      <c r="C2592" t="s">
        <v>1504</v>
      </c>
      <c r="D2592" t="s">
        <v>64</v>
      </c>
      <c r="E2592" t="s">
        <v>1033</v>
      </c>
      <c r="F2592" t="s">
        <v>1045</v>
      </c>
      <c r="G2592" s="8" t="s">
        <v>1033</v>
      </c>
      <c r="H2592" s="8" t="s">
        <v>1045</v>
      </c>
      <c r="I2592" s="8"/>
      <c r="BA2592">
        <v>3.6</v>
      </c>
      <c r="BB2592">
        <v>2.9</v>
      </c>
      <c r="BC2592">
        <v>2.9</v>
      </c>
      <c r="BD2592">
        <v>2.9</v>
      </c>
      <c r="BJ2592" s="8" t="s">
        <v>67</v>
      </c>
      <c r="BK2592" s="1">
        <v>44816</v>
      </c>
      <c r="BL2592" t="s">
        <v>1933</v>
      </c>
      <c r="BM2592">
        <v>2585</v>
      </c>
    </row>
    <row r="2593" spans="1:67" x14ac:dyDescent="0.25">
      <c r="A2593" s="8" t="s">
        <v>1988</v>
      </c>
      <c r="C2593" t="s">
        <v>1504</v>
      </c>
      <c r="D2593" t="s">
        <v>64</v>
      </c>
      <c r="E2593" t="s">
        <v>1033</v>
      </c>
      <c r="F2593" t="s">
        <v>1045</v>
      </c>
      <c r="G2593" s="8" t="s">
        <v>1033</v>
      </c>
      <c r="H2593" s="8" t="s">
        <v>1045</v>
      </c>
      <c r="I2593" s="8"/>
      <c r="AS2593">
        <v>3.84</v>
      </c>
      <c r="AV2593">
        <v>2.23</v>
      </c>
      <c r="BJ2593" s="8" t="s">
        <v>67</v>
      </c>
      <c r="BK2593" s="1">
        <v>44816</v>
      </c>
      <c r="BL2593" t="s">
        <v>1933</v>
      </c>
      <c r="BM2593">
        <v>2585</v>
      </c>
    </row>
    <row r="2594" spans="1:67" x14ac:dyDescent="0.25">
      <c r="A2594" s="8" t="s">
        <v>1989</v>
      </c>
      <c r="C2594" t="s">
        <v>1504</v>
      </c>
      <c r="D2594" t="s">
        <v>64</v>
      </c>
      <c r="E2594" t="s">
        <v>1033</v>
      </c>
      <c r="F2594" t="s">
        <v>1045</v>
      </c>
      <c r="G2594" s="8" t="s">
        <v>1033</v>
      </c>
      <c r="H2594" s="8" t="s">
        <v>1045</v>
      </c>
      <c r="I2594" s="8"/>
      <c r="AV2594">
        <v>2</v>
      </c>
      <c r="BI2594" s="11" t="s">
        <v>3471</v>
      </c>
      <c r="BJ2594" s="8" t="s">
        <v>67</v>
      </c>
      <c r="BK2594" s="1">
        <v>44816</v>
      </c>
      <c r="BL2594" t="s">
        <v>1933</v>
      </c>
      <c r="BM2594">
        <v>2585</v>
      </c>
    </row>
    <row r="2595" spans="1:67" x14ac:dyDescent="0.25">
      <c r="A2595" s="8" t="s">
        <v>1968</v>
      </c>
      <c r="C2595" t="s">
        <v>1504</v>
      </c>
      <c r="D2595" t="s">
        <v>64</v>
      </c>
      <c r="E2595" t="s">
        <v>1033</v>
      </c>
      <c r="F2595" t="s">
        <v>1045</v>
      </c>
      <c r="G2595" s="8" t="s">
        <v>1033</v>
      </c>
      <c r="H2595" s="8" t="s">
        <v>1045</v>
      </c>
      <c r="I2595" s="8"/>
      <c r="AG2595">
        <v>3.24</v>
      </c>
      <c r="AH2595">
        <v>4.78</v>
      </c>
      <c r="AI2595">
        <v>4.2</v>
      </c>
      <c r="AJ2595">
        <v>4.78</v>
      </c>
      <c r="BJ2595" s="8" t="s">
        <v>67</v>
      </c>
      <c r="BK2595" s="1">
        <v>44816</v>
      </c>
      <c r="BL2595" t="s">
        <v>1933</v>
      </c>
      <c r="BM2595">
        <v>2585</v>
      </c>
    </row>
    <row r="2596" spans="1:67" s="2" customFormat="1" x14ac:dyDescent="0.25">
      <c r="A2596" s="8" t="s">
        <v>1969</v>
      </c>
      <c r="B2596"/>
      <c r="C2596" t="s">
        <v>1504</v>
      </c>
      <c r="D2596" t="s">
        <v>64</v>
      </c>
      <c r="E2596" t="s">
        <v>1033</v>
      </c>
      <c r="F2596" t="s">
        <v>1045</v>
      </c>
      <c r="G2596" s="8" t="s">
        <v>1033</v>
      </c>
      <c r="H2596" s="8" t="s">
        <v>1045</v>
      </c>
      <c r="I2596" s="8"/>
      <c r="J2596"/>
      <c r="K2596"/>
      <c r="L2596"/>
      <c r="M2596"/>
      <c r="N2596"/>
      <c r="O2596"/>
      <c r="P2596"/>
      <c r="Q2596"/>
      <c r="R2596"/>
      <c r="S2596"/>
      <c r="T2596"/>
      <c r="U2596"/>
      <c r="V2596"/>
      <c r="W2596"/>
      <c r="X2596"/>
      <c r="Y2596">
        <v>3.7</v>
      </c>
      <c r="Z2596">
        <v>4.12</v>
      </c>
      <c r="AA2596">
        <v>4.3499999999999996</v>
      </c>
      <c r="AB2596">
        <v>4.3499999999999996</v>
      </c>
      <c r="AC2596">
        <v>3.85</v>
      </c>
      <c r="AD2596">
        <v>4.95</v>
      </c>
      <c r="AE2596">
        <v>5.3</v>
      </c>
      <c r="AF2596">
        <v>5.3</v>
      </c>
      <c r="AG2596"/>
      <c r="AH2596"/>
      <c r="AI2596"/>
      <c r="AJ2596"/>
      <c r="AK2596"/>
      <c r="AL2596"/>
      <c r="AM2596"/>
      <c r="AN2596"/>
      <c r="AO2596"/>
      <c r="AP2596"/>
      <c r="AQ2596"/>
      <c r="AR2596"/>
      <c r="AS2596"/>
      <c r="AT2596"/>
      <c r="AU2596"/>
      <c r="AV2596"/>
      <c r="AW2596"/>
      <c r="AX2596"/>
      <c r="AY2596"/>
      <c r="AZ2596"/>
      <c r="BA2596"/>
      <c r="BB2596"/>
      <c r="BC2596"/>
      <c r="BD2596"/>
      <c r="BE2596"/>
      <c r="BF2596"/>
      <c r="BG2596"/>
      <c r="BH2596"/>
      <c r="BI2596"/>
      <c r="BJ2596" s="8" t="s">
        <v>67</v>
      </c>
      <c r="BK2596" s="1">
        <v>44816</v>
      </c>
      <c r="BL2596" t="s">
        <v>1933</v>
      </c>
      <c r="BM2596">
        <v>2585</v>
      </c>
      <c r="BN2596"/>
      <c r="BO2596"/>
    </row>
    <row r="2597" spans="1:67" s="2" customFormat="1" x14ac:dyDescent="0.25">
      <c r="A2597" s="8" t="s">
        <v>1990</v>
      </c>
      <c r="B2597"/>
      <c r="C2597" t="s">
        <v>1504</v>
      </c>
      <c r="D2597" t="s">
        <v>64</v>
      </c>
      <c r="E2597" t="s">
        <v>1033</v>
      </c>
      <c r="F2597" t="s">
        <v>1045</v>
      </c>
      <c r="G2597" s="8" t="s">
        <v>1033</v>
      </c>
      <c r="H2597" s="8" t="s">
        <v>1045</v>
      </c>
      <c r="I2597" s="8"/>
      <c r="J2597"/>
      <c r="K2597"/>
      <c r="L2597"/>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c r="AT2597"/>
      <c r="AU2597"/>
      <c r="AV2597"/>
      <c r="AW2597"/>
      <c r="AX2597"/>
      <c r="AY2597"/>
      <c r="AZ2597"/>
      <c r="BA2597">
        <v>3.82</v>
      </c>
      <c r="BB2597">
        <v>3.09</v>
      </c>
      <c r="BC2597">
        <v>2.96</v>
      </c>
      <c r="BD2597">
        <v>3.09</v>
      </c>
      <c r="BE2597"/>
      <c r="BF2597"/>
      <c r="BG2597"/>
      <c r="BH2597"/>
      <c r="BI2597"/>
      <c r="BJ2597" s="8" t="s">
        <v>67</v>
      </c>
      <c r="BK2597" s="1">
        <v>44816</v>
      </c>
      <c r="BL2597" t="s">
        <v>1933</v>
      </c>
      <c r="BM2597">
        <v>2585</v>
      </c>
      <c r="BN2597"/>
      <c r="BO2597"/>
    </row>
    <row r="2598" spans="1:67" s="2" customFormat="1" x14ac:dyDescent="0.25">
      <c r="A2598" s="8" t="s">
        <v>1991</v>
      </c>
      <c r="B2598"/>
      <c r="C2598" t="s">
        <v>1504</v>
      </c>
      <c r="D2598" t="s">
        <v>64</v>
      </c>
      <c r="E2598" t="s">
        <v>1033</v>
      </c>
      <c r="F2598" t="s">
        <v>1045</v>
      </c>
      <c r="G2598" s="8" t="s">
        <v>1033</v>
      </c>
      <c r="H2598" s="8" t="s">
        <v>1045</v>
      </c>
      <c r="I2598" s="8"/>
      <c r="J2598"/>
      <c r="K2598"/>
      <c r="L2598"/>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c r="AT2598"/>
      <c r="AU2598"/>
      <c r="AV2598"/>
      <c r="AW2598"/>
      <c r="AX2598"/>
      <c r="AY2598"/>
      <c r="AZ2598"/>
      <c r="BA2598">
        <v>4.12</v>
      </c>
      <c r="BB2598">
        <v>3.02</v>
      </c>
      <c r="BC2598">
        <v>3.03</v>
      </c>
      <c r="BD2598">
        <v>3.03</v>
      </c>
      <c r="BE2598"/>
      <c r="BF2598"/>
      <c r="BG2598"/>
      <c r="BH2598"/>
      <c r="BI2598"/>
      <c r="BJ2598" s="8" t="s">
        <v>67</v>
      </c>
      <c r="BK2598" s="1">
        <v>44816</v>
      </c>
      <c r="BL2598" t="s">
        <v>1933</v>
      </c>
      <c r="BM2598">
        <v>2585</v>
      </c>
      <c r="BN2598"/>
      <c r="BO2598"/>
    </row>
    <row r="2599" spans="1:67" x14ac:dyDescent="0.25">
      <c r="A2599" s="13" t="s">
        <v>1723</v>
      </c>
      <c r="B2599" s="13"/>
      <c r="C2599" s="13" t="s">
        <v>1504</v>
      </c>
      <c r="D2599" s="13" t="s">
        <v>64</v>
      </c>
      <c r="E2599" s="13" t="s">
        <v>1033</v>
      </c>
      <c r="F2599" s="13"/>
      <c r="G2599" s="13" t="s">
        <v>1563</v>
      </c>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c r="AJ2599" s="13"/>
      <c r="AK2599" s="13"/>
      <c r="AL2599" s="13"/>
      <c r="AM2599" s="13"/>
      <c r="AN2599" s="13"/>
      <c r="AO2599" s="13"/>
      <c r="AP2599" s="13"/>
      <c r="AQ2599" s="13"/>
      <c r="AR2599" s="13"/>
      <c r="AS2599" s="13"/>
      <c r="AT2599" s="13"/>
      <c r="AU2599" s="13"/>
      <c r="AV2599" s="13"/>
      <c r="AW2599" s="13"/>
      <c r="AX2599" s="13"/>
      <c r="AY2599" s="13"/>
      <c r="AZ2599" s="13"/>
      <c r="BA2599" s="13"/>
      <c r="BB2599" s="13"/>
      <c r="BC2599" s="13"/>
      <c r="BD2599" s="13"/>
      <c r="BE2599" s="13"/>
      <c r="BF2599" s="13"/>
      <c r="BG2599" s="13"/>
      <c r="BH2599" s="13"/>
      <c r="BI2599" s="13"/>
      <c r="BJ2599" s="13"/>
      <c r="BK2599" s="13"/>
      <c r="BL2599" s="13"/>
      <c r="BM2599" s="13"/>
      <c r="BN2599" s="13"/>
      <c r="BO2599" s="13"/>
    </row>
    <row r="2600" spans="1:67" x14ac:dyDescent="0.25">
      <c r="A2600" s="13" t="s">
        <v>1723</v>
      </c>
      <c r="B2600" s="13"/>
      <c r="C2600" s="13" t="s">
        <v>1504</v>
      </c>
      <c r="D2600" s="13" t="s">
        <v>64</v>
      </c>
      <c r="E2600" s="13" t="s">
        <v>1033</v>
      </c>
      <c r="F2600" s="13"/>
      <c r="G2600" s="13" t="s">
        <v>1033</v>
      </c>
      <c r="H2600" s="13"/>
      <c r="I2600" s="13"/>
      <c r="J2600" s="13"/>
      <c r="K2600" s="13"/>
      <c r="L2600" s="13"/>
      <c r="M2600" s="13"/>
      <c r="N2600" s="13"/>
      <c r="O2600" s="13"/>
      <c r="P2600" s="13"/>
      <c r="Q2600" s="13"/>
      <c r="R2600" s="13"/>
      <c r="S2600" s="13"/>
      <c r="T2600" s="13"/>
      <c r="U2600" s="13"/>
      <c r="V2600" s="13"/>
      <c r="W2600" s="13"/>
      <c r="X2600" s="13"/>
      <c r="Y2600" s="13"/>
      <c r="Z2600" s="13"/>
      <c r="AA2600" s="13"/>
      <c r="AB2600" s="13"/>
      <c r="AC2600" s="13"/>
      <c r="AD2600" s="13"/>
      <c r="AE2600" s="13"/>
      <c r="AF2600" s="13"/>
      <c r="AG2600" s="13"/>
      <c r="AH2600" s="13"/>
      <c r="AI2600" s="13"/>
      <c r="AJ2600" s="13"/>
      <c r="AK2600" s="13"/>
      <c r="AL2600" s="13"/>
      <c r="AM2600" s="13"/>
      <c r="AN2600" s="13"/>
      <c r="AO2600" s="13"/>
      <c r="AP2600" s="13"/>
      <c r="AQ2600" s="13"/>
      <c r="AR2600" s="13"/>
      <c r="AS2600" s="13"/>
      <c r="AT2600" s="13"/>
      <c r="AU2600" s="13"/>
      <c r="AV2600" s="13"/>
      <c r="AW2600" s="13"/>
      <c r="AX2600" s="13"/>
      <c r="AY2600" s="13"/>
      <c r="AZ2600" s="13"/>
      <c r="BA2600" s="13"/>
      <c r="BB2600" s="13"/>
      <c r="BC2600" s="13"/>
      <c r="BD2600" s="13"/>
      <c r="BE2600" s="13"/>
      <c r="BF2600" s="13"/>
      <c r="BG2600" s="13"/>
      <c r="BH2600" s="13"/>
      <c r="BI2600" s="13"/>
      <c r="BJ2600" s="13"/>
      <c r="BK2600" s="13"/>
      <c r="BL2600" s="13"/>
      <c r="BM2600" s="13"/>
      <c r="BN2600" s="13"/>
      <c r="BO2600" s="13"/>
    </row>
    <row r="2601" spans="1:67" x14ac:dyDescent="0.25">
      <c r="A2601" s="13" t="s">
        <v>1723</v>
      </c>
      <c r="B2601" s="13"/>
      <c r="C2601" s="13" t="s">
        <v>1504</v>
      </c>
      <c r="D2601" s="13" t="s">
        <v>64</v>
      </c>
      <c r="E2601" s="13" t="s">
        <v>1033</v>
      </c>
      <c r="F2601" s="13"/>
      <c r="G2601" s="13" t="s">
        <v>1039</v>
      </c>
      <c r="H2601" s="13"/>
      <c r="I2601" s="13"/>
      <c r="J2601" s="13"/>
      <c r="K2601" s="13"/>
      <c r="L2601" s="13"/>
      <c r="M2601" s="13"/>
      <c r="N2601" s="13"/>
      <c r="O2601" s="13"/>
      <c r="P2601" s="13"/>
      <c r="Q2601" s="13"/>
      <c r="R2601" s="13"/>
      <c r="S2601" s="13"/>
      <c r="T2601" s="13"/>
      <c r="U2601" s="13"/>
      <c r="V2601" s="13"/>
      <c r="W2601" s="13"/>
      <c r="X2601" s="13"/>
      <c r="Y2601" s="13"/>
      <c r="Z2601" s="13"/>
      <c r="AA2601" s="13"/>
      <c r="AB2601" s="13"/>
      <c r="AC2601" s="13"/>
      <c r="AD2601" s="13"/>
      <c r="AE2601" s="13"/>
      <c r="AF2601" s="13"/>
      <c r="AG2601" s="13"/>
      <c r="AH2601" s="13"/>
      <c r="AI2601" s="13"/>
      <c r="AJ2601" s="13"/>
      <c r="AK2601" s="13"/>
      <c r="AL2601" s="13"/>
      <c r="AM2601" s="13"/>
      <c r="AN2601" s="13"/>
      <c r="AO2601" s="13"/>
      <c r="AP2601" s="13"/>
      <c r="AQ2601" s="13"/>
      <c r="AR2601" s="13"/>
      <c r="AS2601" s="13"/>
      <c r="AT2601" s="13"/>
      <c r="AU2601" s="13"/>
      <c r="AV2601" s="13"/>
      <c r="AW2601" s="13"/>
      <c r="AX2601" s="13"/>
      <c r="AY2601" s="13"/>
      <c r="AZ2601" s="13"/>
      <c r="BA2601" s="13"/>
      <c r="BB2601" s="13"/>
      <c r="BC2601" s="13"/>
      <c r="BD2601" s="13"/>
      <c r="BE2601" s="13"/>
      <c r="BF2601" s="13"/>
      <c r="BG2601" s="13"/>
      <c r="BH2601" s="13"/>
      <c r="BI2601" s="13"/>
      <c r="BJ2601" s="13"/>
      <c r="BK2601" s="13"/>
      <c r="BL2601" s="13"/>
      <c r="BM2601" s="13"/>
      <c r="BN2601" s="13"/>
      <c r="BO2601" s="13"/>
    </row>
    <row r="2602" spans="1:67" x14ac:dyDescent="0.25">
      <c r="A2602" s="13" t="s">
        <v>1723</v>
      </c>
      <c r="B2602" s="13"/>
      <c r="C2602" s="13" t="s">
        <v>1504</v>
      </c>
      <c r="D2602" s="13" t="s">
        <v>64</v>
      </c>
      <c r="E2602" s="13" t="s">
        <v>1079</v>
      </c>
      <c r="F2602" s="13" t="s">
        <v>1080</v>
      </c>
      <c r="G2602" s="13" t="s">
        <v>1079</v>
      </c>
      <c r="H2602" s="13" t="s">
        <v>1080</v>
      </c>
      <c r="I2602" s="13"/>
      <c r="J2602" s="13"/>
      <c r="K2602" s="13"/>
      <c r="L2602" s="13"/>
      <c r="M2602" s="13"/>
      <c r="N2602" s="13"/>
      <c r="O2602" s="13"/>
      <c r="P2602" s="13"/>
      <c r="Q2602" s="13"/>
      <c r="R2602" s="13"/>
      <c r="S2602" s="13"/>
      <c r="T2602" s="13"/>
      <c r="U2602" s="13"/>
      <c r="V2602" s="13"/>
      <c r="W2602" s="13"/>
      <c r="X2602" s="13"/>
      <c r="Y2602" s="13"/>
      <c r="Z2602" s="13"/>
      <c r="AA2602" s="13"/>
      <c r="AB2602" s="13"/>
      <c r="AC2602" s="13"/>
      <c r="AD2602" s="13"/>
      <c r="AE2602" s="13"/>
      <c r="AF2602" s="13"/>
      <c r="AG2602" s="13"/>
      <c r="AH2602" s="13"/>
      <c r="AI2602" s="13"/>
      <c r="AJ2602" s="13"/>
      <c r="AK2602" s="13"/>
      <c r="AL2602" s="13"/>
      <c r="AM2602" s="13"/>
      <c r="AN2602" s="13"/>
      <c r="AO2602" s="13"/>
      <c r="AP2602" s="13"/>
      <c r="AQ2602" s="13"/>
      <c r="AR2602" s="13"/>
      <c r="AS2602" s="13"/>
      <c r="AT2602" s="13"/>
      <c r="AU2602" s="13"/>
      <c r="AV2602" s="13"/>
      <c r="AW2602" s="13"/>
      <c r="AX2602" s="13"/>
      <c r="AY2602" s="13"/>
      <c r="AZ2602" s="13"/>
      <c r="BA2602" s="13"/>
      <c r="BB2602" s="13"/>
      <c r="BC2602" s="13"/>
      <c r="BD2602" s="13"/>
      <c r="BE2602" s="13"/>
      <c r="BF2602" s="13"/>
      <c r="BG2602" s="13"/>
      <c r="BH2602" s="13"/>
      <c r="BI2602" s="13"/>
      <c r="BJ2602" s="13"/>
      <c r="BK2602" s="13"/>
      <c r="BL2602" s="13"/>
      <c r="BM2602" s="13"/>
      <c r="BN2602" s="13"/>
      <c r="BO2602" s="13"/>
    </row>
    <row r="2603" spans="1:67" x14ac:dyDescent="0.25">
      <c r="A2603" t="s">
        <v>460</v>
      </c>
      <c r="C2603" t="s">
        <v>1504</v>
      </c>
      <c r="D2603" t="s">
        <v>64</v>
      </c>
      <c r="E2603" t="s">
        <v>1079</v>
      </c>
      <c r="F2603" t="s">
        <v>1080</v>
      </c>
      <c r="G2603" t="s">
        <v>1079</v>
      </c>
      <c r="H2603" t="s">
        <v>1080</v>
      </c>
      <c r="L2603" t="s">
        <v>295</v>
      </c>
      <c r="AS2603">
        <v>3.17</v>
      </c>
      <c r="AV2603">
        <v>1.73</v>
      </c>
      <c r="AW2603">
        <v>3.23</v>
      </c>
      <c r="AX2603">
        <v>2.0699999999999998</v>
      </c>
      <c r="AY2603">
        <v>2.13</v>
      </c>
      <c r="AZ2603">
        <v>2.13</v>
      </c>
      <c r="BA2603">
        <v>3.53</v>
      </c>
      <c r="BB2603">
        <v>2.59</v>
      </c>
      <c r="BC2603">
        <v>2.4300000000000002</v>
      </c>
      <c r="BD2603">
        <v>2.59</v>
      </c>
      <c r="BE2603">
        <v>4.17</v>
      </c>
      <c r="BF2603">
        <v>2.5</v>
      </c>
      <c r="BG2603">
        <v>1.98</v>
      </c>
      <c r="BH2603">
        <v>2.5</v>
      </c>
      <c r="BJ2603" t="s">
        <v>67</v>
      </c>
      <c r="BL2603" t="s">
        <v>289</v>
      </c>
      <c r="BM2603">
        <v>2255</v>
      </c>
    </row>
    <row r="2604" spans="1:67" x14ac:dyDescent="0.25">
      <c r="A2604" t="s">
        <v>460</v>
      </c>
      <c r="C2604" t="s">
        <v>1504</v>
      </c>
      <c r="D2604" t="s">
        <v>64</v>
      </c>
      <c r="E2604" t="s">
        <v>1079</v>
      </c>
      <c r="F2604" t="s">
        <v>1080</v>
      </c>
      <c r="G2604" t="s">
        <v>1079</v>
      </c>
      <c r="H2604" t="s">
        <v>1080</v>
      </c>
      <c r="L2604" t="s">
        <v>288</v>
      </c>
      <c r="AW2604">
        <v>3.36</v>
      </c>
      <c r="AX2604">
        <v>2.1800000000000002</v>
      </c>
      <c r="AY2604">
        <v>2.2799999999999998</v>
      </c>
      <c r="AZ2604">
        <v>2.2799999999999998</v>
      </c>
      <c r="BJ2604" t="s">
        <v>67</v>
      </c>
      <c r="BL2604" t="s">
        <v>289</v>
      </c>
      <c r="BM2604">
        <v>2255</v>
      </c>
    </row>
    <row r="2605" spans="1:67" x14ac:dyDescent="0.25">
      <c r="A2605" t="s">
        <v>460</v>
      </c>
      <c r="C2605" t="s">
        <v>1504</v>
      </c>
      <c r="D2605" t="s">
        <v>64</v>
      </c>
      <c r="E2605" t="s">
        <v>1079</v>
      </c>
      <c r="F2605" t="s">
        <v>1080</v>
      </c>
      <c r="G2605" t="s">
        <v>1079</v>
      </c>
      <c r="H2605" t="s">
        <v>1080</v>
      </c>
      <c r="L2605" t="s">
        <v>296</v>
      </c>
      <c r="AS2605">
        <v>2.9</v>
      </c>
      <c r="AV2605">
        <v>1.77</v>
      </c>
      <c r="AW2605">
        <v>3.23</v>
      </c>
      <c r="AX2605">
        <v>2.14</v>
      </c>
      <c r="AY2605">
        <v>2.38</v>
      </c>
      <c r="AZ2605">
        <v>2.38</v>
      </c>
      <c r="BA2605">
        <v>3.6</v>
      </c>
      <c r="BB2605">
        <v>2.67</v>
      </c>
      <c r="BC2605">
        <v>2.64</v>
      </c>
      <c r="BD2605">
        <v>2.67</v>
      </c>
      <c r="BE2605">
        <v>3.96</v>
      </c>
      <c r="BF2605">
        <v>2.46</v>
      </c>
      <c r="BG2605">
        <v>2.0299999999999998</v>
      </c>
      <c r="BH2605">
        <v>2.46</v>
      </c>
      <c r="BJ2605" t="s">
        <v>67</v>
      </c>
      <c r="BL2605" t="s">
        <v>289</v>
      </c>
      <c r="BM2605">
        <v>2255</v>
      </c>
    </row>
    <row r="2606" spans="1:67" x14ac:dyDescent="0.25">
      <c r="A2606" t="s">
        <v>460</v>
      </c>
      <c r="C2606" t="s">
        <v>1504</v>
      </c>
      <c r="D2606" t="s">
        <v>64</v>
      </c>
      <c r="E2606" t="s">
        <v>1079</v>
      </c>
      <c r="F2606" t="s">
        <v>1080</v>
      </c>
      <c r="G2606" t="s">
        <v>1079</v>
      </c>
      <c r="H2606" t="s">
        <v>1080</v>
      </c>
      <c r="L2606" t="s">
        <v>296</v>
      </c>
      <c r="Y2606">
        <v>3.42</v>
      </c>
      <c r="Z2606">
        <v>4.42</v>
      </c>
      <c r="AA2606">
        <v>4.53</v>
      </c>
      <c r="AB2606">
        <v>4.53</v>
      </c>
      <c r="AC2606">
        <v>3.78</v>
      </c>
      <c r="AD2606">
        <v>5.17</v>
      </c>
      <c r="AE2606">
        <v>5.49</v>
      </c>
      <c r="AF2606">
        <v>5.49</v>
      </c>
      <c r="AG2606">
        <v>3.15</v>
      </c>
      <c r="AH2606">
        <v>3.69</v>
      </c>
      <c r="AI2606">
        <v>3.39</v>
      </c>
      <c r="AJ2606">
        <v>3.69</v>
      </c>
      <c r="BJ2606" t="s">
        <v>67</v>
      </c>
      <c r="BL2606" t="s">
        <v>289</v>
      </c>
      <c r="BM2606">
        <v>2255</v>
      </c>
    </row>
    <row r="2607" spans="1:67" x14ac:dyDescent="0.25">
      <c r="A2607" t="s">
        <v>96</v>
      </c>
      <c r="C2607" t="s">
        <v>1504</v>
      </c>
      <c r="D2607" t="s">
        <v>64</v>
      </c>
      <c r="E2607" t="s">
        <v>1079</v>
      </c>
      <c r="F2607" t="s">
        <v>1080</v>
      </c>
      <c r="G2607" t="s">
        <v>1079</v>
      </c>
      <c r="H2607" t="s">
        <v>1080</v>
      </c>
      <c r="AS2607">
        <v>3.17</v>
      </c>
      <c r="AV2607">
        <v>1.73</v>
      </c>
      <c r="AW2607">
        <v>3.27</v>
      </c>
      <c r="AX2607">
        <v>2.1</v>
      </c>
      <c r="AY2607">
        <v>2.17</v>
      </c>
      <c r="AZ2607">
        <v>2.17</v>
      </c>
      <c r="BA2607">
        <v>3.53</v>
      </c>
      <c r="BB2607">
        <v>2.59</v>
      </c>
      <c r="BC2607">
        <v>2.4300000000000002</v>
      </c>
      <c r="BD2607">
        <v>2.59</v>
      </c>
      <c r="BE2607">
        <v>4.17</v>
      </c>
      <c r="BF2607">
        <v>2.5</v>
      </c>
      <c r="BG2607">
        <v>1.98</v>
      </c>
      <c r="BH2607">
        <v>2.5</v>
      </c>
      <c r="BJ2607" t="s">
        <v>67</v>
      </c>
      <c r="BK2607" s="1">
        <v>44799</v>
      </c>
      <c r="BL2607" t="s">
        <v>1084</v>
      </c>
      <c r="BM2607">
        <v>56876</v>
      </c>
    </row>
    <row r="2608" spans="1:67" x14ac:dyDescent="0.25">
      <c r="A2608" t="s">
        <v>2554</v>
      </c>
      <c r="C2608" t="s">
        <v>1504</v>
      </c>
      <c r="D2608" t="s">
        <v>64</v>
      </c>
      <c r="E2608" t="s">
        <v>1079</v>
      </c>
      <c r="F2608" t="s">
        <v>1080</v>
      </c>
      <c r="G2608" s="8" t="s">
        <v>1079</v>
      </c>
      <c r="H2608" s="8" t="s">
        <v>1080</v>
      </c>
      <c r="I2608" s="8"/>
      <c r="AO2608">
        <v>2.52</v>
      </c>
      <c r="AR2608">
        <v>1.25</v>
      </c>
      <c r="AS2608">
        <v>3.17</v>
      </c>
      <c r="AV2608">
        <v>1.95</v>
      </c>
      <c r="AW2608">
        <v>3.1</v>
      </c>
      <c r="AX2608">
        <v>2.21</v>
      </c>
      <c r="AY2608">
        <v>2.21</v>
      </c>
      <c r="AZ2608">
        <v>2.21</v>
      </c>
      <c r="BA2608">
        <v>3.4</v>
      </c>
      <c r="BB2608">
        <v>2.64</v>
      </c>
      <c r="BC2608">
        <v>2.34</v>
      </c>
      <c r="BD2608">
        <v>2.64</v>
      </c>
      <c r="BE2608">
        <v>4.05</v>
      </c>
      <c r="BF2608">
        <v>2.42</v>
      </c>
      <c r="BG2608">
        <v>1.94</v>
      </c>
      <c r="BH2608">
        <v>2.42</v>
      </c>
      <c r="BJ2608" s="8" t="s">
        <v>67</v>
      </c>
      <c r="BK2608" s="1">
        <v>44826</v>
      </c>
      <c r="BL2608" s="8" t="s">
        <v>2535</v>
      </c>
      <c r="BM2608" s="8">
        <v>960</v>
      </c>
      <c r="BN2608" t="s">
        <v>60</v>
      </c>
      <c r="BO2608" t="s">
        <v>2535</v>
      </c>
    </row>
    <row r="2609" spans="1:67" x14ac:dyDescent="0.25">
      <c r="A2609" t="s">
        <v>2560</v>
      </c>
      <c r="C2609" t="s">
        <v>1504</v>
      </c>
      <c r="D2609" t="s">
        <v>64</v>
      </c>
      <c r="E2609" t="s">
        <v>1079</v>
      </c>
      <c r="F2609" t="s">
        <v>1080</v>
      </c>
      <c r="G2609" s="8" t="s">
        <v>1079</v>
      </c>
      <c r="H2609" s="8" t="s">
        <v>1080</v>
      </c>
      <c r="I2609" s="8"/>
      <c r="AO2609">
        <v>2.75</v>
      </c>
      <c r="AR2609">
        <v>1.28</v>
      </c>
      <c r="BJ2609" s="8" t="s">
        <v>67</v>
      </c>
      <c r="BK2609" s="1">
        <v>44826</v>
      </c>
      <c r="BL2609" s="8" t="s">
        <v>2535</v>
      </c>
      <c r="BM2609" s="8">
        <v>960</v>
      </c>
      <c r="BN2609" t="s">
        <v>60</v>
      </c>
      <c r="BO2609" t="s">
        <v>2535</v>
      </c>
    </row>
    <row r="2610" spans="1:67" x14ac:dyDescent="0.25">
      <c r="A2610" t="s">
        <v>2561</v>
      </c>
      <c r="C2610" t="s">
        <v>1504</v>
      </c>
      <c r="D2610" t="s">
        <v>64</v>
      </c>
      <c r="E2610" t="s">
        <v>1079</v>
      </c>
      <c r="F2610" t="s">
        <v>1080</v>
      </c>
      <c r="G2610" s="8" t="s">
        <v>1079</v>
      </c>
      <c r="H2610" s="8" t="s">
        <v>1080</v>
      </c>
      <c r="I2610" s="8"/>
      <c r="AS2610">
        <v>3.35</v>
      </c>
      <c r="AV2610">
        <v>2</v>
      </c>
      <c r="BJ2610" s="8" t="s">
        <v>67</v>
      </c>
      <c r="BK2610" s="1">
        <v>44826</v>
      </c>
      <c r="BL2610" s="8" t="s">
        <v>2535</v>
      </c>
      <c r="BM2610" s="8">
        <v>960</v>
      </c>
      <c r="BN2610" t="s">
        <v>60</v>
      </c>
      <c r="BO2610" t="s">
        <v>2535</v>
      </c>
    </row>
    <row r="2611" spans="1:67" x14ac:dyDescent="0.25">
      <c r="A2611" t="s">
        <v>2562</v>
      </c>
      <c r="C2611" t="s">
        <v>1504</v>
      </c>
      <c r="D2611" t="s">
        <v>64</v>
      </c>
      <c r="E2611" t="s">
        <v>1079</v>
      </c>
      <c r="F2611" t="s">
        <v>1080</v>
      </c>
      <c r="G2611" s="8" t="s">
        <v>1079</v>
      </c>
      <c r="H2611" s="8" t="s">
        <v>1080</v>
      </c>
      <c r="I2611" s="8"/>
      <c r="AS2611">
        <v>3.42</v>
      </c>
      <c r="AV2611">
        <v>1.68</v>
      </c>
      <c r="BJ2611" s="8" t="s">
        <v>67</v>
      </c>
      <c r="BK2611" s="1">
        <v>44826</v>
      </c>
      <c r="BL2611" s="8" t="s">
        <v>2535</v>
      </c>
      <c r="BM2611" s="8">
        <v>960</v>
      </c>
    </row>
    <row r="2612" spans="1:67" x14ac:dyDescent="0.25">
      <c r="A2612" t="s">
        <v>2563</v>
      </c>
      <c r="C2612" t="s">
        <v>1504</v>
      </c>
      <c r="D2612" t="s">
        <v>64</v>
      </c>
      <c r="E2612" t="s">
        <v>1079</v>
      </c>
      <c r="F2612" t="s">
        <v>1080</v>
      </c>
      <c r="G2612" s="8" t="s">
        <v>1079</v>
      </c>
      <c r="H2612" s="8" t="s">
        <v>1080</v>
      </c>
      <c r="I2612" s="8"/>
      <c r="AW2612">
        <v>3.27</v>
      </c>
      <c r="AX2612">
        <v>2.0499999999999998</v>
      </c>
      <c r="AY2612">
        <v>2.12</v>
      </c>
      <c r="AZ2612">
        <v>2.12</v>
      </c>
      <c r="BJ2612" s="8" t="s">
        <v>67</v>
      </c>
      <c r="BK2612" s="1">
        <v>44826</v>
      </c>
      <c r="BL2612" s="8" t="s">
        <v>2535</v>
      </c>
      <c r="BM2612" s="8">
        <v>960</v>
      </c>
    </row>
    <row r="2613" spans="1:67" x14ac:dyDescent="0.25">
      <c r="A2613" t="s">
        <v>2564</v>
      </c>
      <c r="C2613" t="s">
        <v>1504</v>
      </c>
      <c r="D2613" t="s">
        <v>64</v>
      </c>
      <c r="E2613" t="s">
        <v>1079</v>
      </c>
      <c r="F2613" t="s">
        <v>1080</v>
      </c>
      <c r="G2613" s="8" t="s">
        <v>1079</v>
      </c>
      <c r="H2613" s="8" t="s">
        <v>1080</v>
      </c>
      <c r="I2613" s="8"/>
      <c r="BA2613">
        <v>3.62</v>
      </c>
      <c r="BB2613">
        <v>2.85</v>
      </c>
      <c r="BC2613">
        <v>2.54</v>
      </c>
      <c r="BD2613">
        <v>2.85</v>
      </c>
      <c r="BJ2613" s="8" t="s">
        <v>67</v>
      </c>
      <c r="BK2613" s="1">
        <v>44826</v>
      </c>
      <c r="BL2613" s="8" t="s">
        <v>2535</v>
      </c>
      <c r="BM2613" s="8">
        <v>960</v>
      </c>
      <c r="BN2613" t="s">
        <v>60</v>
      </c>
      <c r="BO2613" s="8" t="s">
        <v>2535</v>
      </c>
    </row>
    <row r="2614" spans="1:67" x14ac:dyDescent="0.25">
      <c r="A2614" t="s">
        <v>2565</v>
      </c>
      <c r="C2614" t="s">
        <v>1504</v>
      </c>
      <c r="D2614" t="s">
        <v>64</v>
      </c>
      <c r="E2614" t="s">
        <v>1079</v>
      </c>
      <c r="F2614" t="s">
        <v>1080</v>
      </c>
      <c r="G2614" s="8" t="s">
        <v>1079</v>
      </c>
      <c r="H2614" s="8" t="s">
        <v>1080</v>
      </c>
      <c r="I2614" s="8"/>
      <c r="BA2614">
        <v>3.64</v>
      </c>
      <c r="BB2614">
        <v>2.6</v>
      </c>
      <c r="BC2614">
        <v>2.54</v>
      </c>
      <c r="BD2614">
        <v>2.6</v>
      </c>
      <c r="BJ2614" s="8" t="s">
        <v>67</v>
      </c>
      <c r="BK2614" s="1">
        <v>44826</v>
      </c>
      <c r="BL2614" s="8" t="s">
        <v>2535</v>
      </c>
      <c r="BM2614" s="8">
        <v>960</v>
      </c>
      <c r="BO2614" s="8"/>
    </row>
    <row r="2615" spans="1:67" x14ac:dyDescent="0.25">
      <c r="A2615" t="s">
        <v>2566</v>
      </c>
      <c r="C2615" t="s">
        <v>1504</v>
      </c>
      <c r="D2615" t="s">
        <v>64</v>
      </c>
      <c r="E2615" t="s">
        <v>1079</v>
      </c>
      <c r="F2615" t="s">
        <v>1080</v>
      </c>
      <c r="G2615" s="8" t="s">
        <v>1079</v>
      </c>
      <c r="H2615" s="8" t="s">
        <v>1080</v>
      </c>
      <c r="I2615" s="8"/>
      <c r="BG2615">
        <v>1.94</v>
      </c>
      <c r="BH2615">
        <v>1.94</v>
      </c>
      <c r="BJ2615" s="8" t="s">
        <v>67</v>
      </c>
      <c r="BK2615" s="1">
        <v>44826</v>
      </c>
      <c r="BL2615" s="8" t="s">
        <v>2535</v>
      </c>
      <c r="BM2615" s="8">
        <v>960</v>
      </c>
    </row>
    <row r="2616" spans="1:67" x14ac:dyDescent="0.25">
      <c r="A2616" t="s">
        <v>2555</v>
      </c>
      <c r="C2616" t="s">
        <v>1504</v>
      </c>
      <c r="D2616" t="s">
        <v>64</v>
      </c>
      <c r="E2616" t="s">
        <v>1079</v>
      </c>
      <c r="F2616" t="s">
        <v>1080</v>
      </c>
      <c r="G2616" s="8" t="s">
        <v>1079</v>
      </c>
      <c r="H2616" s="8" t="s">
        <v>1080</v>
      </c>
      <c r="I2616" s="8"/>
      <c r="Y2616">
        <v>2.95</v>
      </c>
      <c r="Z2616">
        <v>3.3</v>
      </c>
      <c r="AA2616">
        <v>3.6</v>
      </c>
      <c r="AB2616">
        <v>3.6</v>
      </c>
      <c r="BI2616" t="s">
        <v>2416</v>
      </c>
      <c r="BJ2616" s="8" t="s">
        <v>67</v>
      </c>
      <c r="BK2616" s="1">
        <v>44826</v>
      </c>
      <c r="BL2616" s="8" t="s">
        <v>2535</v>
      </c>
      <c r="BM2616" s="8">
        <v>960</v>
      </c>
      <c r="BN2616" t="s">
        <v>60</v>
      </c>
      <c r="BO2616" s="11" t="s">
        <v>2535</v>
      </c>
    </row>
    <row r="2617" spans="1:67" x14ac:dyDescent="0.25">
      <c r="A2617" s="2" t="s">
        <v>2556</v>
      </c>
      <c r="B2617" s="2"/>
      <c r="C2617" s="2" t="s">
        <v>1504</v>
      </c>
      <c r="D2617" s="2" t="s">
        <v>64</v>
      </c>
      <c r="E2617" s="2" t="s">
        <v>1079</v>
      </c>
      <c r="F2617" s="2" t="s">
        <v>1080</v>
      </c>
      <c r="G2617" s="2" t="s">
        <v>1079</v>
      </c>
      <c r="H2617" s="2" t="s">
        <v>1080</v>
      </c>
      <c r="I2617" s="2"/>
      <c r="J2617" s="2"/>
      <c r="K2617" s="2"/>
      <c r="L2617" s="2"/>
      <c r="M2617" s="2"/>
      <c r="N2617" s="2"/>
      <c r="O2617" s="2"/>
      <c r="P2617" s="2"/>
      <c r="Q2617" s="2"/>
      <c r="R2617" s="2"/>
      <c r="S2617" s="2"/>
      <c r="T2617" s="2"/>
      <c r="U2617" s="2"/>
      <c r="V2617" s="2"/>
      <c r="W2617" s="2"/>
      <c r="X2617" s="2"/>
      <c r="Y2617" s="2"/>
      <c r="Z2617" s="2"/>
      <c r="AA2617" s="2"/>
      <c r="AB2617" s="2"/>
      <c r="AC2617" s="2"/>
      <c r="AD2617" s="2"/>
      <c r="AE2617" s="2"/>
      <c r="AF2617" s="2"/>
      <c r="AG2617" s="2"/>
      <c r="AH2617" s="2"/>
      <c r="AI2617" s="2"/>
      <c r="AJ2617" s="2"/>
      <c r="AK2617" s="2"/>
      <c r="AL2617" s="2"/>
      <c r="AM2617" s="2"/>
      <c r="AN2617" s="2"/>
      <c r="AO2617" s="2"/>
      <c r="AP2617" s="2"/>
      <c r="AQ2617" s="2"/>
      <c r="AR2617" s="2"/>
      <c r="AS2617" s="2"/>
      <c r="AT2617" s="2"/>
      <c r="AU2617" s="2"/>
      <c r="AV2617" s="2"/>
      <c r="AW2617" s="2"/>
      <c r="AX2617" s="2"/>
      <c r="AY2617" s="2"/>
      <c r="AZ2617" s="2"/>
      <c r="BA2617" s="2"/>
      <c r="BB2617" s="2"/>
      <c r="BC2617" s="2"/>
      <c r="BD2617" s="2"/>
      <c r="BE2617" s="2"/>
      <c r="BF2617" s="2"/>
      <c r="BG2617" s="2"/>
      <c r="BH2617" s="2"/>
      <c r="BI2617" s="2" t="s">
        <v>2518</v>
      </c>
      <c r="BJ2617" s="2" t="s">
        <v>67</v>
      </c>
      <c r="BK2617" s="3">
        <v>44826</v>
      </c>
      <c r="BL2617" s="2" t="s">
        <v>2535</v>
      </c>
      <c r="BM2617" s="2">
        <v>960</v>
      </c>
      <c r="BN2617" s="2" t="s">
        <v>60</v>
      </c>
      <c r="BO2617" s="2" t="s">
        <v>2535</v>
      </c>
    </row>
    <row r="2618" spans="1:67" x14ac:dyDescent="0.25">
      <c r="A2618" t="s">
        <v>2557</v>
      </c>
      <c r="C2618" t="s">
        <v>1504</v>
      </c>
      <c r="D2618" t="s">
        <v>64</v>
      </c>
      <c r="E2618" t="s">
        <v>1079</v>
      </c>
      <c r="F2618" t="s">
        <v>1080</v>
      </c>
      <c r="G2618" s="8" t="s">
        <v>1079</v>
      </c>
      <c r="H2618" s="8" t="s">
        <v>1080</v>
      </c>
      <c r="I2618" s="8"/>
      <c r="AC2618">
        <v>3.43</v>
      </c>
      <c r="AD2618">
        <v>4.1500000000000004</v>
      </c>
      <c r="AE2618">
        <v>4.5</v>
      </c>
      <c r="AF2618">
        <v>4.1500000000000004</v>
      </c>
      <c r="BJ2618" s="8" t="s">
        <v>67</v>
      </c>
      <c r="BK2618" s="1">
        <v>44826</v>
      </c>
      <c r="BL2618" s="8" t="s">
        <v>2535</v>
      </c>
      <c r="BM2618" s="8">
        <v>960</v>
      </c>
    </row>
    <row r="2619" spans="1:67" x14ac:dyDescent="0.25">
      <c r="A2619" t="s">
        <v>2559</v>
      </c>
      <c r="C2619" t="s">
        <v>1504</v>
      </c>
      <c r="D2619" t="s">
        <v>64</v>
      </c>
      <c r="E2619" t="s">
        <v>1079</v>
      </c>
      <c r="F2619" t="s">
        <v>1080</v>
      </c>
      <c r="G2619" s="8" t="s">
        <v>1079</v>
      </c>
      <c r="H2619" s="8" t="s">
        <v>1080</v>
      </c>
      <c r="I2619" s="8"/>
      <c r="AG2619">
        <v>3.08</v>
      </c>
      <c r="AH2619">
        <v>4.82</v>
      </c>
      <c r="AI2619">
        <v>4.13</v>
      </c>
      <c r="AJ2619">
        <v>4.82</v>
      </c>
      <c r="BJ2619" s="8" t="s">
        <v>67</v>
      </c>
      <c r="BK2619" s="1">
        <v>44826</v>
      </c>
      <c r="BL2619" s="8" t="s">
        <v>2535</v>
      </c>
      <c r="BM2619" s="8">
        <v>960</v>
      </c>
      <c r="BN2619" t="s">
        <v>60</v>
      </c>
      <c r="BO2619" t="s">
        <v>2535</v>
      </c>
    </row>
    <row r="2620" spans="1:67" x14ac:dyDescent="0.25">
      <c r="A2620" t="s">
        <v>2558</v>
      </c>
      <c r="C2620" t="s">
        <v>1504</v>
      </c>
      <c r="D2620" t="s">
        <v>64</v>
      </c>
      <c r="E2620" t="s">
        <v>1079</v>
      </c>
      <c r="F2620" t="s">
        <v>1080</v>
      </c>
      <c r="G2620" s="8" t="s">
        <v>1079</v>
      </c>
      <c r="H2620" s="8" t="s">
        <v>1080</v>
      </c>
      <c r="I2620" s="8"/>
      <c r="AC2620">
        <v>3.22</v>
      </c>
      <c r="AF2620">
        <v>4.57</v>
      </c>
      <c r="BJ2620" s="8" t="s">
        <v>67</v>
      </c>
      <c r="BK2620" s="1">
        <v>44826</v>
      </c>
      <c r="BL2620" s="8" t="s">
        <v>2535</v>
      </c>
      <c r="BM2620" s="8">
        <v>960</v>
      </c>
      <c r="BN2620" t="s">
        <v>60</v>
      </c>
      <c r="BO2620" s="8" t="s">
        <v>2535</v>
      </c>
    </row>
    <row r="2621" spans="1:67" x14ac:dyDescent="0.25">
      <c r="A2621" t="s">
        <v>1085</v>
      </c>
      <c r="C2621" t="s">
        <v>1504</v>
      </c>
      <c r="D2621" t="s">
        <v>64</v>
      </c>
      <c r="E2621" t="s">
        <v>1079</v>
      </c>
      <c r="F2621" t="s">
        <v>1080</v>
      </c>
      <c r="G2621" t="s">
        <v>1079</v>
      </c>
      <c r="H2621" t="s">
        <v>1080</v>
      </c>
      <c r="L2621" t="s">
        <v>936</v>
      </c>
      <c r="BA2621">
        <v>3.64</v>
      </c>
      <c r="BB2621">
        <v>2.68</v>
      </c>
      <c r="BC2621">
        <v>2.73</v>
      </c>
      <c r="BD2621">
        <v>2.73</v>
      </c>
      <c r="BJ2621" t="s">
        <v>67</v>
      </c>
      <c r="BL2621" t="s">
        <v>289</v>
      </c>
      <c r="BM2621">
        <v>2255</v>
      </c>
    </row>
    <row r="2622" spans="1:67" x14ac:dyDescent="0.25">
      <c r="A2622" t="s">
        <v>1085</v>
      </c>
      <c r="C2622" t="s">
        <v>1504</v>
      </c>
      <c r="D2622" t="s">
        <v>64</v>
      </c>
      <c r="E2622" t="s">
        <v>1079</v>
      </c>
      <c r="F2622" t="s">
        <v>1080</v>
      </c>
      <c r="G2622" t="s">
        <v>1079</v>
      </c>
      <c r="H2622" t="s">
        <v>1080</v>
      </c>
      <c r="L2622" t="s">
        <v>936</v>
      </c>
      <c r="BE2622">
        <v>4.1399999999999997</v>
      </c>
      <c r="BF2622">
        <v>2.44</v>
      </c>
      <c r="BG2622">
        <v>2</v>
      </c>
      <c r="BH2622">
        <v>2.44</v>
      </c>
      <c r="BJ2622" t="s">
        <v>67</v>
      </c>
      <c r="BL2622" t="s">
        <v>289</v>
      </c>
      <c r="BM2622">
        <v>2255</v>
      </c>
    </row>
    <row r="2623" spans="1:67" x14ac:dyDescent="0.25">
      <c r="A2623" t="s">
        <v>1086</v>
      </c>
      <c r="C2623" t="s">
        <v>1504</v>
      </c>
      <c r="D2623" t="s">
        <v>64</v>
      </c>
      <c r="E2623" t="s">
        <v>1079</v>
      </c>
      <c r="F2623" t="s">
        <v>1080</v>
      </c>
      <c r="G2623" t="s">
        <v>1079</v>
      </c>
      <c r="H2623" t="s">
        <v>1080</v>
      </c>
      <c r="L2623" t="s">
        <v>1087</v>
      </c>
      <c r="AW2623">
        <v>3.18</v>
      </c>
      <c r="AX2623">
        <v>2.2400000000000002</v>
      </c>
      <c r="AY2623">
        <v>2.2799999999999998</v>
      </c>
      <c r="AZ2623">
        <v>2.2799999999999998</v>
      </c>
      <c r="BJ2623" t="s">
        <v>67</v>
      </c>
      <c r="BL2623" t="s">
        <v>289</v>
      </c>
      <c r="BM2623">
        <v>2255</v>
      </c>
    </row>
    <row r="2624" spans="1:67" x14ac:dyDescent="0.25">
      <c r="A2624" t="s">
        <v>1086</v>
      </c>
      <c r="C2624" t="s">
        <v>1504</v>
      </c>
      <c r="D2624" t="s">
        <v>64</v>
      </c>
      <c r="E2624" t="s">
        <v>1079</v>
      </c>
      <c r="F2624" t="s">
        <v>1080</v>
      </c>
      <c r="G2624" t="s">
        <v>1079</v>
      </c>
      <c r="H2624" t="s">
        <v>1080</v>
      </c>
      <c r="L2624" t="s">
        <v>1087</v>
      </c>
      <c r="BA2624">
        <v>3.4</v>
      </c>
      <c r="BB2624">
        <v>2.68</v>
      </c>
      <c r="BC2624">
        <v>2.5499999999999998</v>
      </c>
      <c r="BD2624">
        <v>2.68</v>
      </c>
      <c r="BJ2624" t="s">
        <v>67</v>
      </c>
      <c r="BL2624" t="s">
        <v>289</v>
      </c>
      <c r="BM2624">
        <v>2255</v>
      </c>
    </row>
    <row r="2625" spans="1:67" x14ac:dyDescent="0.25">
      <c r="A2625" t="s">
        <v>1086</v>
      </c>
      <c r="C2625" t="s">
        <v>1504</v>
      </c>
      <c r="D2625" t="s">
        <v>64</v>
      </c>
      <c r="E2625" t="s">
        <v>1079</v>
      </c>
      <c r="F2625" t="s">
        <v>1080</v>
      </c>
      <c r="G2625" t="s">
        <v>1079</v>
      </c>
      <c r="H2625" t="s">
        <v>1080</v>
      </c>
      <c r="L2625" t="s">
        <v>1087</v>
      </c>
      <c r="BE2625">
        <v>4.13</v>
      </c>
      <c r="BF2625">
        <v>2.58</v>
      </c>
      <c r="BG2625">
        <v>2.02</v>
      </c>
      <c r="BH2625">
        <v>2.58</v>
      </c>
      <c r="BJ2625" t="s">
        <v>67</v>
      </c>
      <c r="BL2625" t="s">
        <v>289</v>
      </c>
      <c r="BM2625">
        <v>2255</v>
      </c>
    </row>
    <row r="2626" spans="1:67" x14ac:dyDescent="0.25">
      <c r="A2626" t="s">
        <v>1088</v>
      </c>
      <c r="C2626" t="s">
        <v>1504</v>
      </c>
      <c r="D2626" t="s">
        <v>64</v>
      </c>
      <c r="E2626" t="s">
        <v>1079</v>
      </c>
      <c r="F2626" t="s">
        <v>1080</v>
      </c>
      <c r="G2626" t="s">
        <v>1079</v>
      </c>
      <c r="H2626" t="s">
        <v>1080</v>
      </c>
      <c r="L2626" t="s">
        <v>1089</v>
      </c>
      <c r="AK2626">
        <v>2.2200000000000002</v>
      </c>
      <c r="AN2626">
        <v>1.02</v>
      </c>
      <c r="BJ2626" t="s">
        <v>67</v>
      </c>
      <c r="BL2626" t="s">
        <v>289</v>
      </c>
      <c r="BM2626">
        <v>2255</v>
      </c>
    </row>
    <row r="2627" spans="1:67" x14ac:dyDescent="0.25">
      <c r="A2627" t="s">
        <v>1088</v>
      </c>
      <c r="C2627" t="s">
        <v>1504</v>
      </c>
      <c r="D2627" t="s">
        <v>64</v>
      </c>
      <c r="E2627" t="s">
        <v>1079</v>
      </c>
      <c r="F2627" t="s">
        <v>1080</v>
      </c>
      <c r="G2627" t="s">
        <v>1079</v>
      </c>
      <c r="H2627" t="s">
        <v>1080</v>
      </c>
      <c r="L2627" t="s">
        <v>1089</v>
      </c>
      <c r="AS2627">
        <v>3</v>
      </c>
      <c r="AV2627">
        <v>1.62</v>
      </c>
      <c r="BJ2627" t="s">
        <v>67</v>
      </c>
      <c r="BL2627" t="s">
        <v>289</v>
      </c>
      <c r="BM2627">
        <v>2255</v>
      </c>
    </row>
    <row r="2628" spans="1:67" x14ac:dyDescent="0.25">
      <c r="A2628" t="s">
        <v>1088</v>
      </c>
      <c r="C2628" t="s">
        <v>1504</v>
      </c>
      <c r="D2628" t="s">
        <v>64</v>
      </c>
      <c r="E2628" t="s">
        <v>1079</v>
      </c>
      <c r="F2628" t="s">
        <v>1080</v>
      </c>
      <c r="G2628" t="s">
        <v>1079</v>
      </c>
      <c r="H2628" t="s">
        <v>1080</v>
      </c>
      <c r="L2628" t="s">
        <v>1089</v>
      </c>
      <c r="AW2628">
        <v>3.03</v>
      </c>
      <c r="AX2628">
        <v>2.04</v>
      </c>
      <c r="AY2628">
        <v>2.16</v>
      </c>
      <c r="AZ2628">
        <v>2.16</v>
      </c>
      <c r="BJ2628" t="s">
        <v>67</v>
      </c>
      <c r="BL2628" t="s">
        <v>289</v>
      </c>
      <c r="BM2628">
        <v>2255</v>
      </c>
    </row>
    <row r="2629" spans="1:67" x14ac:dyDescent="0.25">
      <c r="A2629" t="s">
        <v>1088</v>
      </c>
      <c r="C2629" t="s">
        <v>1504</v>
      </c>
      <c r="D2629" t="s">
        <v>64</v>
      </c>
      <c r="E2629" t="s">
        <v>1079</v>
      </c>
      <c r="F2629" t="s">
        <v>1080</v>
      </c>
      <c r="G2629" t="s">
        <v>1079</v>
      </c>
      <c r="H2629" t="s">
        <v>1080</v>
      </c>
      <c r="L2629" t="s">
        <v>1089</v>
      </c>
      <c r="BA2629">
        <v>3.35</v>
      </c>
      <c r="BB2629">
        <v>2.4500000000000002</v>
      </c>
      <c r="BC2629">
        <v>2.17</v>
      </c>
      <c r="BD2629">
        <v>2.4500000000000002</v>
      </c>
      <c r="BJ2629" t="s">
        <v>67</v>
      </c>
      <c r="BL2629" t="s">
        <v>289</v>
      </c>
      <c r="BM2629">
        <v>2255</v>
      </c>
    </row>
    <row r="2630" spans="1:67" x14ac:dyDescent="0.25">
      <c r="A2630" t="s">
        <v>1090</v>
      </c>
      <c r="B2630" t="s">
        <v>2178</v>
      </c>
      <c r="C2630" t="s">
        <v>1504</v>
      </c>
      <c r="D2630" t="s">
        <v>64</v>
      </c>
      <c r="E2630" t="s">
        <v>1079</v>
      </c>
      <c r="F2630" t="s">
        <v>1080</v>
      </c>
      <c r="G2630" t="s">
        <v>1079</v>
      </c>
      <c r="H2630" t="s">
        <v>1080</v>
      </c>
      <c r="W2630" s="8"/>
      <c r="X2630" s="8"/>
      <c r="Y2630" s="8"/>
      <c r="Z2630" s="8"/>
      <c r="AA2630" s="8"/>
      <c r="AB2630" s="8"/>
      <c r="AW2630">
        <v>3.5</v>
      </c>
      <c r="AX2630">
        <v>2.1</v>
      </c>
      <c r="AY2630">
        <v>2.2000000000000002</v>
      </c>
      <c r="AZ2630">
        <v>2.2000000000000002</v>
      </c>
      <c r="BJ2630" t="s">
        <v>58</v>
      </c>
      <c r="BK2630" s="1">
        <v>44819</v>
      </c>
      <c r="BL2630" t="s">
        <v>59</v>
      </c>
      <c r="BM2630">
        <v>3485</v>
      </c>
      <c r="BN2630" t="s">
        <v>60</v>
      </c>
      <c r="BO2630" t="s">
        <v>59</v>
      </c>
    </row>
    <row r="2631" spans="1:67" x14ac:dyDescent="0.25">
      <c r="A2631" t="s">
        <v>1091</v>
      </c>
      <c r="B2631" t="s">
        <v>326</v>
      </c>
      <c r="C2631" t="s">
        <v>1504</v>
      </c>
      <c r="D2631" t="s">
        <v>64</v>
      </c>
      <c r="E2631" t="s">
        <v>1079</v>
      </c>
      <c r="F2631" t="s">
        <v>1080</v>
      </c>
      <c r="G2631" t="s">
        <v>1079</v>
      </c>
      <c r="H2631" t="s">
        <v>1080</v>
      </c>
      <c r="L2631" t="s">
        <v>288</v>
      </c>
      <c r="AW2631">
        <v>3.36</v>
      </c>
      <c r="AX2631">
        <v>2.14</v>
      </c>
      <c r="AY2631">
        <v>2.2799999999999998</v>
      </c>
      <c r="AZ2631">
        <v>2.2799999999999998</v>
      </c>
      <c r="BJ2631" t="s">
        <v>67</v>
      </c>
      <c r="BL2631" t="s">
        <v>289</v>
      </c>
      <c r="BM2631">
        <v>2255</v>
      </c>
    </row>
    <row r="2632" spans="1:67" x14ac:dyDescent="0.25">
      <c r="A2632" s="8" t="s">
        <v>1950</v>
      </c>
      <c r="C2632" t="s">
        <v>1504</v>
      </c>
      <c r="D2632" t="s">
        <v>64</v>
      </c>
      <c r="E2632" t="s">
        <v>1079</v>
      </c>
      <c r="F2632" t="s">
        <v>1092</v>
      </c>
      <c r="G2632" s="8" t="s">
        <v>1079</v>
      </c>
      <c r="H2632" s="8" t="s">
        <v>1964</v>
      </c>
      <c r="I2632" s="8"/>
      <c r="AW2632">
        <v>3.2</v>
      </c>
      <c r="AX2632">
        <v>2.35</v>
      </c>
      <c r="AY2632">
        <v>2.4500000000000002</v>
      </c>
      <c r="AZ2632">
        <v>2.4500000000000002</v>
      </c>
      <c r="BA2632">
        <v>3.2</v>
      </c>
      <c r="BB2632">
        <v>2.4900000000000002</v>
      </c>
      <c r="BD2632">
        <v>2.4900000000000002</v>
      </c>
      <c r="BI2632" s="11" t="s">
        <v>3472</v>
      </c>
      <c r="BJ2632" s="8" t="s">
        <v>67</v>
      </c>
      <c r="BK2632" s="1">
        <v>44816</v>
      </c>
      <c r="BL2632" t="s">
        <v>1933</v>
      </c>
      <c r="BM2632">
        <v>2585</v>
      </c>
    </row>
    <row r="2633" spans="1:67" x14ac:dyDescent="0.25">
      <c r="A2633" s="8" t="s">
        <v>1951</v>
      </c>
      <c r="C2633" t="s">
        <v>1504</v>
      </c>
      <c r="D2633" t="s">
        <v>64</v>
      </c>
      <c r="E2633" t="s">
        <v>1079</v>
      </c>
      <c r="F2633" t="s">
        <v>1092</v>
      </c>
      <c r="G2633" s="8" t="s">
        <v>1079</v>
      </c>
      <c r="H2633" s="8" t="s">
        <v>1964</v>
      </c>
      <c r="I2633" s="8"/>
      <c r="AW2633">
        <v>3.08</v>
      </c>
      <c r="AX2633">
        <v>2.15</v>
      </c>
      <c r="AY2633">
        <v>2.35</v>
      </c>
      <c r="AZ2633">
        <v>2.35</v>
      </c>
      <c r="BA2633">
        <v>3.5</v>
      </c>
      <c r="BB2633">
        <v>2.7</v>
      </c>
      <c r="BC2633">
        <v>2.71</v>
      </c>
      <c r="BD2633">
        <v>2.71</v>
      </c>
      <c r="BJ2633" s="8" t="s">
        <v>67</v>
      </c>
      <c r="BK2633" s="1">
        <v>44816</v>
      </c>
      <c r="BL2633" t="s">
        <v>1933</v>
      </c>
      <c r="BM2633">
        <v>2585</v>
      </c>
    </row>
    <row r="2634" spans="1:67" s="2" customFormat="1" x14ac:dyDescent="0.25">
      <c r="A2634" s="8" t="s">
        <v>1934</v>
      </c>
      <c r="B2634"/>
      <c r="C2634" t="s">
        <v>1504</v>
      </c>
      <c r="D2634" t="s">
        <v>64</v>
      </c>
      <c r="E2634" t="s">
        <v>1079</v>
      </c>
      <c r="F2634" t="s">
        <v>1092</v>
      </c>
      <c r="G2634" s="8" t="s">
        <v>1079</v>
      </c>
      <c r="H2634" s="8" t="s">
        <v>1964</v>
      </c>
      <c r="I2634" s="8"/>
      <c r="J2634"/>
      <c r="K2634"/>
      <c r="L2634"/>
      <c r="M2634"/>
      <c r="N2634"/>
      <c r="O2634"/>
      <c r="P2634"/>
      <c r="Q2634"/>
      <c r="R2634"/>
      <c r="S2634"/>
      <c r="T2634"/>
      <c r="U2634"/>
      <c r="V2634"/>
      <c r="W2634"/>
      <c r="X2634"/>
      <c r="Y2634"/>
      <c r="Z2634"/>
      <c r="AA2634"/>
      <c r="AB2634"/>
      <c r="AC2634">
        <v>3.14</v>
      </c>
      <c r="AD2634">
        <v>4.45</v>
      </c>
      <c r="AE2634">
        <v>4.75</v>
      </c>
      <c r="AF2634">
        <v>4.75</v>
      </c>
      <c r="AG2634"/>
      <c r="AH2634"/>
      <c r="AI2634"/>
      <c r="AJ2634"/>
      <c r="AK2634"/>
      <c r="AL2634"/>
      <c r="AM2634"/>
      <c r="AN2634"/>
      <c r="AO2634"/>
      <c r="AP2634"/>
      <c r="AQ2634"/>
      <c r="AR2634"/>
      <c r="AS2634"/>
      <c r="AT2634"/>
      <c r="AU2634"/>
      <c r="AV2634"/>
      <c r="AW2634"/>
      <c r="AX2634"/>
      <c r="AY2634"/>
      <c r="AZ2634"/>
      <c r="BA2634"/>
      <c r="BB2634"/>
      <c r="BC2634"/>
      <c r="BD2634"/>
      <c r="BE2634"/>
      <c r="BF2634"/>
      <c r="BG2634"/>
      <c r="BH2634"/>
      <c r="BI2634"/>
      <c r="BJ2634" s="8" t="s">
        <v>67</v>
      </c>
      <c r="BK2634" s="1">
        <v>44816</v>
      </c>
      <c r="BL2634" t="s">
        <v>1933</v>
      </c>
      <c r="BM2634">
        <v>2585</v>
      </c>
      <c r="BN2634"/>
      <c r="BO2634"/>
    </row>
    <row r="2635" spans="1:67" x14ac:dyDescent="0.25">
      <c r="A2635" s="8" t="s">
        <v>1935</v>
      </c>
      <c r="C2635" t="s">
        <v>1504</v>
      </c>
      <c r="D2635" t="s">
        <v>64</v>
      </c>
      <c r="E2635" t="s">
        <v>1079</v>
      </c>
      <c r="F2635" t="s">
        <v>1092</v>
      </c>
      <c r="G2635" s="8" t="s">
        <v>1079</v>
      </c>
      <c r="H2635" s="8" t="s">
        <v>1964</v>
      </c>
      <c r="I2635" s="8"/>
      <c r="AC2635">
        <v>3.2</v>
      </c>
      <c r="AD2635">
        <v>4.68</v>
      </c>
      <c r="AE2635">
        <v>4.8</v>
      </c>
      <c r="AF2635">
        <v>4.8</v>
      </c>
      <c r="BJ2635" s="8" t="s">
        <v>67</v>
      </c>
      <c r="BK2635" s="1">
        <v>44816</v>
      </c>
      <c r="BL2635" t="s">
        <v>1933</v>
      </c>
      <c r="BM2635">
        <v>2585</v>
      </c>
    </row>
    <row r="2636" spans="1:67" x14ac:dyDescent="0.25">
      <c r="A2636" s="8" t="s">
        <v>1952</v>
      </c>
      <c r="C2636" t="s">
        <v>1504</v>
      </c>
      <c r="D2636" t="s">
        <v>64</v>
      </c>
      <c r="E2636" t="s">
        <v>1079</v>
      </c>
      <c r="F2636" t="s">
        <v>1092</v>
      </c>
      <c r="G2636" s="8" t="s">
        <v>1079</v>
      </c>
      <c r="H2636" s="8" t="s">
        <v>1964</v>
      </c>
      <c r="I2636" s="8"/>
      <c r="BE2636">
        <v>3.75</v>
      </c>
      <c r="BF2636">
        <v>2.39</v>
      </c>
      <c r="BG2636">
        <v>2.11</v>
      </c>
      <c r="BH2636">
        <v>2.39</v>
      </c>
      <c r="BJ2636" s="8" t="s">
        <v>67</v>
      </c>
      <c r="BK2636" s="1">
        <v>44816</v>
      </c>
      <c r="BL2636" t="s">
        <v>1933</v>
      </c>
      <c r="BM2636">
        <v>2585</v>
      </c>
    </row>
    <row r="2637" spans="1:67" x14ac:dyDescent="0.25">
      <c r="A2637" s="8" t="s">
        <v>1953</v>
      </c>
      <c r="C2637" t="s">
        <v>1504</v>
      </c>
      <c r="D2637" t="s">
        <v>64</v>
      </c>
      <c r="E2637" t="s">
        <v>1079</v>
      </c>
      <c r="F2637" t="s">
        <v>1092</v>
      </c>
      <c r="G2637" s="8" t="s">
        <v>1079</v>
      </c>
      <c r="H2637" s="8" t="s">
        <v>1964</v>
      </c>
      <c r="I2637" s="8"/>
      <c r="BE2637">
        <v>3.85</v>
      </c>
      <c r="BF2637">
        <v>2.59</v>
      </c>
      <c r="BG2637">
        <v>2.15</v>
      </c>
      <c r="BH2637">
        <v>2.59</v>
      </c>
      <c r="BI2637" s="11" t="s">
        <v>3473</v>
      </c>
      <c r="BJ2637" s="8" t="s">
        <v>67</v>
      </c>
      <c r="BK2637" s="1">
        <v>44816</v>
      </c>
      <c r="BL2637" t="s">
        <v>1933</v>
      </c>
      <c r="BM2637">
        <v>2585</v>
      </c>
    </row>
    <row r="2638" spans="1:67" x14ac:dyDescent="0.25">
      <c r="A2638" s="8" t="s">
        <v>1954</v>
      </c>
      <c r="C2638" t="s">
        <v>1504</v>
      </c>
      <c r="D2638" t="s">
        <v>64</v>
      </c>
      <c r="E2638" t="s">
        <v>1079</v>
      </c>
      <c r="F2638" t="s">
        <v>1092</v>
      </c>
      <c r="G2638" s="8" t="s">
        <v>1079</v>
      </c>
      <c r="H2638" s="8" t="s">
        <v>1964</v>
      </c>
      <c r="I2638" s="8"/>
      <c r="BA2638">
        <v>3.6</v>
      </c>
      <c r="BB2638">
        <v>2.7</v>
      </c>
      <c r="BC2638">
        <v>2.78</v>
      </c>
      <c r="BD2638">
        <v>2.78</v>
      </c>
      <c r="BJ2638" s="8" t="s">
        <v>67</v>
      </c>
      <c r="BK2638" s="1">
        <v>44816</v>
      </c>
      <c r="BL2638" t="s">
        <v>1933</v>
      </c>
      <c r="BM2638">
        <v>2585</v>
      </c>
    </row>
    <row r="2639" spans="1:67" x14ac:dyDescent="0.25">
      <c r="A2639" s="8" t="s">
        <v>1936</v>
      </c>
      <c r="C2639" t="s">
        <v>1504</v>
      </c>
      <c r="D2639" t="s">
        <v>64</v>
      </c>
      <c r="E2639" t="s">
        <v>1079</v>
      </c>
      <c r="F2639" t="s">
        <v>1092</v>
      </c>
      <c r="G2639" s="8" t="s">
        <v>1079</v>
      </c>
      <c r="H2639" s="8" t="s">
        <v>1964</v>
      </c>
      <c r="I2639" s="8"/>
      <c r="U2639">
        <v>2.95</v>
      </c>
      <c r="V2639">
        <v>3.55</v>
      </c>
      <c r="W2639">
        <v>4.08</v>
      </c>
      <c r="X2639">
        <v>4.08</v>
      </c>
      <c r="Y2639">
        <v>3.31</v>
      </c>
      <c r="Z2639">
        <v>4.3099999999999996</v>
      </c>
      <c r="AA2639">
        <v>4.3899999999999997</v>
      </c>
      <c r="AB2639">
        <v>4.3899999999999997</v>
      </c>
      <c r="AC2639">
        <v>3.6</v>
      </c>
      <c r="AD2639">
        <v>5.04</v>
      </c>
      <c r="AE2639">
        <v>5.25</v>
      </c>
      <c r="AF2639">
        <v>5.25</v>
      </c>
      <c r="AG2639">
        <v>2.41</v>
      </c>
      <c r="AH2639">
        <v>4.4000000000000004</v>
      </c>
      <c r="AI2639">
        <v>3.7</v>
      </c>
      <c r="AJ2639">
        <v>4.4000000000000004</v>
      </c>
      <c r="BI2639" t="s">
        <v>3474</v>
      </c>
      <c r="BJ2639" s="8" t="s">
        <v>67</v>
      </c>
      <c r="BK2639" s="1">
        <v>44816</v>
      </c>
      <c r="BL2639" t="s">
        <v>1933</v>
      </c>
      <c r="BM2639">
        <v>2585</v>
      </c>
    </row>
    <row r="2640" spans="1:67" x14ac:dyDescent="0.25">
      <c r="A2640" s="8" t="s">
        <v>1938</v>
      </c>
      <c r="C2640" t="s">
        <v>1504</v>
      </c>
      <c r="D2640" t="s">
        <v>64</v>
      </c>
      <c r="E2640" t="s">
        <v>1079</v>
      </c>
      <c r="F2640" t="s">
        <v>1092</v>
      </c>
      <c r="G2640" s="8" t="s">
        <v>1079</v>
      </c>
      <c r="H2640" s="8" t="s">
        <v>1964</v>
      </c>
      <c r="I2640" s="8"/>
      <c r="U2640">
        <v>2.8</v>
      </c>
      <c r="V2640">
        <v>3</v>
      </c>
      <c r="W2640">
        <v>3.45</v>
      </c>
      <c r="X2640">
        <v>3.45</v>
      </c>
      <c r="Y2640">
        <v>3.3</v>
      </c>
      <c r="Z2640">
        <v>4.21</v>
      </c>
      <c r="AA2640">
        <v>4.4000000000000004</v>
      </c>
      <c r="AB2640">
        <v>4.4000000000000004</v>
      </c>
      <c r="AC2640">
        <v>3.28</v>
      </c>
      <c r="AD2640">
        <v>5.15</v>
      </c>
      <c r="AE2640">
        <v>5</v>
      </c>
      <c r="AF2640">
        <v>5.15</v>
      </c>
      <c r="BJ2640" s="8" t="s">
        <v>67</v>
      </c>
      <c r="BK2640" s="1">
        <v>44816</v>
      </c>
      <c r="BL2640" t="s">
        <v>1933</v>
      </c>
      <c r="BM2640">
        <v>2585</v>
      </c>
    </row>
    <row r="2641" spans="1:67" x14ac:dyDescent="0.25">
      <c r="A2641" s="8" t="s">
        <v>1940</v>
      </c>
      <c r="C2641" t="s">
        <v>1504</v>
      </c>
      <c r="D2641" t="s">
        <v>64</v>
      </c>
      <c r="E2641" t="s">
        <v>1079</v>
      </c>
      <c r="F2641" t="s">
        <v>1092</v>
      </c>
      <c r="G2641" s="8" t="s">
        <v>1079</v>
      </c>
      <c r="H2641" s="8" t="s">
        <v>1964</v>
      </c>
      <c r="I2641" s="8"/>
      <c r="U2641">
        <v>2.85</v>
      </c>
      <c r="Y2641">
        <v>3.1</v>
      </c>
      <c r="Z2641">
        <v>3.94</v>
      </c>
      <c r="AA2641">
        <v>4.22</v>
      </c>
      <c r="AB2641">
        <v>4.22</v>
      </c>
      <c r="AC2641">
        <v>3.31</v>
      </c>
      <c r="AD2641">
        <v>4.8099999999999996</v>
      </c>
      <c r="AE2641">
        <v>4.95</v>
      </c>
      <c r="AF2641">
        <v>4.95</v>
      </c>
      <c r="BJ2641" s="8" t="s">
        <v>67</v>
      </c>
      <c r="BK2641" s="1">
        <v>44816</v>
      </c>
      <c r="BL2641" t="s">
        <v>1933</v>
      </c>
      <c r="BM2641">
        <v>2585</v>
      </c>
    </row>
    <row r="2642" spans="1:67" x14ac:dyDescent="0.25">
      <c r="A2642" s="8" t="s">
        <v>1939</v>
      </c>
      <c r="C2642" t="s">
        <v>1504</v>
      </c>
      <c r="D2642" t="s">
        <v>64</v>
      </c>
      <c r="E2642" t="s">
        <v>1079</v>
      </c>
      <c r="F2642" t="s">
        <v>1092</v>
      </c>
      <c r="G2642" s="8" t="s">
        <v>1079</v>
      </c>
      <c r="H2642" s="8" t="s">
        <v>1964</v>
      </c>
      <c r="I2642" s="8"/>
      <c r="AC2642">
        <v>3.55</v>
      </c>
      <c r="AD2642">
        <v>5.3</v>
      </c>
      <c r="AE2642">
        <v>5.5</v>
      </c>
      <c r="AF2642">
        <v>5.5</v>
      </c>
      <c r="BJ2642" s="8" t="s">
        <v>67</v>
      </c>
      <c r="BK2642" s="1">
        <v>44816</v>
      </c>
      <c r="BL2642" t="s">
        <v>1933</v>
      </c>
      <c r="BM2642">
        <v>2585</v>
      </c>
    </row>
    <row r="2643" spans="1:67" x14ac:dyDescent="0.25">
      <c r="A2643" s="8" t="s">
        <v>1941</v>
      </c>
      <c r="C2643" t="s">
        <v>1504</v>
      </c>
      <c r="D2643" t="s">
        <v>64</v>
      </c>
      <c r="E2643" t="s">
        <v>1079</v>
      </c>
      <c r="F2643" t="s">
        <v>1092</v>
      </c>
      <c r="G2643" s="8" t="s">
        <v>1079</v>
      </c>
      <c r="H2643" s="8" t="s">
        <v>1964</v>
      </c>
      <c r="I2643" s="8"/>
      <c r="AC2643">
        <v>3.25</v>
      </c>
      <c r="AD2643">
        <v>4.4000000000000004</v>
      </c>
      <c r="AE2643">
        <v>4.5199999999999996</v>
      </c>
      <c r="AF2643">
        <v>4.5199999999999996</v>
      </c>
      <c r="BJ2643" s="8" t="s">
        <v>67</v>
      </c>
      <c r="BK2643" s="1">
        <v>44816</v>
      </c>
      <c r="BL2643" t="s">
        <v>1933</v>
      </c>
      <c r="BM2643">
        <v>2585</v>
      </c>
    </row>
    <row r="2644" spans="1:67" s="2" customFormat="1" x14ac:dyDescent="0.25">
      <c r="A2644" s="8" t="s">
        <v>1942</v>
      </c>
      <c r="B2644"/>
      <c r="C2644" t="s">
        <v>1504</v>
      </c>
      <c r="D2644" t="s">
        <v>64</v>
      </c>
      <c r="E2644" t="s">
        <v>1079</v>
      </c>
      <c r="F2644" t="s">
        <v>1092</v>
      </c>
      <c r="G2644" s="8" t="s">
        <v>1079</v>
      </c>
      <c r="H2644" s="8" t="s">
        <v>1964</v>
      </c>
      <c r="I2644" s="8"/>
      <c r="J2644"/>
      <c r="K2644"/>
      <c r="L2644"/>
      <c r="M2644"/>
      <c r="N2644"/>
      <c r="O2644"/>
      <c r="P2644"/>
      <c r="Q2644"/>
      <c r="R2644"/>
      <c r="S2644"/>
      <c r="T2644"/>
      <c r="U2644"/>
      <c r="V2644"/>
      <c r="W2644"/>
      <c r="X2644"/>
      <c r="Y2644">
        <v>3.5</v>
      </c>
      <c r="Z2644">
        <v>4.5</v>
      </c>
      <c r="AA2644">
        <v>4.5</v>
      </c>
      <c r="AB2644">
        <v>4.5</v>
      </c>
      <c r="AC2644">
        <v>3.9</v>
      </c>
      <c r="AD2644">
        <v>5.0999999999999996</v>
      </c>
      <c r="AE2644">
        <v>5.2</v>
      </c>
      <c r="AF2644">
        <v>5.2</v>
      </c>
      <c r="AG2644"/>
      <c r="AH2644"/>
      <c r="AI2644"/>
      <c r="AJ2644"/>
      <c r="AK2644"/>
      <c r="AL2644"/>
      <c r="AM2644"/>
      <c r="AN2644"/>
      <c r="AO2644"/>
      <c r="AP2644"/>
      <c r="AQ2644"/>
      <c r="AR2644"/>
      <c r="AS2644"/>
      <c r="AT2644"/>
      <c r="AU2644"/>
      <c r="AV2644"/>
      <c r="AW2644"/>
      <c r="AX2644"/>
      <c r="AY2644"/>
      <c r="AZ2644"/>
      <c r="BA2644"/>
      <c r="BB2644"/>
      <c r="BC2644"/>
      <c r="BD2644"/>
      <c r="BE2644"/>
      <c r="BF2644"/>
      <c r="BG2644"/>
      <c r="BH2644"/>
      <c r="BI2644" t="s">
        <v>3475</v>
      </c>
      <c r="BJ2644" s="8" t="s">
        <v>67</v>
      </c>
      <c r="BK2644" s="1">
        <v>44816</v>
      </c>
      <c r="BL2644" t="s">
        <v>1933</v>
      </c>
      <c r="BM2644">
        <v>2585</v>
      </c>
      <c r="BN2644"/>
      <c r="BO2644"/>
    </row>
    <row r="2645" spans="1:67" x14ac:dyDescent="0.25">
      <c r="A2645" s="8" t="s">
        <v>1955</v>
      </c>
      <c r="C2645" t="s">
        <v>1504</v>
      </c>
      <c r="D2645" t="s">
        <v>64</v>
      </c>
      <c r="E2645" t="s">
        <v>1079</v>
      </c>
      <c r="F2645" t="s">
        <v>1092</v>
      </c>
      <c r="G2645" s="8" t="s">
        <v>1079</v>
      </c>
      <c r="H2645" s="8" t="s">
        <v>1964</v>
      </c>
      <c r="I2645" s="8"/>
      <c r="AW2645">
        <v>3.1</v>
      </c>
      <c r="AX2645">
        <v>2.21</v>
      </c>
      <c r="AY2645">
        <v>2.42</v>
      </c>
      <c r="AZ2645">
        <v>2.42</v>
      </c>
      <c r="BA2645">
        <v>3.36</v>
      </c>
      <c r="BB2645">
        <v>2.7</v>
      </c>
      <c r="BC2645">
        <v>2.8</v>
      </c>
      <c r="BD2645">
        <v>2.8</v>
      </c>
      <c r="BE2645">
        <v>4.05</v>
      </c>
      <c r="BF2645">
        <v>2.5499999999999998</v>
      </c>
      <c r="BG2645">
        <v>2.35</v>
      </c>
      <c r="BH2645">
        <v>2.5499999999999998</v>
      </c>
      <c r="BJ2645" s="8" t="s">
        <v>67</v>
      </c>
      <c r="BK2645" s="1">
        <v>44816</v>
      </c>
      <c r="BL2645" t="s">
        <v>1933</v>
      </c>
      <c r="BM2645">
        <v>2585</v>
      </c>
    </row>
    <row r="2646" spans="1:67" x14ac:dyDescent="0.25">
      <c r="A2646" s="8" t="s">
        <v>1943</v>
      </c>
      <c r="C2646" t="s">
        <v>1504</v>
      </c>
      <c r="D2646" t="s">
        <v>64</v>
      </c>
      <c r="E2646" t="s">
        <v>1079</v>
      </c>
      <c r="F2646" t="s">
        <v>1092</v>
      </c>
      <c r="G2646" s="8" t="s">
        <v>1079</v>
      </c>
      <c r="H2646" s="8" t="s">
        <v>1964</v>
      </c>
      <c r="I2646" s="8"/>
      <c r="U2646">
        <v>3</v>
      </c>
      <c r="V2646">
        <v>3.3</v>
      </c>
      <c r="W2646">
        <v>3.73</v>
      </c>
      <c r="X2646">
        <v>3.73</v>
      </c>
      <c r="BJ2646" s="8" t="s">
        <v>67</v>
      </c>
      <c r="BK2646" s="1">
        <v>44816</v>
      </c>
      <c r="BL2646" t="s">
        <v>1933</v>
      </c>
      <c r="BM2646">
        <v>2585</v>
      </c>
    </row>
    <row r="2647" spans="1:67" x14ac:dyDescent="0.25">
      <c r="A2647" s="8" t="s">
        <v>1956</v>
      </c>
      <c r="C2647" t="s">
        <v>1504</v>
      </c>
      <c r="D2647" t="s">
        <v>64</v>
      </c>
      <c r="E2647" t="s">
        <v>1079</v>
      </c>
      <c r="F2647" t="s">
        <v>1092</v>
      </c>
      <c r="G2647" s="8" t="s">
        <v>1079</v>
      </c>
      <c r="H2647" s="8" t="s">
        <v>1964</v>
      </c>
      <c r="I2647" s="8"/>
      <c r="AW2647">
        <v>3.25</v>
      </c>
      <c r="AX2647">
        <v>2.25</v>
      </c>
      <c r="AY2647">
        <v>2.2599999999999998</v>
      </c>
      <c r="AZ2647">
        <v>2.2599999999999998</v>
      </c>
      <c r="BA2647">
        <v>3.22</v>
      </c>
      <c r="BB2647">
        <v>2.69</v>
      </c>
      <c r="BC2647">
        <v>2.62</v>
      </c>
      <c r="BD2647">
        <v>2.69</v>
      </c>
      <c r="BI2647" s="11" t="s">
        <v>3476</v>
      </c>
      <c r="BJ2647" s="8" t="s">
        <v>67</v>
      </c>
      <c r="BK2647" s="1">
        <v>44816</v>
      </c>
      <c r="BL2647" t="s">
        <v>1933</v>
      </c>
      <c r="BM2647">
        <v>2585</v>
      </c>
    </row>
    <row r="2648" spans="1:67" x14ac:dyDescent="0.25">
      <c r="A2648" s="8" t="s">
        <v>1944</v>
      </c>
      <c r="C2648" t="s">
        <v>1504</v>
      </c>
      <c r="D2648" t="s">
        <v>64</v>
      </c>
      <c r="E2648" t="s">
        <v>1079</v>
      </c>
      <c r="F2648" t="s">
        <v>1092</v>
      </c>
      <c r="G2648" s="8" t="s">
        <v>1079</v>
      </c>
      <c r="H2648" s="8" t="s">
        <v>1964</v>
      </c>
      <c r="I2648" s="8"/>
      <c r="U2648">
        <v>2.85</v>
      </c>
      <c r="V2648">
        <v>3.26</v>
      </c>
      <c r="W2648">
        <v>3.63</v>
      </c>
      <c r="X2648">
        <v>3.63</v>
      </c>
      <c r="Y2648">
        <v>3</v>
      </c>
      <c r="Z2648">
        <v>4.09</v>
      </c>
      <c r="AA2648">
        <v>4.3</v>
      </c>
      <c r="AB2648">
        <v>4.3</v>
      </c>
      <c r="AC2648">
        <v>3</v>
      </c>
      <c r="AD2648">
        <v>4.6500000000000004</v>
      </c>
      <c r="AE2648">
        <v>4.7699999999999996</v>
      </c>
      <c r="AF2648">
        <v>4.7699999999999996</v>
      </c>
      <c r="AG2648">
        <v>2.4</v>
      </c>
      <c r="BI2648" t="s">
        <v>3477</v>
      </c>
      <c r="BJ2648" s="8" t="s">
        <v>67</v>
      </c>
      <c r="BK2648" s="1">
        <v>44816</v>
      </c>
      <c r="BL2648" t="s">
        <v>1933</v>
      </c>
      <c r="BM2648">
        <v>2585</v>
      </c>
    </row>
    <row r="2649" spans="1:67" x14ac:dyDescent="0.25">
      <c r="A2649" s="8" t="s">
        <v>1957</v>
      </c>
      <c r="C2649" t="s">
        <v>1504</v>
      </c>
      <c r="D2649" t="s">
        <v>64</v>
      </c>
      <c r="E2649" t="s">
        <v>1079</v>
      </c>
      <c r="F2649" t="s">
        <v>1092</v>
      </c>
      <c r="G2649" s="8" t="s">
        <v>1079</v>
      </c>
      <c r="H2649" s="8" t="s">
        <v>1964</v>
      </c>
      <c r="I2649" s="8"/>
      <c r="BE2649">
        <v>4.05</v>
      </c>
      <c r="BF2649">
        <v>2.38</v>
      </c>
      <c r="BG2649">
        <v>2.15</v>
      </c>
      <c r="BH2649">
        <v>2.38</v>
      </c>
      <c r="BJ2649" s="8" t="s">
        <v>67</v>
      </c>
      <c r="BK2649" s="1">
        <v>44816</v>
      </c>
      <c r="BL2649" t="s">
        <v>1933</v>
      </c>
      <c r="BM2649">
        <v>2585</v>
      </c>
    </row>
    <row r="2650" spans="1:67" x14ac:dyDescent="0.25">
      <c r="A2650" s="8" t="s">
        <v>1945</v>
      </c>
      <c r="C2650" t="s">
        <v>1504</v>
      </c>
      <c r="D2650" t="s">
        <v>64</v>
      </c>
      <c r="E2650" t="s">
        <v>1079</v>
      </c>
      <c r="F2650" t="s">
        <v>1092</v>
      </c>
      <c r="G2650" s="8" t="s">
        <v>1079</v>
      </c>
      <c r="H2650" s="8" t="s">
        <v>1964</v>
      </c>
      <c r="I2650" s="8"/>
      <c r="Y2650">
        <v>3</v>
      </c>
      <c r="Z2650">
        <v>4.34</v>
      </c>
      <c r="AA2650">
        <v>4.55</v>
      </c>
      <c r="AB2650">
        <v>4.55</v>
      </c>
      <c r="BJ2650" s="8" t="s">
        <v>67</v>
      </c>
      <c r="BK2650" s="1">
        <v>44816</v>
      </c>
      <c r="BL2650" t="s">
        <v>1933</v>
      </c>
      <c r="BM2650">
        <v>2585</v>
      </c>
    </row>
    <row r="2651" spans="1:67" x14ac:dyDescent="0.25">
      <c r="A2651" s="8" t="s">
        <v>1958</v>
      </c>
      <c r="C2651" t="s">
        <v>1504</v>
      </c>
      <c r="D2651" t="s">
        <v>64</v>
      </c>
      <c r="E2651" t="s">
        <v>1079</v>
      </c>
      <c r="F2651" t="s">
        <v>1092</v>
      </c>
      <c r="G2651" s="8" t="s">
        <v>1079</v>
      </c>
      <c r="H2651" s="8" t="s">
        <v>1964</v>
      </c>
      <c r="I2651" s="8"/>
      <c r="AS2651">
        <v>3.14</v>
      </c>
      <c r="AV2651">
        <v>1.7</v>
      </c>
      <c r="AW2651">
        <v>3.3</v>
      </c>
      <c r="AX2651">
        <v>2.29</v>
      </c>
      <c r="AY2651">
        <v>2.5</v>
      </c>
      <c r="AZ2651">
        <v>2.5</v>
      </c>
      <c r="BJ2651" s="8" t="s">
        <v>67</v>
      </c>
      <c r="BK2651" s="1">
        <v>44816</v>
      </c>
      <c r="BL2651" t="s">
        <v>1933</v>
      </c>
      <c r="BM2651">
        <v>2585</v>
      </c>
    </row>
    <row r="2652" spans="1:67" x14ac:dyDescent="0.25">
      <c r="A2652" s="8" t="s">
        <v>1959</v>
      </c>
      <c r="C2652" t="s">
        <v>1504</v>
      </c>
      <c r="D2652" t="s">
        <v>64</v>
      </c>
      <c r="E2652" t="s">
        <v>1079</v>
      </c>
      <c r="F2652" t="s">
        <v>1092</v>
      </c>
      <c r="G2652" s="8" t="s">
        <v>1079</v>
      </c>
      <c r="H2652" s="8" t="s">
        <v>1964</v>
      </c>
      <c r="I2652" s="8"/>
      <c r="BB2652">
        <v>2.7</v>
      </c>
      <c r="BC2652">
        <v>2.75</v>
      </c>
      <c r="BD2652">
        <v>2.75</v>
      </c>
      <c r="BJ2652" s="8" t="s">
        <v>67</v>
      </c>
      <c r="BK2652" s="1">
        <v>44816</v>
      </c>
      <c r="BL2652" t="s">
        <v>1933</v>
      </c>
      <c r="BM2652">
        <v>2585</v>
      </c>
    </row>
    <row r="2653" spans="1:67" x14ac:dyDescent="0.25">
      <c r="A2653" s="8" t="s">
        <v>1946</v>
      </c>
      <c r="C2653" t="s">
        <v>1504</v>
      </c>
      <c r="D2653" t="s">
        <v>64</v>
      </c>
      <c r="E2653" t="s">
        <v>1079</v>
      </c>
      <c r="F2653" t="s">
        <v>1092</v>
      </c>
      <c r="G2653" s="8" t="s">
        <v>1079</v>
      </c>
      <c r="H2653" s="8" t="s">
        <v>1964</v>
      </c>
      <c r="I2653" s="8"/>
      <c r="AG2653">
        <v>2.48</v>
      </c>
      <c r="AH2653">
        <v>4.3499999999999996</v>
      </c>
      <c r="AI2653">
        <v>3.5</v>
      </c>
      <c r="AJ2653">
        <v>4.3499999999999996</v>
      </c>
      <c r="BJ2653" s="8" t="s">
        <v>67</v>
      </c>
      <c r="BK2653" s="1">
        <v>44816</v>
      </c>
      <c r="BL2653" t="s">
        <v>1933</v>
      </c>
      <c r="BM2653">
        <v>2585</v>
      </c>
    </row>
    <row r="2654" spans="1:67" x14ac:dyDescent="0.25">
      <c r="A2654" s="8" t="s">
        <v>1960</v>
      </c>
      <c r="C2654" t="s">
        <v>1504</v>
      </c>
      <c r="D2654" t="s">
        <v>64</v>
      </c>
      <c r="E2654" t="s">
        <v>1079</v>
      </c>
      <c r="F2654" t="s">
        <v>1092</v>
      </c>
      <c r="G2654" s="8" t="s">
        <v>1079</v>
      </c>
      <c r="H2654" s="8" t="s">
        <v>1964</v>
      </c>
      <c r="I2654" s="8"/>
      <c r="BA2654">
        <v>3.25</v>
      </c>
      <c r="BB2654">
        <v>2.5</v>
      </c>
      <c r="BC2654">
        <v>2.63</v>
      </c>
      <c r="BD2654">
        <v>2.63</v>
      </c>
      <c r="BJ2654" s="8" t="s">
        <v>67</v>
      </c>
      <c r="BK2654" s="1">
        <v>44816</v>
      </c>
      <c r="BL2654" t="s">
        <v>1933</v>
      </c>
      <c r="BM2654">
        <v>2585</v>
      </c>
    </row>
    <row r="2655" spans="1:67" x14ac:dyDescent="0.25">
      <c r="A2655" s="8" t="s">
        <v>1961</v>
      </c>
      <c r="C2655" t="s">
        <v>1504</v>
      </c>
      <c r="D2655" t="s">
        <v>64</v>
      </c>
      <c r="E2655" t="s">
        <v>1079</v>
      </c>
      <c r="F2655" t="s">
        <v>1092</v>
      </c>
      <c r="G2655" s="8" t="s">
        <v>1079</v>
      </c>
      <c r="H2655" s="8" t="s">
        <v>1964</v>
      </c>
      <c r="I2655" s="8"/>
      <c r="BA2655">
        <v>3.42</v>
      </c>
      <c r="BB2655">
        <v>2.58</v>
      </c>
      <c r="BC2655">
        <v>2.61</v>
      </c>
      <c r="BD2655">
        <v>2.61</v>
      </c>
      <c r="BE2655">
        <v>4</v>
      </c>
      <c r="BF2655">
        <v>2.1</v>
      </c>
      <c r="BG2655">
        <v>1.9</v>
      </c>
      <c r="BH2655">
        <v>2.1</v>
      </c>
      <c r="BI2655" s="11" t="s">
        <v>3478</v>
      </c>
      <c r="BJ2655" s="8" t="s">
        <v>67</v>
      </c>
      <c r="BK2655" s="1">
        <v>44816</v>
      </c>
      <c r="BL2655" t="s">
        <v>1933</v>
      </c>
      <c r="BM2655">
        <v>2585</v>
      </c>
    </row>
    <row r="2656" spans="1:67" x14ac:dyDescent="0.25">
      <c r="A2656" s="8" t="s">
        <v>1947</v>
      </c>
      <c r="C2656" t="s">
        <v>1504</v>
      </c>
      <c r="D2656" t="s">
        <v>64</v>
      </c>
      <c r="E2656" t="s">
        <v>1079</v>
      </c>
      <c r="F2656" t="s">
        <v>1092</v>
      </c>
      <c r="G2656" s="8" t="s">
        <v>1079</v>
      </c>
      <c r="H2656" s="8" t="s">
        <v>1964</v>
      </c>
      <c r="I2656" s="8"/>
      <c r="AG2656">
        <v>2.35</v>
      </c>
      <c r="AH2656">
        <v>4.0999999999999996</v>
      </c>
      <c r="AI2656">
        <v>3.5</v>
      </c>
      <c r="AJ2656">
        <v>4.0999999999999996</v>
      </c>
      <c r="BJ2656" s="8" t="s">
        <v>67</v>
      </c>
      <c r="BK2656" s="1">
        <v>44816</v>
      </c>
      <c r="BL2656" t="s">
        <v>1933</v>
      </c>
      <c r="BM2656">
        <v>2585</v>
      </c>
    </row>
    <row r="2657" spans="1:67" x14ac:dyDescent="0.25">
      <c r="A2657" s="8" t="s">
        <v>1948</v>
      </c>
      <c r="C2657" t="s">
        <v>1504</v>
      </c>
      <c r="D2657" t="s">
        <v>64</v>
      </c>
      <c r="E2657" t="s">
        <v>1079</v>
      </c>
      <c r="F2657" t="s">
        <v>1092</v>
      </c>
      <c r="G2657" s="8" t="s">
        <v>1079</v>
      </c>
      <c r="H2657" s="8" t="s">
        <v>1964</v>
      </c>
      <c r="I2657" s="8"/>
      <c r="AD2657">
        <v>5.23</v>
      </c>
      <c r="AF2657">
        <v>5.23</v>
      </c>
      <c r="BJ2657" s="8" t="s">
        <v>67</v>
      </c>
      <c r="BK2657" s="1">
        <v>44816</v>
      </c>
      <c r="BL2657" t="s">
        <v>1933</v>
      </c>
      <c r="BM2657">
        <v>2585</v>
      </c>
    </row>
    <row r="2658" spans="1:67" x14ac:dyDescent="0.25">
      <c r="A2658" s="8" t="s">
        <v>1962</v>
      </c>
      <c r="C2658" t="s">
        <v>1504</v>
      </c>
      <c r="D2658" t="s">
        <v>64</v>
      </c>
      <c r="E2658" t="s">
        <v>1079</v>
      </c>
      <c r="F2658" t="s">
        <v>1092</v>
      </c>
      <c r="G2658" s="8" t="s">
        <v>1079</v>
      </c>
      <c r="H2658" s="8" t="s">
        <v>1964</v>
      </c>
      <c r="I2658" s="8"/>
      <c r="BE2658">
        <v>3.98</v>
      </c>
      <c r="BF2658">
        <v>2.25</v>
      </c>
      <c r="BG2658">
        <v>2.16</v>
      </c>
      <c r="BH2658">
        <v>2.25</v>
      </c>
      <c r="BJ2658" s="8" t="s">
        <v>67</v>
      </c>
      <c r="BK2658" s="1">
        <v>44816</v>
      </c>
      <c r="BL2658" t="s">
        <v>1933</v>
      </c>
      <c r="BM2658">
        <v>2585</v>
      </c>
    </row>
    <row r="2659" spans="1:67" x14ac:dyDescent="0.25">
      <c r="A2659" s="8" t="s">
        <v>1963</v>
      </c>
      <c r="C2659" t="s">
        <v>1504</v>
      </c>
      <c r="D2659" t="s">
        <v>64</v>
      </c>
      <c r="E2659" t="s">
        <v>1079</v>
      </c>
      <c r="F2659" t="s">
        <v>1092</v>
      </c>
      <c r="G2659" s="8" t="s">
        <v>1079</v>
      </c>
      <c r="H2659" s="8" t="s">
        <v>1964</v>
      </c>
      <c r="I2659" s="8"/>
      <c r="AW2659">
        <v>3</v>
      </c>
      <c r="AX2659">
        <v>2.16</v>
      </c>
      <c r="AY2659">
        <v>2.39</v>
      </c>
      <c r="AZ2659">
        <v>2.39</v>
      </c>
      <c r="BB2659">
        <v>2.5</v>
      </c>
      <c r="BC2659">
        <v>2.65</v>
      </c>
      <c r="BD2659">
        <v>2.65</v>
      </c>
      <c r="BE2659">
        <v>4</v>
      </c>
      <c r="BF2659">
        <v>2.2999999999999998</v>
      </c>
      <c r="BG2659">
        <v>2.02</v>
      </c>
      <c r="BH2659">
        <v>2.2999999999999998</v>
      </c>
      <c r="BI2659" s="11" t="s">
        <v>3479</v>
      </c>
      <c r="BJ2659" s="8" t="s">
        <v>67</v>
      </c>
      <c r="BK2659" s="1">
        <v>44816</v>
      </c>
      <c r="BL2659" t="s">
        <v>1933</v>
      </c>
      <c r="BM2659">
        <v>2585</v>
      </c>
    </row>
    <row r="2660" spans="1:67" x14ac:dyDescent="0.25">
      <c r="A2660" s="8" t="s">
        <v>1949</v>
      </c>
      <c r="C2660" t="s">
        <v>1504</v>
      </c>
      <c r="D2660" t="s">
        <v>64</v>
      </c>
      <c r="E2660" t="s">
        <v>1079</v>
      </c>
      <c r="F2660" t="s">
        <v>1092</v>
      </c>
      <c r="G2660" s="8" t="s">
        <v>1079</v>
      </c>
      <c r="H2660" s="8" t="s">
        <v>1964</v>
      </c>
      <c r="I2660" s="8"/>
      <c r="M2660">
        <v>2.85</v>
      </c>
      <c r="P2660">
        <v>1.8</v>
      </c>
      <c r="BJ2660" s="8" t="s">
        <v>67</v>
      </c>
      <c r="BK2660" s="1">
        <v>44816</v>
      </c>
      <c r="BL2660" t="s">
        <v>1933</v>
      </c>
      <c r="BM2660">
        <v>2585</v>
      </c>
    </row>
    <row r="2661" spans="1:67" x14ac:dyDescent="0.25">
      <c r="A2661" s="13" t="s">
        <v>1723</v>
      </c>
      <c r="B2661" s="13"/>
      <c r="C2661" s="13" t="s">
        <v>1504</v>
      </c>
      <c r="D2661" s="13" t="s">
        <v>64</v>
      </c>
      <c r="E2661" s="13" t="s">
        <v>1079</v>
      </c>
      <c r="F2661" s="13" t="s">
        <v>1092</v>
      </c>
      <c r="G2661" s="13" t="s">
        <v>1079</v>
      </c>
      <c r="H2661" s="13" t="s">
        <v>1092</v>
      </c>
      <c r="I2661" s="13"/>
      <c r="J2661" s="13"/>
      <c r="K2661" s="13"/>
      <c r="L2661" s="13"/>
      <c r="M2661" s="13"/>
      <c r="N2661" s="13"/>
      <c r="O2661" s="13"/>
      <c r="P2661" s="13"/>
      <c r="Q2661" s="13"/>
      <c r="R2661" s="13"/>
      <c r="S2661" s="13"/>
      <c r="T2661" s="13"/>
      <c r="U2661" s="13"/>
      <c r="V2661" s="13"/>
      <c r="W2661" s="13"/>
      <c r="X2661" s="13"/>
      <c r="Y2661" s="13"/>
      <c r="Z2661" s="13"/>
      <c r="AA2661" s="13"/>
      <c r="AB2661" s="13"/>
      <c r="AC2661" s="13"/>
      <c r="AD2661" s="13"/>
      <c r="AE2661" s="13"/>
      <c r="AF2661" s="13"/>
      <c r="AG2661" s="13"/>
      <c r="AH2661" s="13"/>
      <c r="AI2661" s="13"/>
      <c r="AJ2661" s="13"/>
      <c r="AK2661" s="13"/>
      <c r="AL2661" s="13"/>
      <c r="AM2661" s="13"/>
      <c r="AN2661" s="13"/>
      <c r="AO2661" s="13"/>
      <c r="AP2661" s="13"/>
      <c r="AQ2661" s="13"/>
      <c r="AR2661" s="13"/>
      <c r="AS2661" s="13"/>
      <c r="AT2661" s="13"/>
      <c r="AU2661" s="13"/>
      <c r="AV2661" s="13"/>
      <c r="AW2661" s="13"/>
      <c r="AX2661" s="13"/>
      <c r="AY2661" s="13"/>
      <c r="AZ2661" s="13"/>
      <c r="BA2661" s="13"/>
      <c r="BB2661" s="13"/>
      <c r="BC2661" s="13"/>
      <c r="BD2661" s="13"/>
      <c r="BE2661" s="13"/>
      <c r="BF2661" s="13"/>
      <c r="BG2661" s="13"/>
      <c r="BH2661" s="13"/>
      <c r="BI2661" s="13"/>
      <c r="BJ2661" s="13"/>
      <c r="BK2661" s="13"/>
      <c r="BL2661" s="13"/>
      <c r="BM2661" s="13"/>
      <c r="BN2661" s="13"/>
      <c r="BO2661" s="13"/>
    </row>
    <row r="2662" spans="1:67" x14ac:dyDescent="0.25">
      <c r="A2662" t="s">
        <v>1093</v>
      </c>
      <c r="C2662" t="s">
        <v>1504</v>
      </c>
      <c r="D2662" t="s">
        <v>64</v>
      </c>
      <c r="E2662" t="s">
        <v>1079</v>
      </c>
      <c r="F2662" t="s">
        <v>1092</v>
      </c>
      <c r="G2662" t="s">
        <v>1079</v>
      </c>
      <c r="H2662" t="s">
        <v>1092</v>
      </c>
      <c r="AW2662">
        <v>3.25</v>
      </c>
      <c r="AX2662">
        <v>2.12</v>
      </c>
      <c r="AY2662">
        <v>2.41</v>
      </c>
      <c r="AZ2662">
        <v>2.41</v>
      </c>
      <c r="BA2662">
        <v>3.47</v>
      </c>
      <c r="BB2662">
        <v>2.71</v>
      </c>
      <c r="BC2662">
        <v>2.69</v>
      </c>
      <c r="BD2662">
        <v>2.71</v>
      </c>
      <c r="BI2662" t="s">
        <v>292</v>
      </c>
      <c r="BJ2662" t="s">
        <v>67</v>
      </c>
      <c r="BL2662" t="s">
        <v>293</v>
      </c>
      <c r="BM2662">
        <v>7306</v>
      </c>
    </row>
    <row r="2663" spans="1:67" x14ac:dyDescent="0.25">
      <c r="A2663" t="s">
        <v>1094</v>
      </c>
      <c r="C2663" t="s">
        <v>1504</v>
      </c>
      <c r="D2663" t="s">
        <v>64</v>
      </c>
      <c r="E2663" t="s">
        <v>1079</v>
      </c>
      <c r="F2663" t="s">
        <v>1092</v>
      </c>
      <c r="G2663" t="s">
        <v>1079</v>
      </c>
      <c r="H2663" t="s">
        <v>1092</v>
      </c>
      <c r="AW2663">
        <v>3.32</v>
      </c>
      <c r="AX2663">
        <v>2.2799999999999998</v>
      </c>
      <c r="AY2663">
        <v>2.4500000000000002</v>
      </c>
      <c r="AZ2663">
        <v>2.4500000000000002</v>
      </c>
      <c r="BA2663">
        <v>3.82</v>
      </c>
      <c r="BB2663">
        <v>2.9</v>
      </c>
      <c r="BC2663">
        <v>2.79</v>
      </c>
      <c r="BD2663">
        <v>2.9</v>
      </c>
      <c r="BI2663" t="s">
        <v>292</v>
      </c>
      <c r="BJ2663" t="s">
        <v>67</v>
      </c>
      <c r="BL2663" t="s">
        <v>293</v>
      </c>
      <c r="BM2663">
        <v>7306</v>
      </c>
    </row>
    <row r="2664" spans="1:67" x14ac:dyDescent="0.25">
      <c r="A2664" t="s">
        <v>1083</v>
      </c>
      <c r="C2664" t="s">
        <v>1504</v>
      </c>
      <c r="D2664" t="s">
        <v>64</v>
      </c>
      <c r="E2664" t="s">
        <v>1079</v>
      </c>
      <c r="F2664" t="s">
        <v>1092</v>
      </c>
      <c r="G2664" t="s">
        <v>1079</v>
      </c>
      <c r="H2664" t="s">
        <v>1092</v>
      </c>
      <c r="L2664" t="s">
        <v>296</v>
      </c>
      <c r="Y2664">
        <v>3.36</v>
      </c>
      <c r="Z2664">
        <v>4.45</v>
      </c>
      <c r="AA2664">
        <v>4.45</v>
      </c>
      <c r="AB2664">
        <v>4.45</v>
      </c>
      <c r="AC2664">
        <v>3.59</v>
      </c>
      <c r="AD2664">
        <v>4.9800000000000004</v>
      </c>
      <c r="AE2664">
        <v>5.23</v>
      </c>
      <c r="AF2664">
        <v>5.23</v>
      </c>
      <c r="AG2664">
        <v>2.5099999999999998</v>
      </c>
      <c r="AH2664">
        <v>3.99</v>
      </c>
      <c r="AI2664">
        <v>3.28</v>
      </c>
      <c r="AJ2664">
        <v>3.99</v>
      </c>
      <c r="BJ2664" t="s">
        <v>67</v>
      </c>
      <c r="BL2664" t="s">
        <v>289</v>
      </c>
      <c r="BM2664">
        <v>2255</v>
      </c>
    </row>
    <row r="2665" spans="1:67" x14ac:dyDescent="0.25">
      <c r="A2665" t="s">
        <v>1083</v>
      </c>
      <c r="B2665" t="s">
        <v>2178</v>
      </c>
      <c r="C2665" t="s">
        <v>1504</v>
      </c>
      <c r="D2665" t="s">
        <v>64</v>
      </c>
      <c r="E2665" t="s">
        <v>1079</v>
      </c>
      <c r="F2665" t="s">
        <v>1092</v>
      </c>
      <c r="G2665" t="s">
        <v>1079</v>
      </c>
      <c r="H2665" t="s">
        <v>1092</v>
      </c>
      <c r="AC2665">
        <v>3.8</v>
      </c>
      <c r="AF2665">
        <v>6.1</v>
      </c>
      <c r="BJ2665" t="s">
        <v>58</v>
      </c>
      <c r="BK2665" s="1">
        <v>44819</v>
      </c>
      <c r="BL2665" t="s">
        <v>59</v>
      </c>
      <c r="BM2665">
        <v>3485</v>
      </c>
      <c r="BN2665" t="s">
        <v>60</v>
      </c>
      <c r="BO2665" t="s">
        <v>59</v>
      </c>
    </row>
    <row r="2666" spans="1:67" x14ac:dyDescent="0.25">
      <c r="A2666" t="s">
        <v>96</v>
      </c>
      <c r="C2666" t="s">
        <v>1504</v>
      </c>
      <c r="D2666" t="s">
        <v>64</v>
      </c>
      <c r="E2666" t="s">
        <v>1079</v>
      </c>
      <c r="F2666" t="s">
        <v>1092</v>
      </c>
      <c r="G2666" t="s">
        <v>1079</v>
      </c>
      <c r="H2666" t="s">
        <v>1092</v>
      </c>
      <c r="AS2666">
        <v>2.9</v>
      </c>
      <c r="AV2666">
        <v>1.77</v>
      </c>
      <c r="AW2666">
        <v>3.23</v>
      </c>
      <c r="AX2666">
        <v>2.14</v>
      </c>
      <c r="AY2666">
        <v>2.38</v>
      </c>
      <c r="AZ2666">
        <v>2.38</v>
      </c>
      <c r="BA2666">
        <v>3.6</v>
      </c>
      <c r="BB2666">
        <v>2.67</v>
      </c>
      <c r="BC2666">
        <v>2.64</v>
      </c>
      <c r="BD2666">
        <v>2.67</v>
      </c>
      <c r="BE2666">
        <v>3.96</v>
      </c>
      <c r="BF2666">
        <v>2.46</v>
      </c>
      <c r="BG2666">
        <v>2.0299999999999998</v>
      </c>
      <c r="BH2666">
        <v>2.46</v>
      </c>
      <c r="BJ2666" t="s">
        <v>67</v>
      </c>
      <c r="BK2666" s="1">
        <v>44799</v>
      </c>
      <c r="BL2666" t="s">
        <v>1084</v>
      </c>
      <c r="BM2666">
        <v>56876</v>
      </c>
    </row>
    <row r="2667" spans="1:67" x14ac:dyDescent="0.25">
      <c r="A2667" s="8" t="s">
        <v>1749</v>
      </c>
      <c r="B2667" s="8"/>
      <c r="C2667" s="8" t="s">
        <v>1504</v>
      </c>
      <c r="D2667" s="8" t="s">
        <v>64</v>
      </c>
      <c r="E2667" s="8" t="s">
        <v>1079</v>
      </c>
      <c r="F2667" s="8" t="s">
        <v>1092</v>
      </c>
      <c r="G2667" s="8" t="s">
        <v>1079</v>
      </c>
      <c r="H2667" s="8" t="s">
        <v>1092</v>
      </c>
      <c r="I2667" s="8"/>
      <c r="J2667" s="8"/>
      <c r="K2667" s="8"/>
      <c r="L2667" s="8" t="s">
        <v>1738</v>
      </c>
      <c r="M2667" s="8"/>
      <c r="N2667" s="8"/>
      <c r="O2667" s="8"/>
      <c r="P2667" s="8"/>
      <c r="Q2667" s="8"/>
      <c r="R2667" s="8"/>
      <c r="S2667" s="8"/>
      <c r="T2667" s="8"/>
      <c r="U2667" s="8"/>
      <c r="V2667" s="8"/>
      <c r="W2667" s="8"/>
      <c r="X2667" s="8"/>
      <c r="Y2667" s="8"/>
      <c r="Z2667" s="8"/>
      <c r="AA2667" s="8"/>
      <c r="AB2667" s="8"/>
      <c r="AC2667" s="8"/>
      <c r="AD2667" s="8"/>
      <c r="AE2667" s="8"/>
      <c r="AF2667" s="8"/>
      <c r="AG2667" s="8"/>
      <c r="AH2667" s="8"/>
      <c r="AI2667" s="8"/>
      <c r="AJ2667" s="8"/>
      <c r="AK2667" s="8"/>
      <c r="AL2667" s="8"/>
      <c r="AM2667" s="8"/>
      <c r="AN2667" s="8"/>
      <c r="AO2667" s="8"/>
      <c r="AP2667" s="8"/>
      <c r="AQ2667" s="8"/>
      <c r="AR2667" s="8"/>
      <c r="AS2667" s="8"/>
      <c r="AT2667" s="8"/>
      <c r="AU2667" s="8"/>
      <c r="AV2667" s="8"/>
      <c r="AW2667" s="8"/>
      <c r="AX2667" s="8"/>
      <c r="AY2667" s="8"/>
      <c r="AZ2667" s="8"/>
      <c r="BA2667" s="8"/>
      <c r="BB2667" s="8"/>
      <c r="BC2667" s="8"/>
      <c r="BD2667" s="8"/>
      <c r="BE2667" s="8">
        <v>4.0999999999999996</v>
      </c>
      <c r="BF2667" s="8">
        <v>2.5</v>
      </c>
      <c r="BG2667" s="8">
        <v>2.2400000000000002</v>
      </c>
      <c r="BH2667" s="8">
        <v>2.5</v>
      </c>
      <c r="BI2667" s="8"/>
      <c r="BJ2667" s="8" t="s">
        <v>67</v>
      </c>
      <c r="BK2667" s="9">
        <v>44812</v>
      </c>
      <c r="BL2667" s="8" t="s">
        <v>1724</v>
      </c>
      <c r="BM2667" s="8">
        <v>1420</v>
      </c>
      <c r="BN2667" s="8" t="s">
        <v>60</v>
      </c>
      <c r="BO2667" s="8" t="s">
        <v>1724</v>
      </c>
    </row>
    <row r="2668" spans="1:67" x14ac:dyDescent="0.25">
      <c r="A2668" s="13" t="s">
        <v>1723</v>
      </c>
      <c r="B2668" s="13"/>
      <c r="C2668" s="13" t="s">
        <v>1504</v>
      </c>
      <c r="D2668" s="13" t="s">
        <v>64</v>
      </c>
      <c r="E2668" s="13" t="s">
        <v>1079</v>
      </c>
      <c r="F2668" s="13" t="s">
        <v>1095</v>
      </c>
      <c r="G2668" s="13" t="s">
        <v>1079</v>
      </c>
      <c r="H2668" s="13" t="s">
        <v>1095</v>
      </c>
      <c r="I2668" s="13"/>
      <c r="J2668" s="13"/>
      <c r="K2668" s="13"/>
      <c r="L2668" s="13"/>
      <c r="M2668" s="13"/>
      <c r="N2668" s="13"/>
      <c r="O2668" s="13"/>
      <c r="P2668" s="13"/>
      <c r="Q2668" s="13"/>
      <c r="R2668" s="13"/>
      <c r="S2668" s="13"/>
      <c r="T2668" s="13"/>
      <c r="U2668" s="13"/>
      <c r="V2668" s="13"/>
      <c r="W2668" s="13"/>
      <c r="X2668" s="13"/>
      <c r="Y2668" s="13"/>
      <c r="Z2668" s="13"/>
      <c r="AA2668" s="13"/>
      <c r="AB2668" s="13"/>
      <c r="AC2668" s="13"/>
      <c r="AD2668" s="13"/>
      <c r="AE2668" s="13"/>
      <c r="AF2668" s="13"/>
      <c r="AG2668" s="13"/>
      <c r="AH2668" s="13"/>
      <c r="AI2668" s="13"/>
      <c r="AJ2668" s="13"/>
      <c r="AK2668" s="13"/>
      <c r="AL2668" s="13"/>
      <c r="AM2668" s="13"/>
      <c r="AN2668" s="13"/>
      <c r="AO2668" s="13"/>
      <c r="AP2668" s="13"/>
      <c r="AQ2668" s="13"/>
      <c r="AR2668" s="13"/>
      <c r="AS2668" s="13"/>
      <c r="AT2668" s="13"/>
      <c r="AU2668" s="13"/>
      <c r="AV2668" s="13"/>
      <c r="AW2668" s="13"/>
      <c r="AX2668" s="13"/>
      <c r="AY2668" s="13"/>
      <c r="AZ2668" s="13"/>
      <c r="BA2668" s="13"/>
      <c r="BB2668" s="13"/>
      <c r="BC2668" s="13"/>
      <c r="BD2668" s="13"/>
      <c r="BE2668" s="13"/>
      <c r="BF2668" s="13"/>
      <c r="BG2668" s="13"/>
      <c r="BH2668" s="13"/>
      <c r="BI2668" s="13"/>
      <c r="BJ2668" s="13"/>
      <c r="BK2668" s="13"/>
      <c r="BL2668" s="13"/>
      <c r="BM2668" s="13"/>
      <c r="BN2668" s="13"/>
      <c r="BO2668" s="13"/>
    </row>
    <row r="2669" spans="1:67" x14ac:dyDescent="0.25">
      <c r="A2669" t="s">
        <v>1081</v>
      </c>
      <c r="C2669" t="s">
        <v>1504</v>
      </c>
      <c r="D2669" t="s">
        <v>64</v>
      </c>
      <c r="E2669" t="s">
        <v>1079</v>
      </c>
      <c r="F2669" t="s">
        <v>1095</v>
      </c>
      <c r="G2669" t="s">
        <v>1079</v>
      </c>
      <c r="H2669" t="s">
        <v>1095</v>
      </c>
      <c r="L2669" t="s">
        <v>296</v>
      </c>
      <c r="Y2669">
        <v>3.11</v>
      </c>
      <c r="Z2669">
        <v>3.62</v>
      </c>
      <c r="AA2669">
        <v>3.96</v>
      </c>
      <c r="AB2669">
        <v>3.96</v>
      </c>
      <c r="AD2669">
        <v>4.3099999999999996</v>
      </c>
      <c r="AE2669">
        <v>4.7300000000000004</v>
      </c>
      <c r="AF2669">
        <v>4.7300000000000004</v>
      </c>
      <c r="BI2669" s="5" t="s">
        <v>1082</v>
      </c>
      <c r="BJ2669" t="s">
        <v>67</v>
      </c>
      <c r="BL2669" t="s">
        <v>289</v>
      </c>
      <c r="BM2669">
        <v>2255</v>
      </c>
    </row>
    <row r="2670" spans="1:67" x14ac:dyDescent="0.25">
      <c r="A2670" t="s">
        <v>1081</v>
      </c>
      <c r="B2670" t="s">
        <v>2178</v>
      </c>
      <c r="C2670" t="s">
        <v>1504</v>
      </c>
      <c r="D2670" t="s">
        <v>64</v>
      </c>
      <c r="E2670" t="s">
        <v>1079</v>
      </c>
      <c r="F2670" t="s">
        <v>1095</v>
      </c>
      <c r="G2670" t="s">
        <v>1079</v>
      </c>
      <c r="H2670" t="s">
        <v>1095</v>
      </c>
      <c r="AC2670">
        <v>3.4</v>
      </c>
      <c r="AF2670">
        <v>4.8</v>
      </c>
      <c r="BI2670" t="s">
        <v>1096</v>
      </c>
      <c r="BJ2670" t="s">
        <v>58</v>
      </c>
      <c r="BK2670" s="1">
        <v>44819</v>
      </c>
      <c r="BL2670" t="s">
        <v>59</v>
      </c>
      <c r="BM2670">
        <v>3485</v>
      </c>
      <c r="BN2670" t="s">
        <v>60</v>
      </c>
      <c r="BO2670" t="s">
        <v>59</v>
      </c>
    </row>
    <row r="2671" spans="1:67" s="12" customFormat="1" x14ac:dyDescent="0.25">
      <c r="A2671" s="8" t="s">
        <v>1752</v>
      </c>
      <c r="B2671" s="8"/>
      <c r="C2671" s="8" t="s">
        <v>1504</v>
      </c>
      <c r="D2671" s="8" t="s">
        <v>64</v>
      </c>
      <c r="E2671" s="8" t="s">
        <v>1079</v>
      </c>
      <c r="F2671" s="8" t="s">
        <v>271</v>
      </c>
      <c r="G2671" s="8" t="s">
        <v>1079</v>
      </c>
      <c r="H2671" s="8" t="s">
        <v>271</v>
      </c>
      <c r="I2671" s="8"/>
      <c r="J2671" s="8"/>
      <c r="K2671" s="8"/>
      <c r="L2671" s="8" t="s">
        <v>1738</v>
      </c>
      <c r="M2671" s="8"/>
      <c r="N2671" s="8"/>
      <c r="O2671" s="8"/>
      <c r="P2671" s="8"/>
      <c r="Q2671" s="8"/>
      <c r="R2671" s="8"/>
      <c r="S2671" s="8"/>
      <c r="T2671" s="8"/>
      <c r="U2671" s="8"/>
      <c r="V2671" s="8"/>
      <c r="W2671" s="8"/>
      <c r="X2671" s="8"/>
      <c r="Y2671" s="8"/>
      <c r="Z2671" s="8"/>
      <c r="AA2671" s="8"/>
      <c r="AB2671" s="8"/>
      <c r="AC2671" s="8"/>
      <c r="AD2671" s="8"/>
      <c r="AE2671" s="8"/>
      <c r="AF2671" s="8"/>
      <c r="AG2671" s="8">
        <v>3</v>
      </c>
      <c r="AH2671" s="8"/>
      <c r="AI2671" s="8"/>
      <c r="AJ2671" s="8">
        <v>4.8559999999999999</v>
      </c>
      <c r="AK2671" s="8"/>
      <c r="AL2671" s="8"/>
      <c r="AM2671" s="8"/>
      <c r="AN2671" s="8"/>
      <c r="AO2671" s="8"/>
      <c r="AP2671" s="8"/>
      <c r="AQ2671" s="8"/>
      <c r="AR2671" s="8"/>
      <c r="AS2671" s="8"/>
      <c r="AT2671" s="8"/>
      <c r="AU2671" s="8"/>
      <c r="AV2671" s="8"/>
      <c r="AW2671" s="8"/>
      <c r="AX2671" s="8"/>
      <c r="AY2671" s="8"/>
      <c r="AZ2671" s="8"/>
      <c r="BA2671" s="8"/>
      <c r="BB2671" s="8"/>
      <c r="BC2671" s="8"/>
      <c r="BD2671" s="8"/>
      <c r="BE2671" s="8"/>
      <c r="BF2671" s="8"/>
      <c r="BG2671" s="8"/>
      <c r="BH2671" s="8"/>
      <c r="BI2671" s="8"/>
      <c r="BJ2671" s="8" t="s">
        <v>67</v>
      </c>
      <c r="BK2671" s="9">
        <v>44812</v>
      </c>
      <c r="BL2671" s="8" t="s">
        <v>1724</v>
      </c>
      <c r="BM2671" s="8">
        <v>1420</v>
      </c>
      <c r="BN2671" s="8"/>
      <c r="BO2671" s="8"/>
    </row>
    <row r="2672" spans="1:67" s="12" customFormat="1" x14ac:dyDescent="0.25">
      <c r="A2672" s="8" t="s">
        <v>1758</v>
      </c>
      <c r="B2672"/>
      <c r="C2672" t="s">
        <v>1504</v>
      </c>
      <c r="D2672" t="s">
        <v>64</v>
      </c>
      <c r="E2672" t="s">
        <v>1079</v>
      </c>
      <c r="F2672" t="s">
        <v>271</v>
      </c>
      <c r="G2672" s="8" t="s">
        <v>1079</v>
      </c>
      <c r="H2672" s="8" t="s">
        <v>271</v>
      </c>
      <c r="I2672" s="8"/>
      <c r="J2672"/>
      <c r="K2672"/>
      <c r="L2672" s="8" t="s">
        <v>1738</v>
      </c>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c r="AT2672"/>
      <c r="AU2672"/>
      <c r="AV2672"/>
      <c r="AW2672"/>
      <c r="AX2672"/>
      <c r="AY2672"/>
      <c r="AZ2672"/>
      <c r="BA2672">
        <v>3.46</v>
      </c>
      <c r="BB2672">
        <v>2.7</v>
      </c>
      <c r="BC2672">
        <v>2.5</v>
      </c>
      <c r="BD2672">
        <v>2.7</v>
      </c>
      <c r="BE2672"/>
      <c r="BF2672"/>
      <c r="BG2672"/>
      <c r="BH2672"/>
      <c r="BI2672" t="s">
        <v>1759</v>
      </c>
      <c r="BJ2672" s="8" t="s">
        <v>67</v>
      </c>
      <c r="BK2672" s="1">
        <v>44812</v>
      </c>
      <c r="BL2672" s="8" t="s">
        <v>1724</v>
      </c>
      <c r="BM2672" s="8">
        <v>1420</v>
      </c>
      <c r="BN2672" s="8" t="s">
        <v>60</v>
      </c>
      <c r="BO2672" s="8" t="s">
        <v>1724</v>
      </c>
    </row>
    <row r="2673" spans="1:67" s="12" customFormat="1" x14ac:dyDescent="0.25">
      <c r="A2673" s="8" t="s">
        <v>1751</v>
      </c>
      <c r="B2673" s="8"/>
      <c r="C2673" s="8" t="s">
        <v>1504</v>
      </c>
      <c r="D2673" s="8" t="s">
        <v>64</v>
      </c>
      <c r="E2673" s="8" t="s">
        <v>1079</v>
      </c>
      <c r="F2673" s="8" t="s">
        <v>271</v>
      </c>
      <c r="G2673" s="8" t="s">
        <v>1079</v>
      </c>
      <c r="H2673" s="8" t="s">
        <v>271</v>
      </c>
      <c r="I2673" s="8"/>
      <c r="J2673" s="8"/>
      <c r="K2673" s="8"/>
      <c r="L2673" s="8" t="s">
        <v>1738</v>
      </c>
      <c r="M2673" s="8"/>
      <c r="N2673" s="8"/>
      <c r="O2673" s="8"/>
      <c r="P2673" s="8"/>
      <c r="Q2673" s="8"/>
      <c r="R2673" s="8"/>
      <c r="S2673" s="8"/>
      <c r="T2673" s="8"/>
      <c r="U2673" s="8"/>
      <c r="V2673" s="8"/>
      <c r="W2673" s="8"/>
      <c r="X2673" s="8"/>
      <c r="Y2673" s="8"/>
      <c r="Z2673" s="8"/>
      <c r="AA2673" s="8"/>
      <c r="AB2673" s="8"/>
      <c r="AC2673" s="8">
        <v>3.5539999999999998</v>
      </c>
      <c r="AD2673" s="8"/>
      <c r="AE2673" s="8"/>
      <c r="AF2673" s="8">
        <v>4.72</v>
      </c>
      <c r="AG2673" s="8"/>
      <c r="AH2673" s="8"/>
      <c r="AI2673" s="8"/>
      <c r="AJ2673" s="8"/>
      <c r="AK2673" s="8"/>
      <c r="AL2673" s="8"/>
      <c r="AM2673" s="8"/>
      <c r="AN2673" s="8"/>
      <c r="AO2673" s="8"/>
      <c r="AP2673" s="8"/>
      <c r="AQ2673" s="8"/>
      <c r="AR2673" s="8"/>
      <c r="AS2673" s="8"/>
      <c r="AT2673" s="8"/>
      <c r="AU2673" s="8"/>
      <c r="AV2673" s="8"/>
      <c r="AW2673" s="8"/>
      <c r="AX2673" s="8"/>
      <c r="AY2673" s="8"/>
      <c r="AZ2673" s="8"/>
      <c r="BA2673" s="8"/>
      <c r="BB2673" s="8"/>
      <c r="BC2673" s="8"/>
      <c r="BD2673" s="8"/>
      <c r="BE2673" s="8"/>
      <c r="BF2673" s="8"/>
      <c r="BG2673" s="8"/>
      <c r="BH2673" s="8"/>
      <c r="BI2673" s="8"/>
      <c r="BJ2673" s="8" t="s">
        <v>67</v>
      </c>
      <c r="BK2673" s="9">
        <v>44812</v>
      </c>
      <c r="BL2673" s="8" t="s">
        <v>1724</v>
      </c>
      <c r="BM2673" s="8">
        <v>1420</v>
      </c>
      <c r="BN2673" s="8"/>
      <c r="BO2673" s="8"/>
    </row>
    <row r="2674" spans="1:67" s="12" customFormat="1" x14ac:dyDescent="0.25">
      <c r="A2674" s="8" t="s">
        <v>1754</v>
      </c>
      <c r="B2674" s="8"/>
      <c r="C2674" s="8" t="s">
        <v>1504</v>
      </c>
      <c r="D2674" s="8" t="s">
        <v>64</v>
      </c>
      <c r="E2674" s="8" t="s">
        <v>1079</v>
      </c>
      <c r="F2674" s="8" t="s">
        <v>271</v>
      </c>
      <c r="G2674" s="8" t="s">
        <v>1079</v>
      </c>
      <c r="H2674" s="8" t="s">
        <v>271</v>
      </c>
      <c r="I2674" s="8"/>
      <c r="J2674" s="8"/>
      <c r="K2674" s="8"/>
      <c r="L2674" s="8" t="s">
        <v>1738</v>
      </c>
      <c r="M2674" s="8"/>
      <c r="N2674" s="8"/>
      <c r="O2674" s="8"/>
      <c r="P2674" s="8"/>
      <c r="Q2674" s="8"/>
      <c r="R2674" s="8"/>
      <c r="S2674" s="8"/>
      <c r="T2674" s="8"/>
      <c r="U2674" s="8"/>
      <c r="V2674" s="8"/>
      <c r="W2674" s="8"/>
      <c r="X2674" s="8"/>
      <c r="Y2674" s="8"/>
      <c r="Z2674" s="8"/>
      <c r="AA2674" s="8"/>
      <c r="AB2674" s="8"/>
      <c r="AC2674" s="8"/>
      <c r="AD2674" s="8"/>
      <c r="AE2674" s="8"/>
      <c r="AF2674" s="8"/>
      <c r="AG2674" s="8">
        <v>2.9</v>
      </c>
      <c r="AH2674" s="8"/>
      <c r="AI2674" s="8"/>
      <c r="AJ2674" s="8"/>
      <c r="AK2674" s="8"/>
      <c r="AL2674" s="8"/>
      <c r="AM2674" s="8"/>
      <c r="AN2674" s="8"/>
      <c r="AO2674" s="8"/>
      <c r="AP2674" s="8"/>
      <c r="AQ2674" s="8"/>
      <c r="AR2674" s="8"/>
      <c r="AS2674" s="8"/>
      <c r="AT2674" s="8"/>
      <c r="AU2674" s="8"/>
      <c r="AV2674" s="8"/>
      <c r="AW2674" s="8"/>
      <c r="AX2674" s="8"/>
      <c r="AY2674" s="8"/>
      <c r="AZ2674" s="8"/>
      <c r="BA2674" s="8"/>
      <c r="BB2674" s="8"/>
      <c r="BC2674" s="8"/>
      <c r="BD2674" s="8"/>
      <c r="BE2674" s="8"/>
      <c r="BF2674" s="8"/>
      <c r="BG2674" s="8"/>
      <c r="BH2674" s="8"/>
      <c r="BI2674" s="8" t="s">
        <v>1342</v>
      </c>
      <c r="BJ2674" s="8" t="s">
        <v>67</v>
      </c>
      <c r="BK2674" s="9">
        <v>44812</v>
      </c>
      <c r="BL2674" s="8" t="s">
        <v>1724</v>
      </c>
      <c r="BM2674" s="8">
        <v>1420</v>
      </c>
      <c r="BN2674" s="8"/>
      <c r="BO2674" s="8"/>
    </row>
    <row r="2675" spans="1:67" s="12" customFormat="1" x14ac:dyDescent="0.25">
      <c r="A2675" s="8" t="s">
        <v>1753</v>
      </c>
      <c r="B2675" s="8"/>
      <c r="C2675" s="8" t="s">
        <v>1504</v>
      </c>
      <c r="D2675" s="8" t="s">
        <v>64</v>
      </c>
      <c r="E2675" s="8" t="s">
        <v>1079</v>
      </c>
      <c r="F2675" s="8" t="s">
        <v>271</v>
      </c>
      <c r="G2675" s="8" t="s">
        <v>1079</v>
      </c>
      <c r="H2675" s="8" t="s">
        <v>271</v>
      </c>
      <c r="I2675" s="8"/>
      <c r="J2675" s="8"/>
      <c r="K2675" s="8"/>
      <c r="L2675" s="8" t="s">
        <v>1738</v>
      </c>
      <c r="M2675" s="8"/>
      <c r="N2675" s="8"/>
      <c r="O2675" s="8"/>
      <c r="P2675" s="8"/>
      <c r="Q2675" s="8"/>
      <c r="R2675" s="8"/>
      <c r="S2675" s="8"/>
      <c r="T2675" s="8"/>
      <c r="U2675" s="8"/>
      <c r="V2675" s="8"/>
      <c r="W2675" s="8"/>
      <c r="X2675" s="8"/>
      <c r="Y2675" s="8">
        <v>3.5779999999999998</v>
      </c>
      <c r="Z2675" s="8"/>
      <c r="AA2675" s="8"/>
      <c r="AB2675" s="8"/>
      <c r="AC2675" s="8"/>
      <c r="AD2675" s="8"/>
      <c r="AE2675" s="8"/>
      <c r="AF2675" s="8"/>
      <c r="AG2675" s="8"/>
      <c r="AH2675" s="8"/>
      <c r="AI2675" s="8"/>
      <c r="AJ2675" s="8"/>
      <c r="AK2675" s="8"/>
      <c r="AL2675" s="8"/>
      <c r="AM2675" s="8"/>
      <c r="AN2675" s="8"/>
      <c r="AO2675" s="8"/>
      <c r="AP2675" s="8"/>
      <c r="AQ2675" s="8"/>
      <c r="AR2675" s="8"/>
      <c r="AS2675" s="8"/>
      <c r="AT2675" s="8"/>
      <c r="AU2675" s="8"/>
      <c r="AV2675" s="8"/>
      <c r="AW2675" s="8"/>
      <c r="AX2675" s="8"/>
      <c r="AY2675" s="8"/>
      <c r="AZ2675" s="8"/>
      <c r="BA2675" s="8"/>
      <c r="BB2675" s="8"/>
      <c r="BC2675" s="8"/>
      <c r="BD2675" s="8"/>
      <c r="BE2675" s="8"/>
      <c r="BF2675" s="8"/>
      <c r="BG2675" s="8"/>
      <c r="BH2675" s="8"/>
      <c r="BI2675" s="8" t="s">
        <v>1740</v>
      </c>
      <c r="BJ2675" s="8" t="s">
        <v>67</v>
      </c>
      <c r="BK2675" s="9">
        <v>44812</v>
      </c>
      <c r="BL2675" s="8" t="s">
        <v>1724</v>
      </c>
      <c r="BM2675" s="8">
        <v>1420</v>
      </c>
      <c r="BN2675" s="8"/>
      <c r="BO2675" s="8"/>
    </row>
    <row r="2676" spans="1:67" s="12" customFormat="1" x14ac:dyDescent="0.25">
      <c r="A2676" s="13" t="s">
        <v>1723</v>
      </c>
      <c r="B2676" s="13"/>
      <c r="C2676" s="13" t="s">
        <v>1504</v>
      </c>
      <c r="D2676" s="13" t="s">
        <v>64</v>
      </c>
      <c r="E2676" s="13" t="s">
        <v>1079</v>
      </c>
      <c r="F2676" s="13"/>
      <c r="G2676" s="13" t="s">
        <v>1079</v>
      </c>
      <c r="H2676" s="13"/>
      <c r="I2676" s="13"/>
      <c r="J2676" s="13"/>
      <c r="K2676" s="13"/>
      <c r="L2676" s="13"/>
      <c r="M2676" s="13"/>
      <c r="N2676" s="13"/>
      <c r="O2676" s="13"/>
      <c r="P2676" s="13"/>
      <c r="Q2676" s="13"/>
      <c r="R2676" s="13"/>
      <c r="S2676" s="13"/>
      <c r="T2676" s="13"/>
      <c r="U2676" s="13"/>
      <c r="V2676" s="13"/>
      <c r="W2676" s="13"/>
      <c r="X2676" s="13"/>
      <c r="Y2676" s="13"/>
      <c r="Z2676" s="13"/>
      <c r="AA2676" s="13"/>
      <c r="AB2676" s="13"/>
      <c r="AC2676" s="13"/>
      <c r="AD2676" s="13"/>
      <c r="AE2676" s="13"/>
      <c r="AF2676" s="13"/>
      <c r="AG2676" s="13"/>
      <c r="AH2676" s="13"/>
      <c r="AI2676" s="13"/>
      <c r="AJ2676" s="13"/>
      <c r="AK2676" s="13"/>
      <c r="AL2676" s="13"/>
      <c r="AM2676" s="13"/>
      <c r="AN2676" s="13"/>
      <c r="AO2676" s="13"/>
      <c r="AP2676" s="13"/>
      <c r="AQ2676" s="13"/>
      <c r="AR2676" s="13"/>
      <c r="AS2676" s="13"/>
      <c r="AT2676" s="13"/>
      <c r="AU2676" s="13"/>
      <c r="AV2676" s="13"/>
      <c r="AW2676" s="13"/>
      <c r="AX2676" s="13"/>
      <c r="AY2676" s="13"/>
      <c r="AZ2676" s="13"/>
      <c r="BA2676" s="13"/>
      <c r="BB2676" s="13"/>
      <c r="BC2676" s="13"/>
      <c r="BD2676" s="13"/>
      <c r="BE2676" s="13"/>
      <c r="BF2676" s="13"/>
      <c r="BG2676" s="13"/>
      <c r="BH2676" s="13"/>
      <c r="BI2676" s="13"/>
      <c r="BJ2676" s="13"/>
      <c r="BK2676" s="13"/>
      <c r="BL2676" s="13"/>
      <c r="BM2676" s="13"/>
      <c r="BN2676" s="13"/>
      <c r="BO2676" s="13"/>
    </row>
    <row r="2677" spans="1:67" s="12" customFormat="1" x14ac:dyDescent="0.25">
      <c r="A2677" t="s">
        <v>1099</v>
      </c>
      <c r="B2677"/>
      <c r="C2677" t="s">
        <v>1504</v>
      </c>
      <c r="D2677" t="s">
        <v>64</v>
      </c>
      <c r="E2677" t="s">
        <v>1097</v>
      </c>
      <c r="F2677" t="s">
        <v>1098</v>
      </c>
      <c r="G2677" t="s">
        <v>1097</v>
      </c>
      <c r="H2677" t="s">
        <v>1100</v>
      </c>
      <c r="I2677"/>
      <c r="J2677"/>
      <c r="K2677"/>
      <c r="L2677"/>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c r="AT2677"/>
      <c r="AU2677"/>
      <c r="AV2677"/>
      <c r="AW2677">
        <v>2.65</v>
      </c>
      <c r="AX2677">
        <v>2.2799999999999998</v>
      </c>
      <c r="AY2677">
        <v>2.17</v>
      </c>
      <c r="AZ2677">
        <v>2.2799999999999998</v>
      </c>
      <c r="BA2677"/>
      <c r="BB2677"/>
      <c r="BC2677"/>
      <c r="BD2677"/>
      <c r="BE2677"/>
      <c r="BF2677"/>
      <c r="BG2677"/>
      <c r="BH2677"/>
      <c r="BI2677" t="s">
        <v>1101</v>
      </c>
      <c r="BJ2677" t="s">
        <v>67</v>
      </c>
      <c r="BK2677"/>
      <c r="BL2677" t="s">
        <v>81</v>
      </c>
      <c r="BM2677">
        <v>42805</v>
      </c>
      <c r="BN2677" t="s">
        <v>69</v>
      </c>
      <c r="BO2677" t="s">
        <v>81</v>
      </c>
    </row>
    <row r="2678" spans="1:67" s="12" customFormat="1" x14ac:dyDescent="0.25">
      <c r="A2678" s="13" t="s">
        <v>1723</v>
      </c>
      <c r="B2678" s="13"/>
      <c r="C2678" s="13" t="s">
        <v>1504</v>
      </c>
      <c r="D2678" s="13" t="s">
        <v>64</v>
      </c>
      <c r="E2678" s="13" t="s">
        <v>1097</v>
      </c>
      <c r="F2678" s="13" t="s">
        <v>1098</v>
      </c>
      <c r="G2678" s="13" t="s">
        <v>1097</v>
      </c>
      <c r="H2678" s="13" t="s">
        <v>1098</v>
      </c>
      <c r="I2678" s="13"/>
      <c r="J2678" s="13"/>
      <c r="K2678" s="13"/>
      <c r="L2678" s="13"/>
      <c r="M2678" s="13"/>
      <c r="N2678" s="13"/>
      <c r="O2678" s="13"/>
      <c r="P2678" s="13"/>
      <c r="Q2678" s="13"/>
      <c r="R2678" s="13"/>
      <c r="S2678" s="13"/>
      <c r="T2678" s="13"/>
      <c r="U2678" s="13"/>
      <c r="V2678" s="13"/>
      <c r="W2678" s="13"/>
      <c r="X2678" s="13"/>
      <c r="Y2678" s="13"/>
      <c r="Z2678" s="13"/>
      <c r="AA2678" s="13"/>
      <c r="AB2678" s="13"/>
      <c r="AC2678" s="13"/>
      <c r="AD2678" s="13"/>
      <c r="AE2678" s="13"/>
      <c r="AF2678" s="13"/>
      <c r="AG2678" s="13"/>
      <c r="AH2678" s="13"/>
      <c r="AI2678" s="13"/>
      <c r="AJ2678" s="13"/>
      <c r="AK2678" s="13"/>
      <c r="AL2678" s="13"/>
      <c r="AM2678" s="13"/>
      <c r="AN2678" s="13"/>
      <c r="AO2678" s="13"/>
      <c r="AP2678" s="13"/>
      <c r="AQ2678" s="13"/>
      <c r="AR2678" s="13"/>
      <c r="AS2678" s="13"/>
      <c r="AT2678" s="13"/>
      <c r="AU2678" s="13"/>
      <c r="AV2678" s="13"/>
      <c r="AW2678" s="13"/>
      <c r="AX2678" s="13"/>
      <c r="AY2678" s="13"/>
      <c r="AZ2678" s="13"/>
      <c r="BA2678" s="13"/>
      <c r="BB2678" s="13"/>
      <c r="BC2678" s="13"/>
      <c r="BD2678" s="13"/>
      <c r="BE2678" s="13"/>
      <c r="BF2678" s="13"/>
      <c r="BG2678" s="13"/>
      <c r="BH2678" s="13"/>
      <c r="BI2678" s="13"/>
      <c r="BJ2678" s="13"/>
      <c r="BK2678" s="13"/>
      <c r="BL2678" s="13"/>
      <c r="BM2678" s="13"/>
      <c r="BN2678" s="13"/>
      <c r="BO2678" s="13"/>
    </row>
    <row r="2679" spans="1:67" s="12" customFormat="1" x14ac:dyDescent="0.25">
      <c r="A2679" s="8" t="s">
        <v>2421</v>
      </c>
      <c r="B2679"/>
      <c r="C2679" t="s">
        <v>1504</v>
      </c>
      <c r="D2679" t="s">
        <v>64</v>
      </c>
      <c r="E2679" t="s">
        <v>1097</v>
      </c>
      <c r="F2679" t="s">
        <v>1098</v>
      </c>
      <c r="G2679" s="8" t="s">
        <v>1097</v>
      </c>
      <c r="H2679" s="8" t="s">
        <v>1098</v>
      </c>
      <c r="I2679" s="8"/>
      <c r="J2679"/>
      <c r="K2679"/>
      <c r="L2679"/>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c r="AT2679"/>
      <c r="AU2679"/>
      <c r="AV2679"/>
      <c r="AW2679"/>
      <c r="AX2679"/>
      <c r="AY2679"/>
      <c r="AZ2679"/>
      <c r="BA2679"/>
      <c r="BB2679"/>
      <c r="BC2679"/>
      <c r="BD2679"/>
      <c r="BE2679">
        <v>3.2</v>
      </c>
      <c r="BF2679"/>
      <c r="BG2679"/>
      <c r="BH2679">
        <v>2.35</v>
      </c>
      <c r="BI2679"/>
      <c r="BJ2679" t="s">
        <v>67</v>
      </c>
      <c r="BK2679" s="1">
        <v>44824</v>
      </c>
      <c r="BL2679" t="s">
        <v>2356</v>
      </c>
      <c r="BM2679">
        <v>2930</v>
      </c>
      <c r="BN2679" t="s">
        <v>60</v>
      </c>
      <c r="BO2679" t="s">
        <v>2356</v>
      </c>
    </row>
    <row r="2680" spans="1:67" s="12" customFormat="1" x14ac:dyDescent="0.25">
      <c r="A2680" t="s">
        <v>1102</v>
      </c>
      <c r="B2680"/>
      <c r="C2680" t="s">
        <v>1504</v>
      </c>
      <c r="D2680" t="s">
        <v>64</v>
      </c>
      <c r="E2680" t="s">
        <v>1097</v>
      </c>
      <c r="F2680" t="s">
        <v>1098</v>
      </c>
      <c r="G2680" t="s">
        <v>1097</v>
      </c>
      <c r="H2680" t="s">
        <v>1098</v>
      </c>
      <c r="I2680"/>
      <c r="J2680"/>
      <c r="K2680"/>
      <c r="L2680"/>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c r="AT2680"/>
      <c r="AU2680"/>
      <c r="AV2680"/>
      <c r="AW2680"/>
      <c r="AX2680"/>
      <c r="AY2680"/>
      <c r="AZ2680"/>
      <c r="BA2680">
        <v>3.47</v>
      </c>
      <c r="BB2680">
        <v>2.73</v>
      </c>
      <c r="BC2680">
        <v>2.66</v>
      </c>
      <c r="BD2680">
        <v>2.73</v>
      </c>
      <c r="BE2680"/>
      <c r="BF2680"/>
      <c r="BG2680"/>
      <c r="BH2680"/>
      <c r="BI2680" t="s">
        <v>1103</v>
      </c>
      <c r="BJ2680" t="s">
        <v>67</v>
      </c>
      <c r="BK2680"/>
      <c r="BL2680" t="s">
        <v>81</v>
      </c>
      <c r="BM2680">
        <v>42805</v>
      </c>
      <c r="BN2680"/>
      <c r="BO2680"/>
    </row>
    <row r="2681" spans="1:67" s="12" customFormat="1" x14ac:dyDescent="0.25">
      <c r="A2681" s="8" t="s">
        <v>1102</v>
      </c>
      <c r="B2681" t="s">
        <v>326</v>
      </c>
      <c r="C2681" t="s">
        <v>1504</v>
      </c>
      <c r="D2681" t="s">
        <v>64</v>
      </c>
      <c r="E2681" t="s">
        <v>1097</v>
      </c>
      <c r="F2681" t="s">
        <v>1098</v>
      </c>
      <c r="G2681" s="8" t="s">
        <v>1097</v>
      </c>
      <c r="H2681" s="8" t="s">
        <v>1098</v>
      </c>
      <c r="I2681" s="8"/>
      <c r="J2681"/>
      <c r="K2681"/>
      <c r="L2681"/>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c r="AT2681"/>
      <c r="AU2681"/>
      <c r="AV2681"/>
      <c r="AW2681"/>
      <c r="AX2681"/>
      <c r="AY2681"/>
      <c r="AZ2681"/>
      <c r="BA2681">
        <v>3.5</v>
      </c>
      <c r="BB2681"/>
      <c r="BC2681"/>
      <c r="BD2681">
        <v>2.7</v>
      </c>
      <c r="BE2681"/>
      <c r="BF2681"/>
      <c r="BG2681"/>
      <c r="BH2681">
        <v>2.4</v>
      </c>
      <c r="BI2681"/>
      <c r="BJ2681" t="s">
        <v>67</v>
      </c>
      <c r="BK2681" s="9">
        <v>44820</v>
      </c>
      <c r="BL2681" s="8" t="s">
        <v>2299</v>
      </c>
      <c r="BM2681" s="8" t="s">
        <v>2335</v>
      </c>
      <c r="BN2681" t="s">
        <v>60</v>
      </c>
      <c r="BO2681" s="8" t="s">
        <v>2299</v>
      </c>
    </row>
    <row r="2682" spans="1:67" s="12" customFormat="1" x14ac:dyDescent="0.25">
      <c r="A2682" s="13" t="s">
        <v>1723</v>
      </c>
      <c r="B2682" s="13"/>
      <c r="C2682" s="13" t="s">
        <v>1504</v>
      </c>
      <c r="D2682" s="13" t="s">
        <v>64</v>
      </c>
      <c r="E2682" s="13" t="s">
        <v>1097</v>
      </c>
      <c r="F2682" s="13"/>
      <c r="G2682" s="13" t="s">
        <v>1097</v>
      </c>
      <c r="H2682" s="13"/>
      <c r="I2682" s="13"/>
      <c r="J2682" s="13"/>
      <c r="K2682" s="13"/>
      <c r="L2682" s="13"/>
      <c r="M2682" s="13"/>
      <c r="N2682" s="13"/>
      <c r="O2682" s="13"/>
      <c r="P2682" s="13"/>
      <c r="Q2682" s="13"/>
      <c r="R2682" s="13"/>
      <c r="S2682" s="13"/>
      <c r="T2682" s="13"/>
      <c r="U2682" s="13"/>
      <c r="V2682" s="13"/>
      <c r="W2682" s="13"/>
      <c r="X2682" s="13"/>
      <c r="Y2682" s="13"/>
      <c r="Z2682" s="13"/>
      <c r="AA2682" s="13"/>
      <c r="AB2682" s="13"/>
      <c r="AC2682" s="13"/>
      <c r="AD2682" s="13"/>
      <c r="AE2682" s="13"/>
      <c r="AF2682" s="13"/>
      <c r="AG2682" s="13"/>
      <c r="AH2682" s="13"/>
      <c r="AI2682" s="13"/>
      <c r="AJ2682" s="13"/>
      <c r="AK2682" s="13"/>
      <c r="AL2682" s="13"/>
      <c r="AM2682" s="13"/>
      <c r="AN2682" s="13"/>
      <c r="AO2682" s="13"/>
      <c r="AP2682" s="13"/>
      <c r="AQ2682" s="13"/>
      <c r="AR2682" s="13"/>
      <c r="AS2682" s="13"/>
      <c r="AT2682" s="13"/>
      <c r="AU2682" s="13"/>
      <c r="AV2682" s="13"/>
      <c r="AW2682" s="13"/>
      <c r="AX2682" s="13"/>
      <c r="AY2682" s="13"/>
      <c r="AZ2682" s="13"/>
      <c r="BA2682" s="13"/>
      <c r="BB2682" s="13"/>
      <c r="BC2682" s="13"/>
      <c r="BD2682" s="13"/>
      <c r="BE2682" s="13"/>
      <c r="BF2682" s="13"/>
      <c r="BG2682" s="13"/>
      <c r="BH2682" s="13"/>
      <c r="BI2682" s="13"/>
      <c r="BJ2682" s="13"/>
      <c r="BK2682" s="13"/>
      <c r="BL2682" s="13"/>
      <c r="BM2682" s="13"/>
      <c r="BN2682" s="13"/>
      <c r="BO2682" s="13"/>
    </row>
    <row r="2683" spans="1:67" s="2" customFormat="1" x14ac:dyDescent="0.25">
      <c r="A2683" s="23" t="s">
        <v>1723</v>
      </c>
      <c r="B2683" s="23"/>
      <c r="C2683" s="23" t="s">
        <v>1504</v>
      </c>
      <c r="D2683" s="23" t="s">
        <v>64</v>
      </c>
      <c r="E2683" s="23" t="s">
        <v>1530</v>
      </c>
      <c r="F2683" s="23" t="s">
        <v>1531</v>
      </c>
      <c r="G2683" s="23" t="s">
        <v>1530</v>
      </c>
      <c r="H2683" s="23" t="s">
        <v>1531</v>
      </c>
      <c r="I2683" s="23"/>
      <c r="J2683" s="23"/>
      <c r="K2683" s="23"/>
      <c r="L2683" s="23"/>
      <c r="M2683" s="23"/>
      <c r="N2683" s="23"/>
      <c r="O2683" s="23"/>
      <c r="P2683" s="23"/>
      <c r="Q2683" s="23"/>
      <c r="R2683" s="23"/>
      <c r="S2683" s="23"/>
      <c r="T2683" s="23"/>
      <c r="U2683" s="23"/>
      <c r="V2683" s="23"/>
      <c r="W2683" s="23"/>
      <c r="X2683" s="23"/>
      <c r="Y2683" s="23"/>
      <c r="Z2683" s="23"/>
      <c r="AA2683" s="23"/>
      <c r="AB2683" s="23"/>
      <c r="AC2683" s="23"/>
      <c r="AD2683" s="23"/>
      <c r="AE2683" s="23"/>
      <c r="AF2683" s="23"/>
      <c r="AG2683" s="23"/>
      <c r="AH2683" s="23"/>
      <c r="AI2683" s="23"/>
      <c r="AJ2683" s="23"/>
      <c r="AK2683" s="23"/>
      <c r="AL2683" s="23"/>
      <c r="AM2683" s="23"/>
      <c r="AN2683" s="23"/>
      <c r="AO2683" s="23"/>
      <c r="AP2683" s="23"/>
      <c r="AQ2683" s="23"/>
      <c r="AR2683" s="23"/>
      <c r="AS2683" s="23"/>
      <c r="AT2683" s="23"/>
      <c r="AU2683" s="23"/>
      <c r="AV2683" s="23"/>
      <c r="AW2683" s="23"/>
      <c r="AX2683" s="23"/>
      <c r="AY2683" s="23"/>
      <c r="AZ2683" s="23"/>
      <c r="BA2683" s="23"/>
      <c r="BB2683" s="23"/>
      <c r="BC2683" s="23"/>
      <c r="BD2683" s="23"/>
      <c r="BE2683" s="23"/>
      <c r="BF2683" s="23"/>
      <c r="BG2683" s="23"/>
      <c r="BH2683" s="23"/>
      <c r="BI2683" s="23"/>
      <c r="BJ2683" s="23"/>
      <c r="BK2683" s="23"/>
      <c r="BL2683" s="23"/>
      <c r="BM2683" s="23"/>
      <c r="BN2683" s="23"/>
      <c r="BO2683" s="23"/>
    </row>
    <row r="2684" spans="1:67" s="2" customFormat="1" x14ac:dyDescent="0.25">
      <c r="A2684" s="23" t="s">
        <v>1723</v>
      </c>
      <c r="B2684" s="23"/>
      <c r="C2684" s="23" t="s">
        <v>1504</v>
      </c>
      <c r="D2684" s="23" t="s">
        <v>64</v>
      </c>
      <c r="E2684" s="23" t="s">
        <v>1530</v>
      </c>
      <c r="F2684" s="23"/>
      <c r="G2684" s="23" t="s">
        <v>1530</v>
      </c>
      <c r="H2684" s="23"/>
      <c r="I2684" s="23"/>
      <c r="J2684" s="23"/>
      <c r="K2684" s="23"/>
      <c r="L2684" s="23"/>
      <c r="M2684" s="23"/>
      <c r="N2684" s="23"/>
      <c r="O2684" s="23"/>
      <c r="P2684" s="23"/>
      <c r="Q2684" s="23"/>
      <c r="R2684" s="23"/>
      <c r="S2684" s="23"/>
      <c r="T2684" s="23"/>
      <c r="U2684" s="23"/>
      <c r="V2684" s="23"/>
      <c r="W2684" s="23"/>
      <c r="X2684" s="23"/>
      <c r="Y2684" s="23"/>
      <c r="Z2684" s="23"/>
      <c r="AA2684" s="23"/>
      <c r="AB2684" s="23"/>
      <c r="AC2684" s="23"/>
      <c r="AD2684" s="23"/>
      <c r="AE2684" s="23"/>
      <c r="AF2684" s="23"/>
      <c r="AG2684" s="23"/>
      <c r="AH2684" s="23"/>
      <c r="AI2684" s="23"/>
      <c r="AJ2684" s="23"/>
      <c r="AK2684" s="23"/>
      <c r="AL2684" s="23"/>
      <c r="AM2684" s="23"/>
      <c r="AN2684" s="23"/>
      <c r="AO2684" s="23"/>
      <c r="AP2684" s="23"/>
      <c r="AQ2684" s="23"/>
      <c r="AR2684" s="23"/>
      <c r="AS2684" s="23"/>
      <c r="AT2684" s="23"/>
      <c r="AU2684" s="23"/>
      <c r="AV2684" s="23"/>
      <c r="AW2684" s="23"/>
      <c r="AX2684" s="23"/>
      <c r="AY2684" s="23"/>
      <c r="AZ2684" s="23"/>
      <c r="BA2684" s="23"/>
      <c r="BB2684" s="23"/>
      <c r="BC2684" s="23"/>
      <c r="BD2684" s="23"/>
      <c r="BE2684" s="23"/>
      <c r="BF2684" s="23"/>
      <c r="BG2684" s="23"/>
      <c r="BH2684" s="23"/>
      <c r="BI2684" s="23"/>
      <c r="BJ2684" s="23"/>
      <c r="BK2684" s="23"/>
      <c r="BL2684" s="23"/>
      <c r="BM2684" s="23"/>
      <c r="BN2684" s="23"/>
      <c r="BO2684" s="23"/>
    </row>
    <row r="2685" spans="1:67" s="2" customFormat="1" x14ac:dyDescent="0.25">
      <c r="A2685" t="s">
        <v>2673</v>
      </c>
      <c r="B2685"/>
      <c r="C2685" t="s">
        <v>1504</v>
      </c>
      <c r="D2685" t="s">
        <v>64</v>
      </c>
      <c r="E2685" t="s">
        <v>1205</v>
      </c>
      <c r="F2685" t="s">
        <v>1206</v>
      </c>
      <c r="G2685" t="s">
        <v>1205</v>
      </c>
      <c r="H2685" t="s">
        <v>2682</v>
      </c>
      <c r="I2685"/>
      <c r="J2685"/>
      <c r="K2685"/>
      <c r="L2685" t="s">
        <v>2712</v>
      </c>
      <c r="M2685"/>
      <c r="N2685"/>
      <c r="O2685"/>
      <c r="P2685"/>
      <c r="Q2685"/>
      <c r="R2685"/>
      <c r="S2685"/>
      <c r="T2685"/>
      <c r="U2685"/>
      <c r="V2685"/>
      <c r="W2685"/>
      <c r="X2685"/>
      <c r="Y2685"/>
      <c r="Z2685"/>
      <c r="AA2685"/>
      <c r="AB2685"/>
      <c r="AC2685">
        <v>5.64</v>
      </c>
      <c r="AD2685"/>
      <c r="AE2685"/>
      <c r="AF2685">
        <v>7.2</v>
      </c>
      <c r="AG2685"/>
      <c r="AH2685"/>
      <c r="AI2685"/>
      <c r="AJ2685"/>
      <c r="AK2685"/>
      <c r="AL2685"/>
      <c r="AM2685"/>
      <c r="AN2685"/>
      <c r="AO2685"/>
      <c r="AP2685"/>
      <c r="AQ2685"/>
      <c r="AR2685"/>
      <c r="AS2685"/>
      <c r="AT2685"/>
      <c r="AU2685"/>
      <c r="AV2685"/>
      <c r="AW2685"/>
      <c r="AX2685"/>
      <c r="AY2685"/>
      <c r="AZ2685"/>
      <c r="BA2685"/>
      <c r="BB2685"/>
      <c r="BC2685"/>
      <c r="BD2685"/>
      <c r="BE2685"/>
      <c r="BF2685"/>
      <c r="BG2685"/>
      <c r="BH2685"/>
      <c r="BI2685"/>
      <c r="BJ2685" s="8" t="s">
        <v>67</v>
      </c>
      <c r="BK2685" s="9">
        <v>44830</v>
      </c>
      <c r="BL2685" s="8" t="s">
        <v>2684</v>
      </c>
      <c r="BM2685">
        <v>63104</v>
      </c>
      <c r="BN2685"/>
      <c r="BO2685"/>
    </row>
    <row r="2686" spans="1:67" s="2" customFormat="1" x14ac:dyDescent="0.25">
      <c r="A2686" t="s">
        <v>2674</v>
      </c>
      <c r="B2686"/>
      <c r="C2686" t="s">
        <v>1504</v>
      </c>
      <c r="D2686" t="s">
        <v>64</v>
      </c>
      <c r="E2686" t="s">
        <v>1205</v>
      </c>
      <c r="F2686" t="s">
        <v>1206</v>
      </c>
      <c r="G2686" t="s">
        <v>1205</v>
      </c>
      <c r="H2686" t="s">
        <v>2682</v>
      </c>
      <c r="I2686"/>
      <c r="J2686"/>
      <c r="K2686"/>
      <c r="L2686" t="s">
        <v>2712</v>
      </c>
      <c r="M2686"/>
      <c r="N2686"/>
      <c r="O2686"/>
      <c r="P2686"/>
      <c r="Q2686">
        <v>4</v>
      </c>
      <c r="R2686"/>
      <c r="S2686"/>
      <c r="T2686">
        <v>3.27</v>
      </c>
      <c r="U2686"/>
      <c r="V2686"/>
      <c r="W2686"/>
      <c r="X2686"/>
      <c r="Y2686"/>
      <c r="Z2686"/>
      <c r="AA2686"/>
      <c r="AB2686"/>
      <c r="AC2686"/>
      <c r="AD2686"/>
      <c r="AE2686"/>
      <c r="AF2686"/>
      <c r="AG2686"/>
      <c r="AH2686"/>
      <c r="AI2686"/>
      <c r="AJ2686"/>
      <c r="AK2686"/>
      <c r="AL2686"/>
      <c r="AM2686"/>
      <c r="AN2686"/>
      <c r="AO2686"/>
      <c r="AP2686"/>
      <c r="AQ2686"/>
      <c r="AR2686"/>
      <c r="AS2686"/>
      <c r="AT2686"/>
      <c r="AU2686"/>
      <c r="AV2686"/>
      <c r="AW2686"/>
      <c r="AX2686"/>
      <c r="AY2686"/>
      <c r="AZ2686"/>
      <c r="BA2686"/>
      <c r="BB2686"/>
      <c r="BC2686"/>
      <c r="BD2686"/>
      <c r="BE2686"/>
      <c r="BF2686"/>
      <c r="BG2686"/>
      <c r="BH2686"/>
      <c r="BI2686"/>
      <c r="BJ2686" s="8" t="s">
        <v>67</v>
      </c>
      <c r="BK2686" s="9">
        <v>44830</v>
      </c>
      <c r="BL2686" s="8" t="s">
        <v>2684</v>
      </c>
      <c r="BM2686">
        <v>63104</v>
      </c>
      <c r="BN2686"/>
      <c r="BO2686"/>
    </row>
    <row r="2687" spans="1:67" s="8" customFormat="1" x14ac:dyDescent="0.25">
      <c r="A2687" t="s">
        <v>2675</v>
      </c>
      <c r="B2687"/>
      <c r="C2687" t="s">
        <v>1504</v>
      </c>
      <c r="D2687" t="s">
        <v>64</v>
      </c>
      <c r="E2687" t="s">
        <v>1205</v>
      </c>
      <c r="F2687" t="s">
        <v>1206</v>
      </c>
      <c r="G2687" t="s">
        <v>1205</v>
      </c>
      <c r="H2687" t="s">
        <v>2682</v>
      </c>
      <c r="I2687"/>
      <c r="J2687"/>
      <c r="K2687"/>
      <c r="L2687" t="s">
        <v>2712</v>
      </c>
      <c r="M2687"/>
      <c r="N2687"/>
      <c r="O2687"/>
      <c r="P2687"/>
      <c r="Q2687"/>
      <c r="R2687"/>
      <c r="S2687"/>
      <c r="T2687"/>
      <c r="U2687"/>
      <c r="V2687"/>
      <c r="W2687"/>
      <c r="X2687"/>
      <c r="Y2687"/>
      <c r="Z2687"/>
      <c r="AA2687"/>
      <c r="AB2687"/>
      <c r="AC2687">
        <v>5.5</v>
      </c>
      <c r="AD2687"/>
      <c r="AE2687"/>
      <c r="AF2687">
        <v>6.71</v>
      </c>
      <c r="AG2687"/>
      <c r="AH2687"/>
      <c r="AI2687"/>
      <c r="AJ2687"/>
      <c r="AK2687"/>
      <c r="AL2687"/>
      <c r="AM2687"/>
      <c r="AN2687"/>
      <c r="AO2687"/>
      <c r="AP2687"/>
      <c r="AQ2687"/>
      <c r="AR2687"/>
      <c r="AS2687"/>
      <c r="AT2687"/>
      <c r="AU2687"/>
      <c r="AV2687"/>
      <c r="AW2687"/>
      <c r="AX2687"/>
      <c r="AY2687"/>
      <c r="AZ2687"/>
      <c r="BA2687"/>
      <c r="BB2687"/>
      <c r="BC2687"/>
      <c r="BD2687"/>
      <c r="BE2687"/>
      <c r="BF2687"/>
      <c r="BG2687"/>
      <c r="BH2687"/>
      <c r="BI2687"/>
      <c r="BJ2687" s="8" t="s">
        <v>67</v>
      </c>
      <c r="BK2687" s="9">
        <v>44830</v>
      </c>
      <c r="BL2687" s="8" t="s">
        <v>2684</v>
      </c>
      <c r="BM2687">
        <v>63104</v>
      </c>
      <c r="BN2687"/>
      <c r="BO2687"/>
    </row>
    <row r="2688" spans="1:67" s="8" customFormat="1" x14ac:dyDescent="0.25">
      <c r="A2688" t="s">
        <v>2676</v>
      </c>
      <c r="B2688"/>
      <c r="C2688" t="s">
        <v>1504</v>
      </c>
      <c r="D2688" t="s">
        <v>64</v>
      </c>
      <c r="E2688" t="s">
        <v>1205</v>
      </c>
      <c r="F2688" t="s">
        <v>1206</v>
      </c>
      <c r="G2688" t="s">
        <v>1205</v>
      </c>
      <c r="H2688" t="s">
        <v>2682</v>
      </c>
      <c r="I2688"/>
      <c r="J2688"/>
      <c r="K2688"/>
      <c r="L2688" t="s">
        <v>2712</v>
      </c>
      <c r="M2688">
        <v>4</v>
      </c>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c r="AT2688"/>
      <c r="AU2688"/>
      <c r="AV2688"/>
      <c r="AW2688"/>
      <c r="AX2688"/>
      <c r="AY2688"/>
      <c r="AZ2688"/>
      <c r="BA2688"/>
      <c r="BB2688"/>
      <c r="BC2688"/>
      <c r="BD2688"/>
      <c r="BE2688"/>
      <c r="BF2688"/>
      <c r="BG2688"/>
      <c r="BH2688"/>
      <c r="BI2688"/>
      <c r="BJ2688" s="8" t="s">
        <v>67</v>
      </c>
      <c r="BK2688" s="9">
        <v>44830</v>
      </c>
      <c r="BL2688" s="8" t="s">
        <v>2684</v>
      </c>
      <c r="BM2688">
        <v>63104</v>
      </c>
      <c r="BN2688"/>
      <c r="BO2688"/>
    </row>
    <row r="2689" spans="1:67" s="8" customFormat="1" x14ac:dyDescent="0.25">
      <c r="A2689" t="s">
        <v>2677</v>
      </c>
      <c r="B2689"/>
      <c r="C2689" t="s">
        <v>1504</v>
      </c>
      <c r="D2689" t="s">
        <v>64</v>
      </c>
      <c r="E2689" t="s">
        <v>1205</v>
      </c>
      <c r="F2689" t="s">
        <v>1206</v>
      </c>
      <c r="G2689" t="s">
        <v>1205</v>
      </c>
      <c r="H2689" t="s">
        <v>2682</v>
      </c>
      <c r="I2689"/>
      <c r="J2689"/>
      <c r="K2689"/>
      <c r="L2689" t="s">
        <v>2712</v>
      </c>
      <c r="M2689"/>
      <c r="N2689"/>
      <c r="O2689"/>
      <c r="P2689"/>
      <c r="Q2689">
        <v>4.4000000000000004</v>
      </c>
      <c r="R2689"/>
      <c r="S2689"/>
      <c r="T2689">
        <v>3.41</v>
      </c>
      <c r="U2689"/>
      <c r="V2689"/>
      <c r="W2689"/>
      <c r="X2689"/>
      <c r="Y2689"/>
      <c r="Z2689"/>
      <c r="AA2689"/>
      <c r="AB2689"/>
      <c r="AC2689"/>
      <c r="AD2689"/>
      <c r="AE2689"/>
      <c r="AF2689"/>
      <c r="AG2689"/>
      <c r="AH2689"/>
      <c r="AI2689"/>
      <c r="AJ2689"/>
      <c r="AK2689"/>
      <c r="AL2689"/>
      <c r="AM2689"/>
      <c r="AN2689"/>
      <c r="AO2689"/>
      <c r="AP2689"/>
      <c r="AQ2689"/>
      <c r="AR2689"/>
      <c r="AS2689"/>
      <c r="AT2689"/>
      <c r="AU2689"/>
      <c r="AV2689"/>
      <c r="AW2689"/>
      <c r="AX2689"/>
      <c r="AY2689"/>
      <c r="AZ2689"/>
      <c r="BA2689"/>
      <c r="BB2689"/>
      <c r="BC2689"/>
      <c r="BD2689"/>
      <c r="BE2689"/>
      <c r="BF2689"/>
      <c r="BG2689"/>
      <c r="BH2689"/>
      <c r="BI2689"/>
      <c r="BJ2689" s="8" t="s">
        <v>67</v>
      </c>
      <c r="BK2689" s="9">
        <v>44830</v>
      </c>
      <c r="BL2689" s="8" t="s">
        <v>2684</v>
      </c>
      <c r="BM2689">
        <v>63104</v>
      </c>
      <c r="BN2689"/>
      <c r="BO2689"/>
    </row>
    <row r="2690" spans="1:67" s="8" customFormat="1" x14ac:dyDescent="0.25">
      <c r="A2690" t="s">
        <v>2678</v>
      </c>
      <c r="B2690"/>
      <c r="C2690" t="s">
        <v>1504</v>
      </c>
      <c r="D2690" t="s">
        <v>64</v>
      </c>
      <c r="E2690" t="s">
        <v>1205</v>
      </c>
      <c r="F2690" t="s">
        <v>1206</v>
      </c>
      <c r="G2690" t="s">
        <v>1205</v>
      </c>
      <c r="H2690" t="s">
        <v>2682</v>
      </c>
      <c r="I2690"/>
      <c r="J2690"/>
      <c r="K2690"/>
      <c r="L2690" t="s">
        <v>2712</v>
      </c>
      <c r="M2690"/>
      <c r="N2690"/>
      <c r="O2690"/>
      <c r="P2690"/>
      <c r="Q2690"/>
      <c r="R2690"/>
      <c r="S2690"/>
      <c r="T2690"/>
      <c r="U2690"/>
      <c r="V2690"/>
      <c r="W2690"/>
      <c r="X2690"/>
      <c r="Y2690"/>
      <c r="Z2690"/>
      <c r="AA2690"/>
      <c r="AB2690"/>
      <c r="AC2690">
        <v>5.0599999999999996</v>
      </c>
      <c r="AD2690"/>
      <c r="AE2690"/>
      <c r="AF2690">
        <v>6.8</v>
      </c>
      <c r="AG2690"/>
      <c r="AH2690"/>
      <c r="AI2690"/>
      <c r="AJ2690"/>
      <c r="AK2690"/>
      <c r="AL2690"/>
      <c r="AM2690"/>
      <c r="AN2690"/>
      <c r="AO2690"/>
      <c r="AP2690"/>
      <c r="AQ2690"/>
      <c r="AR2690"/>
      <c r="AS2690"/>
      <c r="AT2690"/>
      <c r="AU2690"/>
      <c r="AV2690"/>
      <c r="AW2690"/>
      <c r="AX2690"/>
      <c r="AY2690"/>
      <c r="AZ2690"/>
      <c r="BA2690"/>
      <c r="BB2690"/>
      <c r="BC2690"/>
      <c r="BD2690"/>
      <c r="BE2690"/>
      <c r="BF2690"/>
      <c r="BG2690"/>
      <c r="BH2690"/>
      <c r="BI2690"/>
      <c r="BJ2690" s="8" t="s">
        <v>67</v>
      </c>
      <c r="BK2690" s="9">
        <v>44830</v>
      </c>
      <c r="BL2690" s="8" t="s">
        <v>2684</v>
      </c>
      <c r="BM2690">
        <v>63104</v>
      </c>
      <c r="BN2690"/>
      <c r="BO2690"/>
    </row>
    <row r="2691" spans="1:67" s="8" customFormat="1" x14ac:dyDescent="0.25">
      <c r="A2691" t="s">
        <v>2683</v>
      </c>
      <c r="B2691"/>
      <c r="C2691" t="s">
        <v>1504</v>
      </c>
      <c r="D2691" t="s">
        <v>64</v>
      </c>
      <c r="E2691" t="s">
        <v>1205</v>
      </c>
      <c r="F2691" t="s">
        <v>1206</v>
      </c>
      <c r="G2691" t="s">
        <v>1205</v>
      </c>
      <c r="H2691" t="s">
        <v>2682</v>
      </c>
      <c r="I2691"/>
      <c r="J2691"/>
      <c r="K2691"/>
      <c r="L2691" t="s">
        <v>2712</v>
      </c>
      <c r="M2691"/>
      <c r="N2691"/>
      <c r="O2691"/>
      <c r="P2691"/>
      <c r="Q2691"/>
      <c r="R2691"/>
      <c r="S2691"/>
      <c r="T2691"/>
      <c r="U2691"/>
      <c r="V2691"/>
      <c r="W2691"/>
      <c r="X2691"/>
      <c r="Y2691">
        <v>5.36</v>
      </c>
      <c r="Z2691"/>
      <c r="AA2691"/>
      <c r="AB2691">
        <v>6.34</v>
      </c>
      <c r="AC2691"/>
      <c r="AD2691"/>
      <c r="AE2691"/>
      <c r="AF2691"/>
      <c r="AG2691"/>
      <c r="AH2691"/>
      <c r="AI2691"/>
      <c r="AJ2691"/>
      <c r="AK2691"/>
      <c r="AL2691"/>
      <c r="AM2691"/>
      <c r="AN2691"/>
      <c r="AO2691"/>
      <c r="AP2691"/>
      <c r="AQ2691"/>
      <c r="AR2691"/>
      <c r="AS2691"/>
      <c r="AT2691"/>
      <c r="AU2691"/>
      <c r="AV2691"/>
      <c r="AW2691"/>
      <c r="AX2691"/>
      <c r="AY2691"/>
      <c r="AZ2691"/>
      <c r="BA2691"/>
      <c r="BB2691"/>
      <c r="BC2691"/>
      <c r="BD2691"/>
      <c r="BE2691"/>
      <c r="BF2691"/>
      <c r="BG2691"/>
      <c r="BH2691"/>
      <c r="BI2691"/>
      <c r="BJ2691" s="8" t="s">
        <v>67</v>
      </c>
      <c r="BK2691" s="9">
        <v>44830</v>
      </c>
      <c r="BL2691" s="8" t="s">
        <v>2684</v>
      </c>
      <c r="BM2691">
        <v>63104</v>
      </c>
      <c r="BN2691"/>
      <c r="BO2691"/>
    </row>
    <row r="2692" spans="1:67" s="8" customFormat="1" x14ac:dyDescent="0.25">
      <c r="A2692" t="s">
        <v>2679</v>
      </c>
      <c r="B2692"/>
      <c r="C2692" t="s">
        <v>1504</v>
      </c>
      <c r="D2692" t="s">
        <v>64</v>
      </c>
      <c r="E2692" t="s">
        <v>1205</v>
      </c>
      <c r="F2692" t="s">
        <v>1206</v>
      </c>
      <c r="G2692" t="s">
        <v>1205</v>
      </c>
      <c r="H2692" t="s">
        <v>2682</v>
      </c>
      <c r="I2692"/>
      <c r="J2692"/>
      <c r="K2692"/>
      <c r="L2692" t="s">
        <v>2711</v>
      </c>
      <c r="M2692"/>
      <c r="N2692"/>
      <c r="O2692"/>
      <c r="P2692"/>
      <c r="Q2692"/>
      <c r="R2692"/>
      <c r="S2692"/>
      <c r="T2692"/>
      <c r="U2692"/>
      <c r="V2692"/>
      <c r="W2692"/>
      <c r="X2692"/>
      <c r="Y2692">
        <v>4.67</v>
      </c>
      <c r="Z2692"/>
      <c r="AA2692"/>
      <c r="AB2692">
        <v>5.54</v>
      </c>
      <c r="AC2692">
        <v>4.87</v>
      </c>
      <c r="AD2692"/>
      <c r="AE2692"/>
      <c r="AF2692">
        <v>6.57</v>
      </c>
      <c r="AG2692">
        <v>4.03</v>
      </c>
      <c r="AH2692"/>
      <c r="AI2692"/>
      <c r="AJ2692">
        <v>5.0999999999999996</v>
      </c>
      <c r="AK2692"/>
      <c r="AL2692"/>
      <c r="AM2692"/>
      <c r="AN2692"/>
      <c r="AO2692"/>
      <c r="AP2692"/>
      <c r="AQ2692"/>
      <c r="AR2692"/>
      <c r="AS2692"/>
      <c r="AT2692"/>
      <c r="AU2692"/>
      <c r="AV2692"/>
      <c r="AW2692"/>
      <c r="AX2692"/>
      <c r="AY2692"/>
      <c r="AZ2692"/>
      <c r="BA2692"/>
      <c r="BB2692"/>
      <c r="BC2692"/>
      <c r="BD2692"/>
      <c r="BE2692"/>
      <c r="BF2692"/>
      <c r="BG2692"/>
      <c r="BH2692"/>
      <c r="BI2692"/>
      <c r="BJ2692" s="8" t="s">
        <v>67</v>
      </c>
      <c r="BK2692" s="9">
        <v>44830</v>
      </c>
      <c r="BL2692" s="8" t="s">
        <v>2684</v>
      </c>
      <c r="BM2692">
        <v>63104</v>
      </c>
      <c r="BN2692" t="s">
        <v>60</v>
      </c>
      <c r="BO2692" s="8" t="s">
        <v>2684</v>
      </c>
    </row>
    <row r="2693" spans="1:67" s="8" customFormat="1" x14ac:dyDescent="0.25">
      <c r="A2693" t="s">
        <v>2680</v>
      </c>
      <c r="B2693"/>
      <c r="C2693" t="s">
        <v>1504</v>
      </c>
      <c r="D2693" t="s">
        <v>64</v>
      </c>
      <c r="E2693" t="s">
        <v>1205</v>
      </c>
      <c r="F2693" t="s">
        <v>1206</v>
      </c>
      <c r="G2693" t="s">
        <v>1205</v>
      </c>
      <c r="H2693" t="s">
        <v>2682</v>
      </c>
      <c r="I2693"/>
      <c r="J2693"/>
      <c r="K2693"/>
      <c r="L2693" t="s">
        <v>2710</v>
      </c>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c r="AT2693"/>
      <c r="AU2693"/>
      <c r="AV2693"/>
      <c r="AW2693">
        <v>5.49</v>
      </c>
      <c r="AX2693"/>
      <c r="AY2693"/>
      <c r="AZ2693">
        <v>3.77</v>
      </c>
      <c r="BA2693">
        <v>5.3</v>
      </c>
      <c r="BB2693"/>
      <c r="BC2693"/>
      <c r="BD2693">
        <v>3.98</v>
      </c>
      <c r="BE2693">
        <v>5.46</v>
      </c>
      <c r="BF2693"/>
      <c r="BG2693"/>
      <c r="BH2693">
        <v>3.35</v>
      </c>
      <c r="BI2693"/>
      <c r="BJ2693" s="8" t="s">
        <v>67</v>
      </c>
      <c r="BK2693" s="9">
        <v>44830</v>
      </c>
      <c r="BL2693" s="8" t="s">
        <v>2684</v>
      </c>
      <c r="BM2693">
        <v>63104</v>
      </c>
      <c r="BN2693"/>
      <c r="BO2693"/>
    </row>
    <row r="2694" spans="1:67" x14ac:dyDescent="0.25">
      <c r="A2694" t="s">
        <v>2681</v>
      </c>
      <c r="C2694" t="s">
        <v>1504</v>
      </c>
      <c r="D2694" t="s">
        <v>64</v>
      </c>
      <c r="E2694" t="s">
        <v>1205</v>
      </c>
      <c r="F2694" t="s">
        <v>1206</v>
      </c>
      <c r="G2694" t="s">
        <v>1205</v>
      </c>
      <c r="H2694" t="s">
        <v>2682</v>
      </c>
      <c r="L2694" t="s">
        <v>2710</v>
      </c>
      <c r="AK2694">
        <v>3.39</v>
      </c>
      <c r="AN2694">
        <v>1.6</v>
      </c>
      <c r="AO2694">
        <v>3.99</v>
      </c>
      <c r="AR2694">
        <v>2.21</v>
      </c>
      <c r="AS2694">
        <v>4.51</v>
      </c>
      <c r="AV2694">
        <v>2.44</v>
      </c>
      <c r="AW2694">
        <v>5.45</v>
      </c>
      <c r="AZ2694">
        <v>3.45</v>
      </c>
      <c r="BA2694">
        <v>5.25</v>
      </c>
      <c r="BD2694">
        <v>3.87</v>
      </c>
      <c r="BE2694">
        <v>4.72</v>
      </c>
      <c r="BH2694">
        <v>3.15</v>
      </c>
      <c r="BJ2694" s="8" t="s">
        <v>67</v>
      </c>
      <c r="BK2694" s="9">
        <v>44830</v>
      </c>
      <c r="BL2694" s="8" t="s">
        <v>2684</v>
      </c>
      <c r="BM2694">
        <v>63104</v>
      </c>
      <c r="BN2694" t="s">
        <v>60</v>
      </c>
      <c r="BO2694" s="8" t="s">
        <v>2684</v>
      </c>
    </row>
    <row r="2695" spans="1:67" x14ac:dyDescent="0.25">
      <c r="A2695" s="13" t="s">
        <v>1723</v>
      </c>
      <c r="B2695" s="13"/>
      <c r="C2695" s="13" t="s">
        <v>1504</v>
      </c>
      <c r="D2695" s="13" t="s">
        <v>64</v>
      </c>
      <c r="E2695" s="13" t="s">
        <v>1205</v>
      </c>
      <c r="F2695" s="13" t="s">
        <v>1206</v>
      </c>
      <c r="G2695" s="13" t="s">
        <v>1205</v>
      </c>
      <c r="H2695" s="13" t="s">
        <v>1206</v>
      </c>
      <c r="I2695" s="13"/>
      <c r="J2695" s="13"/>
      <c r="K2695" s="13"/>
      <c r="L2695" s="13"/>
      <c r="M2695" s="13"/>
      <c r="N2695" s="13"/>
      <c r="O2695" s="13"/>
      <c r="P2695" s="13"/>
      <c r="Q2695" s="13"/>
      <c r="R2695" s="13"/>
      <c r="S2695" s="13"/>
      <c r="T2695" s="13"/>
      <c r="U2695" s="13"/>
      <c r="V2695" s="13"/>
      <c r="W2695" s="13"/>
      <c r="X2695" s="13"/>
      <c r="Y2695" s="13"/>
      <c r="Z2695" s="13"/>
      <c r="AA2695" s="13"/>
      <c r="AB2695" s="13"/>
      <c r="AC2695" s="13"/>
      <c r="AD2695" s="13"/>
      <c r="AE2695" s="13"/>
      <c r="AF2695" s="13"/>
      <c r="AG2695" s="13"/>
      <c r="AH2695" s="13"/>
      <c r="AI2695" s="13"/>
      <c r="AJ2695" s="13"/>
      <c r="AK2695" s="13"/>
      <c r="AL2695" s="13"/>
      <c r="AM2695" s="13"/>
      <c r="AN2695" s="13"/>
      <c r="AO2695" s="13"/>
      <c r="AP2695" s="13"/>
      <c r="AQ2695" s="13"/>
      <c r="AR2695" s="13"/>
      <c r="AS2695" s="13"/>
      <c r="AT2695" s="13"/>
      <c r="AU2695" s="13"/>
      <c r="AV2695" s="13"/>
      <c r="AW2695" s="13"/>
      <c r="AX2695" s="13"/>
      <c r="AY2695" s="13"/>
      <c r="AZ2695" s="13"/>
      <c r="BA2695" s="13"/>
      <c r="BB2695" s="13"/>
      <c r="BC2695" s="13"/>
      <c r="BD2695" s="13"/>
      <c r="BE2695" s="13"/>
      <c r="BF2695" s="13"/>
      <c r="BG2695" s="13"/>
      <c r="BH2695" s="13"/>
      <c r="BI2695" s="13"/>
      <c r="BJ2695" s="13"/>
      <c r="BK2695" s="13"/>
      <c r="BL2695" s="13"/>
      <c r="BM2695" s="13"/>
      <c r="BN2695" s="13"/>
      <c r="BO2695" s="13"/>
    </row>
    <row r="2696" spans="1:67" x14ac:dyDescent="0.25">
      <c r="A2696" t="s">
        <v>1207</v>
      </c>
      <c r="C2696" t="s">
        <v>1504</v>
      </c>
      <c r="D2696" t="s">
        <v>64</v>
      </c>
      <c r="E2696" t="s">
        <v>1205</v>
      </c>
      <c r="F2696" t="s">
        <v>1206</v>
      </c>
      <c r="G2696" t="s">
        <v>1205</v>
      </c>
      <c r="H2696" t="s">
        <v>1206</v>
      </c>
      <c r="AS2696">
        <v>5.5</v>
      </c>
      <c r="AV2696">
        <v>2.4</v>
      </c>
      <c r="BA2696">
        <v>5.3</v>
      </c>
      <c r="BD2696">
        <v>4</v>
      </c>
      <c r="BE2696">
        <v>5.3</v>
      </c>
      <c r="BH2696">
        <v>3.4</v>
      </c>
      <c r="BI2696" s="5" t="s">
        <v>1208</v>
      </c>
      <c r="BJ2696" t="s">
        <v>67</v>
      </c>
      <c r="BL2696" t="s">
        <v>272</v>
      </c>
      <c r="BM2696">
        <v>1657</v>
      </c>
      <c r="BN2696" t="s">
        <v>69</v>
      </c>
      <c r="BO2696" t="s">
        <v>272</v>
      </c>
    </row>
    <row r="2697" spans="1:67" x14ac:dyDescent="0.25">
      <c r="A2697" t="s">
        <v>1207</v>
      </c>
      <c r="B2697" t="s">
        <v>326</v>
      </c>
      <c r="C2697" t="s">
        <v>1504</v>
      </c>
      <c r="D2697" t="s">
        <v>64</v>
      </c>
      <c r="E2697" t="s">
        <v>1205</v>
      </c>
      <c r="F2697" t="s">
        <v>1206</v>
      </c>
      <c r="G2697" t="s">
        <v>1205</v>
      </c>
      <c r="H2697" t="s">
        <v>1206</v>
      </c>
      <c r="L2697" t="s">
        <v>2709</v>
      </c>
      <c r="BA2697">
        <v>5.56</v>
      </c>
      <c r="BD2697">
        <v>3.9</v>
      </c>
      <c r="BH2697">
        <v>3.5</v>
      </c>
      <c r="BJ2697" s="8" t="s">
        <v>67</v>
      </c>
      <c r="BK2697" s="9">
        <v>44830</v>
      </c>
      <c r="BL2697" s="8" t="s">
        <v>2684</v>
      </c>
      <c r="BM2697">
        <v>63104</v>
      </c>
    </row>
    <row r="2698" spans="1:67" x14ac:dyDescent="0.25">
      <c r="A2698" s="13" t="s">
        <v>1723</v>
      </c>
      <c r="B2698" s="13"/>
      <c r="C2698" s="13" t="s">
        <v>1504</v>
      </c>
      <c r="D2698" s="13" t="s">
        <v>64</v>
      </c>
      <c r="E2698" s="13" t="s">
        <v>1205</v>
      </c>
      <c r="F2698" s="13"/>
      <c r="G2698" s="13" t="s">
        <v>1205</v>
      </c>
      <c r="H2698" s="13"/>
      <c r="I2698" s="13"/>
      <c r="J2698" s="13"/>
      <c r="K2698" s="13"/>
      <c r="L2698" s="13"/>
      <c r="M2698" s="13"/>
      <c r="N2698" s="13"/>
      <c r="O2698" s="13"/>
      <c r="P2698" s="13"/>
      <c r="Q2698" s="13"/>
      <c r="R2698" s="13"/>
      <c r="S2698" s="13"/>
      <c r="T2698" s="13"/>
      <c r="U2698" s="13"/>
      <c r="V2698" s="13"/>
      <c r="W2698" s="13"/>
      <c r="X2698" s="13"/>
      <c r="Y2698" s="13"/>
      <c r="Z2698" s="13"/>
      <c r="AA2698" s="13"/>
      <c r="AB2698" s="13"/>
      <c r="AC2698" s="13"/>
      <c r="AD2698" s="13"/>
      <c r="AE2698" s="13"/>
      <c r="AF2698" s="13"/>
      <c r="AG2698" s="13"/>
      <c r="AH2698" s="13"/>
      <c r="AI2698" s="13"/>
      <c r="AJ2698" s="13"/>
      <c r="AK2698" s="13"/>
      <c r="AL2698" s="13"/>
      <c r="AM2698" s="13"/>
      <c r="AN2698" s="13"/>
      <c r="AO2698" s="13"/>
      <c r="AP2698" s="13"/>
      <c r="AQ2698" s="13"/>
      <c r="AR2698" s="13"/>
      <c r="AS2698" s="13"/>
      <c r="AT2698" s="13"/>
      <c r="AU2698" s="13"/>
      <c r="AV2698" s="13"/>
      <c r="AW2698" s="13"/>
      <c r="AX2698" s="13"/>
      <c r="AY2698" s="13"/>
      <c r="AZ2698" s="13"/>
      <c r="BA2698" s="13"/>
      <c r="BB2698" s="13"/>
      <c r="BC2698" s="13"/>
      <c r="BD2698" s="13"/>
      <c r="BE2698" s="13"/>
      <c r="BF2698" s="13"/>
      <c r="BG2698" s="13"/>
      <c r="BH2698" s="13"/>
      <c r="BI2698" s="13"/>
      <c r="BJ2698" s="13"/>
      <c r="BK2698" s="13"/>
      <c r="BL2698" s="13"/>
      <c r="BM2698" s="13"/>
      <c r="BN2698" s="13"/>
      <c r="BO2698" s="13"/>
    </row>
    <row r="2699" spans="1:67" x14ac:dyDescent="0.25">
      <c r="A2699" s="8" t="s">
        <v>2304</v>
      </c>
      <c r="B2699" s="8"/>
      <c r="C2699" s="8" t="s">
        <v>1504</v>
      </c>
      <c r="D2699" s="8" t="s">
        <v>64</v>
      </c>
      <c r="E2699" s="8" t="s">
        <v>872</v>
      </c>
      <c r="F2699" s="8" t="s">
        <v>271</v>
      </c>
      <c r="G2699" s="8" t="s">
        <v>2301</v>
      </c>
      <c r="H2699" s="8" t="s">
        <v>271</v>
      </c>
      <c r="I2699" s="8"/>
      <c r="J2699" s="8"/>
      <c r="K2699" s="8"/>
      <c r="L2699" s="8"/>
      <c r="M2699" s="8"/>
      <c r="N2699" s="8"/>
      <c r="O2699" s="8"/>
      <c r="P2699" s="8"/>
      <c r="Q2699" s="8"/>
      <c r="R2699" s="8"/>
      <c r="S2699" s="8"/>
      <c r="T2699" s="8"/>
      <c r="U2699" s="8"/>
      <c r="V2699" s="8"/>
      <c r="W2699" s="8"/>
      <c r="X2699" s="8"/>
      <c r="Y2699" s="8"/>
      <c r="Z2699" s="8"/>
      <c r="AA2699" s="8"/>
      <c r="AB2699" s="8"/>
      <c r="AC2699" s="8"/>
      <c r="AD2699" s="8"/>
      <c r="AE2699" s="8"/>
      <c r="AF2699" s="8"/>
      <c r="AG2699" s="8">
        <v>9.5</v>
      </c>
      <c r="AH2699" s="8"/>
      <c r="AI2699" s="8"/>
      <c r="AJ2699" s="8">
        <v>10.5</v>
      </c>
      <c r="AK2699" s="8"/>
      <c r="AL2699" s="8"/>
      <c r="AM2699" s="8"/>
      <c r="AN2699" s="8"/>
      <c r="AO2699" s="8"/>
      <c r="AP2699" s="8"/>
      <c r="AQ2699" s="8"/>
      <c r="AR2699" s="8"/>
      <c r="AS2699" s="8"/>
      <c r="AT2699" s="8"/>
      <c r="AU2699" s="8"/>
      <c r="AV2699" s="8"/>
      <c r="AW2699" s="8"/>
      <c r="AX2699" s="8"/>
      <c r="AY2699" s="8"/>
      <c r="AZ2699" s="8"/>
      <c r="BA2699" s="8"/>
      <c r="BB2699" s="8"/>
      <c r="BC2699" s="8"/>
      <c r="BD2699" s="8"/>
      <c r="BE2699" s="8"/>
      <c r="BF2699" s="8"/>
      <c r="BG2699" s="8"/>
      <c r="BH2699" s="8"/>
      <c r="BI2699" s="8"/>
      <c r="BJ2699" s="8" t="s">
        <v>67</v>
      </c>
      <c r="BK2699" s="9">
        <v>44820</v>
      </c>
      <c r="BL2699" s="8" t="s">
        <v>2299</v>
      </c>
      <c r="BM2699" s="8" t="s">
        <v>2335</v>
      </c>
      <c r="BN2699" s="8" t="s">
        <v>60</v>
      </c>
      <c r="BO2699" s="8" t="s">
        <v>2299</v>
      </c>
    </row>
    <row r="2700" spans="1:67" x14ac:dyDescent="0.25">
      <c r="A2700" s="13" t="s">
        <v>1723</v>
      </c>
      <c r="B2700" s="13"/>
      <c r="C2700" s="13" t="s">
        <v>1504</v>
      </c>
      <c r="D2700" s="13" t="s">
        <v>64</v>
      </c>
      <c r="E2700" s="13" t="s">
        <v>1291</v>
      </c>
      <c r="F2700" s="13" t="s">
        <v>1483</v>
      </c>
      <c r="G2700" s="13" t="s">
        <v>1291</v>
      </c>
      <c r="H2700" s="13" t="s">
        <v>1483</v>
      </c>
      <c r="I2700" s="13"/>
      <c r="J2700" s="13"/>
      <c r="K2700" s="13"/>
      <c r="L2700" s="13"/>
      <c r="M2700" s="13"/>
      <c r="N2700" s="13"/>
      <c r="O2700" s="13"/>
      <c r="P2700" s="13"/>
      <c r="Q2700" s="13"/>
      <c r="R2700" s="13"/>
      <c r="S2700" s="13"/>
      <c r="T2700" s="13"/>
      <c r="U2700" s="13"/>
      <c r="V2700" s="13"/>
      <c r="W2700" s="13"/>
      <c r="X2700" s="13"/>
      <c r="Y2700" s="13"/>
      <c r="Z2700" s="13"/>
      <c r="AA2700" s="13"/>
      <c r="AB2700" s="13"/>
      <c r="AC2700" s="13"/>
      <c r="AD2700" s="13"/>
      <c r="AE2700" s="13"/>
      <c r="AF2700" s="13"/>
      <c r="AG2700" s="13"/>
      <c r="AH2700" s="13"/>
      <c r="AI2700" s="13"/>
      <c r="AJ2700" s="13"/>
      <c r="AK2700" s="13"/>
      <c r="AL2700" s="13"/>
      <c r="AM2700" s="13"/>
      <c r="AN2700" s="13"/>
      <c r="AO2700" s="13"/>
      <c r="AP2700" s="13"/>
      <c r="AQ2700" s="13"/>
      <c r="AR2700" s="13"/>
      <c r="AS2700" s="13"/>
      <c r="AT2700" s="13"/>
      <c r="AU2700" s="13"/>
      <c r="AV2700" s="13"/>
      <c r="AW2700" s="13"/>
      <c r="AX2700" s="13"/>
      <c r="AY2700" s="13"/>
      <c r="AZ2700" s="13"/>
      <c r="BA2700" s="13"/>
      <c r="BB2700" s="13"/>
      <c r="BC2700" s="13"/>
      <c r="BD2700" s="13"/>
      <c r="BE2700" s="13"/>
      <c r="BF2700" s="13"/>
      <c r="BG2700" s="13"/>
      <c r="BH2700" s="13"/>
      <c r="BI2700" s="13"/>
      <c r="BJ2700" s="13"/>
      <c r="BK2700" s="13"/>
      <c r="BL2700" s="13"/>
      <c r="BM2700" s="13"/>
      <c r="BN2700" s="13"/>
      <c r="BO2700" s="13"/>
    </row>
    <row r="2701" spans="1:67" x14ac:dyDescent="0.25">
      <c r="A2701" s="8" t="s">
        <v>1482</v>
      </c>
      <c r="B2701" s="8"/>
      <c r="C2701" s="8" t="s">
        <v>1504</v>
      </c>
      <c r="D2701" s="8" t="s">
        <v>64</v>
      </c>
      <c r="E2701" s="8" t="s">
        <v>1291</v>
      </c>
      <c r="F2701" s="8" t="s">
        <v>1483</v>
      </c>
      <c r="G2701" s="8" t="s">
        <v>1291</v>
      </c>
      <c r="H2701" s="8" t="s">
        <v>1483</v>
      </c>
      <c r="I2701" s="8"/>
      <c r="J2701" s="8"/>
      <c r="K2701" s="8"/>
      <c r="L2701" s="8"/>
      <c r="M2701" s="8"/>
      <c r="N2701" s="8"/>
      <c r="O2701" s="8"/>
      <c r="P2701" s="8"/>
      <c r="Q2701" s="8"/>
      <c r="R2701" s="8"/>
      <c r="S2701" s="8"/>
      <c r="T2701" s="8"/>
      <c r="U2701" s="8">
        <v>3.85</v>
      </c>
      <c r="V2701" s="8">
        <v>4.33</v>
      </c>
      <c r="W2701" s="8">
        <v>5.04</v>
      </c>
      <c r="X2701" s="8">
        <v>5.04</v>
      </c>
      <c r="Y2701" s="8"/>
      <c r="Z2701" s="8"/>
      <c r="AA2701" s="8"/>
      <c r="AB2701" s="8"/>
      <c r="AC2701" s="8"/>
      <c r="AD2701" s="8"/>
      <c r="AE2701" s="8"/>
      <c r="AF2701" s="8"/>
      <c r="AG2701" s="8"/>
      <c r="AH2701" s="8"/>
      <c r="AI2701" s="8"/>
      <c r="AJ2701" s="8"/>
      <c r="AK2701" s="8"/>
      <c r="AL2701" s="8"/>
      <c r="AM2701" s="8"/>
      <c r="AN2701" s="8"/>
      <c r="AO2701" s="8"/>
      <c r="AP2701" s="8"/>
      <c r="AQ2701" s="8"/>
      <c r="AR2701" s="8"/>
      <c r="AS2701" s="8"/>
      <c r="AT2701" s="8"/>
      <c r="AU2701" s="8"/>
      <c r="AV2701" s="8"/>
      <c r="AW2701" s="8"/>
      <c r="AX2701" s="8"/>
      <c r="AY2701" s="8"/>
      <c r="AZ2701" s="8"/>
      <c r="BA2701" s="8"/>
      <c r="BB2701" s="8"/>
      <c r="BC2701" s="8"/>
      <c r="BD2701" s="8"/>
      <c r="BE2701" s="8"/>
      <c r="BF2701" s="8"/>
      <c r="BG2701" s="8"/>
      <c r="BH2701" s="8"/>
      <c r="BI2701" s="8"/>
      <c r="BJ2701" s="8" t="s">
        <v>67</v>
      </c>
      <c r="BK2701" s="9">
        <v>44809</v>
      </c>
      <c r="BL2701" s="8" t="s">
        <v>1484</v>
      </c>
      <c r="BM2701" s="8">
        <v>36356</v>
      </c>
      <c r="BN2701" s="8" t="s">
        <v>60</v>
      </c>
      <c r="BO2701" s="8" t="s">
        <v>1484</v>
      </c>
    </row>
    <row r="2702" spans="1:67" x14ac:dyDescent="0.25">
      <c r="A2702" t="s">
        <v>2540</v>
      </c>
      <c r="C2702" t="s">
        <v>1504</v>
      </c>
      <c r="D2702" t="s">
        <v>64</v>
      </c>
      <c r="E2702" t="s">
        <v>1291</v>
      </c>
      <c r="F2702" t="s">
        <v>1292</v>
      </c>
      <c r="G2702" s="8" t="s">
        <v>1291</v>
      </c>
      <c r="H2702" s="8" t="s">
        <v>1745</v>
      </c>
      <c r="I2702" s="8"/>
      <c r="BA2702">
        <v>3.96</v>
      </c>
      <c r="BB2702">
        <v>3.2</v>
      </c>
      <c r="BC2702">
        <v>3.02</v>
      </c>
      <c r="BD2702">
        <v>3.2</v>
      </c>
      <c r="BJ2702" s="8" t="s">
        <v>67</v>
      </c>
      <c r="BK2702" s="1">
        <v>44826</v>
      </c>
      <c r="BL2702" s="8" t="s">
        <v>2535</v>
      </c>
      <c r="BM2702" s="8">
        <v>960</v>
      </c>
      <c r="BN2702" t="s">
        <v>60</v>
      </c>
      <c r="BO2702" t="s">
        <v>2535</v>
      </c>
    </row>
    <row r="2703" spans="1:67" x14ac:dyDescent="0.25">
      <c r="A2703" t="s">
        <v>2539</v>
      </c>
      <c r="C2703" t="s">
        <v>1504</v>
      </c>
      <c r="D2703" t="s">
        <v>64</v>
      </c>
      <c r="E2703" t="s">
        <v>1291</v>
      </c>
      <c r="F2703" t="s">
        <v>1292</v>
      </c>
      <c r="G2703" s="8" t="s">
        <v>1291</v>
      </c>
      <c r="H2703" s="8" t="s">
        <v>1745</v>
      </c>
      <c r="I2703" s="8"/>
      <c r="AW2703">
        <v>3.69</v>
      </c>
      <c r="AX2703">
        <v>2.91</v>
      </c>
      <c r="AY2703">
        <v>2.79</v>
      </c>
      <c r="AZ2703">
        <v>2.79</v>
      </c>
      <c r="BJ2703" s="8" t="s">
        <v>67</v>
      </c>
      <c r="BK2703" s="1">
        <v>44826</v>
      </c>
      <c r="BL2703" s="8" t="s">
        <v>2535</v>
      </c>
      <c r="BM2703">
        <v>960</v>
      </c>
      <c r="BN2703" t="s">
        <v>60</v>
      </c>
      <c r="BO2703" s="11" t="s">
        <v>2535</v>
      </c>
    </row>
    <row r="2704" spans="1:67" x14ac:dyDescent="0.25">
      <c r="A2704" t="s">
        <v>2536</v>
      </c>
      <c r="C2704" t="s">
        <v>1504</v>
      </c>
      <c r="D2704" t="s">
        <v>64</v>
      </c>
      <c r="E2704" t="s">
        <v>1291</v>
      </c>
      <c r="F2704" t="s">
        <v>1292</v>
      </c>
      <c r="G2704" s="8" t="s">
        <v>1291</v>
      </c>
      <c r="H2704" s="8" t="s">
        <v>1745</v>
      </c>
      <c r="I2704" s="8"/>
      <c r="Y2704">
        <v>3.79</v>
      </c>
      <c r="Z2704">
        <v>4.63</v>
      </c>
      <c r="AA2704">
        <v>4.9400000000000004</v>
      </c>
      <c r="AB2704">
        <v>4.9400000000000004</v>
      </c>
      <c r="BJ2704" s="8" t="s">
        <v>67</v>
      </c>
      <c r="BK2704" s="1">
        <v>44826</v>
      </c>
      <c r="BL2704" s="8" t="s">
        <v>2535</v>
      </c>
      <c r="BM2704" s="8">
        <v>960</v>
      </c>
      <c r="BN2704" t="s">
        <v>60</v>
      </c>
      <c r="BO2704" s="11" t="s">
        <v>2535</v>
      </c>
    </row>
    <row r="2705" spans="1:67" x14ac:dyDescent="0.25">
      <c r="A2705" t="s">
        <v>2537</v>
      </c>
      <c r="C2705" t="s">
        <v>1504</v>
      </c>
      <c r="D2705" t="s">
        <v>64</v>
      </c>
      <c r="E2705" t="s">
        <v>1291</v>
      </c>
      <c r="F2705" t="s">
        <v>1292</v>
      </c>
      <c r="G2705" s="8" t="s">
        <v>1291</v>
      </c>
      <c r="H2705" s="8" t="s">
        <v>1745</v>
      </c>
      <c r="I2705" s="8"/>
      <c r="Y2705">
        <v>3.56</v>
      </c>
      <c r="Z2705">
        <v>4.79</v>
      </c>
      <c r="AA2705">
        <v>4.9800000000000004</v>
      </c>
      <c r="AB2705">
        <v>4.9800000000000004</v>
      </c>
      <c r="BJ2705" s="8" t="s">
        <v>67</v>
      </c>
      <c r="BK2705" s="1">
        <v>44826</v>
      </c>
      <c r="BL2705" s="8" t="s">
        <v>2535</v>
      </c>
      <c r="BM2705">
        <v>960</v>
      </c>
    </row>
    <row r="2706" spans="1:67" x14ac:dyDescent="0.25">
      <c r="A2706" t="s">
        <v>2538</v>
      </c>
      <c r="C2706" t="s">
        <v>1504</v>
      </c>
      <c r="D2706" t="s">
        <v>64</v>
      </c>
      <c r="E2706" t="s">
        <v>1291</v>
      </c>
      <c r="F2706" t="s">
        <v>1292</v>
      </c>
      <c r="G2706" s="8" t="s">
        <v>1291</v>
      </c>
      <c r="H2706" s="8" t="s">
        <v>1745</v>
      </c>
      <c r="I2706" s="8"/>
      <c r="AC2706">
        <v>3.64</v>
      </c>
      <c r="AD2706">
        <v>5.33</v>
      </c>
      <c r="AE2706">
        <v>5.55</v>
      </c>
      <c r="AF2706">
        <v>5.55</v>
      </c>
      <c r="BJ2706" s="8" t="s">
        <v>67</v>
      </c>
      <c r="BK2706" s="1">
        <v>44826</v>
      </c>
      <c r="BL2706" s="8" t="s">
        <v>2535</v>
      </c>
      <c r="BM2706" s="8">
        <v>960</v>
      </c>
      <c r="BN2706" t="s">
        <v>60</v>
      </c>
      <c r="BO2706" s="11" t="s">
        <v>2535</v>
      </c>
    </row>
    <row r="2707" spans="1:67" x14ac:dyDescent="0.25">
      <c r="A2707" s="8" t="s">
        <v>1744</v>
      </c>
      <c r="B2707" s="8"/>
      <c r="C2707" s="8" t="s">
        <v>1504</v>
      </c>
      <c r="D2707" s="8" t="s">
        <v>64</v>
      </c>
      <c r="E2707" s="8" t="s">
        <v>1291</v>
      </c>
      <c r="F2707" s="8" t="s">
        <v>1292</v>
      </c>
      <c r="G2707" s="8" t="s">
        <v>1291</v>
      </c>
      <c r="H2707" s="8" t="s">
        <v>1745</v>
      </c>
      <c r="I2707" s="8"/>
      <c r="J2707" s="8"/>
      <c r="K2707" s="8"/>
      <c r="L2707" s="8"/>
      <c r="M2707" s="8"/>
      <c r="N2707" s="8"/>
      <c r="O2707" s="8"/>
      <c r="P2707" s="8"/>
      <c r="Q2707" s="8"/>
      <c r="R2707" s="8"/>
      <c r="S2707" s="8"/>
      <c r="T2707" s="8"/>
      <c r="U2707" s="8"/>
      <c r="V2707" s="8"/>
      <c r="W2707" s="8"/>
      <c r="X2707" s="8"/>
      <c r="Y2707" s="8">
        <v>3.778</v>
      </c>
      <c r="Z2707" s="8"/>
      <c r="AA2707" s="8"/>
      <c r="AB2707" s="8">
        <v>4.8849999999999998</v>
      </c>
      <c r="AC2707" s="8"/>
      <c r="AD2707" s="8"/>
      <c r="AE2707" s="8"/>
      <c r="AF2707" s="8"/>
      <c r="AG2707" s="8"/>
      <c r="AH2707" s="8"/>
      <c r="AI2707" s="8"/>
      <c r="AJ2707" s="8"/>
      <c r="AK2707" s="8"/>
      <c r="AL2707" s="8"/>
      <c r="AM2707" s="8"/>
      <c r="AN2707" s="8"/>
      <c r="AO2707" s="8"/>
      <c r="AP2707" s="8"/>
      <c r="AQ2707" s="8"/>
      <c r="AR2707" s="8"/>
      <c r="AS2707" s="8"/>
      <c r="AT2707" s="8"/>
      <c r="AU2707" s="8"/>
      <c r="AV2707" s="8"/>
      <c r="AW2707" s="8"/>
      <c r="AX2707" s="8"/>
      <c r="AY2707" s="8"/>
      <c r="AZ2707" s="8"/>
      <c r="BA2707" s="8"/>
      <c r="BB2707" s="8"/>
      <c r="BC2707" s="8"/>
      <c r="BD2707" s="8"/>
      <c r="BE2707" s="8"/>
      <c r="BF2707" s="8"/>
      <c r="BG2707" s="8"/>
      <c r="BH2707" s="8"/>
      <c r="BI2707" s="8" t="s">
        <v>1770</v>
      </c>
      <c r="BJ2707" s="8" t="s">
        <v>67</v>
      </c>
      <c r="BK2707" s="9">
        <v>44812</v>
      </c>
      <c r="BL2707" s="8" t="s">
        <v>1724</v>
      </c>
      <c r="BM2707" s="8">
        <v>1420</v>
      </c>
      <c r="BN2707" s="8" t="s">
        <v>60</v>
      </c>
      <c r="BO2707" s="8" t="s">
        <v>1724</v>
      </c>
    </row>
    <row r="2708" spans="1:67" x14ac:dyDescent="0.25">
      <c r="A2708" s="13" t="s">
        <v>1723</v>
      </c>
      <c r="B2708" s="13"/>
      <c r="C2708" s="13" t="s">
        <v>1504</v>
      </c>
      <c r="D2708" s="13" t="s">
        <v>64</v>
      </c>
      <c r="E2708" s="13" t="s">
        <v>1291</v>
      </c>
      <c r="F2708" s="13" t="s">
        <v>1292</v>
      </c>
      <c r="G2708" s="13" t="s">
        <v>1291</v>
      </c>
      <c r="H2708" s="13" t="s">
        <v>1292</v>
      </c>
      <c r="I2708" s="13"/>
      <c r="J2708" s="13"/>
      <c r="K2708" s="13"/>
      <c r="L2708" s="13"/>
      <c r="M2708" s="13"/>
      <c r="N2708" s="13"/>
      <c r="O2708" s="13"/>
      <c r="P2708" s="13"/>
      <c r="Q2708" s="13"/>
      <c r="R2708" s="13"/>
      <c r="S2708" s="13"/>
      <c r="T2708" s="13"/>
      <c r="U2708" s="13"/>
      <c r="V2708" s="13"/>
      <c r="W2708" s="13"/>
      <c r="X2708" s="13"/>
      <c r="Y2708" s="13"/>
      <c r="Z2708" s="13"/>
      <c r="AA2708" s="13"/>
      <c r="AB2708" s="13"/>
      <c r="AC2708" s="13"/>
      <c r="AD2708" s="13"/>
      <c r="AE2708" s="13"/>
      <c r="AF2708" s="13"/>
      <c r="AG2708" s="13"/>
      <c r="AH2708" s="13"/>
      <c r="AI2708" s="13"/>
      <c r="AJ2708" s="13"/>
      <c r="AK2708" s="13"/>
      <c r="AL2708" s="13"/>
      <c r="AM2708" s="13"/>
      <c r="AN2708" s="13"/>
      <c r="AO2708" s="13"/>
      <c r="AP2708" s="13"/>
      <c r="AQ2708" s="13"/>
      <c r="AR2708" s="13"/>
      <c r="AS2708" s="13"/>
      <c r="AT2708" s="13"/>
      <c r="AU2708" s="13"/>
      <c r="AV2708" s="13"/>
      <c r="AW2708" s="13"/>
      <c r="AX2708" s="13"/>
      <c r="AY2708" s="13"/>
      <c r="AZ2708" s="13"/>
      <c r="BA2708" s="13"/>
      <c r="BB2708" s="13"/>
      <c r="BC2708" s="13"/>
      <c r="BD2708" s="13"/>
      <c r="BE2708" s="13"/>
      <c r="BF2708" s="13"/>
      <c r="BG2708" s="13"/>
      <c r="BH2708" s="13"/>
      <c r="BI2708" s="13"/>
      <c r="BJ2708" s="13"/>
      <c r="BK2708" s="13"/>
      <c r="BL2708" s="13"/>
      <c r="BM2708" s="13"/>
      <c r="BN2708" s="13"/>
      <c r="BO2708" s="13"/>
    </row>
    <row r="2709" spans="1:67" x14ac:dyDescent="0.25">
      <c r="A2709" t="s">
        <v>1290</v>
      </c>
      <c r="C2709" t="s">
        <v>1504</v>
      </c>
      <c r="D2709" t="s">
        <v>64</v>
      </c>
      <c r="E2709" t="s">
        <v>1291</v>
      </c>
      <c r="F2709" t="s">
        <v>1292</v>
      </c>
      <c r="G2709" t="s">
        <v>1291</v>
      </c>
      <c r="H2709" t="s">
        <v>1292</v>
      </c>
      <c r="AS2709">
        <v>3.5</v>
      </c>
      <c r="AT2709">
        <v>2.2000000000000002</v>
      </c>
      <c r="AV2709">
        <v>2.2000000000000002</v>
      </c>
      <c r="AW2709">
        <v>3.3</v>
      </c>
      <c r="AY2709">
        <v>2.63</v>
      </c>
      <c r="AZ2709">
        <v>2.63</v>
      </c>
      <c r="BA2709">
        <v>3.8</v>
      </c>
      <c r="BB2709">
        <v>3.2</v>
      </c>
      <c r="BC2709">
        <v>3.05</v>
      </c>
      <c r="BD2709">
        <v>3.2</v>
      </c>
      <c r="BJ2709" t="s">
        <v>67</v>
      </c>
      <c r="BL2709" t="s">
        <v>279</v>
      </c>
      <c r="BM2709">
        <v>17228</v>
      </c>
      <c r="BN2709" t="s">
        <v>60</v>
      </c>
      <c r="BO2709" t="s">
        <v>279</v>
      </c>
    </row>
    <row r="2710" spans="1:67" x14ac:dyDescent="0.25">
      <c r="A2710" t="s">
        <v>460</v>
      </c>
      <c r="C2710" t="s">
        <v>1504</v>
      </c>
      <c r="D2710" t="s">
        <v>64</v>
      </c>
      <c r="E2710" t="s">
        <v>1291</v>
      </c>
      <c r="F2710" t="s">
        <v>1292</v>
      </c>
      <c r="G2710" t="s">
        <v>1291</v>
      </c>
      <c r="H2710" t="s">
        <v>1292</v>
      </c>
      <c r="I2710" t="b">
        <v>0</v>
      </c>
      <c r="AW2710">
        <v>3.84</v>
      </c>
      <c r="AX2710">
        <v>2.81</v>
      </c>
      <c r="AY2710">
        <v>2.71</v>
      </c>
      <c r="AZ2710">
        <v>2.81</v>
      </c>
      <c r="BA2710">
        <v>4.1900000000000004</v>
      </c>
      <c r="BB2710">
        <v>3.44</v>
      </c>
      <c r="BC2710">
        <v>3.13</v>
      </c>
      <c r="BD2710">
        <v>3.44</v>
      </c>
      <c r="BE2710">
        <v>4.8499999999999996</v>
      </c>
      <c r="BF2710">
        <v>3.01</v>
      </c>
      <c r="BG2710">
        <v>2.39</v>
      </c>
      <c r="BH2710">
        <v>3.01</v>
      </c>
      <c r="BJ2710" t="s">
        <v>67</v>
      </c>
      <c r="BL2710" t="s">
        <v>289</v>
      </c>
      <c r="BM2710">
        <v>2255</v>
      </c>
    </row>
    <row r="2711" spans="1:67" x14ac:dyDescent="0.25">
      <c r="A2711" t="s">
        <v>96</v>
      </c>
      <c r="C2711" t="s">
        <v>1504</v>
      </c>
      <c r="D2711" t="s">
        <v>64</v>
      </c>
      <c r="E2711" t="s">
        <v>1291</v>
      </c>
      <c r="F2711" t="s">
        <v>1292</v>
      </c>
      <c r="G2711" t="s">
        <v>1291</v>
      </c>
      <c r="H2711" t="s">
        <v>1292</v>
      </c>
      <c r="AS2711">
        <v>3.51</v>
      </c>
      <c r="AV2711">
        <v>2.27</v>
      </c>
      <c r="AW2711">
        <v>3.84</v>
      </c>
      <c r="AX2711">
        <v>2.81</v>
      </c>
      <c r="AY2711">
        <v>2.71</v>
      </c>
      <c r="AZ2711">
        <v>2.81</v>
      </c>
      <c r="BA2711">
        <v>4.1900000000000004</v>
      </c>
      <c r="BB2711">
        <v>3.44</v>
      </c>
      <c r="BC2711">
        <v>3.13</v>
      </c>
      <c r="BD2711">
        <v>3.44</v>
      </c>
      <c r="BE2711">
        <v>4.8499999999999996</v>
      </c>
      <c r="BF2711">
        <v>3.01</v>
      </c>
      <c r="BG2711">
        <v>2.39</v>
      </c>
      <c r="BH2711">
        <v>3.01</v>
      </c>
      <c r="BJ2711" t="s">
        <v>67</v>
      </c>
      <c r="BK2711" s="1">
        <v>44799</v>
      </c>
      <c r="BL2711" t="s">
        <v>1084</v>
      </c>
      <c r="BM2711">
        <v>56876</v>
      </c>
    </row>
    <row r="2712" spans="1:67" x14ac:dyDescent="0.25">
      <c r="A2712" t="s">
        <v>2541</v>
      </c>
      <c r="C2712" t="s">
        <v>1504</v>
      </c>
      <c r="D2712" t="s">
        <v>64</v>
      </c>
      <c r="E2712" t="s">
        <v>1291</v>
      </c>
      <c r="F2712" t="s">
        <v>1292</v>
      </c>
      <c r="G2712" s="8" t="s">
        <v>1291</v>
      </c>
      <c r="H2712" s="8" t="s">
        <v>1292</v>
      </c>
      <c r="I2712" s="8"/>
      <c r="L2712" t="s">
        <v>1501</v>
      </c>
      <c r="Y2712">
        <v>3.83</v>
      </c>
      <c r="AB2712">
        <v>4.8600000000000003</v>
      </c>
      <c r="AC2712">
        <v>4.18</v>
      </c>
      <c r="AF2712">
        <v>6.13</v>
      </c>
      <c r="AG2712">
        <v>3.32</v>
      </c>
      <c r="AJ2712">
        <v>5.54</v>
      </c>
      <c r="BJ2712" s="8" t="s">
        <v>67</v>
      </c>
      <c r="BK2712" s="1">
        <v>44826</v>
      </c>
      <c r="BL2712" s="8" t="s">
        <v>2535</v>
      </c>
      <c r="BM2712" s="8">
        <v>960</v>
      </c>
    </row>
    <row r="2713" spans="1:67" x14ac:dyDescent="0.25">
      <c r="A2713" t="s">
        <v>2541</v>
      </c>
      <c r="C2713" t="s">
        <v>1504</v>
      </c>
      <c r="D2713" t="s">
        <v>64</v>
      </c>
      <c r="E2713" t="s">
        <v>1291</v>
      </c>
      <c r="F2713" t="s">
        <v>1292</v>
      </c>
      <c r="G2713" s="8" t="s">
        <v>1291</v>
      </c>
      <c r="H2713" s="8" t="s">
        <v>1292</v>
      </c>
      <c r="I2713" s="8"/>
      <c r="L2713" t="s">
        <v>2542</v>
      </c>
      <c r="AK2713">
        <v>1.87</v>
      </c>
      <c r="AN2713">
        <v>1.2</v>
      </c>
      <c r="AO2713">
        <v>3.04</v>
      </c>
      <c r="AR2713">
        <v>1.67</v>
      </c>
      <c r="AS2713">
        <v>3.48</v>
      </c>
      <c r="AV2713">
        <v>2.12</v>
      </c>
      <c r="AW2713">
        <v>3.68</v>
      </c>
      <c r="AX2713">
        <v>2.62</v>
      </c>
      <c r="AY2713">
        <v>2.62</v>
      </c>
      <c r="AZ2713">
        <v>2.62</v>
      </c>
      <c r="BA2713">
        <v>3.97</v>
      </c>
      <c r="BB2713">
        <v>3.2</v>
      </c>
      <c r="BC2713">
        <v>2.93</v>
      </c>
      <c r="BD2713">
        <v>3.2</v>
      </c>
      <c r="BE2713">
        <v>4.72</v>
      </c>
      <c r="BF2713">
        <v>3.04</v>
      </c>
      <c r="BG2713">
        <v>2.38</v>
      </c>
      <c r="BH2713">
        <v>3.04</v>
      </c>
      <c r="BJ2713" s="8" t="s">
        <v>67</v>
      </c>
      <c r="BK2713" s="1">
        <v>44826</v>
      </c>
      <c r="BL2713" s="8" t="s">
        <v>2535</v>
      </c>
      <c r="BM2713" s="8">
        <v>960</v>
      </c>
    </row>
    <row r="2714" spans="1:67" x14ac:dyDescent="0.25">
      <c r="A2714" t="s">
        <v>1293</v>
      </c>
      <c r="C2714" t="s">
        <v>1504</v>
      </c>
      <c r="D2714" t="s">
        <v>64</v>
      </c>
      <c r="E2714" t="s">
        <v>1291</v>
      </c>
      <c r="F2714" t="s">
        <v>1292</v>
      </c>
      <c r="G2714" t="s">
        <v>1291</v>
      </c>
      <c r="H2714" t="s">
        <v>1292</v>
      </c>
      <c r="AW2714">
        <v>3.84</v>
      </c>
      <c r="AX2714">
        <v>2.67</v>
      </c>
      <c r="AY2714">
        <v>2.81</v>
      </c>
      <c r="AZ2714">
        <v>2.81</v>
      </c>
      <c r="BA2714">
        <v>4.25</v>
      </c>
      <c r="BB2714">
        <v>3.35</v>
      </c>
      <c r="BC2714">
        <v>3.08</v>
      </c>
      <c r="BD2714">
        <v>3.35</v>
      </c>
      <c r="BE2714">
        <v>4.95</v>
      </c>
      <c r="BF2714">
        <v>3.08</v>
      </c>
      <c r="BI2714" t="s">
        <v>292</v>
      </c>
      <c r="BJ2714" t="s">
        <v>67</v>
      </c>
      <c r="BL2714" t="s">
        <v>293</v>
      </c>
      <c r="BM2714">
        <v>7306</v>
      </c>
    </row>
    <row r="2715" spans="1:67" x14ac:dyDescent="0.25">
      <c r="A2715" t="s">
        <v>1294</v>
      </c>
      <c r="C2715" t="s">
        <v>1504</v>
      </c>
      <c r="D2715" t="s">
        <v>64</v>
      </c>
      <c r="E2715" t="s">
        <v>1291</v>
      </c>
      <c r="F2715" t="s">
        <v>1292</v>
      </c>
      <c r="G2715" t="s">
        <v>1291</v>
      </c>
      <c r="H2715" t="s">
        <v>1292</v>
      </c>
      <c r="AZ2715">
        <v>0</v>
      </c>
      <c r="BA2715">
        <v>3.84</v>
      </c>
      <c r="BB2715">
        <v>2.99</v>
      </c>
      <c r="BC2715">
        <v>2.71</v>
      </c>
      <c r="BD2715">
        <v>2.99</v>
      </c>
      <c r="BE2715">
        <v>4.3899999999999997</v>
      </c>
      <c r="BF2715">
        <v>2.66</v>
      </c>
      <c r="BI2715" t="s">
        <v>292</v>
      </c>
      <c r="BJ2715" t="s">
        <v>67</v>
      </c>
      <c r="BL2715" t="s">
        <v>293</v>
      </c>
      <c r="BM2715">
        <v>7306</v>
      </c>
    </row>
    <row r="2716" spans="1:67" x14ac:dyDescent="0.25">
      <c r="A2716" s="8" t="s">
        <v>1492</v>
      </c>
      <c r="B2716" s="8"/>
      <c r="C2716" s="8" t="s">
        <v>1504</v>
      </c>
      <c r="D2716" s="8" t="s">
        <v>64</v>
      </c>
      <c r="E2716" s="8" t="s">
        <v>1291</v>
      </c>
      <c r="F2716" s="8" t="s">
        <v>1292</v>
      </c>
      <c r="G2716" s="8" t="s">
        <v>1291</v>
      </c>
      <c r="H2716" s="8" t="s">
        <v>1292</v>
      </c>
      <c r="I2716" s="8"/>
      <c r="J2716" s="8"/>
      <c r="K2716" s="8"/>
      <c r="L2716" s="8" t="s">
        <v>1501</v>
      </c>
      <c r="M2716" s="8"/>
      <c r="N2716" s="8"/>
      <c r="O2716" s="8"/>
      <c r="P2716" s="8"/>
      <c r="Q2716" s="8"/>
      <c r="R2716" s="8"/>
      <c r="S2716" s="8"/>
      <c r="T2716" s="8"/>
      <c r="U2716" s="8">
        <v>2.97</v>
      </c>
      <c r="V2716" s="8">
        <v>3.52</v>
      </c>
      <c r="W2716" s="8">
        <v>4.2699999999999996</v>
      </c>
      <c r="X2716" s="8">
        <v>4.2699999999999996</v>
      </c>
      <c r="Y2716" s="8"/>
      <c r="Z2716" s="8"/>
      <c r="AA2716" s="8"/>
      <c r="AB2716" s="8"/>
      <c r="AC2716" s="8"/>
      <c r="AD2716" s="8"/>
      <c r="AE2716" s="8"/>
      <c r="AF2716" s="8"/>
      <c r="AG2716" s="8"/>
      <c r="AH2716" s="8"/>
      <c r="AI2716" s="8"/>
      <c r="AJ2716" s="8"/>
      <c r="AK2716" s="8"/>
      <c r="AL2716" s="8"/>
      <c r="AM2716" s="8"/>
      <c r="AN2716" s="8"/>
      <c r="AO2716" s="8"/>
      <c r="AP2716" s="8"/>
      <c r="AQ2716" s="8"/>
      <c r="AR2716" s="8"/>
      <c r="AS2716" s="8"/>
      <c r="AT2716" s="8"/>
      <c r="AU2716" s="8"/>
      <c r="AV2716" s="8"/>
      <c r="AW2716" s="8"/>
      <c r="AX2716" s="8"/>
      <c r="AY2716" s="8"/>
      <c r="AZ2716" s="8"/>
      <c r="BA2716" s="8"/>
      <c r="BB2716" s="8"/>
      <c r="BC2716" s="8"/>
      <c r="BD2716" s="8"/>
      <c r="BE2716" s="8"/>
      <c r="BF2716" s="8"/>
      <c r="BG2716" s="8"/>
      <c r="BH2716" s="8"/>
      <c r="BI2716" s="8"/>
      <c r="BJ2716" s="8" t="s">
        <v>67</v>
      </c>
      <c r="BK2716" s="9">
        <v>44809</v>
      </c>
      <c r="BL2716" s="8" t="s">
        <v>1484</v>
      </c>
      <c r="BM2716" s="8">
        <v>36356</v>
      </c>
      <c r="BN2716" s="8"/>
      <c r="BO2716" s="8"/>
    </row>
    <row r="2717" spans="1:67" x14ac:dyDescent="0.25">
      <c r="A2717" s="8" t="s">
        <v>1493</v>
      </c>
      <c r="B2717" s="8"/>
      <c r="C2717" s="8" t="s">
        <v>1504</v>
      </c>
      <c r="D2717" s="8" t="s">
        <v>64</v>
      </c>
      <c r="E2717" s="8" t="s">
        <v>1291</v>
      </c>
      <c r="F2717" s="8" t="s">
        <v>1292</v>
      </c>
      <c r="G2717" s="8" t="s">
        <v>1291</v>
      </c>
      <c r="H2717" s="8" t="s">
        <v>1292</v>
      </c>
      <c r="I2717" s="8"/>
      <c r="J2717" s="8"/>
      <c r="K2717" s="8"/>
      <c r="L2717" s="8" t="s">
        <v>1501</v>
      </c>
      <c r="M2717" s="8"/>
      <c r="N2717" s="8"/>
      <c r="O2717" s="8"/>
      <c r="P2717" s="8"/>
      <c r="Q2717" s="8"/>
      <c r="R2717" s="8"/>
      <c r="S2717" s="8"/>
      <c r="T2717" s="8"/>
      <c r="U2717" s="8">
        <v>2.71</v>
      </c>
      <c r="V2717" s="8">
        <v>3.24</v>
      </c>
      <c r="W2717" s="8">
        <v>3.71</v>
      </c>
      <c r="X2717" s="8">
        <v>3.71</v>
      </c>
      <c r="Y2717" s="8"/>
      <c r="Z2717" s="8"/>
      <c r="AA2717" s="8"/>
      <c r="AB2717" s="8"/>
      <c r="AC2717" s="8"/>
      <c r="AD2717" s="8"/>
      <c r="AE2717" s="8"/>
      <c r="AF2717" s="8"/>
      <c r="AG2717" s="8"/>
      <c r="AH2717" s="8"/>
      <c r="AI2717" s="8"/>
      <c r="AJ2717" s="8"/>
      <c r="AK2717" s="8"/>
      <c r="AL2717" s="8"/>
      <c r="AM2717" s="8"/>
      <c r="AN2717" s="8"/>
      <c r="AO2717" s="8"/>
      <c r="AP2717" s="8"/>
      <c r="AQ2717" s="8"/>
      <c r="AR2717" s="8"/>
      <c r="AS2717" s="8"/>
      <c r="AT2717" s="8"/>
      <c r="AU2717" s="8"/>
      <c r="AV2717" s="8"/>
      <c r="AW2717" s="8"/>
      <c r="AX2717" s="8"/>
      <c r="AY2717" s="8"/>
      <c r="AZ2717" s="8"/>
      <c r="BA2717" s="8"/>
      <c r="BB2717" s="8"/>
      <c r="BC2717" s="8"/>
      <c r="BD2717" s="8"/>
      <c r="BE2717" s="8"/>
      <c r="BF2717" s="8"/>
      <c r="BG2717" s="8"/>
      <c r="BH2717" s="8"/>
      <c r="BI2717" s="8"/>
      <c r="BJ2717" s="8" t="s">
        <v>67</v>
      </c>
      <c r="BK2717" s="9">
        <v>44809</v>
      </c>
      <c r="BL2717" s="8" t="s">
        <v>1484</v>
      </c>
      <c r="BM2717" s="8">
        <v>36356</v>
      </c>
      <c r="BN2717" s="8"/>
      <c r="BO2717" s="8"/>
    </row>
    <row r="2718" spans="1:67" x14ac:dyDescent="0.25">
      <c r="A2718" s="8" t="s">
        <v>1494</v>
      </c>
      <c r="B2718" s="8"/>
      <c r="C2718" s="8" t="s">
        <v>1504</v>
      </c>
      <c r="D2718" s="8" t="s">
        <v>64</v>
      </c>
      <c r="E2718" s="8" t="s">
        <v>1291</v>
      </c>
      <c r="F2718" s="8" t="s">
        <v>1292</v>
      </c>
      <c r="G2718" s="8" t="s">
        <v>1291</v>
      </c>
      <c r="H2718" s="8" t="s">
        <v>1292</v>
      </c>
      <c r="I2718" s="8"/>
      <c r="J2718" s="8"/>
      <c r="K2718" s="8"/>
      <c r="L2718" s="8" t="s">
        <v>1501</v>
      </c>
      <c r="M2718" s="8"/>
      <c r="N2718" s="8"/>
      <c r="O2718" s="8"/>
      <c r="P2718" s="8"/>
      <c r="Q2718" s="8"/>
      <c r="R2718" s="8"/>
      <c r="S2718" s="8"/>
      <c r="T2718" s="8"/>
      <c r="U2718" s="8">
        <v>3.34</v>
      </c>
      <c r="V2718" s="8">
        <v>4</v>
      </c>
      <c r="W2718" s="8">
        <v>4.42</v>
      </c>
      <c r="X2718" s="8">
        <v>4.42</v>
      </c>
      <c r="Y2718" s="8"/>
      <c r="Z2718" s="8"/>
      <c r="AA2718" s="8"/>
      <c r="AB2718" s="8"/>
      <c r="AC2718" s="8"/>
      <c r="AD2718" s="8"/>
      <c r="AE2718" s="8"/>
      <c r="AF2718" s="8"/>
      <c r="AG2718" s="8"/>
      <c r="AH2718" s="8"/>
      <c r="AI2718" s="8"/>
      <c r="AJ2718" s="8"/>
      <c r="AK2718" s="8"/>
      <c r="AL2718" s="8"/>
      <c r="AM2718" s="8"/>
      <c r="AN2718" s="8"/>
      <c r="AO2718" s="8"/>
      <c r="AP2718" s="8"/>
      <c r="AQ2718" s="8"/>
      <c r="AR2718" s="8"/>
      <c r="AS2718" s="8"/>
      <c r="AT2718" s="8"/>
      <c r="AU2718" s="8"/>
      <c r="AV2718" s="8"/>
      <c r="AW2718" s="8"/>
      <c r="AX2718" s="8"/>
      <c r="AY2718" s="8"/>
      <c r="AZ2718" s="8"/>
      <c r="BA2718" s="8"/>
      <c r="BB2718" s="8"/>
      <c r="BC2718" s="8"/>
      <c r="BD2718" s="8"/>
      <c r="BE2718" s="8"/>
      <c r="BF2718" s="8"/>
      <c r="BG2718" s="8"/>
      <c r="BH2718" s="8"/>
      <c r="BI2718" s="8"/>
      <c r="BJ2718" s="8" t="s">
        <v>67</v>
      </c>
      <c r="BK2718" s="9">
        <v>44809</v>
      </c>
      <c r="BL2718" s="8" t="s">
        <v>1484</v>
      </c>
      <c r="BM2718" s="8">
        <v>36356</v>
      </c>
      <c r="BN2718" s="8"/>
      <c r="BO2718" s="8"/>
    </row>
    <row r="2719" spans="1:67" x14ac:dyDescent="0.25">
      <c r="A2719" s="8" t="s">
        <v>1495</v>
      </c>
      <c r="B2719" s="8"/>
      <c r="C2719" s="8" t="s">
        <v>1504</v>
      </c>
      <c r="D2719" s="8" t="s">
        <v>64</v>
      </c>
      <c r="E2719" s="8" t="s">
        <v>1291</v>
      </c>
      <c r="F2719" s="8" t="s">
        <v>1292</v>
      </c>
      <c r="G2719" s="8" t="s">
        <v>1291</v>
      </c>
      <c r="H2719" s="8" t="s">
        <v>1292</v>
      </c>
      <c r="I2719" s="8"/>
      <c r="J2719" s="8"/>
      <c r="K2719" s="8"/>
      <c r="L2719" s="8" t="s">
        <v>1501</v>
      </c>
      <c r="M2719" s="8"/>
      <c r="N2719" s="8"/>
      <c r="O2719" s="8"/>
      <c r="P2719" s="8"/>
      <c r="Q2719" s="8"/>
      <c r="R2719" s="8"/>
      <c r="S2719" s="8"/>
      <c r="T2719" s="8"/>
      <c r="U2719" s="8">
        <v>3.3</v>
      </c>
      <c r="V2719" s="8">
        <v>3.9</v>
      </c>
      <c r="W2719" s="8">
        <v>4.41</v>
      </c>
      <c r="X2719" s="8">
        <v>4.41</v>
      </c>
      <c r="Y2719" s="8"/>
      <c r="Z2719" s="8"/>
      <c r="AA2719" s="8"/>
      <c r="AB2719" s="8"/>
      <c r="AC2719" s="8"/>
      <c r="AD2719" s="8"/>
      <c r="AE2719" s="8"/>
      <c r="AF2719" s="8"/>
      <c r="AG2719" s="8"/>
      <c r="AH2719" s="8"/>
      <c r="AI2719" s="8"/>
      <c r="AJ2719" s="8"/>
      <c r="AK2719" s="8"/>
      <c r="AL2719" s="8"/>
      <c r="AM2719" s="8"/>
      <c r="AN2719" s="8"/>
      <c r="AO2719" s="8"/>
      <c r="AP2719" s="8"/>
      <c r="AQ2719" s="8"/>
      <c r="AR2719" s="8"/>
      <c r="AS2719" s="8"/>
      <c r="AT2719" s="8"/>
      <c r="AU2719" s="8"/>
      <c r="AV2719" s="8"/>
      <c r="AW2719" s="8"/>
      <c r="AX2719" s="8"/>
      <c r="AY2719" s="8"/>
      <c r="AZ2719" s="8"/>
      <c r="BA2719" s="8"/>
      <c r="BB2719" s="8"/>
      <c r="BC2719" s="8"/>
      <c r="BD2719" s="8"/>
      <c r="BE2719" s="8"/>
      <c r="BF2719" s="8"/>
      <c r="BG2719" s="8"/>
      <c r="BH2719" s="8"/>
      <c r="BI2719" s="8"/>
      <c r="BJ2719" s="8" t="s">
        <v>67</v>
      </c>
      <c r="BK2719" s="9">
        <v>44809</v>
      </c>
      <c r="BL2719" s="8" t="s">
        <v>1484</v>
      </c>
      <c r="BM2719" s="8">
        <v>36356</v>
      </c>
      <c r="BN2719" s="8"/>
      <c r="BO2719" s="8"/>
    </row>
    <row r="2720" spans="1:67" x14ac:dyDescent="0.25">
      <c r="A2720" s="8" t="s">
        <v>1496</v>
      </c>
      <c r="B2720" s="8"/>
      <c r="C2720" s="8" t="s">
        <v>1504</v>
      </c>
      <c r="D2720" s="8" t="s">
        <v>64</v>
      </c>
      <c r="E2720" s="8" t="s">
        <v>1291</v>
      </c>
      <c r="F2720" s="8" t="s">
        <v>1292</v>
      </c>
      <c r="G2720" s="8" t="s">
        <v>1291</v>
      </c>
      <c r="H2720" s="8" t="s">
        <v>1292</v>
      </c>
      <c r="I2720" s="8"/>
      <c r="J2720" s="8"/>
      <c r="K2720" s="8"/>
      <c r="L2720" s="8" t="s">
        <v>1501</v>
      </c>
      <c r="M2720" s="8"/>
      <c r="N2720" s="8"/>
      <c r="O2720" s="8"/>
      <c r="P2720" s="8"/>
      <c r="Q2720" s="8"/>
      <c r="R2720" s="8"/>
      <c r="S2720" s="8"/>
      <c r="T2720" s="8"/>
      <c r="U2720" s="8">
        <v>3.15</v>
      </c>
      <c r="V2720" s="8">
        <v>3.44</v>
      </c>
      <c r="W2720" s="8">
        <v>4.0599999999999996</v>
      </c>
      <c r="X2720" s="8">
        <v>4.0599999999999996</v>
      </c>
      <c r="Y2720" s="8"/>
      <c r="Z2720" s="8"/>
      <c r="AA2720" s="8"/>
      <c r="AB2720" s="8"/>
      <c r="AC2720" s="8"/>
      <c r="AD2720" s="8"/>
      <c r="AE2720" s="8"/>
      <c r="AF2720" s="8"/>
      <c r="AG2720" s="8"/>
      <c r="AH2720" s="8"/>
      <c r="AI2720" s="8"/>
      <c r="AJ2720" s="8"/>
      <c r="AK2720" s="8"/>
      <c r="AL2720" s="8"/>
      <c r="AM2720" s="8"/>
      <c r="AN2720" s="8"/>
      <c r="AO2720" s="8"/>
      <c r="AP2720" s="8"/>
      <c r="AQ2720" s="8"/>
      <c r="AR2720" s="8"/>
      <c r="AS2720" s="8"/>
      <c r="AT2720" s="8"/>
      <c r="AU2720" s="8"/>
      <c r="AV2720" s="8"/>
      <c r="AW2720" s="8"/>
      <c r="AX2720" s="8"/>
      <c r="AY2720" s="8"/>
      <c r="AZ2720" s="8"/>
      <c r="BA2720" s="8"/>
      <c r="BB2720" s="8"/>
      <c r="BC2720" s="8"/>
      <c r="BD2720" s="8"/>
      <c r="BE2720" s="8"/>
      <c r="BF2720" s="8"/>
      <c r="BG2720" s="8"/>
      <c r="BH2720" s="8"/>
      <c r="BI2720" s="8"/>
      <c r="BJ2720" s="8" t="s">
        <v>67</v>
      </c>
      <c r="BK2720" s="9">
        <v>44809</v>
      </c>
      <c r="BL2720" s="8" t="s">
        <v>1484</v>
      </c>
      <c r="BM2720" s="8">
        <v>36356</v>
      </c>
      <c r="BN2720" s="8"/>
      <c r="BO2720" s="8"/>
    </row>
    <row r="2721" spans="1:67" x14ac:dyDescent="0.25">
      <c r="A2721" s="8" t="s">
        <v>1497</v>
      </c>
      <c r="B2721" s="8"/>
      <c r="C2721" s="8" t="s">
        <v>1504</v>
      </c>
      <c r="D2721" s="8" t="s">
        <v>64</v>
      </c>
      <c r="E2721" s="8" t="s">
        <v>1291</v>
      </c>
      <c r="F2721" s="8" t="s">
        <v>1292</v>
      </c>
      <c r="G2721" s="8" t="s">
        <v>1291</v>
      </c>
      <c r="H2721" s="8" t="s">
        <v>1292</v>
      </c>
      <c r="I2721" s="8"/>
      <c r="J2721" s="8"/>
      <c r="K2721" s="8"/>
      <c r="L2721" s="8" t="s">
        <v>1501</v>
      </c>
      <c r="M2721" s="8"/>
      <c r="N2721" s="8"/>
      <c r="O2721" s="8"/>
      <c r="P2721" s="8"/>
      <c r="Q2721" s="8"/>
      <c r="R2721" s="8"/>
      <c r="S2721" s="8"/>
      <c r="T2721" s="8"/>
      <c r="U2721" s="8">
        <v>3.2</v>
      </c>
      <c r="V2721" s="8">
        <v>3.9</v>
      </c>
      <c r="W2721" s="8">
        <v>4.5</v>
      </c>
      <c r="X2721" s="8">
        <v>4.5</v>
      </c>
      <c r="Y2721" s="8"/>
      <c r="Z2721" s="8"/>
      <c r="AA2721" s="8"/>
      <c r="AB2721" s="8"/>
      <c r="AC2721" s="8"/>
      <c r="AD2721" s="8"/>
      <c r="AE2721" s="8"/>
      <c r="AF2721" s="8"/>
      <c r="AG2721" s="8"/>
      <c r="AH2721" s="8"/>
      <c r="AI2721" s="8"/>
      <c r="AJ2721" s="8"/>
      <c r="AK2721" s="8"/>
      <c r="AL2721" s="8"/>
      <c r="AM2721" s="8"/>
      <c r="AN2721" s="8"/>
      <c r="AO2721" s="8"/>
      <c r="AP2721" s="8"/>
      <c r="AQ2721" s="8"/>
      <c r="AR2721" s="8"/>
      <c r="AS2721" s="8"/>
      <c r="AT2721" s="8"/>
      <c r="AU2721" s="8"/>
      <c r="AV2721" s="8"/>
      <c r="AW2721" s="8"/>
      <c r="AX2721" s="8"/>
      <c r="AY2721" s="8"/>
      <c r="AZ2721" s="8"/>
      <c r="BA2721" s="8"/>
      <c r="BB2721" s="8"/>
      <c r="BC2721" s="8"/>
      <c r="BD2721" s="8"/>
      <c r="BE2721" s="8"/>
      <c r="BF2721" s="8"/>
      <c r="BG2721" s="8"/>
      <c r="BH2721" s="8"/>
      <c r="BI2721" s="8"/>
      <c r="BJ2721" s="8" t="s">
        <v>67</v>
      </c>
      <c r="BK2721" s="9">
        <v>44809</v>
      </c>
      <c r="BL2721" s="8" t="s">
        <v>1484</v>
      </c>
      <c r="BM2721" s="8">
        <v>36356</v>
      </c>
      <c r="BN2721" s="8"/>
      <c r="BO2721" s="8"/>
    </row>
    <row r="2722" spans="1:67" x14ac:dyDescent="0.25">
      <c r="A2722" s="8" t="s">
        <v>1498</v>
      </c>
      <c r="B2722" s="8"/>
      <c r="C2722" s="8" t="s">
        <v>1504</v>
      </c>
      <c r="D2722" s="8" t="s">
        <v>64</v>
      </c>
      <c r="E2722" s="8" t="s">
        <v>1291</v>
      </c>
      <c r="F2722" s="8" t="s">
        <v>1292</v>
      </c>
      <c r="G2722" s="8" t="s">
        <v>1291</v>
      </c>
      <c r="H2722" s="8" t="s">
        <v>1292</v>
      </c>
      <c r="I2722" s="8"/>
      <c r="J2722" s="8"/>
      <c r="K2722" s="8"/>
      <c r="L2722" s="8" t="s">
        <v>1500</v>
      </c>
      <c r="M2722" s="8"/>
      <c r="N2722" s="8"/>
      <c r="O2722" s="8"/>
      <c r="P2722" s="8"/>
      <c r="Q2722" s="8"/>
      <c r="R2722" s="8"/>
      <c r="S2722" s="8"/>
      <c r="T2722" s="8"/>
      <c r="U2722" s="8">
        <v>2.84</v>
      </c>
      <c r="V2722" s="8">
        <v>3.2</v>
      </c>
      <c r="W2722" s="8">
        <v>3.86</v>
      </c>
      <c r="X2722" s="8">
        <v>3.86</v>
      </c>
      <c r="Y2722" s="8"/>
      <c r="Z2722" s="8"/>
      <c r="AA2722" s="8"/>
      <c r="AB2722" s="8"/>
      <c r="AC2722" s="8"/>
      <c r="AD2722" s="8"/>
      <c r="AE2722" s="8"/>
      <c r="AF2722" s="8"/>
      <c r="AG2722" s="8"/>
      <c r="AH2722" s="8"/>
      <c r="AI2722" s="8"/>
      <c r="AJ2722" s="8"/>
      <c r="AK2722" s="8"/>
      <c r="AL2722" s="8"/>
      <c r="AM2722" s="8"/>
      <c r="AN2722" s="8"/>
      <c r="AO2722" s="8"/>
      <c r="AP2722" s="8"/>
      <c r="AQ2722" s="8"/>
      <c r="AR2722" s="8"/>
      <c r="AS2722" s="8"/>
      <c r="AT2722" s="8"/>
      <c r="AU2722" s="8"/>
      <c r="AV2722" s="8"/>
      <c r="AW2722" s="8"/>
      <c r="AX2722" s="8"/>
      <c r="AY2722" s="8"/>
      <c r="AZ2722" s="8"/>
      <c r="BA2722" s="8"/>
      <c r="BB2722" s="8"/>
      <c r="BC2722" s="8"/>
      <c r="BD2722" s="8"/>
      <c r="BE2722" s="8"/>
      <c r="BF2722" s="8"/>
      <c r="BG2722" s="8"/>
      <c r="BH2722" s="8"/>
      <c r="BI2722" s="8"/>
      <c r="BJ2722" s="8" t="s">
        <v>67</v>
      </c>
      <c r="BK2722" s="9">
        <v>44809</v>
      </c>
      <c r="BL2722" s="8" t="s">
        <v>1484</v>
      </c>
      <c r="BM2722" s="8">
        <v>36356</v>
      </c>
      <c r="BN2722" s="8"/>
      <c r="BO2722" s="8"/>
    </row>
    <row r="2723" spans="1:67" x14ac:dyDescent="0.25">
      <c r="A2723" s="8" t="s">
        <v>1499</v>
      </c>
      <c r="B2723" s="8"/>
      <c r="C2723" s="8" t="s">
        <v>1504</v>
      </c>
      <c r="D2723" s="8" t="s">
        <v>64</v>
      </c>
      <c r="E2723" s="8" t="s">
        <v>1291</v>
      </c>
      <c r="F2723" s="8" t="s">
        <v>1292</v>
      </c>
      <c r="G2723" s="8" t="s">
        <v>1291</v>
      </c>
      <c r="H2723" s="8" t="s">
        <v>1292</v>
      </c>
      <c r="I2723" s="8"/>
      <c r="J2723" s="8"/>
      <c r="K2723" s="8"/>
      <c r="L2723" s="8" t="s">
        <v>1500</v>
      </c>
      <c r="M2723" s="8"/>
      <c r="N2723" s="8"/>
      <c r="O2723" s="8"/>
      <c r="P2723" s="8"/>
      <c r="Q2723" s="8"/>
      <c r="R2723" s="8"/>
      <c r="S2723" s="8"/>
      <c r="T2723" s="8"/>
      <c r="U2723" s="10">
        <v>3.07</v>
      </c>
      <c r="V2723" s="10">
        <v>3.49</v>
      </c>
      <c r="W2723" s="10">
        <v>4.0599999999999996</v>
      </c>
      <c r="X2723" s="10">
        <v>4.0599999999999996</v>
      </c>
      <c r="Y2723" s="8"/>
      <c r="Z2723" s="8"/>
      <c r="AA2723" s="8"/>
      <c r="AB2723" s="8"/>
      <c r="AC2723" s="8"/>
      <c r="AD2723" s="8"/>
      <c r="AE2723" s="8"/>
      <c r="AF2723" s="8"/>
      <c r="AG2723" s="8"/>
      <c r="AH2723" s="8"/>
      <c r="AI2723" s="8"/>
      <c r="AJ2723" s="8"/>
      <c r="AK2723" s="8"/>
      <c r="AL2723" s="8"/>
      <c r="AM2723" s="8"/>
      <c r="AN2723" s="8"/>
      <c r="AO2723" s="8"/>
      <c r="AP2723" s="8"/>
      <c r="AQ2723" s="8"/>
      <c r="AR2723" s="8"/>
      <c r="AS2723" s="8"/>
      <c r="AT2723" s="8"/>
      <c r="AU2723" s="8"/>
      <c r="AV2723" s="8"/>
      <c r="AW2723" s="8"/>
      <c r="AX2723" s="8"/>
      <c r="AY2723" s="8"/>
      <c r="AZ2723" s="8"/>
      <c r="BA2723" s="8"/>
      <c r="BB2723" s="8"/>
      <c r="BC2723" s="8"/>
      <c r="BD2723" s="8"/>
      <c r="BE2723" s="8"/>
      <c r="BF2723" s="8"/>
      <c r="BG2723" s="8"/>
      <c r="BH2723" s="8"/>
      <c r="BI2723" s="8"/>
      <c r="BJ2723" s="8" t="s">
        <v>67</v>
      </c>
      <c r="BK2723" s="9">
        <v>44809</v>
      </c>
      <c r="BL2723" s="8" t="s">
        <v>1484</v>
      </c>
      <c r="BM2723" s="8">
        <v>36356</v>
      </c>
      <c r="BN2723" s="8"/>
      <c r="BO2723" s="8"/>
    </row>
    <row r="2724" spans="1:67" x14ac:dyDescent="0.25">
      <c r="A2724" t="s">
        <v>1299</v>
      </c>
      <c r="C2724" t="s">
        <v>1504</v>
      </c>
      <c r="D2724" t="s">
        <v>64</v>
      </c>
      <c r="E2724" t="s">
        <v>1291</v>
      </c>
      <c r="F2724" t="s">
        <v>1292</v>
      </c>
      <c r="G2724" t="s">
        <v>1291</v>
      </c>
      <c r="H2724" t="s">
        <v>1292</v>
      </c>
      <c r="L2724" t="s">
        <v>936</v>
      </c>
      <c r="BA2724">
        <v>4.43</v>
      </c>
      <c r="BB2724">
        <v>3.72</v>
      </c>
      <c r="BC2724">
        <v>3.42</v>
      </c>
      <c r="BD2724">
        <v>3.72</v>
      </c>
      <c r="BJ2724" t="s">
        <v>67</v>
      </c>
      <c r="BL2724" t="s">
        <v>289</v>
      </c>
      <c r="BM2724">
        <v>2255</v>
      </c>
    </row>
    <row r="2725" spans="1:67" x14ac:dyDescent="0.25">
      <c r="A2725" t="s">
        <v>1299</v>
      </c>
      <c r="C2725" t="s">
        <v>1504</v>
      </c>
      <c r="D2725" t="s">
        <v>64</v>
      </c>
      <c r="E2725" t="s">
        <v>1291</v>
      </c>
      <c r="F2725" t="s">
        <v>1292</v>
      </c>
      <c r="G2725" t="s">
        <v>1291</v>
      </c>
      <c r="H2725" t="s">
        <v>1292</v>
      </c>
      <c r="L2725" t="s">
        <v>936</v>
      </c>
      <c r="BE2725">
        <v>5.56</v>
      </c>
      <c r="BF2725">
        <v>3.56</v>
      </c>
      <c r="BG2725">
        <v>2.85</v>
      </c>
      <c r="BH2725">
        <v>3.56</v>
      </c>
      <c r="BJ2725" t="s">
        <v>67</v>
      </c>
      <c r="BL2725" t="s">
        <v>289</v>
      </c>
      <c r="BM2725">
        <v>2255</v>
      </c>
    </row>
    <row r="2726" spans="1:67" x14ac:dyDescent="0.25">
      <c r="A2726" t="s">
        <v>1300</v>
      </c>
      <c r="C2726" t="s">
        <v>1504</v>
      </c>
      <c r="D2726" t="s">
        <v>64</v>
      </c>
      <c r="E2726" t="s">
        <v>1291</v>
      </c>
      <c r="F2726" t="s">
        <v>1292</v>
      </c>
      <c r="G2726" t="s">
        <v>1291</v>
      </c>
      <c r="H2726" t="s">
        <v>1292</v>
      </c>
      <c r="L2726" t="s">
        <v>302</v>
      </c>
      <c r="BA2726">
        <v>4.5199999999999996</v>
      </c>
      <c r="BB2726">
        <v>3.72</v>
      </c>
      <c r="BC2726">
        <v>3.38</v>
      </c>
      <c r="BD2726">
        <v>3.72</v>
      </c>
      <c r="BJ2726" t="s">
        <v>67</v>
      </c>
      <c r="BL2726" t="s">
        <v>289</v>
      </c>
      <c r="BM2726">
        <v>2255</v>
      </c>
    </row>
    <row r="2727" spans="1:67" x14ac:dyDescent="0.25">
      <c r="A2727" t="s">
        <v>1300</v>
      </c>
      <c r="C2727" t="s">
        <v>1504</v>
      </c>
      <c r="D2727" t="s">
        <v>64</v>
      </c>
      <c r="E2727" t="s">
        <v>1291</v>
      </c>
      <c r="F2727" t="s">
        <v>1292</v>
      </c>
      <c r="G2727" t="s">
        <v>1291</v>
      </c>
      <c r="H2727" t="s">
        <v>1292</v>
      </c>
      <c r="L2727" t="s">
        <v>302</v>
      </c>
      <c r="BE2727">
        <v>5.29</v>
      </c>
      <c r="BF2727">
        <v>3.47</v>
      </c>
      <c r="BG2727">
        <v>2.75</v>
      </c>
      <c r="BH2727">
        <v>3.47</v>
      </c>
      <c r="BJ2727" t="s">
        <v>67</v>
      </c>
      <c r="BL2727" t="s">
        <v>289</v>
      </c>
      <c r="BM2727">
        <v>2255</v>
      </c>
    </row>
    <row r="2728" spans="1:67" x14ac:dyDescent="0.25">
      <c r="A2728" t="s">
        <v>1301</v>
      </c>
      <c r="C2728" t="s">
        <v>1504</v>
      </c>
      <c r="D2728" t="s">
        <v>64</v>
      </c>
      <c r="E2728" t="s">
        <v>1291</v>
      </c>
      <c r="F2728" t="s">
        <v>1292</v>
      </c>
      <c r="G2728" t="s">
        <v>1291</v>
      </c>
      <c r="H2728" t="s">
        <v>1292</v>
      </c>
      <c r="L2728" t="s">
        <v>1302</v>
      </c>
      <c r="Y2728">
        <v>3.5</v>
      </c>
      <c r="Z2728">
        <v>4.72</v>
      </c>
      <c r="AA2728">
        <v>4.83</v>
      </c>
      <c r="AB2728">
        <v>4.83</v>
      </c>
      <c r="BJ2728" t="s">
        <v>67</v>
      </c>
      <c r="BL2728" t="s">
        <v>289</v>
      </c>
      <c r="BM2728">
        <v>2255</v>
      </c>
    </row>
    <row r="2729" spans="1:67" x14ac:dyDescent="0.25">
      <c r="A2729" t="s">
        <v>1303</v>
      </c>
      <c r="C2729" t="s">
        <v>1504</v>
      </c>
      <c r="D2729" t="s">
        <v>64</v>
      </c>
      <c r="E2729" t="s">
        <v>1291</v>
      </c>
      <c r="F2729" t="s">
        <v>1292</v>
      </c>
      <c r="G2729" t="s">
        <v>1291</v>
      </c>
      <c r="H2729" t="s">
        <v>1292</v>
      </c>
      <c r="L2729" t="s">
        <v>1304</v>
      </c>
      <c r="Y2729">
        <v>3.8</v>
      </c>
      <c r="Z2729">
        <v>5.08</v>
      </c>
      <c r="AA2729">
        <v>5.3</v>
      </c>
      <c r="AB2729">
        <v>5.3</v>
      </c>
      <c r="BI2729" t="s">
        <v>1305</v>
      </c>
      <c r="BJ2729" t="s">
        <v>67</v>
      </c>
      <c r="BL2729" t="s">
        <v>289</v>
      </c>
      <c r="BM2729">
        <v>2255</v>
      </c>
    </row>
    <row r="2730" spans="1:67" x14ac:dyDescent="0.25">
      <c r="A2730" t="s">
        <v>1306</v>
      </c>
      <c r="C2730" t="s">
        <v>1504</v>
      </c>
      <c r="D2730" t="s">
        <v>64</v>
      </c>
      <c r="E2730" t="s">
        <v>1291</v>
      </c>
      <c r="F2730" t="s">
        <v>1292</v>
      </c>
      <c r="G2730" t="s">
        <v>1291</v>
      </c>
      <c r="H2730" t="s">
        <v>1292</v>
      </c>
      <c r="L2730" t="s">
        <v>1307</v>
      </c>
      <c r="BA2730">
        <v>3.91</v>
      </c>
      <c r="BB2730">
        <v>2.92</v>
      </c>
      <c r="BC2730">
        <v>2.77</v>
      </c>
      <c r="BD2730">
        <v>2.92</v>
      </c>
      <c r="BJ2730" t="s">
        <v>67</v>
      </c>
      <c r="BL2730" t="s">
        <v>289</v>
      </c>
      <c r="BM2730">
        <v>2255</v>
      </c>
    </row>
    <row r="2731" spans="1:67" x14ac:dyDescent="0.25">
      <c r="A2731" t="s">
        <v>1306</v>
      </c>
      <c r="C2731" t="s">
        <v>1504</v>
      </c>
      <c r="D2731" t="s">
        <v>64</v>
      </c>
      <c r="E2731" t="s">
        <v>1291</v>
      </c>
      <c r="F2731" t="s">
        <v>1292</v>
      </c>
      <c r="G2731" t="s">
        <v>1291</v>
      </c>
      <c r="H2731" t="s">
        <v>1292</v>
      </c>
      <c r="L2731" t="s">
        <v>1307</v>
      </c>
      <c r="BE2731">
        <v>4.42</v>
      </c>
      <c r="BF2731">
        <v>2.67</v>
      </c>
      <c r="BG2731">
        <v>2.11</v>
      </c>
      <c r="BH2731">
        <v>2.67</v>
      </c>
      <c r="BJ2731" t="s">
        <v>67</v>
      </c>
      <c r="BL2731" t="s">
        <v>289</v>
      </c>
      <c r="BM2731">
        <v>2255</v>
      </c>
    </row>
    <row r="2732" spans="1:67" x14ac:dyDescent="0.25">
      <c r="A2732" t="s">
        <v>1308</v>
      </c>
      <c r="C2732" t="s">
        <v>1504</v>
      </c>
      <c r="D2732" t="s">
        <v>64</v>
      </c>
      <c r="E2732" t="s">
        <v>1291</v>
      </c>
      <c r="F2732" t="s">
        <v>1292</v>
      </c>
      <c r="G2732" t="s">
        <v>1291</v>
      </c>
      <c r="H2732" t="s">
        <v>1292</v>
      </c>
      <c r="L2732" t="s">
        <v>1307</v>
      </c>
      <c r="AW2732">
        <v>4.04</v>
      </c>
      <c r="AX2732">
        <v>3.15</v>
      </c>
      <c r="AY2732">
        <v>2.96</v>
      </c>
      <c r="AZ2732">
        <v>3.15</v>
      </c>
      <c r="BJ2732" t="s">
        <v>67</v>
      </c>
      <c r="BL2732" t="s">
        <v>289</v>
      </c>
      <c r="BM2732">
        <v>2255</v>
      </c>
    </row>
    <row r="2733" spans="1:67" x14ac:dyDescent="0.25">
      <c r="A2733" t="s">
        <v>1308</v>
      </c>
      <c r="C2733" t="s">
        <v>1504</v>
      </c>
      <c r="D2733" t="s">
        <v>64</v>
      </c>
      <c r="E2733" t="s">
        <v>1291</v>
      </c>
      <c r="F2733" t="s">
        <v>1292</v>
      </c>
      <c r="G2733" t="s">
        <v>1291</v>
      </c>
      <c r="H2733" t="s">
        <v>1292</v>
      </c>
      <c r="L2733" t="s">
        <v>1307</v>
      </c>
      <c r="BA2733">
        <v>4.47</v>
      </c>
      <c r="BB2733">
        <v>3.87</v>
      </c>
      <c r="BC2733">
        <v>3.49</v>
      </c>
      <c r="BD2733">
        <v>3.87</v>
      </c>
      <c r="BJ2733" t="s">
        <v>67</v>
      </c>
      <c r="BL2733" t="s">
        <v>289</v>
      </c>
      <c r="BM2733">
        <v>2255</v>
      </c>
    </row>
    <row r="2734" spans="1:67" s="12" customFormat="1" x14ac:dyDescent="0.25">
      <c r="A2734" t="s">
        <v>1309</v>
      </c>
      <c r="B2734"/>
      <c r="C2734" t="s">
        <v>1504</v>
      </c>
      <c r="D2734" t="s">
        <v>64</v>
      </c>
      <c r="E2734" t="s">
        <v>1291</v>
      </c>
      <c r="F2734" t="s">
        <v>1292</v>
      </c>
      <c r="G2734" t="s">
        <v>1291</v>
      </c>
      <c r="H2734" t="s">
        <v>1292</v>
      </c>
      <c r="I2734"/>
      <c r="J2734"/>
      <c r="K2734"/>
      <c r="L2734" t="s">
        <v>939</v>
      </c>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v>3.51</v>
      </c>
      <c r="AT2734">
        <v>2.27</v>
      </c>
      <c r="AU2734"/>
      <c r="AV2734">
        <v>2.27</v>
      </c>
      <c r="AW2734"/>
      <c r="AX2734"/>
      <c r="AY2734"/>
      <c r="AZ2734"/>
      <c r="BA2734"/>
      <c r="BB2734"/>
      <c r="BC2734"/>
      <c r="BD2734"/>
      <c r="BE2734"/>
      <c r="BF2734"/>
      <c r="BG2734"/>
      <c r="BH2734"/>
      <c r="BI2734"/>
      <c r="BJ2734" t="s">
        <v>67</v>
      </c>
      <c r="BK2734"/>
      <c r="BL2734" t="s">
        <v>289</v>
      </c>
      <c r="BM2734">
        <v>2255</v>
      </c>
      <c r="BN2734"/>
      <c r="BO2734"/>
    </row>
    <row r="2735" spans="1:67" s="12" customFormat="1" x14ac:dyDescent="0.25">
      <c r="A2735" t="s">
        <v>1309</v>
      </c>
      <c r="B2735"/>
      <c r="C2735" t="s">
        <v>1504</v>
      </c>
      <c r="D2735" t="s">
        <v>64</v>
      </c>
      <c r="E2735" t="s">
        <v>1291</v>
      </c>
      <c r="F2735" t="s">
        <v>1292</v>
      </c>
      <c r="G2735" t="s">
        <v>1291</v>
      </c>
      <c r="H2735" t="s">
        <v>1292</v>
      </c>
      <c r="I2735"/>
      <c r="J2735"/>
      <c r="K2735"/>
      <c r="L2735" t="s">
        <v>939</v>
      </c>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c r="AT2735"/>
      <c r="AU2735"/>
      <c r="AV2735"/>
      <c r="AW2735">
        <v>3.9</v>
      </c>
      <c r="AX2735">
        <v>2.78</v>
      </c>
      <c r="AY2735">
        <v>2.6</v>
      </c>
      <c r="AZ2735">
        <v>2.78</v>
      </c>
      <c r="BA2735"/>
      <c r="BB2735"/>
      <c r="BC2735"/>
      <c r="BD2735"/>
      <c r="BE2735"/>
      <c r="BF2735"/>
      <c r="BG2735"/>
      <c r="BH2735"/>
      <c r="BI2735"/>
      <c r="BJ2735" t="s">
        <v>67</v>
      </c>
      <c r="BK2735"/>
      <c r="BL2735" t="s">
        <v>289</v>
      </c>
      <c r="BM2735">
        <v>2255</v>
      </c>
      <c r="BN2735"/>
      <c r="BO2735"/>
    </row>
    <row r="2736" spans="1:67" s="12" customFormat="1" x14ac:dyDescent="0.25">
      <c r="A2736" t="s">
        <v>1310</v>
      </c>
      <c r="B2736"/>
      <c r="C2736" t="s">
        <v>1504</v>
      </c>
      <c r="D2736" t="s">
        <v>64</v>
      </c>
      <c r="E2736" t="s">
        <v>1291</v>
      </c>
      <c r="F2736" t="s">
        <v>1292</v>
      </c>
      <c r="G2736" t="s">
        <v>1291</v>
      </c>
      <c r="H2736" t="s">
        <v>1292</v>
      </c>
      <c r="I2736"/>
      <c r="J2736"/>
      <c r="K2736"/>
      <c r="L2736" t="s">
        <v>939</v>
      </c>
      <c r="M2736"/>
      <c r="N2736"/>
      <c r="O2736"/>
      <c r="P2736"/>
      <c r="Q2736"/>
      <c r="R2736"/>
      <c r="S2736"/>
      <c r="T2736"/>
      <c r="U2736"/>
      <c r="V2736"/>
      <c r="W2736"/>
      <c r="X2736"/>
      <c r="Y2736"/>
      <c r="Z2736"/>
      <c r="AA2736"/>
      <c r="AB2736"/>
      <c r="AC2736"/>
      <c r="AD2736"/>
      <c r="AE2736"/>
      <c r="AF2736"/>
      <c r="AG2736"/>
      <c r="AH2736"/>
      <c r="AI2736">
        <v>4.6399999999999997</v>
      </c>
      <c r="AJ2736">
        <v>4.6399999999999997</v>
      </c>
      <c r="AK2736"/>
      <c r="AL2736"/>
      <c r="AM2736"/>
      <c r="AN2736"/>
      <c r="AO2736"/>
      <c r="AP2736"/>
      <c r="AQ2736"/>
      <c r="AR2736"/>
      <c r="AS2736"/>
      <c r="AT2736"/>
      <c r="AU2736"/>
      <c r="AV2736"/>
      <c r="AW2736"/>
      <c r="AX2736"/>
      <c r="AY2736"/>
      <c r="AZ2736"/>
      <c r="BA2736"/>
      <c r="BB2736"/>
      <c r="BC2736"/>
      <c r="BD2736"/>
      <c r="BE2736"/>
      <c r="BF2736"/>
      <c r="BG2736"/>
      <c r="BH2736"/>
      <c r="BI2736"/>
      <c r="BJ2736" t="s">
        <v>67</v>
      </c>
      <c r="BK2736"/>
      <c r="BL2736" t="s">
        <v>289</v>
      </c>
      <c r="BM2736">
        <v>2255</v>
      </c>
      <c r="BN2736"/>
      <c r="BO2736"/>
    </row>
    <row r="2737" spans="1:67" s="8" customFormat="1" x14ac:dyDescent="0.25">
      <c r="A2737" t="s">
        <v>1311</v>
      </c>
      <c r="B2737"/>
      <c r="C2737" t="s">
        <v>1504</v>
      </c>
      <c r="D2737" t="s">
        <v>64</v>
      </c>
      <c r="E2737" t="s">
        <v>1291</v>
      </c>
      <c r="F2737" t="s">
        <v>1292</v>
      </c>
      <c r="G2737" t="s">
        <v>1291</v>
      </c>
      <c r="H2737" t="s">
        <v>1292</v>
      </c>
      <c r="I2737"/>
      <c r="J2737"/>
      <c r="K2737"/>
      <c r="L2737" t="s">
        <v>1312</v>
      </c>
      <c r="M2737"/>
      <c r="N2737"/>
      <c r="O2737"/>
      <c r="P2737"/>
      <c r="Q2737"/>
      <c r="R2737"/>
      <c r="S2737"/>
      <c r="T2737"/>
      <c r="U2737"/>
      <c r="V2737"/>
      <c r="W2737"/>
      <c r="X2737"/>
      <c r="Y2737"/>
      <c r="Z2737"/>
      <c r="AA2737"/>
      <c r="AB2737"/>
      <c r="AC2737">
        <v>3.69</v>
      </c>
      <c r="AD2737">
        <v>5.63</v>
      </c>
      <c r="AE2737">
        <v>5.82</v>
      </c>
      <c r="AF2737">
        <v>5.82</v>
      </c>
      <c r="AG2737"/>
      <c r="AH2737"/>
      <c r="AI2737"/>
      <c r="AJ2737"/>
      <c r="AK2737"/>
      <c r="AL2737"/>
      <c r="AM2737"/>
      <c r="AN2737"/>
      <c r="AO2737"/>
      <c r="AP2737"/>
      <c r="AQ2737"/>
      <c r="AR2737"/>
      <c r="AS2737"/>
      <c r="AT2737"/>
      <c r="AU2737"/>
      <c r="AV2737"/>
      <c r="AW2737"/>
      <c r="AX2737"/>
      <c r="AY2737"/>
      <c r="AZ2737"/>
      <c r="BA2737"/>
      <c r="BB2737"/>
      <c r="BC2737"/>
      <c r="BD2737"/>
      <c r="BE2737"/>
      <c r="BF2737"/>
      <c r="BG2737"/>
      <c r="BH2737"/>
      <c r="BI2737"/>
      <c r="BJ2737" t="s">
        <v>67</v>
      </c>
      <c r="BK2737"/>
      <c r="BL2737" t="s">
        <v>289</v>
      </c>
      <c r="BM2737">
        <v>2255</v>
      </c>
      <c r="BN2737"/>
      <c r="BO2737"/>
    </row>
    <row r="2738" spans="1:67" s="8" customFormat="1" x14ac:dyDescent="0.25">
      <c r="A2738" t="s">
        <v>1313</v>
      </c>
      <c r="B2738"/>
      <c r="C2738" t="s">
        <v>1504</v>
      </c>
      <c r="D2738" t="s">
        <v>64</v>
      </c>
      <c r="E2738" t="s">
        <v>1291</v>
      </c>
      <c r="F2738" t="s">
        <v>1292</v>
      </c>
      <c r="G2738" t="s">
        <v>1291</v>
      </c>
      <c r="H2738" t="s">
        <v>1292</v>
      </c>
      <c r="I2738"/>
      <c r="J2738"/>
      <c r="K2738"/>
      <c r="L2738" t="s">
        <v>1089</v>
      </c>
      <c r="M2738"/>
      <c r="N2738"/>
      <c r="O2738"/>
      <c r="P2738"/>
      <c r="Q2738"/>
      <c r="R2738"/>
      <c r="S2738"/>
      <c r="T2738"/>
      <c r="U2738"/>
      <c r="V2738"/>
      <c r="W2738"/>
      <c r="X2738"/>
      <c r="Y2738">
        <v>3.75</v>
      </c>
      <c r="Z2738">
        <v>4.7</v>
      </c>
      <c r="AA2738">
        <v>4.9400000000000004</v>
      </c>
      <c r="AB2738">
        <v>4.9400000000000004</v>
      </c>
      <c r="AC2738"/>
      <c r="AD2738"/>
      <c r="AE2738"/>
      <c r="AF2738"/>
      <c r="AG2738"/>
      <c r="AH2738"/>
      <c r="AI2738"/>
      <c r="AJ2738"/>
      <c r="AK2738"/>
      <c r="AL2738"/>
      <c r="AM2738"/>
      <c r="AN2738"/>
      <c r="AO2738"/>
      <c r="AP2738"/>
      <c r="AQ2738"/>
      <c r="AR2738"/>
      <c r="AS2738"/>
      <c r="AT2738"/>
      <c r="AU2738"/>
      <c r="AV2738"/>
      <c r="AW2738"/>
      <c r="AX2738"/>
      <c r="AY2738"/>
      <c r="AZ2738"/>
      <c r="BA2738"/>
      <c r="BB2738"/>
      <c r="BC2738"/>
      <c r="BD2738"/>
      <c r="BE2738"/>
      <c r="BF2738"/>
      <c r="BG2738"/>
      <c r="BH2738"/>
      <c r="BI2738" t="s">
        <v>1314</v>
      </c>
      <c r="BJ2738" t="s">
        <v>67</v>
      </c>
      <c r="BK2738"/>
      <c r="BL2738" t="s">
        <v>289</v>
      </c>
      <c r="BM2738">
        <v>2255</v>
      </c>
      <c r="BN2738"/>
      <c r="BO2738"/>
    </row>
    <row r="2739" spans="1:67" s="8" customFormat="1" x14ac:dyDescent="0.25">
      <c r="A2739" s="8" t="s">
        <v>1315</v>
      </c>
      <c r="C2739" s="8" t="s">
        <v>1504</v>
      </c>
      <c r="D2739" s="8" t="s">
        <v>64</v>
      </c>
      <c r="E2739" s="8" t="s">
        <v>1291</v>
      </c>
      <c r="F2739" s="8" t="s">
        <v>1292</v>
      </c>
      <c r="G2739" s="8" t="s">
        <v>1291</v>
      </c>
      <c r="H2739" s="8" t="s">
        <v>1292</v>
      </c>
      <c r="L2739" s="8" t="s">
        <v>309</v>
      </c>
      <c r="BA2739" s="8">
        <v>3.68</v>
      </c>
      <c r="BB2739" s="8">
        <v>3.14</v>
      </c>
      <c r="BC2739" s="8">
        <v>2.89</v>
      </c>
      <c r="BD2739" s="8">
        <v>3.14</v>
      </c>
      <c r="BJ2739" s="8" t="s">
        <v>67</v>
      </c>
      <c r="BL2739" s="8" t="s">
        <v>289</v>
      </c>
      <c r="BM2739" s="8">
        <v>2255</v>
      </c>
    </row>
    <row r="2740" spans="1:67" x14ac:dyDescent="0.25">
      <c r="A2740" s="8" t="s">
        <v>1315</v>
      </c>
      <c r="B2740" s="8"/>
      <c r="C2740" s="8" t="s">
        <v>1504</v>
      </c>
      <c r="D2740" s="8" t="s">
        <v>64</v>
      </c>
      <c r="E2740" s="8" t="s">
        <v>1291</v>
      </c>
      <c r="F2740" s="8" t="s">
        <v>1292</v>
      </c>
      <c r="G2740" s="8" t="s">
        <v>1291</v>
      </c>
      <c r="H2740" s="8" t="s">
        <v>1292</v>
      </c>
      <c r="I2740" s="8"/>
      <c r="J2740" s="8"/>
      <c r="K2740" s="8"/>
      <c r="L2740" s="8" t="s">
        <v>309</v>
      </c>
      <c r="M2740" s="8"/>
      <c r="N2740" s="8"/>
      <c r="O2740" s="8"/>
      <c r="P2740" s="8"/>
      <c r="Q2740" s="8"/>
      <c r="R2740" s="8"/>
      <c r="S2740" s="8"/>
      <c r="T2740" s="8"/>
      <c r="U2740" s="8"/>
      <c r="V2740" s="8"/>
      <c r="W2740" s="8"/>
      <c r="X2740" s="8"/>
      <c r="Y2740" s="8"/>
      <c r="Z2740" s="8"/>
      <c r="AA2740" s="8"/>
      <c r="AB2740" s="8"/>
      <c r="AC2740" s="8"/>
      <c r="AD2740" s="8"/>
      <c r="AE2740" s="8"/>
      <c r="AF2740" s="8"/>
      <c r="AG2740" s="8"/>
      <c r="AH2740" s="8"/>
      <c r="AI2740" s="8"/>
      <c r="AJ2740" s="8"/>
      <c r="AK2740" s="8"/>
      <c r="AL2740" s="8"/>
      <c r="AM2740" s="8"/>
      <c r="AN2740" s="8"/>
      <c r="AO2740" s="8"/>
      <c r="AP2740" s="8"/>
      <c r="AQ2740" s="8"/>
      <c r="AR2740" s="8"/>
      <c r="AS2740" s="8"/>
      <c r="AT2740" s="8"/>
      <c r="AU2740" s="8"/>
      <c r="AV2740" s="8"/>
      <c r="AW2740" s="8"/>
      <c r="AX2740" s="8"/>
      <c r="AY2740" s="8"/>
      <c r="AZ2740" s="8"/>
      <c r="BA2740" s="8"/>
      <c r="BB2740" s="8"/>
      <c r="BC2740" s="8"/>
      <c r="BD2740" s="8"/>
      <c r="BE2740" s="8">
        <v>4.5599999999999996</v>
      </c>
      <c r="BF2740" s="8">
        <v>2.88</v>
      </c>
      <c r="BG2740" s="8">
        <v>2.23</v>
      </c>
      <c r="BH2740" s="8">
        <v>2.88</v>
      </c>
      <c r="BI2740" s="8"/>
      <c r="BJ2740" s="8" t="s">
        <v>67</v>
      </c>
      <c r="BK2740" s="8"/>
      <c r="BL2740" s="8" t="s">
        <v>289</v>
      </c>
      <c r="BM2740" s="8">
        <v>2255</v>
      </c>
      <c r="BN2740" s="8"/>
      <c r="BO2740" s="8"/>
    </row>
    <row r="2741" spans="1:67" x14ac:dyDescent="0.25">
      <c r="A2741" t="s">
        <v>1316</v>
      </c>
      <c r="C2741" t="s">
        <v>1504</v>
      </c>
      <c r="D2741" t="s">
        <v>64</v>
      </c>
      <c r="E2741" t="s">
        <v>1291</v>
      </c>
      <c r="F2741" t="s">
        <v>1292</v>
      </c>
      <c r="G2741" t="s">
        <v>1291</v>
      </c>
      <c r="H2741" t="s">
        <v>1292</v>
      </c>
      <c r="L2741" t="s">
        <v>946</v>
      </c>
      <c r="AA2741">
        <v>5.23</v>
      </c>
      <c r="AB2741">
        <v>5.23</v>
      </c>
      <c r="BJ2741" t="s">
        <v>67</v>
      </c>
      <c r="BL2741" t="s">
        <v>289</v>
      </c>
      <c r="BM2741">
        <v>2255</v>
      </c>
    </row>
    <row r="2742" spans="1:67" x14ac:dyDescent="0.25">
      <c r="A2742" t="s">
        <v>1316</v>
      </c>
      <c r="C2742" t="s">
        <v>1504</v>
      </c>
      <c r="D2742" t="s">
        <v>64</v>
      </c>
      <c r="E2742" t="s">
        <v>1291</v>
      </c>
      <c r="F2742" t="s">
        <v>1292</v>
      </c>
      <c r="G2742" t="s">
        <v>1291</v>
      </c>
      <c r="H2742" t="s">
        <v>1292</v>
      </c>
      <c r="L2742" t="s">
        <v>946</v>
      </c>
      <c r="AC2742">
        <v>4.78</v>
      </c>
      <c r="AD2742">
        <v>5.77</v>
      </c>
      <c r="AE2742">
        <v>6.12</v>
      </c>
      <c r="AF2742">
        <v>6.12</v>
      </c>
      <c r="BJ2742" t="s">
        <v>67</v>
      </c>
      <c r="BL2742" t="s">
        <v>289</v>
      </c>
      <c r="BM2742">
        <v>2255</v>
      </c>
    </row>
    <row r="2743" spans="1:67" x14ac:dyDescent="0.25">
      <c r="A2743" t="s">
        <v>1317</v>
      </c>
      <c r="C2743" t="s">
        <v>1504</v>
      </c>
      <c r="D2743" t="s">
        <v>64</v>
      </c>
      <c r="E2743" t="s">
        <v>1291</v>
      </c>
      <c r="F2743" t="s">
        <v>1292</v>
      </c>
      <c r="G2743" t="s">
        <v>1291</v>
      </c>
      <c r="H2743" t="s">
        <v>1292</v>
      </c>
      <c r="L2743" t="s">
        <v>944</v>
      </c>
      <c r="AY2743">
        <v>2.79</v>
      </c>
      <c r="AZ2743">
        <v>2.79</v>
      </c>
      <c r="BJ2743" t="s">
        <v>67</v>
      </c>
      <c r="BL2743" t="s">
        <v>289</v>
      </c>
      <c r="BM2743">
        <v>2255</v>
      </c>
    </row>
    <row r="2744" spans="1:67" x14ac:dyDescent="0.25">
      <c r="A2744" t="s">
        <v>1317</v>
      </c>
      <c r="C2744" t="s">
        <v>1504</v>
      </c>
      <c r="D2744" t="s">
        <v>64</v>
      </c>
      <c r="E2744" t="s">
        <v>1291</v>
      </c>
      <c r="F2744" t="s">
        <v>1292</v>
      </c>
      <c r="G2744" t="s">
        <v>1291</v>
      </c>
      <c r="H2744" t="s">
        <v>1292</v>
      </c>
      <c r="L2744" t="s">
        <v>944</v>
      </c>
      <c r="BA2744">
        <v>4.41</v>
      </c>
      <c r="BB2744">
        <v>3.55</v>
      </c>
      <c r="BC2744">
        <v>3.27</v>
      </c>
      <c r="BD2744">
        <v>3.55</v>
      </c>
      <c r="BJ2744" t="s">
        <v>67</v>
      </c>
      <c r="BL2744" t="s">
        <v>289</v>
      </c>
      <c r="BM2744">
        <v>2255</v>
      </c>
    </row>
    <row r="2745" spans="1:67" x14ac:dyDescent="0.25">
      <c r="A2745" t="s">
        <v>1317</v>
      </c>
      <c r="C2745" t="s">
        <v>1504</v>
      </c>
      <c r="D2745" t="s">
        <v>64</v>
      </c>
      <c r="E2745" t="s">
        <v>1291</v>
      </c>
      <c r="F2745" t="s">
        <v>1292</v>
      </c>
      <c r="G2745" t="s">
        <v>1291</v>
      </c>
      <c r="H2745" t="s">
        <v>1292</v>
      </c>
      <c r="L2745" t="s">
        <v>944</v>
      </c>
      <c r="BF2745">
        <v>3.28</v>
      </c>
      <c r="BH2745">
        <v>3.28</v>
      </c>
      <c r="BJ2745" t="s">
        <v>67</v>
      </c>
      <c r="BL2745" t="s">
        <v>289</v>
      </c>
      <c r="BM2745">
        <v>2255</v>
      </c>
    </row>
    <row r="2746" spans="1:67" x14ac:dyDescent="0.25">
      <c r="A2746" t="s">
        <v>1318</v>
      </c>
      <c r="C2746" t="s">
        <v>1504</v>
      </c>
      <c r="D2746" t="s">
        <v>64</v>
      </c>
      <c r="E2746" t="s">
        <v>1291</v>
      </c>
      <c r="F2746" t="s">
        <v>1292</v>
      </c>
      <c r="G2746" t="s">
        <v>1291</v>
      </c>
      <c r="H2746" t="s">
        <v>1292</v>
      </c>
      <c r="L2746" t="s">
        <v>309</v>
      </c>
      <c r="AC2746">
        <v>4.55</v>
      </c>
      <c r="AD2746">
        <v>6.29</v>
      </c>
      <c r="AE2746">
        <v>6.66</v>
      </c>
      <c r="AF2746">
        <v>6.66</v>
      </c>
      <c r="BJ2746" t="s">
        <v>67</v>
      </c>
      <c r="BL2746" t="s">
        <v>289</v>
      </c>
      <c r="BM2746">
        <v>2255</v>
      </c>
    </row>
    <row r="2747" spans="1:67" x14ac:dyDescent="0.25">
      <c r="A2747" t="s">
        <v>1318</v>
      </c>
      <c r="C2747" t="s">
        <v>1504</v>
      </c>
      <c r="D2747" t="s">
        <v>64</v>
      </c>
      <c r="E2747" t="s">
        <v>1291</v>
      </c>
      <c r="F2747" t="s">
        <v>1292</v>
      </c>
      <c r="G2747" t="s">
        <v>1291</v>
      </c>
      <c r="H2747" t="s">
        <v>1292</v>
      </c>
      <c r="L2747" t="s">
        <v>309</v>
      </c>
      <c r="AG2747">
        <v>4.3</v>
      </c>
      <c r="AH2747">
        <v>5.48</v>
      </c>
      <c r="AI2747">
        <v>4.88</v>
      </c>
      <c r="AJ2747">
        <v>5.48</v>
      </c>
      <c r="BJ2747" t="s">
        <v>67</v>
      </c>
      <c r="BL2747" t="s">
        <v>289</v>
      </c>
      <c r="BM2747">
        <v>2255</v>
      </c>
    </row>
    <row r="2748" spans="1:67" x14ac:dyDescent="0.25">
      <c r="A2748" t="s">
        <v>1319</v>
      </c>
      <c r="C2748" t="s">
        <v>1504</v>
      </c>
      <c r="D2748" t="s">
        <v>64</v>
      </c>
      <c r="E2748" t="s">
        <v>1291</v>
      </c>
      <c r="F2748" t="s">
        <v>1292</v>
      </c>
      <c r="G2748" t="s">
        <v>1291</v>
      </c>
      <c r="H2748" t="s">
        <v>1292</v>
      </c>
      <c r="L2748" t="s">
        <v>309</v>
      </c>
      <c r="AC2748">
        <v>4.0599999999999996</v>
      </c>
      <c r="AD2748">
        <v>5.63</v>
      </c>
      <c r="AE2748">
        <v>5.87</v>
      </c>
      <c r="AF2748">
        <v>5.87</v>
      </c>
      <c r="BJ2748" t="s">
        <v>67</v>
      </c>
      <c r="BL2748" t="s">
        <v>289</v>
      </c>
      <c r="BM2748">
        <v>2255</v>
      </c>
    </row>
    <row r="2749" spans="1:67" x14ac:dyDescent="0.25">
      <c r="A2749" s="8" t="s">
        <v>1485</v>
      </c>
      <c r="B2749" s="8"/>
      <c r="C2749" s="8" t="s">
        <v>1504</v>
      </c>
      <c r="D2749" s="8" t="s">
        <v>64</v>
      </c>
      <c r="E2749" s="8" t="s">
        <v>1291</v>
      </c>
      <c r="F2749" s="8" t="s">
        <v>1292</v>
      </c>
      <c r="G2749" s="8" t="s">
        <v>1291</v>
      </c>
      <c r="H2749" s="8" t="s">
        <v>1292</v>
      </c>
      <c r="I2749" s="8"/>
      <c r="J2749" s="8"/>
      <c r="K2749" s="8"/>
      <c r="L2749" s="8" t="s">
        <v>1500</v>
      </c>
      <c r="M2749" s="8"/>
      <c r="N2749" s="8"/>
      <c r="O2749" s="8"/>
      <c r="P2749" s="8"/>
      <c r="Q2749" s="8"/>
      <c r="R2749" s="8"/>
      <c r="S2749" s="8"/>
      <c r="T2749" s="8"/>
      <c r="U2749" s="8">
        <v>3.35</v>
      </c>
      <c r="V2749" s="8">
        <v>3.72</v>
      </c>
      <c r="W2749" s="8">
        <v>4.1100000000000003</v>
      </c>
      <c r="X2749" s="8">
        <v>4.1100000000000003</v>
      </c>
      <c r="Y2749" s="8"/>
      <c r="Z2749" s="8"/>
      <c r="AA2749" s="8"/>
      <c r="AB2749" s="8"/>
      <c r="AC2749" s="8"/>
      <c r="AD2749" s="8"/>
      <c r="AE2749" s="8"/>
      <c r="AF2749" s="8"/>
      <c r="AG2749" s="8"/>
      <c r="AH2749" s="8"/>
      <c r="AI2749" s="8"/>
      <c r="AJ2749" s="8"/>
      <c r="AK2749" s="8"/>
      <c r="AL2749" s="8"/>
      <c r="AM2749" s="8"/>
      <c r="AN2749" s="8"/>
      <c r="AO2749" s="8"/>
      <c r="AP2749" s="8"/>
      <c r="AQ2749" s="8"/>
      <c r="AR2749" s="8"/>
      <c r="AS2749" s="8"/>
      <c r="AT2749" s="8"/>
      <c r="AU2749" s="8"/>
      <c r="AV2749" s="8"/>
      <c r="AW2749" s="8"/>
      <c r="AX2749" s="8"/>
      <c r="AY2749" s="8"/>
      <c r="AZ2749" s="8"/>
      <c r="BA2749" s="8"/>
      <c r="BB2749" s="8"/>
      <c r="BC2749" s="8"/>
      <c r="BD2749" s="8"/>
      <c r="BE2749" s="8"/>
      <c r="BF2749" s="8"/>
      <c r="BG2749" s="8"/>
      <c r="BH2749" s="8"/>
      <c r="BI2749" s="8"/>
      <c r="BJ2749" s="8" t="s">
        <v>67</v>
      </c>
      <c r="BK2749" s="9">
        <v>44809</v>
      </c>
      <c r="BL2749" s="8" t="s">
        <v>1484</v>
      </c>
      <c r="BM2749" s="8">
        <v>36356</v>
      </c>
      <c r="BN2749" s="8"/>
      <c r="BO2749" s="8"/>
    </row>
    <row r="2750" spans="1:67" x14ac:dyDescent="0.25">
      <c r="A2750" s="8" t="s">
        <v>1486</v>
      </c>
      <c r="B2750" s="8"/>
      <c r="C2750" s="8" t="s">
        <v>1504</v>
      </c>
      <c r="D2750" s="8" t="s">
        <v>64</v>
      </c>
      <c r="E2750" s="8" t="s">
        <v>1291</v>
      </c>
      <c r="F2750" s="8" t="s">
        <v>1292</v>
      </c>
      <c r="G2750" s="8" t="s">
        <v>1291</v>
      </c>
      <c r="H2750" s="8" t="s">
        <v>1292</v>
      </c>
      <c r="I2750" s="8"/>
      <c r="J2750" s="8"/>
      <c r="K2750" s="8"/>
      <c r="L2750" s="8" t="s">
        <v>1500</v>
      </c>
      <c r="M2750" s="8"/>
      <c r="N2750" s="8"/>
      <c r="O2750" s="8"/>
      <c r="P2750" s="8"/>
      <c r="Q2750" s="8"/>
      <c r="R2750" s="8"/>
      <c r="S2750" s="8"/>
      <c r="T2750" s="8"/>
      <c r="U2750" s="8"/>
      <c r="V2750" s="8">
        <v>3.4</v>
      </c>
      <c r="W2750" s="8"/>
      <c r="X2750" s="8">
        <v>3.4</v>
      </c>
      <c r="Y2750" s="8"/>
      <c r="Z2750" s="8"/>
      <c r="AA2750" s="8"/>
      <c r="AB2750" s="8"/>
      <c r="AC2750" s="8"/>
      <c r="AD2750" s="8"/>
      <c r="AE2750" s="8"/>
      <c r="AF2750" s="8"/>
      <c r="AG2750" s="8"/>
      <c r="AH2750" s="8"/>
      <c r="AI2750" s="8"/>
      <c r="AJ2750" s="8"/>
      <c r="AK2750" s="8"/>
      <c r="AL2750" s="8"/>
      <c r="AM2750" s="8"/>
      <c r="AN2750" s="8"/>
      <c r="AO2750" s="8"/>
      <c r="AP2750" s="8"/>
      <c r="AQ2750" s="8"/>
      <c r="AR2750" s="8"/>
      <c r="AS2750" s="8"/>
      <c r="AT2750" s="8"/>
      <c r="AU2750" s="8"/>
      <c r="AV2750" s="8"/>
      <c r="AW2750" s="8"/>
      <c r="AX2750" s="8"/>
      <c r="AY2750" s="8"/>
      <c r="AZ2750" s="8"/>
      <c r="BA2750" s="8"/>
      <c r="BB2750" s="8"/>
      <c r="BC2750" s="8"/>
      <c r="BD2750" s="8"/>
      <c r="BE2750" s="8"/>
      <c r="BF2750" s="8"/>
      <c r="BG2750" s="8"/>
      <c r="BH2750" s="8"/>
      <c r="BI2750" s="8"/>
      <c r="BJ2750" s="8" t="s">
        <v>67</v>
      </c>
      <c r="BK2750" s="9">
        <v>44809</v>
      </c>
      <c r="BL2750" s="8" t="s">
        <v>1484</v>
      </c>
      <c r="BM2750" s="8">
        <v>36356</v>
      </c>
      <c r="BN2750" s="8"/>
      <c r="BO2750" s="8"/>
    </row>
    <row r="2751" spans="1:67" x14ac:dyDescent="0.25">
      <c r="A2751" s="8" t="s">
        <v>1487</v>
      </c>
      <c r="B2751" s="8"/>
      <c r="C2751" s="8" t="s">
        <v>1504</v>
      </c>
      <c r="D2751" s="8" t="s">
        <v>64</v>
      </c>
      <c r="E2751" s="8" t="s">
        <v>1291</v>
      </c>
      <c r="F2751" s="8" t="s">
        <v>1292</v>
      </c>
      <c r="G2751" s="8" t="s">
        <v>1291</v>
      </c>
      <c r="H2751" s="8" t="s">
        <v>1292</v>
      </c>
      <c r="I2751" s="8"/>
      <c r="J2751" s="8"/>
      <c r="K2751" s="8"/>
      <c r="L2751" s="8" t="s">
        <v>1500</v>
      </c>
      <c r="M2751" s="8"/>
      <c r="N2751" s="8"/>
      <c r="O2751" s="8"/>
      <c r="P2751" s="8"/>
      <c r="Q2751" s="8"/>
      <c r="R2751" s="8"/>
      <c r="S2751" s="8"/>
      <c r="T2751" s="8"/>
      <c r="U2751" s="8">
        <v>3.21</v>
      </c>
      <c r="V2751" s="8">
        <v>3.46</v>
      </c>
      <c r="W2751" s="8">
        <v>4.01</v>
      </c>
      <c r="X2751" s="8">
        <v>4.01</v>
      </c>
      <c r="Y2751" s="8"/>
      <c r="Z2751" s="8"/>
      <c r="AA2751" s="8"/>
      <c r="AB2751" s="8"/>
      <c r="AC2751" s="8"/>
      <c r="AD2751" s="8"/>
      <c r="AE2751" s="8"/>
      <c r="AF2751" s="8"/>
      <c r="AG2751" s="8"/>
      <c r="AH2751" s="8"/>
      <c r="AI2751" s="8"/>
      <c r="AJ2751" s="8"/>
      <c r="AK2751" s="8"/>
      <c r="AL2751" s="8"/>
      <c r="AM2751" s="8"/>
      <c r="AN2751" s="8"/>
      <c r="AO2751" s="8"/>
      <c r="AP2751" s="8"/>
      <c r="AQ2751" s="8"/>
      <c r="AR2751" s="8"/>
      <c r="AS2751" s="8"/>
      <c r="AT2751" s="8"/>
      <c r="AU2751" s="8"/>
      <c r="AV2751" s="8"/>
      <c r="AW2751" s="8"/>
      <c r="AX2751" s="8"/>
      <c r="AY2751" s="8"/>
      <c r="AZ2751" s="8"/>
      <c r="BA2751" s="8"/>
      <c r="BB2751" s="8"/>
      <c r="BC2751" s="8"/>
      <c r="BD2751" s="8"/>
      <c r="BE2751" s="8"/>
      <c r="BF2751" s="8"/>
      <c r="BG2751" s="8"/>
      <c r="BH2751" s="8"/>
      <c r="BI2751" s="8"/>
      <c r="BJ2751" s="8" t="s">
        <v>67</v>
      </c>
      <c r="BK2751" s="9">
        <v>44809</v>
      </c>
      <c r="BL2751" s="8" t="s">
        <v>1484</v>
      </c>
      <c r="BM2751" s="8">
        <v>36356</v>
      </c>
      <c r="BN2751" s="8"/>
      <c r="BO2751" s="8"/>
    </row>
    <row r="2752" spans="1:67" s="12" customFormat="1" x14ac:dyDescent="0.25">
      <c r="A2752" s="8" t="s">
        <v>1488</v>
      </c>
      <c r="B2752" s="8"/>
      <c r="C2752" s="8" t="s">
        <v>1504</v>
      </c>
      <c r="D2752" s="8" t="s">
        <v>64</v>
      </c>
      <c r="E2752" s="8" t="s">
        <v>1291</v>
      </c>
      <c r="F2752" s="8" t="s">
        <v>1292</v>
      </c>
      <c r="G2752" s="8" t="s">
        <v>1291</v>
      </c>
      <c r="H2752" s="8" t="s">
        <v>1292</v>
      </c>
      <c r="I2752" s="8"/>
      <c r="J2752" s="8"/>
      <c r="K2752" s="8"/>
      <c r="L2752" s="8" t="s">
        <v>1500</v>
      </c>
      <c r="M2752" s="8"/>
      <c r="N2752" s="8"/>
      <c r="O2752" s="8"/>
      <c r="P2752" s="8"/>
      <c r="Q2752" s="8"/>
      <c r="R2752" s="8"/>
      <c r="S2752" s="8"/>
      <c r="T2752" s="8"/>
      <c r="U2752" s="8">
        <v>3.08</v>
      </c>
      <c r="V2752" s="8">
        <v>3.75</v>
      </c>
      <c r="W2752" s="8">
        <v>4.18</v>
      </c>
      <c r="X2752" s="8">
        <v>4.18</v>
      </c>
      <c r="Y2752" s="8"/>
      <c r="Z2752" s="8"/>
      <c r="AA2752" s="8"/>
      <c r="AB2752" s="8"/>
      <c r="AC2752" s="8"/>
      <c r="AD2752" s="8"/>
      <c r="AE2752" s="8"/>
      <c r="AF2752" s="8"/>
      <c r="AG2752" s="8"/>
      <c r="AH2752" s="8"/>
      <c r="AI2752" s="8"/>
      <c r="AJ2752" s="8"/>
      <c r="AK2752" s="8"/>
      <c r="AL2752" s="8"/>
      <c r="AM2752" s="8"/>
      <c r="AN2752" s="8"/>
      <c r="AO2752" s="8"/>
      <c r="AP2752" s="8"/>
      <c r="AQ2752" s="8"/>
      <c r="AR2752" s="8"/>
      <c r="AS2752" s="8"/>
      <c r="AT2752" s="8"/>
      <c r="AU2752" s="8"/>
      <c r="AV2752" s="8"/>
      <c r="AW2752" s="8"/>
      <c r="AX2752" s="8"/>
      <c r="AY2752" s="8"/>
      <c r="AZ2752" s="8"/>
      <c r="BA2752" s="8"/>
      <c r="BB2752" s="8"/>
      <c r="BC2752" s="8"/>
      <c r="BD2752" s="8"/>
      <c r="BE2752" s="8"/>
      <c r="BF2752" s="8"/>
      <c r="BG2752" s="8"/>
      <c r="BH2752" s="8"/>
      <c r="BI2752" s="8"/>
      <c r="BJ2752" s="8" t="s">
        <v>67</v>
      </c>
      <c r="BK2752" s="9">
        <v>44809</v>
      </c>
      <c r="BL2752" s="8" t="s">
        <v>1484</v>
      </c>
      <c r="BM2752" s="8">
        <v>36356</v>
      </c>
      <c r="BN2752" s="8"/>
      <c r="BO2752" s="8"/>
    </row>
    <row r="2753" spans="1:67" s="12" customFormat="1" x14ac:dyDescent="0.25">
      <c r="A2753" s="8" t="s">
        <v>1489</v>
      </c>
      <c r="B2753" s="8"/>
      <c r="C2753" s="8" t="s">
        <v>1504</v>
      </c>
      <c r="D2753" s="8" t="s">
        <v>64</v>
      </c>
      <c r="E2753" s="8" t="s">
        <v>1291</v>
      </c>
      <c r="F2753" s="8" t="s">
        <v>1292</v>
      </c>
      <c r="G2753" s="8" t="s">
        <v>1291</v>
      </c>
      <c r="H2753" s="8" t="s">
        <v>1292</v>
      </c>
      <c r="I2753" s="8"/>
      <c r="J2753" s="8"/>
      <c r="K2753" s="8"/>
      <c r="L2753" s="8" t="s">
        <v>1500</v>
      </c>
      <c r="M2753" s="8"/>
      <c r="N2753" s="8"/>
      <c r="O2753" s="8"/>
      <c r="P2753" s="8"/>
      <c r="Q2753" s="8"/>
      <c r="R2753" s="8"/>
      <c r="S2753" s="8"/>
      <c r="T2753" s="8"/>
      <c r="U2753" s="8">
        <v>2.93</v>
      </c>
      <c r="V2753" s="8">
        <v>3.45</v>
      </c>
      <c r="W2753" s="8">
        <v>3.97</v>
      </c>
      <c r="X2753" s="8">
        <v>3.97</v>
      </c>
      <c r="Y2753" s="8"/>
      <c r="Z2753" s="8"/>
      <c r="AA2753" s="8"/>
      <c r="AB2753" s="8"/>
      <c r="AC2753" s="8"/>
      <c r="AD2753" s="8"/>
      <c r="AE2753" s="8"/>
      <c r="AF2753" s="8"/>
      <c r="AG2753" s="8"/>
      <c r="AH2753" s="8"/>
      <c r="AI2753" s="8"/>
      <c r="AJ2753" s="8"/>
      <c r="AK2753" s="8"/>
      <c r="AL2753" s="8"/>
      <c r="AM2753" s="8"/>
      <c r="AN2753" s="8"/>
      <c r="AO2753" s="8"/>
      <c r="AP2753" s="8"/>
      <c r="AQ2753" s="8"/>
      <c r="AR2753" s="8"/>
      <c r="AS2753" s="8"/>
      <c r="AT2753" s="8"/>
      <c r="AU2753" s="8"/>
      <c r="AV2753" s="8"/>
      <c r="AW2753" s="8"/>
      <c r="AX2753" s="8"/>
      <c r="AY2753" s="8"/>
      <c r="AZ2753" s="8"/>
      <c r="BA2753" s="8"/>
      <c r="BB2753" s="8"/>
      <c r="BC2753" s="8"/>
      <c r="BD2753" s="8"/>
      <c r="BE2753" s="8"/>
      <c r="BF2753" s="8"/>
      <c r="BG2753" s="8"/>
      <c r="BH2753" s="8"/>
      <c r="BI2753" s="8"/>
      <c r="BJ2753" s="8" t="s">
        <v>67</v>
      </c>
      <c r="BK2753" s="9">
        <v>44809</v>
      </c>
      <c r="BL2753" s="8" t="s">
        <v>1484</v>
      </c>
      <c r="BM2753" s="8">
        <v>36356</v>
      </c>
      <c r="BN2753" s="8"/>
      <c r="BO2753" s="8"/>
    </row>
    <row r="2754" spans="1:67" s="12" customFormat="1" x14ac:dyDescent="0.25">
      <c r="A2754" s="8" t="s">
        <v>1490</v>
      </c>
      <c r="B2754" s="8"/>
      <c r="C2754" s="8" t="s">
        <v>1504</v>
      </c>
      <c r="D2754" s="8" t="s">
        <v>64</v>
      </c>
      <c r="E2754" s="8" t="s">
        <v>1291</v>
      </c>
      <c r="F2754" s="8" t="s">
        <v>1292</v>
      </c>
      <c r="G2754" s="8" t="s">
        <v>1291</v>
      </c>
      <c r="H2754" s="8" t="s">
        <v>1292</v>
      </c>
      <c r="I2754" s="8"/>
      <c r="J2754" s="8"/>
      <c r="K2754" s="8"/>
      <c r="L2754" s="8" t="s">
        <v>1501</v>
      </c>
      <c r="M2754" s="8"/>
      <c r="N2754" s="8"/>
      <c r="O2754" s="8"/>
      <c r="P2754" s="8"/>
      <c r="Q2754" s="8"/>
      <c r="R2754" s="8"/>
      <c r="S2754" s="8"/>
      <c r="T2754" s="8"/>
      <c r="U2754" s="8">
        <v>2.83</v>
      </c>
      <c r="V2754" s="8">
        <v>3.32</v>
      </c>
      <c r="W2754" s="8">
        <v>3.81</v>
      </c>
      <c r="X2754" s="8">
        <v>3.81</v>
      </c>
      <c r="Y2754" s="8"/>
      <c r="Z2754" s="8"/>
      <c r="AA2754" s="8"/>
      <c r="AB2754" s="8"/>
      <c r="AC2754" s="8"/>
      <c r="AD2754" s="8"/>
      <c r="AE2754" s="8"/>
      <c r="AF2754" s="8"/>
      <c r="AG2754" s="8"/>
      <c r="AH2754" s="8"/>
      <c r="AI2754" s="8"/>
      <c r="AJ2754" s="8"/>
      <c r="AK2754" s="8"/>
      <c r="AL2754" s="8"/>
      <c r="AM2754" s="8"/>
      <c r="AN2754" s="8"/>
      <c r="AO2754" s="8"/>
      <c r="AP2754" s="8"/>
      <c r="AQ2754" s="8"/>
      <c r="AR2754" s="8"/>
      <c r="AS2754" s="8"/>
      <c r="AT2754" s="8"/>
      <c r="AU2754" s="8"/>
      <c r="AV2754" s="8"/>
      <c r="AW2754" s="8"/>
      <c r="AX2754" s="8"/>
      <c r="AY2754" s="8"/>
      <c r="AZ2754" s="8"/>
      <c r="BA2754" s="8"/>
      <c r="BB2754" s="8"/>
      <c r="BC2754" s="8"/>
      <c r="BD2754" s="8"/>
      <c r="BE2754" s="8"/>
      <c r="BF2754" s="8"/>
      <c r="BG2754" s="8"/>
      <c r="BH2754" s="8"/>
      <c r="BI2754" s="8"/>
      <c r="BJ2754" s="8" t="s">
        <v>67</v>
      </c>
      <c r="BK2754" s="9">
        <v>44809</v>
      </c>
      <c r="BL2754" s="8" t="s">
        <v>1484</v>
      </c>
      <c r="BM2754" s="8">
        <v>36356</v>
      </c>
      <c r="BN2754" s="8"/>
      <c r="BO2754" s="8"/>
    </row>
    <row r="2755" spans="1:67" s="12" customFormat="1" x14ac:dyDescent="0.25">
      <c r="A2755" s="8" t="s">
        <v>1491</v>
      </c>
      <c r="B2755" s="8"/>
      <c r="C2755" s="8" t="s">
        <v>1504</v>
      </c>
      <c r="D2755" s="8" t="s">
        <v>64</v>
      </c>
      <c r="E2755" s="8" t="s">
        <v>1291</v>
      </c>
      <c r="F2755" s="8" t="s">
        <v>1292</v>
      </c>
      <c r="G2755" s="8" t="s">
        <v>1291</v>
      </c>
      <c r="H2755" s="8" t="s">
        <v>1292</v>
      </c>
      <c r="I2755" s="8"/>
      <c r="J2755" s="8"/>
      <c r="K2755" s="8"/>
      <c r="L2755" s="8" t="s">
        <v>1501</v>
      </c>
      <c r="M2755" s="8"/>
      <c r="N2755" s="8"/>
      <c r="O2755" s="8"/>
      <c r="P2755" s="8"/>
      <c r="Q2755" s="8"/>
      <c r="R2755" s="8"/>
      <c r="S2755" s="8"/>
      <c r="T2755" s="8"/>
      <c r="U2755" s="8">
        <v>2.89</v>
      </c>
      <c r="V2755" s="8">
        <v>3.3</v>
      </c>
      <c r="W2755" s="8">
        <v>3.91</v>
      </c>
      <c r="X2755" s="8">
        <v>3.91</v>
      </c>
      <c r="Y2755" s="8"/>
      <c r="Z2755" s="8"/>
      <c r="AA2755" s="8"/>
      <c r="AB2755" s="8"/>
      <c r="AC2755" s="8"/>
      <c r="AD2755" s="8"/>
      <c r="AE2755" s="8"/>
      <c r="AF2755" s="8"/>
      <c r="AG2755" s="8"/>
      <c r="AH2755" s="8"/>
      <c r="AI2755" s="8"/>
      <c r="AJ2755" s="8"/>
      <c r="AK2755" s="8"/>
      <c r="AL2755" s="8"/>
      <c r="AM2755" s="8"/>
      <c r="AN2755" s="8"/>
      <c r="AO2755" s="8"/>
      <c r="AP2755" s="8"/>
      <c r="AQ2755" s="8"/>
      <c r="AR2755" s="8"/>
      <c r="AS2755" s="8"/>
      <c r="AT2755" s="8"/>
      <c r="AU2755" s="8"/>
      <c r="AV2755" s="8"/>
      <c r="AW2755" s="8"/>
      <c r="AX2755" s="8"/>
      <c r="AY2755" s="8"/>
      <c r="AZ2755" s="8"/>
      <c r="BA2755" s="8"/>
      <c r="BB2755" s="8"/>
      <c r="BC2755" s="8"/>
      <c r="BD2755" s="8"/>
      <c r="BE2755" s="8"/>
      <c r="BF2755" s="8"/>
      <c r="BG2755" s="8"/>
      <c r="BH2755" s="8"/>
      <c r="BI2755" s="8"/>
      <c r="BJ2755" s="8" t="s">
        <v>67</v>
      </c>
      <c r="BK2755" s="9">
        <v>44809</v>
      </c>
      <c r="BL2755" s="8" t="s">
        <v>1484</v>
      </c>
      <c r="BM2755" s="8">
        <v>36356</v>
      </c>
      <c r="BN2755" s="8"/>
      <c r="BO2755" s="8"/>
    </row>
    <row r="2756" spans="1:67" s="12" customFormat="1" x14ac:dyDescent="0.25">
      <c r="A2756" s="8" t="s">
        <v>1733</v>
      </c>
      <c r="B2756" s="8"/>
      <c r="C2756" s="8" t="s">
        <v>1504</v>
      </c>
      <c r="D2756" s="8" t="s">
        <v>64</v>
      </c>
      <c r="E2756" s="8" t="s">
        <v>1291</v>
      </c>
      <c r="F2756" s="8" t="s">
        <v>1292</v>
      </c>
      <c r="G2756" s="8" t="s">
        <v>1291</v>
      </c>
      <c r="H2756" s="8" t="s">
        <v>1292</v>
      </c>
      <c r="I2756" s="8"/>
      <c r="J2756" s="8"/>
      <c r="K2756" s="8"/>
      <c r="L2756" s="8" t="s">
        <v>1738</v>
      </c>
      <c r="M2756" s="8"/>
      <c r="N2756" s="8"/>
      <c r="O2756" s="8"/>
      <c r="P2756" s="8"/>
      <c r="Q2756" s="8"/>
      <c r="R2756" s="8"/>
      <c r="S2756" s="8"/>
      <c r="T2756" s="8"/>
      <c r="U2756" s="8"/>
      <c r="V2756" s="8"/>
      <c r="W2756" s="8"/>
      <c r="X2756" s="8"/>
      <c r="Y2756" s="8"/>
      <c r="Z2756" s="8"/>
      <c r="AA2756" s="8"/>
      <c r="AB2756" s="8"/>
      <c r="AC2756" s="8">
        <v>3.91</v>
      </c>
      <c r="AD2756" s="8"/>
      <c r="AE2756" s="8"/>
      <c r="AF2756" s="8">
        <v>5.6449999999999996</v>
      </c>
      <c r="AG2756" s="8"/>
      <c r="AH2756" s="8"/>
      <c r="AI2756" s="8"/>
      <c r="AJ2756" s="8"/>
      <c r="AK2756" s="8"/>
      <c r="AL2756" s="8"/>
      <c r="AM2756" s="8"/>
      <c r="AN2756" s="8"/>
      <c r="AO2756" s="8"/>
      <c r="AP2756" s="8"/>
      <c r="AQ2756" s="8"/>
      <c r="AR2756" s="8"/>
      <c r="AS2756" s="8"/>
      <c r="AT2756" s="8"/>
      <c r="AU2756" s="8"/>
      <c r="AV2756" s="8"/>
      <c r="AW2756" s="8"/>
      <c r="AX2756" s="8"/>
      <c r="AY2756" s="8"/>
      <c r="AZ2756" s="8"/>
      <c r="BA2756" s="8"/>
      <c r="BB2756" s="8"/>
      <c r="BC2756" s="8"/>
      <c r="BD2756" s="8"/>
      <c r="BE2756" s="8"/>
      <c r="BF2756" s="8"/>
      <c r="BG2756" s="8"/>
      <c r="BH2756" s="8"/>
      <c r="BI2756" s="8"/>
      <c r="BJ2756" s="8" t="s">
        <v>67</v>
      </c>
      <c r="BK2756" s="9">
        <v>44812</v>
      </c>
      <c r="BL2756" s="8" t="s">
        <v>1724</v>
      </c>
      <c r="BM2756" s="8">
        <v>1420</v>
      </c>
      <c r="BN2756" s="8" t="s">
        <v>60</v>
      </c>
      <c r="BO2756" s="8" t="s">
        <v>1724</v>
      </c>
    </row>
    <row r="2757" spans="1:67" s="12" customFormat="1" x14ac:dyDescent="0.25">
      <c r="A2757" s="8" t="s">
        <v>1736</v>
      </c>
      <c r="B2757" s="8"/>
      <c r="C2757" s="8" t="s">
        <v>1504</v>
      </c>
      <c r="D2757" s="8" t="s">
        <v>64</v>
      </c>
      <c r="E2757" s="8" t="s">
        <v>1291</v>
      </c>
      <c r="F2757" s="8" t="s">
        <v>1292</v>
      </c>
      <c r="G2757" s="8" t="s">
        <v>1291</v>
      </c>
      <c r="H2757" s="8" t="s">
        <v>1292</v>
      </c>
      <c r="I2757" s="8"/>
      <c r="J2757" s="8"/>
      <c r="K2757" s="8"/>
      <c r="L2757" s="8" t="s">
        <v>1738</v>
      </c>
      <c r="M2757" s="8"/>
      <c r="N2757" s="8"/>
      <c r="O2757" s="8"/>
      <c r="P2757" s="8"/>
      <c r="Q2757" s="8"/>
      <c r="R2757" s="8"/>
      <c r="S2757" s="8"/>
      <c r="T2757" s="8"/>
      <c r="U2757" s="8"/>
      <c r="V2757" s="8"/>
      <c r="W2757" s="8"/>
      <c r="X2757" s="8"/>
      <c r="Y2757" s="8"/>
      <c r="Z2757" s="8"/>
      <c r="AA2757" s="8"/>
      <c r="AB2757" s="8"/>
      <c r="AC2757" s="8"/>
      <c r="AD2757" s="8"/>
      <c r="AE2757" s="8"/>
      <c r="AF2757" s="8"/>
      <c r="AG2757" s="8">
        <v>3.7789999999999999</v>
      </c>
      <c r="AH2757" s="8"/>
      <c r="AI2757" s="8"/>
      <c r="AJ2757" s="8"/>
      <c r="AK2757" s="8"/>
      <c r="AL2757" s="8"/>
      <c r="AM2757" s="8"/>
      <c r="AN2757" s="8"/>
      <c r="AO2757" s="8"/>
      <c r="AP2757" s="8"/>
      <c r="AQ2757" s="8"/>
      <c r="AR2757" s="8"/>
      <c r="AS2757" s="8"/>
      <c r="AT2757" s="8"/>
      <c r="AU2757" s="8"/>
      <c r="AV2757" s="8"/>
      <c r="AW2757" s="8"/>
      <c r="AX2757" s="8"/>
      <c r="AY2757" s="8"/>
      <c r="AZ2757" s="8"/>
      <c r="BA2757" s="8"/>
      <c r="BB2757" s="8"/>
      <c r="BC2757" s="8"/>
      <c r="BD2757" s="8"/>
      <c r="BE2757" s="8"/>
      <c r="BF2757" s="8"/>
      <c r="BG2757" s="8"/>
      <c r="BH2757" s="8"/>
      <c r="BI2757" s="8" t="s">
        <v>1741</v>
      </c>
      <c r="BJ2757" s="8" t="s">
        <v>67</v>
      </c>
      <c r="BK2757" s="9">
        <v>44812</v>
      </c>
      <c r="BL2757" s="8" t="s">
        <v>1724</v>
      </c>
      <c r="BM2757" s="8">
        <v>1420</v>
      </c>
      <c r="BN2757" s="8"/>
      <c r="BO2757" s="8"/>
    </row>
    <row r="2758" spans="1:67" s="12" customFormat="1" x14ac:dyDescent="0.25">
      <c r="A2758" s="8" t="s">
        <v>1735</v>
      </c>
      <c r="B2758" s="8"/>
      <c r="C2758" s="8" t="s">
        <v>1504</v>
      </c>
      <c r="D2758" s="8" t="s">
        <v>64</v>
      </c>
      <c r="E2758" s="8" t="s">
        <v>1291</v>
      </c>
      <c r="F2758" s="8" t="s">
        <v>1292</v>
      </c>
      <c r="G2758" s="8" t="s">
        <v>1291</v>
      </c>
      <c r="H2758" s="8" t="s">
        <v>1292</v>
      </c>
      <c r="I2758" s="8"/>
      <c r="J2758" s="8"/>
      <c r="K2758" s="8"/>
      <c r="L2758" s="8" t="s">
        <v>1738</v>
      </c>
      <c r="M2758" s="8"/>
      <c r="N2758" s="8"/>
      <c r="O2758" s="8"/>
      <c r="P2758" s="8"/>
      <c r="Q2758" s="8"/>
      <c r="R2758" s="8"/>
      <c r="S2758" s="8"/>
      <c r="T2758" s="8"/>
      <c r="U2758" s="8"/>
      <c r="V2758" s="8"/>
      <c r="W2758" s="8"/>
      <c r="X2758" s="8"/>
      <c r="Y2758" s="8"/>
      <c r="Z2758" s="8"/>
      <c r="AA2758" s="8"/>
      <c r="AB2758" s="8"/>
      <c r="AC2758" s="8"/>
      <c r="AD2758" s="8"/>
      <c r="AE2758" s="8"/>
      <c r="AF2758" s="8"/>
      <c r="AG2758" s="8">
        <v>2.9940000000000002</v>
      </c>
      <c r="AH2758" s="8"/>
      <c r="AI2758" s="8"/>
      <c r="AJ2758" s="8">
        <v>4.6550000000000002</v>
      </c>
      <c r="AK2758" s="8"/>
      <c r="AL2758" s="8"/>
      <c r="AM2758" s="8"/>
      <c r="AN2758" s="8"/>
      <c r="AO2758" s="8"/>
      <c r="AP2758" s="8"/>
      <c r="AQ2758" s="8"/>
      <c r="AR2758" s="8"/>
      <c r="AS2758" s="8"/>
      <c r="AT2758" s="8"/>
      <c r="AU2758" s="8"/>
      <c r="AV2758" s="8"/>
      <c r="AW2758" s="8"/>
      <c r="AX2758" s="8"/>
      <c r="AY2758" s="8"/>
      <c r="AZ2758" s="8"/>
      <c r="BA2758" s="8"/>
      <c r="BB2758" s="8"/>
      <c r="BC2758" s="8"/>
      <c r="BD2758" s="8"/>
      <c r="BE2758" s="8"/>
      <c r="BF2758" s="8"/>
      <c r="BG2758" s="8"/>
      <c r="BH2758" s="8"/>
      <c r="BI2758" s="8"/>
      <c r="BJ2758" s="8" t="s">
        <v>67</v>
      </c>
      <c r="BK2758" s="9">
        <v>44812</v>
      </c>
      <c r="BL2758" s="8" t="s">
        <v>1724</v>
      </c>
      <c r="BM2758" s="8">
        <v>1420</v>
      </c>
      <c r="BN2758" s="8"/>
      <c r="BO2758" s="8"/>
    </row>
    <row r="2759" spans="1:67" s="12" customFormat="1" x14ac:dyDescent="0.25">
      <c r="A2759" s="8" t="s">
        <v>1734</v>
      </c>
      <c r="B2759" s="8"/>
      <c r="C2759" s="8" t="s">
        <v>1504</v>
      </c>
      <c r="D2759" s="8" t="s">
        <v>64</v>
      </c>
      <c r="E2759" s="8" t="s">
        <v>1291</v>
      </c>
      <c r="F2759" s="8" t="s">
        <v>1292</v>
      </c>
      <c r="G2759" s="8" t="s">
        <v>1291</v>
      </c>
      <c r="H2759" s="8" t="s">
        <v>1292</v>
      </c>
      <c r="I2759" s="8"/>
      <c r="J2759" s="8"/>
      <c r="K2759" s="8"/>
      <c r="L2759" s="8" t="s">
        <v>1738</v>
      </c>
      <c r="M2759" s="8"/>
      <c r="N2759" s="8"/>
      <c r="O2759" s="8"/>
      <c r="P2759" s="8"/>
      <c r="Q2759" s="8"/>
      <c r="R2759" s="8"/>
      <c r="S2759" s="8"/>
      <c r="T2759" s="8"/>
      <c r="U2759" s="8"/>
      <c r="V2759" s="8"/>
      <c r="W2759" s="8"/>
      <c r="X2759" s="8"/>
      <c r="Y2759" s="8">
        <v>4.0220000000000002</v>
      </c>
      <c r="Z2759" s="8"/>
      <c r="AA2759" s="8"/>
      <c r="AB2759" s="8"/>
      <c r="AC2759" s="8"/>
      <c r="AD2759" s="8"/>
      <c r="AE2759" s="8"/>
      <c r="AF2759" s="8"/>
      <c r="AG2759" s="8"/>
      <c r="AH2759" s="8"/>
      <c r="AI2759" s="8"/>
      <c r="AJ2759" s="8"/>
      <c r="AK2759" s="8"/>
      <c r="AL2759" s="8"/>
      <c r="AM2759" s="8"/>
      <c r="AN2759" s="8"/>
      <c r="AO2759" s="8"/>
      <c r="AP2759" s="8"/>
      <c r="AQ2759" s="8"/>
      <c r="AR2759" s="8"/>
      <c r="AS2759" s="8"/>
      <c r="AT2759" s="8"/>
      <c r="AU2759" s="8"/>
      <c r="AV2759" s="8"/>
      <c r="AW2759" s="8"/>
      <c r="AX2759" s="8"/>
      <c r="AY2759" s="8"/>
      <c r="AZ2759" s="8"/>
      <c r="BA2759" s="8"/>
      <c r="BB2759" s="8"/>
      <c r="BC2759" s="8"/>
      <c r="BD2759" s="8"/>
      <c r="BE2759" s="8"/>
      <c r="BF2759" s="8"/>
      <c r="BG2759" s="8"/>
      <c r="BH2759" s="8"/>
      <c r="BI2759" s="8" t="s">
        <v>1740</v>
      </c>
      <c r="BJ2759" s="8" t="s">
        <v>67</v>
      </c>
      <c r="BK2759" s="9">
        <v>44812</v>
      </c>
      <c r="BL2759" s="8" t="s">
        <v>1724</v>
      </c>
      <c r="BM2759" s="8">
        <v>1420</v>
      </c>
      <c r="BN2759" s="8"/>
      <c r="BO2759" s="8"/>
    </row>
    <row r="2760" spans="1:67" s="12" customFormat="1" x14ac:dyDescent="0.25">
      <c r="A2760" s="8" t="s">
        <v>1742</v>
      </c>
      <c r="B2760" s="8"/>
      <c r="C2760" s="8" t="s">
        <v>1504</v>
      </c>
      <c r="D2760" s="8" t="s">
        <v>64</v>
      </c>
      <c r="E2760" s="8" t="s">
        <v>1291</v>
      </c>
      <c r="F2760" s="8" t="s">
        <v>1292</v>
      </c>
      <c r="G2760" s="8" t="s">
        <v>1291</v>
      </c>
      <c r="H2760" s="8" t="s">
        <v>1292</v>
      </c>
      <c r="I2760" s="8"/>
      <c r="J2760" s="8"/>
      <c r="K2760" s="8"/>
      <c r="L2760" s="8" t="s">
        <v>1743</v>
      </c>
      <c r="M2760" s="8"/>
      <c r="N2760" s="8"/>
      <c r="O2760" s="8"/>
      <c r="P2760" s="8"/>
      <c r="Q2760" s="8"/>
      <c r="R2760" s="8"/>
      <c r="S2760" s="8"/>
      <c r="T2760" s="8"/>
      <c r="U2760" s="8"/>
      <c r="V2760" s="8"/>
      <c r="W2760" s="8"/>
      <c r="X2760" s="8"/>
      <c r="Y2760" s="8"/>
      <c r="Z2760" s="8"/>
      <c r="AA2760" s="8"/>
      <c r="AB2760" s="8"/>
      <c r="AC2760" s="8"/>
      <c r="AD2760" s="8"/>
      <c r="AE2760" s="8"/>
      <c r="AF2760" s="8"/>
      <c r="AG2760" s="8"/>
      <c r="AH2760" s="8"/>
      <c r="AI2760" s="8"/>
      <c r="AJ2760" s="8"/>
      <c r="AK2760" s="8"/>
      <c r="AL2760" s="8"/>
      <c r="AM2760" s="8"/>
      <c r="AN2760" s="8"/>
      <c r="AO2760" s="8"/>
      <c r="AP2760" s="8"/>
      <c r="AQ2760" s="8"/>
      <c r="AR2760" s="8"/>
      <c r="AS2760" s="8"/>
      <c r="AT2760" s="8"/>
      <c r="AU2760" s="8"/>
      <c r="AV2760" s="8"/>
      <c r="AW2760" s="8">
        <v>4.1660000000000004</v>
      </c>
      <c r="AX2760" s="8">
        <v>3.0920000000000001</v>
      </c>
      <c r="AY2760" s="8">
        <v>3.1059999999999999</v>
      </c>
      <c r="AZ2760" s="8">
        <v>3.1059999999999999</v>
      </c>
      <c r="BA2760" s="8"/>
      <c r="BB2760" s="8"/>
      <c r="BC2760" s="8"/>
      <c r="BD2760" s="8"/>
      <c r="BE2760" s="8"/>
      <c r="BF2760" s="8"/>
      <c r="BG2760" s="8"/>
      <c r="BH2760" s="8"/>
      <c r="BI2760" s="8"/>
      <c r="BJ2760" s="8" t="s">
        <v>67</v>
      </c>
      <c r="BK2760" s="9">
        <v>44812</v>
      </c>
      <c r="BL2760" s="8" t="s">
        <v>1724</v>
      </c>
      <c r="BM2760" s="8">
        <v>1420</v>
      </c>
      <c r="BN2760" s="8" t="s">
        <v>60</v>
      </c>
      <c r="BO2760" s="8" t="s">
        <v>1724</v>
      </c>
    </row>
    <row r="2761" spans="1:67" s="12" customFormat="1" x14ac:dyDescent="0.25">
      <c r="A2761" s="8" t="s">
        <v>1732</v>
      </c>
      <c r="B2761" s="8"/>
      <c r="C2761" s="8" t="s">
        <v>1504</v>
      </c>
      <c r="D2761" s="8" t="s">
        <v>64</v>
      </c>
      <c r="E2761" s="8" t="s">
        <v>1291</v>
      </c>
      <c r="F2761" s="8" t="s">
        <v>1292</v>
      </c>
      <c r="G2761" s="8" t="s">
        <v>1291</v>
      </c>
      <c r="H2761" s="8" t="s">
        <v>1292</v>
      </c>
      <c r="I2761" s="8"/>
      <c r="J2761" s="8"/>
      <c r="K2761" s="8"/>
      <c r="L2761" s="8" t="s">
        <v>1737</v>
      </c>
      <c r="M2761" s="8"/>
      <c r="N2761" s="8"/>
      <c r="O2761" s="8"/>
      <c r="P2761" s="8"/>
      <c r="Q2761" s="8"/>
      <c r="R2761" s="8"/>
      <c r="S2761" s="8"/>
      <c r="T2761" s="8"/>
      <c r="U2761" s="8"/>
      <c r="V2761" s="8"/>
      <c r="W2761" s="8"/>
      <c r="X2761" s="8"/>
      <c r="Y2761" s="8">
        <v>3.1</v>
      </c>
      <c r="Z2761" s="8"/>
      <c r="AA2761" s="8"/>
      <c r="AB2761" s="8">
        <v>4.8</v>
      </c>
      <c r="AC2761" s="8"/>
      <c r="AD2761" s="8"/>
      <c r="AE2761" s="8"/>
      <c r="AF2761" s="8"/>
      <c r="AG2761" s="8"/>
      <c r="AH2761" s="8"/>
      <c r="AI2761" s="8"/>
      <c r="AJ2761" s="8"/>
      <c r="AK2761" s="8"/>
      <c r="AL2761" s="8"/>
      <c r="AM2761" s="8"/>
      <c r="AN2761" s="8"/>
      <c r="AO2761" s="8"/>
      <c r="AP2761" s="8"/>
      <c r="AQ2761" s="8"/>
      <c r="AR2761" s="8"/>
      <c r="AS2761" s="8"/>
      <c r="AT2761" s="8"/>
      <c r="AU2761" s="8"/>
      <c r="AV2761" s="8"/>
      <c r="AW2761" s="8"/>
      <c r="AX2761" s="8"/>
      <c r="AY2761" s="8"/>
      <c r="AZ2761" s="8"/>
      <c r="BA2761" s="8"/>
      <c r="BB2761" s="8"/>
      <c r="BC2761" s="8"/>
      <c r="BD2761" s="8"/>
      <c r="BE2761" s="8"/>
      <c r="BF2761" s="8"/>
      <c r="BG2761" s="8"/>
      <c r="BH2761" s="8"/>
      <c r="BI2761" s="8" t="s">
        <v>1739</v>
      </c>
      <c r="BJ2761" s="8" t="s">
        <v>67</v>
      </c>
      <c r="BK2761" s="9">
        <v>44812</v>
      </c>
      <c r="BL2761" s="8" t="s">
        <v>1724</v>
      </c>
      <c r="BM2761" s="8">
        <v>1420</v>
      </c>
      <c r="BN2761" s="8"/>
      <c r="BO2761" s="8"/>
    </row>
    <row r="2762" spans="1:67" s="12" customFormat="1" x14ac:dyDescent="0.25">
      <c r="A2762" s="13" t="s">
        <v>1723</v>
      </c>
      <c r="B2762" s="13"/>
      <c r="C2762" s="13" t="s">
        <v>1504</v>
      </c>
      <c r="D2762" s="13" t="s">
        <v>64</v>
      </c>
      <c r="E2762" s="13" t="s">
        <v>1291</v>
      </c>
      <c r="F2762" s="13" t="s">
        <v>1292</v>
      </c>
      <c r="G2762" s="13" t="s">
        <v>1291</v>
      </c>
      <c r="H2762" s="13" t="s">
        <v>1296</v>
      </c>
      <c r="I2762" s="13"/>
      <c r="J2762" s="13"/>
      <c r="K2762" s="13"/>
      <c r="L2762" s="13"/>
      <c r="M2762" s="13"/>
      <c r="N2762" s="13"/>
      <c r="O2762" s="13"/>
      <c r="P2762" s="13"/>
      <c r="Q2762" s="13"/>
      <c r="R2762" s="13"/>
      <c r="S2762" s="13"/>
      <c r="T2762" s="13"/>
      <c r="U2762" s="13"/>
      <c r="V2762" s="13"/>
      <c r="W2762" s="13"/>
      <c r="X2762" s="13"/>
      <c r="Y2762" s="13"/>
      <c r="Z2762" s="13"/>
      <c r="AA2762" s="13"/>
      <c r="AB2762" s="13"/>
      <c r="AC2762" s="13"/>
      <c r="AD2762" s="13"/>
      <c r="AE2762" s="13"/>
      <c r="AF2762" s="13"/>
      <c r="AG2762" s="13"/>
      <c r="AH2762" s="13"/>
      <c r="AI2762" s="13"/>
      <c r="AJ2762" s="13"/>
      <c r="AK2762" s="13"/>
      <c r="AL2762" s="13"/>
      <c r="AM2762" s="13"/>
      <c r="AN2762" s="13"/>
      <c r="AO2762" s="13"/>
      <c r="AP2762" s="13"/>
      <c r="AQ2762" s="13"/>
      <c r="AR2762" s="13"/>
      <c r="AS2762" s="13"/>
      <c r="AT2762" s="13"/>
      <c r="AU2762" s="13"/>
      <c r="AV2762" s="13"/>
      <c r="AW2762" s="13"/>
      <c r="AX2762" s="13"/>
      <c r="AY2762" s="13"/>
      <c r="AZ2762" s="13"/>
      <c r="BA2762" s="13"/>
      <c r="BB2762" s="13"/>
      <c r="BC2762" s="13"/>
      <c r="BD2762" s="13"/>
      <c r="BE2762" s="13"/>
      <c r="BF2762" s="13"/>
      <c r="BG2762" s="13"/>
      <c r="BH2762" s="13"/>
      <c r="BI2762" s="13"/>
      <c r="BJ2762" s="13"/>
      <c r="BK2762" s="13"/>
      <c r="BL2762" s="13"/>
      <c r="BM2762" s="13"/>
      <c r="BN2762" s="13"/>
      <c r="BO2762" s="13"/>
    </row>
    <row r="2763" spans="1:67" s="8" customFormat="1" x14ac:dyDescent="0.25">
      <c r="A2763" t="s">
        <v>1295</v>
      </c>
      <c r="B2763"/>
      <c r="C2763" t="s">
        <v>1504</v>
      </c>
      <c r="D2763" t="s">
        <v>64</v>
      </c>
      <c r="E2763" t="s">
        <v>1291</v>
      </c>
      <c r="F2763" t="s">
        <v>1292</v>
      </c>
      <c r="G2763" s="8" t="s">
        <v>1291</v>
      </c>
      <c r="H2763" s="8" t="s">
        <v>1296</v>
      </c>
      <c r="J2763"/>
      <c r="K2763"/>
      <c r="L2763"/>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v>3.75</v>
      </c>
      <c r="AT2763"/>
      <c r="AU2763"/>
      <c r="AV2763">
        <v>2.1</v>
      </c>
      <c r="AW2763">
        <v>4</v>
      </c>
      <c r="AX2763">
        <v>2.65</v>
      </c>
      <c r="AY2763">
        <v>2.7</v>
      </c>
      <c r="AZ2763">
        <v>2.7</v>
      </c>
      <c r="BA2763">
        <v>4.4000000000000004</v>
      </c>
      <c r="BB2763">
        <v>3.3</v>
      </c>
      <c r="BC2763">
        <v>3.05</v>
      </c>
      <c r="BD2763">
        <v>3.3</v>
      </c>
      <c r="BE2763">
        <v>4.9000000000000004</v>
      </c>
      <c r="BF2763">
        <v>3.1</v>
      </c>
      <c r="BG2763">
        <v>2.4</v>
      </c>
      <c r="BH2763">
        <v>3.1</v>
      </c>
      <c r="BI2763"/>
      <c r="BJ2763" s="8" t="s">
        <v>67</v>
      </c>
      <c r="BK2763" s="1">
        <v>44826</v>
      </c>
      <c r="BL2763" s="8" t="s">
        <v>2535</v>
      </c>
      <c r="BM2763" s="8">
        <v>960</v>
      </c>
      <c r="BN2763" t="s">
        <v>60</v>
      </c>
      <c r="BO2763" t="s">
        <v>2535</v>
      </c>
    </row>
    <row r="2764" spans="1:67" s="2" customFormat="1" x14ac:dyDescent="0.25">
      <c r="A2764" t="s">
        <v>1295</v>
      </c>
      <c r="B2764"/>
      <c r="C2764" t="s">
        <v>1504</v>
      </c>
      <c r="D2764" t="s">
        <v>64</v>
      </c>
      <c r="E2764" t="s">
        <v>1291</v>
      </c>
      <c r="F2764" t="s">
        <v>1292</v>
      </c>
      <c r="G2764" t="s">
        <v>1291</v>
      </c>
      <c r="H2764" t="s">
        <v>1296</v>
      </c>
      <c r="I2764" t="b">
        <v>0</v>
      </c>
      <c r="J2764"/>
      <c r="K2764"/>
      <c r="L2764" t="s">
        <v>1297</v>
      </c>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c r="AT2764"/>
      <c r="AU2764"/>
      <c r="AV2764"/>
      <c r="AW2764">
        <v>4</v>
      </c>
      <c r="AX2764">
        <v>2.65</v>
      </c>
      <c r="AY2764">
        <v>2.7</v>
      </c>
      <c r="AZ2764">
        <v>2.7</v>
      </c>
      <c r="BA2764">
        <v>4.4000000000000004</v>
      </c>
      <c r="BB2764">
        <v>3.3</v>
      </c>
      <c r="BC2764">
        <v>3.05</v>
      </c>
      <c r="BD2764">
        <v>3.3</v>
      </c>
      <c r="BE2764">
        <v>4.9000000000000004</v>
      </c>
      <c r="BF2764">
        <v>3.1</v>
      </c>
      <c r="BG2764">
        <v>2.4</v>
      </c>
      <c r="BH2764">
        <v>3.1</v>
      </c>
      <c r="BI2764" t="s">
        <v>1298</v>
      </c>
      <c r="BJ2764" t="s">
        <v>67</v>
      </c>
      <c r="BK2764"/>
      <c r="BL2764" t="s">
        <v>289</v>
      </c>
      <c r="BM2764">
        <v>2255</v>
      </c>
      <c r="BN2764"/>
      <c r="BO2764"/>
    </row>
    <row r="2765" spans="1:67" s="2" customFormat="1" x14ac:dyDescent="0.25">
      <c r="A2765" s="13" t="s">
        <v>1723</v>
      </c>
      <c r="B2765" s="13"/>
      <c r="C2765" s="13" t="s">
        <v>1504</v>
      </c>
      <c r="D2765" s="13" t="s">
        <v>64</v>
      </c>
      <c r="E2765" s="13" t="s">
        <v>1291</v>
      </c>
      <c r="F2765" s="13" t="s">
        <v>1345</v>
      </c>
      <c r="G2765" s="13" t="s">
        <v>1291</v>
      </c>
      <c r="H2765" s="13" t="s">
        <v>1345</v>
      </c>
      <c r="I2765" s="13"/>
      <c r="J2765" s="13"/>
      <c r="K2765" s="13"/>
      <c r="L2765" s="13"/>
      <c r="M2765" s="13"/>
      <c r="N2765" s="13"/>
      <c r="O2765" s="13"/>
      <c r="P2765" s="13"/>
      <c r="Q2765" s="13"/>
      <c r="R2765" s="13"/>
      <c r="S2765" s="13"/>
      <c r="T2765" s="13"/>
      <c r="U2765" s="13"/>
      <c r="V2765" s="13"/>
      <c r="W2765" s="13"/>
      <c r="X2765" s="13"/>
      <c r="Y2765" s="13"/>
      <c r="Z2765" s="13"/>
      <c r="AA2765" s="13"/>
      <c r="AB2765" s="13"/>
      <c r="AC2765" s="13"/>
      <c r="AD2765" s="13"/>
      <c r="AE2765" s="13"/>
      <c r="AF2765" s="13"/>
      <c r="AG2765" s="13"/>
      <c r="AH2765" s="13"/>
      <c r="AI2765" s="13"/>
      <c r="AJ2765" s="13"/>
      <c r="AK2765" s="13"/>
      <c r="AL2765" s="13"/>
      <c r="AM2765" s="13"/>
      <c r="AN2765" s="13"/>
      <c r="AO2765" s="13"/>
      <c r="AP2765" s="13"/>
      <c r="AQ2765" s="13"/>
      <c r="AR2765" s="13"/>
      <c r="AS2765" s="13"/>
      <c r="AT2765" s="13"/>
      <c r="AU2765" s="13"/>
      <c r="AV2765" s="13"/>
      <c r="AW2765" s="13"/>
      <c r="AX2765" s="13"/>
      <c r="AY2765" s="13"/>
      <c r="AZ2765" s="13"/>
      <c r="BA2765" s="13"/>
      <c r="BB2765" s="13"/>
      <c r="BC2765" s="13"/>
      <c r="BD2765" s="13"/>
      <c r="BE2765" s="13"/>
      <c r="BF2765" s="13"/>
      <c r="BG2765" s="13"/>
      <c r="BH2765" s="13"/>
      <c r="BI2765" s="13"/>
      <c r="BJ2765" s="13"/>
      <c r="BK2765" s="13"/>
      <c r="BL2765" s="13"/>
      <c r="BM2765" s="13"/>
      <c r="BN2765" s="13"/>
      <c r="BO2765" s="13"/>
    </row>
    <row r="2766" spans="1:67" s="2" customFormat="1" x14ac:dyDescent="0.25">
      <c r="A2766" s="8" t="s">
        <v>1320</v>
      </c>
      <c r="B2766" s="8"/>
      <c r="C2766" s="8" t="s">
        <v>1504</v>
      </c>
      <c r="D2766" s="8" t="s">
        <v>64</v>
      </c>
      <c r="E2766" s="8" t="s">
        <v>1291</v>
      </c>
      <c r="F2766" s="8" t="s">
        <v>1345</v>
      </c>
      <c r="G2766" s="8" t="s">
        <v>1291</v>
      </c>
      <c r="H2766" s="8" t="s">
        <v>1345</v>
      </c>
      <c r="I2766" s="8"/>
      <c r="J2766" s="8"/>
      <c r="K2766" s="8"/>
      <c r="L2766" s="8" t="s">
        <v>955</v>
      </c>
      <c r="M2766" s="8"/>
      <c r="N2766" s="8"/>
      <c r="O2766" s="8"/>
      <c r="P2766" s="8"/>
      <c r="Q2766" s="8"/>
      <c r="R2766" s="8"/>
      <c r="S2766" s="8"/>
      <c r="T2766" s="8"/>
      <c r="U2766" s="8"/>
      <c r="V2766" s="8"/>
      <c r="W2766" s="8"/>
      <c r="X2766" s="8"/>
      <c r="Y2766" s="8"/>
      <c r="Z2766" s="8"/>
      <c r="AA2766" s="8"/>
      <c r="AB2766" s="8"/>
      <c r="AC2766" s="8"/>
      <c r="AD2766" s="8"/>
      <c r="AE2766" s="8"/>
      <c r="AF2766" s="8"/>
      <c r="AG2766" s="8"/>
      <c r="AH2766" s="8"/>
      <c r="AI2766" s="8"/>
      <c r="AJ2766" s="8"/>
      <c r="AK2766" s="8"/>
      <c r="AL2766" s="8"/>
      <c r="AM2766" s="8"/>
      <c r="AN2766" s="8"/>
      <c r="AO2766" s="8"/>
      <c r="AP2766" s="8"/>
      <c r="AQ2766" s="8"/>
      <c r="AR2766" s="8"/>
      <c r="AS2766" s="8"/>
      <c r="AT2766" s="8"/>
      <c r="AU2766" s="8"/>
      <c r="AV2766" s="8"/>
      <c r="AW2766" s="8"/>
      <c r="AX2766" s="8"/>
      <c r="AY2766" s="8"/>
      <c r="AZ2766" s="8"/>
      <c r="BA2766" s="8">
        <v>5.28</v>
      </c>
      <c r="BB2766" s="8">
        <v>4.01</v>
      </c>
      <c r="BC2766" s="8">
        <v>3.7</v>
      </c>
      <c r="BD2766" s="8">
        <v>4.01</v>
      </c>
      <c r="BE2766" s="8"/>
      <c r="BF2766" s="8"/>
      <c r="BG2766" s="8"/>
      <c r="BH2766" s="8"/>
      <c r="BI2766" s="8"/>
      <c r="BJ2766" s="8" t="s">
        <v>67</v>
      </c>
      <c r="BK2766" s="8"/>
      <c r="BL2766" s="8" t="s">
        <v>289</v>
      </c>
      <c r="BM2766" s="8">
        <v>2255</v>
      </c>
      <c r="BN2766" s="8"/>
      <c r="BO2766" s="8"/>
    </row>
    <row r="2767" spans="1:67" s="2" customFormat="1" x14ac:dyDescent="0.25">
      <c r="A2767" s="8" t="s">
        <v>1320</v>
      </c>
      <c r="B2767" s="8" t="s">
        <v>2178</v>
      </c>
      <c r="C2767" s="8" t="s">
        <v>1504</v>
      </c>
      <c r="D2767" s="8" t="s">
        <v>64</v>
      </c>
      <c r="E2767" s="8" t="s">
        <v>1291</v>
      </c>
      <c r="F2767" s="8" t="s">
        <v>1345</v>
      </c>
      <c r="G2767" s="8" t="s">
        <v>1291</v>
      </c>
      <c r="H2767" s="8" t="s">
        <v>1345</v>
      </c>
      <c r="I2767" s="8"/>
      <c r="J2767" s="8"/>
      <c r="K2767" s="8"/>
      <c r="L2767" s="8"/>
      <c r="M2767" s="8"/>
      <c r="N2767" s="8"/>
      <c r="O2767" s="8"/>
      <c r="P2767" s="8"/>
      <c r="Q2767" s="8"/>
      <c r="R2767" s="8"/>
      <c r="S2767" s="8"/>
      <c r="T2767" s="8"/>
      <c r="U2767" s="8"/>
      <c r="V2767" s="8"/>
      <c r="W2767" s="8"/>
      <c r="X2767" s="8"/>
      <c r="Y2767" s="8"/>
      <c r="Z2767" s="8"/>
      <c r="AA2767" s="8"/>
      <c r="AB2767" s="8"/>
      <c r="AC2767" s="8"/>
      <c r="AD2767" s="8"/>
      <c r="AE2767" s="8"/>
      <c r="AF2767" s="8"/>
      <c r="AG2767" s="8"/>
      <c r="AH2767" s="8"/>
      <c r="AI2767" s="8"/>
      <c r="AJ2767" s="8"/>
      <c r="AK2767" s="8"/>
      <c r="AL2767" s="8"/>
      <c r="AM2767" s="8"/>
      <c r="AN2767" s="8"/>
      <c r="AO2767" s="8"/>
      <c r="AP2767" s="8"/>
      <c r="AQ2767" s="8"/>
      <c r="AR2767" s="8"/>
      <c r="AS2767" s="8"/>
      <c r="AT2767" s="8"/>
      <c r="AU2767" s="8"/>
      <c r="AV2767" s="8"/>
      <c r="AW2767" s="8"/>
      <c r="AX2767" s="8"/>
      <c r="AY2767" s="8"/>
      <c r="AZ2767" s="8"/>
      <c r="BA2767" s="8">
        <v>5.5</v>
      </c>
      <c r="BB2767" s="8">
        <v>3.8</v>
      </c>
      <c r="BC2767" s="8">
        <v>3.7</v>
      </c>
      <c r="BD2767" s="8">
        <v>3.8</v>
      </c>
      <c r="BE2767" s="8"/>
      <c r="BF2767" s="8"/>
      <c r="BG2767" s="8"/>
      <c r="BH2767" s="8"/>
      <c r="BI2767" s="8"/>
      <c r="BJ2767" s="8" t="s">
        <v>67</v>
      </c>
      <c r="BK2767" s="9">
        <v>44819</v>
      </c>
      <c r="BL2767" s="8" t="s">
        <v>59</v>
      </c>
      <c r="BM2767" s="8">
        <v>3485</v>
      </c>
      <c r="BN2767" s="8" t="s">
        <v>60</v>
      </c>
      <c r="BO2767" s="8" t="s">
        <v>59</v>
      </c>
    </row>
    <row r="2768" spans="1:67" s="2" customFormat="1" x14ac:dyDescent="0.25">
      <c r="A2768" t="s">
        <v>96</v>
      </c>
      <c r="B2768"/>
      <c r="C2768" t="s">
        <v>1504</v>
      </c>
      <c r="D2768" t="s">
        <v>64</v>
      </c>
      <c r="E2768" t="s">
        <v>1291</v>
      </c>
      <c r="F2768" s="8" t="s">
        <v>1345</v>
      </c>
      <c r="G2768" t="s">
        <v>1291</v>
      </c>
      <c r="H2768" t="s">
        <v>1345</v>
      </c>
      <c r="I2768"/>
      <c r="J2768"/>
      <c r="K2768"/>
      <c r="L2768"/>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v>4.3600000000000003</v>
      </c>
      <c r="AX2768">
        <v>3.1</v>
      </c>
      <c r="AY2768">
        <v>3.22</v>
      </c>
      <c r="AZ2768">
        <v>3.22</v>
      </c>
      <c r="BA2768">
        <v>5.08</v>
      </c>
      <c r="BB2768">
        <v>3.91</v>
      </c>
      <c r="BC2768">
        <v>3.65</v>
      </c>
      <c r="BD2768">
        <v>3.91</v>
      </c>
      <c r="BE2768">
        <v>5.72</v>
      </c>
      <c r="BF2768">
        <v>3.58</v>
      </c>
      <c r="BG2768">
        <v>2.92</v>
      </c>
      <c r="BH2768">
        <v>3.58</v>
      </c>
      <c r="BI2768"/>
      <c r="BJ2768" t="s">
        <v>67</v>
      </c>
      <c r="BK2768"/>
      <c r="BL2768" t="s">
        <v>289</v>
      </c>
      <c r="BM2768">
        <v>2255</v>
      </c>
      <c r="BN2768"/>
      <c r="BO2768"/>
    </row>
    <row r="2769" spans="1:67" s="2" customFormat="1" x14ac:dyDescent="0.25">
      <c r="A2769" s="8" t="s">
        <v>1321</v>
      </c>
      <c r="B2769" s="8"/>
      <c r="C2769" s="8" t="s">
        <v>1504</v>
      </c>
      <c r="D2769" s="8" t="s">
        <v>64</v>
      </c>
      <c r="E2769" s="8" t="s">
        <v>1291</v>
      </c>
      <c r="F2769" s="8" t="s">
        <v>1345</v>
      </c>
      <c r="G2769" s="8" t="s">
        <v>1291</v>
      </c>
      <c r="H2769" s="8" t="s">
        <v>1345</v>
      </c>
      <c r="I2769" s="8"/>
      <c r="J2769" s="8"/>
      <c r="K2769" s="8"/>
      <c r="L2769" s="8" t="s">
        <v>1089</v>
      </c>
      <c r="M2769" s="8"/>
      <c r="N2769" s="8"/>
      <c r="O2769" s="8"/>
      <c r="P2769" s="8"/>
      <c r="Q2769" s="8"/>
      <c r="R2769" s="8"/>
      <c r="S2769" s="8"/>
      <c r="T2769" s="8"/>
      <c r="U2769" s="8"/>
      <c r="V2769" s="8"/>
      <c r="W2769" s="8"/>
      <c r="X2769" s="8"/>
      <c r="Y2769" s="8"/>
      <c r="Z2769" s="8"/>
      <c r="AA2769" s="8"/>
      <c r="AB2769" s="8"/>
      <c r="AC2769" s="8">
        <v>4.78</v>
      </c>
      <c r="AD2769" s="8">
        <v>6.2</v>
      </c>
      <c r="AE2769" s="8">
        <v>6.49</v>
      </c>
      <c r="AF2769" s="8">
        <v>6.49</v>
      </c>
      <c r="AG2769" s="8"/>
      <c r="AH2769" s="8"/>
      <c r="AI2769" s="8"/>
      <c r="AJ2769" s="8"/>
      <c r="AK2769" s="8"/>
      <c r="AL2769" s="8"/>
      <c r="AM2769" s="8"/>
      <c r="AN2769" s="8"/>
      <c r="AO2769" s="8"/>
      <c r="AP2769" s="8"/>
      <c r="AQ2769" s="8"/>
      <c r="AR2769" s="8"/>
      <c r="AS2769" s="8"/>
      <c r="AT2769" s="8"/>
      <c r="AU2769" s="8"/>
      <c r="AV2769" s="8"/>
      <c r="AW2769" s="8"/>
      <c r="AX2769" s="8"/>
      <c r="AY2769" s="8"/>
      <c r="AZ2769" s="8"/>
      <c r="BA2769" s="8"/>
      <c r="BB2769" s="8"/>
      <c r="BC2769" s="8"/>
      <c r="BD2769" s="8"/>
      <c r="BE2769" s="8"/>
      <c r="BF2769" s="8"/>
      <c r="BG2769" s="8"/>
      <c r="BH2769" s="8"/>
      <c r="BI2769" s="8"/>
      <c r="BJ2769" s="8" t="s">
        <v>67</v>
      </c>
      <c r="BK2769" s="8"/>
      <c r="BL2769" s="8" t="s">
        <v>289</v>
      </c>
      <c r="BM2769" s="8">
        <v>2255</v>
      </c>
      <c r="BN2769" s="8"/>
      <c r="BO2769" s="8"/>
    </row>
    <row r="2770" spans="1:67" s="2" customFormat="1" x14ac:dyDescent="0.25">
      <c r="A2770" t="s">
        <v>1322</v>
      </c>
      <c r="B2770"/>
      <c r="C2770" t="s">
        <v>1504</v>
      </c>
      <c r="D2770" t="s">
        <v>64</v>
      </c>
      <c r="E2770" t="s">
        <v>1291</v>
      </c>
      <c r="F2770" s="8" t="s">
        <v>1345</v>
      </c>
      <c r="G2770" t="s">
        <v>1291</v>
      </c>
      <c r="H2770" t="s">
        <v>1345</v>
      </c>
      <c r="I2770"/>
      <c r="J2770"/>
      <c r="K2770"/>
      <c r="L2770" t="s">
        <v>941</v>
      </c>
      <c r="M2770"/>
      <c r="N2770"/>
      <c r="O2770"/>
      <c r="P2770"/>
      <c r="Q2770"/>
      <c r="R2770"/>
      <c r="S2770"/>
      <c r="T2770"/>
      <c r="U2770"/>
      <c r="V2770"/>
      <c r="W2770"/>
      <c r="X2770"/>
      <c r="Y2770"/>
      <c r="Z2770"/>
      <c r="AA2770"/>
      <c r="AB2770"/>
      <c r="AC2770"/>
      <c r="AD2770"/>
      <c r="AE2770"/>
      <c r="AF2770"/>
      <c r="AG2770">
        <v>4.7</v>
      </c>
      <c r="AH2770">
        <v>5.73</v>
      </c>
      <c r="AI2770">
        <v>5.29</v>
      </c>
      <c r="AJ2770">
        <v>5.73</v>
      </c>
      <c r="AK2770"/>
      <c r="AL2770"/>
      <c r="AM2770"/>
      <c r="AN2770"/>
      <c r="AO2770"/>
      <c r="AP2770"/>
      <c r="AQ2770"/>
      <c r="AR2770"/>
      <c r="AS2770"/>
      <c r="AT2770"/>
      <c r="AU2770"/>
      <c r="AV2770"/>
      <c r="AW2770"/>
      <c r="AX2770"/>
      <c r="AY2770"/>
      <c r="AZ2770"/>
      <c r="BA2770"/>
      <c r="BB2770"/>
      <c r="BC2770"/>
      <c r="BD2770"/>
      <c r="BE2770"/>
      <c r="BF2770"/>
      <c r="BG2770"/>
      <c r="BH2770"/>
      <c r="BI2770"/>
      <c r="BJ2770" t="s">
        <v>67</v>
      </c>
      <c r="BK2770"/>
      <c r="BL2770" t="s">
        <v>289</v>
      </c>
      <c r="BM2770">
        <v>2255</v>
      </c>
      <c r="BN2770" t="s">
        <v>60</v>
      </c>
      <c r="BO2770" t="s">
        <v>289</v>
      </c>
    </row>
    <row r="2771" spans="1:67" s="2" customFormat="1" x14ac:dyDescent="0.25">
      <c r="A2771" s="8" t="s">
        <v>1323</v>
      </c>
      <c r="B2771" s="8"/>
      <c r="C2771" s="8" t="s">
        <v>1504</v>
      </c>
      <c r="D2771" s="8" t="s">
        <v>64</v>
      </c>
      <c r="E2771" s="8" t="s">
        <v>1291</v>
      </c>
      <c r="F2771" s="8" t="s">
        <v>1345</v>
      </c>
      <c r="G2771" s="8" t="s">
        <v>1291</v>
      </c>
      <c r="H2771" s="8" t="s">
        <v>1345</v>
      </c>
      <c r="I2771" s="8"/>
      <c r="J2771" s="8"/>
      <c r="K2771" s="8"/>
      <c r="L2771" s="8" t="s">
        <v>936</v>
      </c>
      <c r="M2771" s="8"/>
      <c r="N2771" s="8"/>
      <c r="O2771" s="8"/>
      <c r="P2771" s="8"/>
      <c r="Q2771" s="8"/>
      <c r="R2771" s="8"/>
      <c r="S2771" s="8"/>
      <c r="T2771" s="8"/>
      <c r="U2771" s="8"/>
      <c r="V2771" s="8"/>
      <c r="W2771" s="8"/>
      <c r="X2771" s="8"/>
      <c r="Y2771" s="8"/>
      <c r="Z2771" s="8"/>
      <c r="AA2771" s="8">
        <v>6.3</v>
      </c>
      <c r="AB2771" s="8">
        <v>6.3</v>
      </c>
      <c r="AC2771" s="8"/>
      <c r="AD2771" s="8"/>
      <c r="AE2771" s="8"/>
      <c r="AF2771" s="8"/>
      <c r="AG2771" s="8"/>
      <c r="AH2771" s="8"/>
      <c r="AI2771" s="8"/>
      <c r="AJ2771" s="8"/>
      <c r="AK2771" s="8"/>
      <c r="AL2771" s="8"/>
      <c r="AM2771" s="8"/>
      <c r="AN2771" s="8"/>
      <c r="AO2771" s="8"/>
      <c r="AP2771" s="8"/>
      <c r="AQ2771" s="8"/>
      <c r="AR2771" s="8"/>
      <c r="AS2771" s="8"/>
      <c r="AT2771" s="8"/>
      <c r="AU2771" s="8"/>
      <c r="AV2771" s="8"/>
      <c r="AW2771" s="8"/>
      <c r="AX2771" s="8"/>
      <c r="AY2771" s="8"/>
      <c r="AZ2771" s="8"/>
      <c r="BA2771" s="8"/>
      <c r="BB2771" s="8"/>
      <c r="BC2771" s="8"/>
      <c r="BD2771" s="8"/>
      <c r="BE2771" s="8"/>
      <c r="BF2771" s="8"/>
      <c r="BG2771" s="8"/>
      <c r="BH2771" s="8"/>
      <c r="BI2771" s="8"/>
      <c r="BJ2771" s="8" t="s">
        <v>67</v>
      </c>
      <c r="BK2771" s="8"/>
      <c r="BL2771" s="8" t="s">
        <v>289</v>
      </c>
      <c r="BM2771" s="8">
        <v>2255</v>
      </c>
      <c r="BN2771" s="8" t="s">
        <v>60</v>
      </c>
      <c r="BO2771" s="8" t="s">
        <v>289</v>
      </c>
    </row>
    <row r="2772" spans="1:67" s="2" customFormat="1" x14ac:dyDescent="0.25">
      <c r="A2772" t="s">
        <v>1324</v>
      </c>
      <c r="B2772"/>
      <c r="C2772" t="s">
        <v>1504</v>
      </c>
      <c r="D2772" t="s">
        <v>64</v>
      </c>
      <c r="E2772" t="s">
        <v>1291</v>
      </c>
      <c r="F2772" s="8" t="s">
        <v>1345</v>
      </c>
      <c r="G2772" t="s">
        <v>1291</v>
      </c>
      <c r="H2772" t="s">
        <v>1345</v>
      </c>
      <c r="I2772"/>
      <c r="J2772"/>
      <c r="K2772"/>
      <c r="L2772" t="s">
        <v>1325</v>
      </c>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v>5.05</v>
      </c>
      <c r="BB2772">
        <v>3.85</v>
      </c>
      <c r="BC2772">
        <v>3.69</v>
      </c>
      <c r="BD2772">
        <v>3.85</v>
      </c>
      <c r="BE2772"/>
      <c r="BF2772"/>
      <c r="BG2772"/>
      <c r="BH2772"/>
      <c r="BI2772"/>
      <c r="BJ2772" t="s">
        <v>67</v>
      </c>
      <c r="BK2772"/>
      <c r="BL2772" t="s">
        <v>289</v>
      </c>
      <c r="BM2772">
        <v>2255</v>
      </c>
      <c r="BN2772"/>
      <c r="BO2772"/>
    </row>
    <row r="2773" spans="1:67" s="2" customFormat="1" x14ac:dyDescent="0.25">
      <c r="A2773" t="s">
        <v>1324</v>
      </c>
      <c r="B2773"/>
      <c r="C2773" t="s">
        <v>1504</v>
      </c>
      <c r="D2773" t="s">
        <v>64</v>
      </c>
      <c r="E2773" t="s">
        <v>1291</v>
      </c>
      <c r="F2773" s="8" t="s">
        <v>1345</v>
      </c>
      <c r="G2773" t="s">
        <v>1291</v>
      </c>
      <c r="H2773" t="s">
        <v>1345</v>
      </c>
      <c r="I2773"/>
      <c r="J2773"/>
      <c r="K2773"/>
      <c r="L2773" t="s">
        <v>1325</v>
      </c>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c r="AY2773"/>
      <c r="AZ2773"/>
      <c r="BA2773"/>
      <c r="BB2773"/>
      <c r="BC2773"/>
      <c r="BD2773"/>
      <c r="BE2773">
        <v>5.57</v>
      </c>
      <c r="BF2773">
        <v>3.57</v>
      </c>
      <c r="BG2773">
        <v>2.92</v>
      </c>
      <c r="BH2773">
        <v>3.57</v>
      </c>
      <c r="BI2773"/>
      <c r="BJ2773" t="s">
        <v>67</v>
      </c>
      <c r="BK2773"/>
      <c r="BL2773" t="s">
        <v>289</v>
      </c>
      <c r="BM2773">
        <v>2255</v>
      </c>
      <c r="BN2773"/>
      <c r="BO2773"/>
    </row>
    <row r="2774" spans="1:67" s="2" customFormat="1" x14ac:dyDescent="0.25">
      <c r="A2774" s="8" t="s">
        <v>1326</v>
      </c>
      <c r="B2774" s="8"/>
      <c r="C2774" s="8" t="s">
        <v>1504</v>
      </c>
      <c r="D2774" s="8" t="s">
        <v>64</v>
      </c>
      <c r="E2774" s="8" t="s">
        <v>1291</v>
      </c>
      <c r="F2774" s="8" t="s">
        <v>1345</v>
      </c>
      <c r="G2774" s="8" t="s">
        <v>1291</v>
      </c>
      <c r="H2774" s="8" t="s">
        <v>1345</v>
      </c>
      <c r="I2774" s="8"/>
      <c r="J2774" s="8"/>
      <c r="K2774" s="8"/>
      <c r="L2774" s="8" t="s">
        <v>1327</v>
      </c>
      <c r="M2774" s="8"/>
      <c r="N2774" s="8"/>
      <c r="O2774" s="8"/>
      <c r="P2774" s="8"/>
      <c r="Q2774" s="8"/>
      <c r="R2774" s="8"/>
      <c r="S2774" s="8"/>
      <c r="T2774" s="8"/>
      <c r="U2774" s="8"/>
      <c r="V2774" s="8"/>
      <c r="W2774" s="8"/>
      <c r="X2774" s="8"/>
      <c r="Y2774" s="8"/>
      <c r="Z2774" s="8"/>
      <c r="AA2774" s="8"/>
      <c r="AB2774" s="8"/>
      <c r="AC2774" s="8"/>
      <c r="AD2774" s="8">
        <v>6.52</v>
      </c>
      <c r="AE2774" s="8">
        <v>6.93</v>
      </c>
      <c r="AF2774" s="8">
        <v>6.93</v>
      </c>
      <c r="AG2774" s="8"/>
      <c r="AH2774" s="8"/>
      <c r="AI2774" s="8"/>
      <c r="AJ2774" s="8"/>
      <c r="AK2774" s="8"/>
      <c r="AL2774" s="8"/>
      <c r="AM2774" s="8"/>
      <c r="AN2774" s="8"/>
      <c r="AO2774" s="8"/>
      <c r="AP2774" s="8"/>
      <c r="AQ2774" s="8"/>
      <c r="AR2774" s="8"/>
      <c r="AS2774" s="8"/>
      <c r="AT2774" s="8"/>
      <c r="AU2774" s="8"/>
      <c r="AV2774" s="8"/>
      <c r="AW2774" s="8"/>
      <c r="AX2774" s="8"/>
      <c r="AY2774" s="8"/>
      <c r="AZ2774" s="8"/>
      <c r="BA2774" s="8"/>
      <c r="BB2774" s="8"/>
      <c r="BC2774" s="8"/>
      <c r="BD2774" s="8"/>
      <c r="BE2774" s="8"/>
      <c r="BF2774" s="8"/>
      <c r="BG2774" s="8"/>
      <c r="BH2774" s="8"/>
      <c r="BI2774" s="8"/>
      <c r="BJ2774" s="8" t="s">
        <v>67</v>
      </c>
      <c r="BK2774" s="8"/>
      <c r="BL2774" s="8" t="s">
        <v>289</v>
      </c>
      <c r="BM2774" s="8">
        <v>2255</v>
      </c>
      <c r="BN2774" s="8"/>
      <c r="BO2774" s="8"/>
    </row>
    <row r="2775" spans="1:67" s="2" customFormat="1" x14ac:dyDescent="0.25">
      <c r="A2775" s="8" t="s">
        <v>1328</v>
      </c>
      <c r="B2775" s="8"/>
      <c r="C2775" s="8" t="s">
        <v>1504</v>
      </c>
      <c r="D2775" s="8" t="s">
        <v>64</v>
      </c>
      <c r="E2775" s="8" t="s">
        <v>1291</v>
      </c>
      <c r="F2775" s="8" t="s">
        <v>1345</v>
      </c>
      <c r="G2775" s="8" t="s">
        <v>1291</v>
      </c>
      <c r="H2775" s="8" t="s">
        <v>1345</v>
      </c>
      <c r="I2775" s="8"/>
      <c r="J2775" s="8"/>
      <c r="K2775" s="8"/>
      <c r="L2775" s="8" t="s">
        <v>1307</v>
      </c>
      <c r="M2775" s="8"/>
      <c r="N2775" s="8"/>
      <c r="O2775" s="8"/>
      <c r="P2775" s="8"/>
      <c r="Q2775" s="8"/>
      <c r="R2775" s="8"/>
      <c r="S2775" s="8"/>
      <c r="T2775" s="8"/>
      <c r="U2775" s="8"/>
      <c r="V2775" s="8"/>
      <c r="W2775" s="8"/>
      <c r="X2775" s="8"/>
      <c r="Y2775" s="8"/>
      <c r="Z2775" s="8"/>
      <c r="AA2775" s="8"/>
      <c r="AB2775" s="8"/>
      <c r="AC2775" s="8">
        <v>5.09</v>
      </c>
      <c r="AD2775" s="8">
        <v>6.07</v>
      </c>
      <c r="AE2775" s="8">
        <v>6.52</v>
      </c>
      <c r="AF2775" s="8">
        <v>6.52</v>
      </c>
      <c r="AG2775" s="8"/>
      <c r="AH2775" s="8"/>
      <c r="AI2775" s="8"/>
      <c r="AJ2775" s="8"/>
      <c r="AK2775" s="8"/>
      <c r="AL2775" s="8"/>
      <c r="AM2775" s="8"/>
      <c r="AN2775" s="8"/>
      <c r="AO2775" s="8"/>
      <c r="AP2775" s="8"/>
      <c r="AQ2775" s="8"/>
      <c r="AR2775" s="8"/>
      <c r="AS2775" s="8"/>
      <c r="AT2775" s="8"/>
      <c r="AU2775" s="8"/>
      <c r="AV2775" s="8"/>
      <c r="AW2775" s="8"/>
      <c r="AX2775" s="8"/>
      <c r="AY2775" s="8"/>
      <c r="AZ2775" s="8"/>
      <c r="BA2775" s="8"/>
      <c r="BB2775" s="8"/>
      <c r="BC2775" s="8"/>
      <c r="BD2775" s="8"/>
      <c r="BE2775" s="8"/>
      <c r="BF2775" s="8"/>
      <c r="BG2775" s="8"/>
      <c r="BH2775" s="8"/>
      <c r="BI2775" s="8" t="s">
        <v>1329</v>
      </c>
      <c r="BJ2775" s="8" t="s">
        <v>67</v>
      </c>
      <c r="BK2775" s="8"/>
      <c r="BL2775" s="8" t="s">
        <v>289</v>
      </c>
      <c r="BM2775" s="8">
        <v>2255</v>
      </c>
      <c r="BN2775" s="8"/>
      <c r="BO2775" s="8"/>
    </row>
    <row r="2776" spans="1:67" s="2" customFormat="1" x14ac:dyDescent="0.25">
      <c r="A2776" s="8" t="s">
        <v>1330</v>
      </c>
      <c r="B2776" s="8"/>
      <c r="C2776" s="8" t="s">
        <v>1504</v>
      </c>
      <c r="D2776" s="8" t="s">
        <v>64</v>
      </c>
      <c r="E2776" s="8" t="s">
        <v>1291</v>
      </c>
      <c r="F2776" s="8" t="s">
        <v>1345</v>
      </c>
      <c r="G2776" s="8" t="s">
        <v>1291</v>
      </c>
      <c r="H2776" s="8" t="s">
        <v>1345</v>
      </c>
      <c r="I2776" s="8"/>
      <c r="J2776" s="8"/>
      <c r="K2776" s="8"/>
      <c r="L2776" s="8" t="s">
        <v>1307</v>
      </c>
      <c r="M2776" s="8"/>
      <c r="N2776" s="8"/>
      <c r="O2776" s="8"/>
      <c r="P2776" s="8"/>
      <c r="Q2776" s="8"/>
      <c r="R2776" s="8"/>
      <c r="S2776" s="8"/>
      <c r="T2776" s="8"/>
      <c r="U2776" s="8"/>
      <c r="V2776" s="8"/>
      <c r="W2776" s="8"/>
      <c r="X2776" s="8"/>
      <c r="Y2776" s="8"/>
      <c r="Z2776" s="8"/>
      <c r="AA2776" s="8">
        <v>6.03</v>
      </c>
      <c r="AB2776" s="8">
        <v>6.03</v>
      </c>
      <c r="AC2776" s="8"/>
      <c r="AD2776" s="8"/>
      <c r="AE2776" s="8"/>
      <c r="AF2776" s="8"/>
      <c r="AG2776" s="8"/>
      <c r="AH2776" s="8"/>
      <c r="AI2776" s="8"/>
      <c r="AJ2776" s="8"/>
      <c r="AK2776" s="8"/>
      <c r="AL2776" s="8"/>
      <c r="AM2776" s="8"/>
      <c r="AN2776" s="8"/>
      <c r="AO2776" s="8"/>
      <c r="AP2776" s="8"/>
      <c r="AQ2776" s="8"/>
      <c r="AR2776" s="8"/>
      <c r="AS2776" s="8"/>
      <c r="AT2776" s="8"/>
      <c r="AU2776" s="8"/>
      <c r="AV2776" s="8"/>
      <c r="AW2776" s="8"/>
      <c r="AX2776" s="8"/>
      <c r="AY2776" s="8"/>
      <c r="AZ2776" s="8"/>
      <c r="BA2776" s="8"/>
      <c r="BB2776" s="8"/>
      <c r="BC2776" s="8"/>
      <c r="BD2776" s="8"/>
      <c r="BE2776" s="8"/>
      <c r="BF2776" s="8"/>
      <c r="BG2776" s="8"/>
      <c r="BH2776" s="8"/>
      <c r="BI2776" s="8"/>
      <c r="BJ2776" s="8" t="s">
        <v>67</v>
      </c>
      <c r="BK2776" s="8"/>
      <c r="BL2776" s="8" t="s">
        <v>289</v>
      </c>
      <c r="BM2776" s="8">
        <v>2255</v>
      </c>
      <c r="BN2776" s="8"/>
      <c r="BO2776" s="8"/>
    </row>
    <row r="2777" spans="1:67" s="2" customFormat="1" x14ac:dyDescent="0.25">
      <c r="A2777" s="8" t="s">
        <v>1331</v>
      </c>
      <c r="B2777" s="8"/>
      <c r="C2777" s="8" t="s">
        <v>1504</v>
      </c>
      <c r="D2777" s="8" t="s">
        <v>64</v>
      </c>
      <c r="E2777" s="8" t="s">
        <v>1291</v>
      </c>
      <c r="F2777" s="8" t="s">
        <v>1345</v>
      </c>
      <c r="G2777" s="8" t="s">
        <v>1291</v>
      </c>
      <c r="H2777" s="8" t="s">
        <v>1345</v>
      </c>
      <c r="I2777" s="8"/>
      <c r="J2777" s="8"/>
      <c r="K2777" s="8"/>
      <c r="L2777" s="8" t="s">
        <v>1307</v>
      </c>
      <c r="M2777" s="8"/>
      <c r="N2777" s="8"/>
      <c r="O2777" s="8"/>
      <c r="P2777" s="8"/>
      <c r="Q2777" s="8"/>
      <c r="R2777" s="8"/>
      <c r="S2777" s="8"/>
      <c r="T2777" s="8"/>
      <c r="U2777" s="8"/>
      <c r="V2777" s="8"/>
      <c r="W2777" s="8"/>
      <c r="X2777" s="8"/>
      <c r="Y2777" s="8"/>
      <c r="Z2777" s="8"/>
      <c r="AA2777" s="8"/>
      <c r="AB2777" s="8"/>
      <c r="AC2777" s="8">
        <v>5.66</v>
      </c>
      <c r="AD2777" s="8">
        <v>6.45</v>
      </c>
      <c r="AE2777" s="8">
        <v>7.06</v>
      </c>
      <c r="AF2777" s="8">
        <v>7.06</v>
      </c>
      <c r="AG2777" s="8"/>
      <c r="AH2777" s="8"/>
      <c r="AI2777" s="8"/>
      <c r="AJ2777" s="8"/>
      <c r="AK2777" s="8"/>
      <c r="AL2777" s="8"/>
      <c r="AM2777" s="8"/>
      <c r="AN2777" s="8"/>
      <c r="AO2777" s="8"/>
      <c r="AP2777" s="8"/>
      <c r="AQ2777" s="8"/>
      <c r="AR2777" s="8"/>
      <c r="AS2777" s="8"/>
      <c r="AT2777" s="8"/>
      <c r="AU2777" s="8"/>
      <c r="AV2777" s="8"/>
      <c r="AW2777" s="8"/>
      <c r="AX2777" s="8"/>
      <c r="AY2777" s="8"/>
      <c r="AZ2777" s="8"/>
      <c r="BA2777" s="8"/>
      <c r="BB2777" s="8"/>
      <c r="BC2777" s="8"/>
      <c r="BD2777" s="8"/>
      <c r="BE2777" s="8"/>
      <c r="BF2777" s="8"/>
      <c r="BG2777" s="8"/>
      <c r="BH2777" s="8"/>
      <c r="BI2777" s="8"/>
      <c r="BJ2777" s="8" t="s">
        <v>67</v>
      </c>
      <c r="BK2777" s="8"/>
      <c r="BL2777" s="8" t="s">
        <v>289</v>
      </c>
      <c r="BM2777" s="8">
        <v>2255</v>
      </c>
      <c r="BN2777" s="8" t="s">
        <v>60</v>
      </c>
      <c r="BO2777" s="8" t="s">
        <v>289</v>
      </c>
    </row>
    <row r="2778" spans="1:67" s="2" customFormat="1" x14ac:dyDescent="0.25">
      <c r="A2778" s="8" t="s">
        <v>1503</v>
      </c>
      <c r="B2778" s="8"/>
      <c r="C2778" s="8" t="s">
        <v>1504</v>
      </c>
      <c r="D2778" s="8" t="s">
        <v>64</v>
      </c>
      <c r="E2778" s="8" t="s">
        <v>1291</v>
      </c>
      <c r="F2778" s="8" t="s">
        <v>1345</v>
      </c>
      <c r="G2778" s="8" t="s">
        <v>1291</v>
      </c>
      <c r="H2778" s="8" t="s">
        <v>1345</v>
      </c>
      <c r="I2778" s="8"/>
      <c r="J2778" s="8"/>
      <c r="K2778" s="8"/>
      <c r="L2778" s="8" t="s">
        <v>941</v>
      </c>
      <c r="M2778" s="8"/>
      <c r="N2778" s="8"/>
      <c r="O2778" s="8"/>
      <c r="P2778" s="8"/>
      <c r="Q2778" s="8"/>
      <c r="R2778" s="8"/>
      <c r="S2778" s="8"/>
      <c r="T2778" s="8"/>
      <c r="U2778" s="8"/>
      <c r="V2778" s="8"/>
      <c r="W2778" s="8"/>
      <c r="X2778" s="8"/>
      <c r="Y2778" s="8"/>
      <c r="Z2778" s="8"/>
      <c r="AA2778" s="8"/>
      <c r="AB2778" s="8"/>
      <c r="AC2778" s="8"/>
      <c r="AD2778" s="8"/>
      <c r="AE2778" s="8"/>
      <c r="AF2778" s="8"/>
      <c r="AG2778" s="8">
        <v>4.7</v>
      </c>
      <c r="AH2778" s="8">
        <v>5.73</v>
      </c>
      <c r="AI2778" s="8">
        <v>5.29</v>
      </c>
      <c r="AJ2778" s="8">
        <v>5.73</v>
      </c>
      <c r="AK2778" s="8"/>
      <c r="AL2778" s="8"/>
      <c r="AM2778" s="8"/>
      <c r="AN2778" s="8"/>
      <c r="AO2778" s="8"/>
      <c r="AP2778" s="8"/>
      <c r="AQ2778" s="8"/>
      <c r="AR2778" s="8"/>
      <c r="AS2778" s="8"/>
      <c r="AT2778" s="8"/>
      <c r="AU2778" s="8"/>
      <c r="AV2778" s="8"/>
      <c r="AW2778" s="8"/>
      <c r="AX2778" s="8"/>
      <c r="AY2778" s="8"/>
      <c r="AZ2778" s="8"/>
      <c r="BA2778" s="8"/>
      <c r="BB2778" s="8"/>
      <c r="BC2778" s="8"/>
      <c r="BD2778" s="8"/>
      <c r="BE2778" s="8"/>
      <c r="BF2778" s="8"/>
      <c r="BG2778" s="8"/>
      <c r="BH2778" s="8"/>
      <c r="BI2778" s="8"/>
      <c r="BJ2778" s="8" t="s">
        <v>67</v>
      </c>
      <c r="BK2778" s="9">
        <v>44810</v>
      </c>
      <c r="BL2778" s="8" t="s">
        <v>289</v>
      </c>
      <c r="BM2778" s="8">
        <v>3485</v>
      </c>
      <c r="BN2778" s="8" t="s">
        <v>60</v>
      </c>
      <c r="BO2778" s="11" t="s">
        <v>289</v>
      </c>
    </row>
    <row r="2779" spans="1:67" s="2" customFormat="1" x14ac:dyDescent="0.25">
      <c r="A2779" s="8" t="s">
        <v>1334</v>
      </c>
      <c r="B2779" s="8"/>
      <c r="C2779" s="8" t="s">
        <v>1504</v>
      </c>
      <c r="D2779" s="8" t="s">
        <v>64</v>
      </c>
      <c r="E2779" s="8" t="s">
        <v>1291</v>
      </c>
      <c r="F2779" s="8" t="s">
        <v>1345</v>
      </c>
      <c r="G2779" s="8" t="s">
        <v>1291</v>
      </c>
      <c r="H2779" s="8" t="s">
        <v>1345</v>
      </c>
      <c r="I2779" s="8"/>
      <c r="J2779" s="8"/>
      <c r="K2779" s="8"/>
      <c r="L2779" s="8" t="s">
        <v>1335</v>
      </c>
      <c r="M2779" s="8"/>
      <c r="N2779" s="8"/>
      <c r="O2779" s="8"/>
      <c r="P2779" s="8"/>
      <c r="Q2779" s="8"/>
      <c r="R2779" s="8"/>
      <c r="S2779" s="8"/>
      <c r="T2779" s="8"/>
      <c r="U2779" s="8"/>
      <c r="V2779" s="8"/>
      <c r="W2779" s="8"/>
      <c r="X2779" s="8"/>
      <c r="Y2779" s="8"/>
      <c r="Z2779" s="8"/>
      <c r="AA2779" s="8"/>
      <c r="AB2779" s="8"/>
      <c r="AC2779" s="8"/>
      <c r="AD2779" s="8"/>
      <c r="AE2779" s="8">
        <v>6.91</v>
      </c>
      <c r="AF2779" s="8">
        <v>6.91</v>
      </c>
      <c r="AG2779" s="8"/>
      <c r="AH2779" s="8"/>
      <c r="AI2779" s="8"/>
      <c r="AJ2779" s="8"/>
      <c r="AK2779" s="8"/>
      <c r="AL2779" s="8"/>
      <c r="AM2779" s="8"/>
      <c r="AN2779" s="8"/>
      <c r="AO2779" s="8"/>
      <c r="AP2779" s="8"/>
      <c r="AQ2779" s="8"/>
      <c r="AR2779" s="8"/>
      <c r="AS2779" s="8"/>
      <c r="AT2779" s="8"/>
      <c r="AU2779" s="8"/>
      <c r="AV2779" s="8"/>
      <c r="AW2779" s="8"/>
      <c r="AX2779" s="8"/>
      <c r="AY2779" s="8"/>
      <c r="AZ2779" s="8"/>
      <c r="BA2779" s="8"/>
      <c r="BB2779" s="8"/>
      <c r="BC2779" s="8"/>
      <c r="BD2779" s="8"/>
      <c r="BE2779" s="8"/>
      <c r="BF2779" s="8"/>
      <c r="BG2779" s="8"/>
      <c r="BH2779" s="8"/>
      <c r="BI2779" s="8"/>
      <c r="BJ2779" s="8" t="s">
        <v>67</v>
      </c>
      <c r="BK2779" s="8"/>
      <c r="BL2779" s="8" t="s">
        <v>289</v>
      </c>
      <c r="BM2779" s="8">
        <v>2255</v>
      </c>
      <c r="BN2779" s="8"/>
      <c r="BO2779" s="8"/>
    </row>
    <row r="2780" spans="1:67" s="2" customFormat="1" x14ac:dyDescent="0.25">
      <c r="A2780" s="8" t="s">
        <v>1502</v>
      </c>
      <c r="B2780" s="8"/>
      <c r="C2780" s="8" t="s">
        <v>1504</v>
      </c>
      <c r="D2780" s="8" t="s">
        <v>64</v>
      </c>
      <c r="E2780" s="8" t="s">
        <v>1291</v>
      </c>
      <c r="F2780" s="8" t="s">
        <v>1345</v>
      </c>
      <c r="G2780" s="8" t="s">
        <v>1291</v>
      </c>
      <c r="H2780" s="8" t="s">
        <v>1345</v>
      </c>
      <c r="I2780" s="8"/>
      <c r="J2780" s="8"/>
      <c r="K2780" s="8"/>
      <c r="L2780" s="8" t="s">
        <v>1332</v>
      </c>
      <c r="M2780" s="8"/>
      <c r="N2780" s="8"/>
      <c r="O2780" s="8"/>
      <c r="P2780" s="8"/>
      <c r="Q2780" s="8"/>
      <c r="R2780" s="8"/>
      <c r="S2780" s="8"/>
      <c r="T2780" s="8"/>
      <c r="U2780" s="8"/>
      <c r="V2780" s="8"/>
      <c r="W2780" s="8"/>
      <c r="X2780" s="8"/>
      <c r="Y2780" s="8"/>
      <c r="Z2780" s="8"/>
      <c r="AA2780" s="8"/>
      <c r="AB2780" s="8"/>
      <c r="AC2780" s="8">
        <v>5</v>
      </c>
      <c r="AD2780" s="8">
        <v>6.53</v>
      </c>
      <c r="AE2780" s="8">
        <v>7.08</v>
      </c>
      <c r="AF2780" s="8">
        <v>7.08</v>
      </c>
      <c r="AG2780" s="8"/>
      <c r="AH2780" s="8"/>
      <c r="AI2780" s="8"/>
      <c r="AJ2780" s="8"/>
      <c r="AK2780" s="8"/>
      <c r="AL2780" s="8"/>
      <c r="AM2780" s="8"/>
      <c r="AN2780" s="8"/>
      <c r="AO2780" s="8"/>
      <c r="AP2780" s="8"/>
      <c r="AQ2780" s="8"/>
      <c r="AR2780" s="8"/>
      <c r="AS2780" s="8"/>
      <c r="AT2780" s="8"/>
      <c r="AU2780" s="8"/>
      <c r="AV2780" s="8"/>
      <c r="AW2780" s="8"/>
      <c r="AX2780" s="8"/>
      <c r="AY2780" s="8"/>
      <c r="AZ2780" s="8"/>
      <c r="BA2780" s="8"/>
      <c r="BB2780" s="8"/>
      <c r="BC2780" s="8"/>
      <c r="BD2780" s="8"/>
      <c r="BE2780" s="8"/>
      <c r="BF2780" s="8"/>
      <c r="BG2780" s="8"/>
      <c r="BH2780" s="8"/>
      <c r="BI2780" s="8" t="s">
        <v>1333</v>
      </c>
      <c r="BJ2780" s="8" t="s">
        <v>67</v>
      </c>
      <c r="BK2780" s="8"/>
      <c r="BL2780" s="8" t="s">
        <v>289</v>
      </c>
      <c r="BM2780" s="8">
        <v>2255</v>
      </c>
      <c r="BN2780" s="8"/>
      <c r="BO2780" s="8"/>
    </row>
    <row r="2781" spans="1:67" s="2" customFormat="1" x14ac:dyDescent="0.25">
      <c r="A2781" t="s">
        <v>1336</v>
      </c>
      <c r="B2781"/>
      <c r="C2781" t="s">
        <v>1504</v>
      </c>
      <c r="D2781" t="s">
        <v>64</v>
      </c>
      <c r="E2781" t="s">
        <v>1291</v>
      </c>
      <c r="F2781" s="8" t="s">
        <v>1345</v>
      </c>
      <c r="G2781" t="s">
        <v>1291</v>
      </c>
      <c r="H2781" t="s">
        <v>1345</v>
      </c>
      <c r="I2781"/>
      <c r="J2781"/>
      <c r="K2781"/>
      <c r="L2781" t="s">
        <v>1337</v>
      </c>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c r="AT2781"/>
      <c r="AU2781"/>
      <c r="AV2781"/>
      <c r="AW2781"/>
      <c r="AX2781"/>
      <c r="AY2781"/>
      <c r="AZ2781"/>
      <c r="BA2781"/>
      <c r="BB2781">
        <v>3.93</v>
      </c>
      <c r="BC2781">
        <v>3.8</v>
      </c>
      <c r="BD2781">
        <v>3.93</v>
      </c>
      <c r="BE2781"/>
      <c r="BF2781"/>
      <c r="BG2781"/>
      <c r="BH2781"/>
      <c r="BI2781"/>
      <c r="BJ2781" t="s">
        <v>67</v>
      </c>
      <c r="BK2781"/>
      <c r="BL2781" t="s">
        <v>289</v>
      </c>
      <c r="BM2781">
        <v>2255</v>
      </c>
      <c r="BN2781"/>
      <c r="BO2781"/>
    </row>
    <row r="2782" spans="1:67" s="2" customFormat="1" x14ac:dyDescent="0.25">
      <c r="A2782" t="s">
        <v>1336</v>
      </c>
      <c r="B2782"/>
      <c r="C2782" t="s">
        <v>1504</v>
      </c>
      <c r="D2782" t="s">
        <v>64</v>
      </c>
      <c r="E2782" t="s">
        <v>1291</v>
      </c>
      <c r="F2782" s="8" t="s">
        <v>1345</v>
      </c>
      <c r="G2782" t="s">
        <v>1291</v>
      </c>
      <c r="H2782" t="s">
        <v>1345</v>
      </c>
      <c r="I2782"/>
      <c r="J2782"/>
      <c r="K2782"/>
      <c r="L2782" t="s">
        <v>1337</v>
      </c>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c r="AT2782"/>
      <c r="AU2782"/>
      <c r="AV2782"/>
      <c r="AW2782"/>
      <c r="AX2782"/>
      <c r="AY2782"/>
      <c r="AZ2782"/>
      <c r="BA2782"/>
      <c r="BB2782"/>
      <c r="BC2782"/>
      <c r="BD2782"/>
      <c r="BE2782">
        <v>6.16</v>
      </c>
      <c r="BF2782">
        <v>3.5</v>
      </c>
      <c r="BG2782">
        <v>2.83</v>
      </c>
      <c r="BH2782">
        <v>3.5</v>
      </c>
      <c r="BI2782"/>
      <c r="BJ2782" t="s">
        <v>67</v>
      </c>
      <c r="BK2782"/>
      <c r="BL2782" t="s">
        <v>289</v>
      </c>
      <c r="BM2782">
        <v>2255</v>
      </c>
      <c r="BN2782"/>
      <c r="BO2782"/>
    </row>
    <row r="2783" spans="1:67" s="2" customFormat="1" x14ac:dyDescent="0.25">
      <c r="A2783" t="s">
        <v>1338</v>
      </c>
      <c r="B2783"/>
      <c r="C2783" t="s">
        <v>1504</v>
      </c>
      <c r="D2783" t="s">
        <v>64</v>
      </c>
      <c r="E2783" t="s">
        <v>1291</v>
      </c>
      <c r="F2783" s="8" t="s">
        <v>1345</v>
      </c>
      <c r="G2783" t="s">
        <v>1291</v>
      </c>
      <c r="H2783" t="s">
        <v>1345</v>
      </c>
      <c r="I2783"/>
      <c r="J2783"/>
      <c r="K2783"/>
      <c r="L2783" t="s">
        <v>1339</v>
      </c>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c r="AT2783"/>
      <c r="AU2783"/>
      <c r="AV2783"/>
      <c r="AW2783">
        <v>4.09</v>
      </c>
      <c r="AX2783">
        <v>2.9</v>
      </c>
      <c r="AY2783">
        <v>2.95</v>
      </c>
      <c r="AZ2783">
        <v>2.95</v>
      </c>
      <c r="BA2783"/>
      <c r="BB2783"/>
      <c r="BC2783"/>
      <c r="BD2783"/>
      <c r="BE2783"/>
      <c r="BF2783"/>
      <c r="BG2783"/>
      <c r="BH2783"/>
      <c r="BI2783"/>
      <c r="BJ2783" t="s">
        <v>67</v>
      </c>
      <c r="BK2783"/>
      <c r="BL2783" t="s">
        <v>289</v>
      </c>
      <c r="BM2783">
        <v>2255</v>
      </c>
      <c r="BN2783"/>
      <c r="BO2783"/>
    </row>
    <row r="2784" spans="1:67" s="2" customFormat="1" x14ac:dyDescent="0.25">
      <c r="A2784" t="s">
        <v>1338</v>
      </c>
      <c r="B2784"/>
      <c r="C2784" t="s">
        <v>1504</v>
      </c>
      <c r="D2784" t="s">
        <v>64</v>
      </c>
      <c r="E2784" t="s">
        <v>1291</v>
      </c>
      <c r="F2784" s="8" t="s">
        <v>1345</v>
      </c>
      <c r="G2784" t="s">
        <v>1291</v>
      </c>
      <c r="H2784" t="s">
        <v>1345</v>
      </c>
      <c r="I2784"/>
      <c r="J2784"/>
      <c r="K2784"/>
      <c r="L2784" t="s">
        <v>1339</v>
      </c>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c r="AT2784"/>
      <c r="AU2784"/>
      <c r="AV2784"/>
      <c r="AW2784"/>
      <c r="AX2784"/>
      <c r="AY2784"/>
      <c r="AZ2784"/>
      <c r="BA2784">
        <v>5</v>
      </c>
      <c r="BB2784">
        <v>3.8</v>
      </c>
      <c r="BC2784">
        <v>3.5</v>
      </c>
      <c r="BD2784">
        <v>3.8</v>
      </c>
      <c r="BE2784"/>
      <c r="BF2784"/>
      <c r="BG2784"/>
      <c r="BH2784"/>
      <c r="BI2784"/>
      <c r="BJ2784" t="s">
        <v>67</v>
      </c>
      <c r="BK2784"/>
      <c r="BL2784" t="s">
        <v>289</v>
      </c>
      <c r="BM2784">
        <v>2255</v>
      </c>
      <c r="BN2784"/>
      <c r="BO2784"/>
    </row>
    <row r="2785" spans="1:67" s="2" customFormat="1" x14ac:dyDescent="0.25">
      <c r="A2785" t="s">
        <v>1340</v>
      </c>
      <c r="B2785"/>
      <c r="C2785" t="s">
        <v>1504</v>
      </c>
      <c r="D2785" t="s">
        <v>64</v>
      </c>
      <c r="E2785" t="s">
        <v>1291</v>
      </c>
      <c r="F2785" s="8" t="s">
        <v>1345</v>
      </c>
      <c r="G2785" t="s">
        <v>1291</v>
      </c>
      <c r="H2785" t="s">
        <v>1345</v>
      </c>
      <c r="I2785"/>
      <c r="J2785"/>
      <c r="K2785"/>
      <c r="L2785" t="s">
        <v>939</v>
      </c>
      <c r="M2785"/>
      <c r="N2785"/>
      <c r="O2785"/>
      <c r="P2785"/>
      <c r="Q2785"/>
      <c r="R2785"/>
      <c r="S2785"/>
      <c r="T2785"/>
      <c r="U2785"/>
      <c r="V2785"/>
      <c r="W2785"/>
      <c r="X2785"/>
      <c r="Y2785"/>
      <c r="Z2785"/>
      <c r="AA2785"/>
      <c r="AB2785"/>
      <c r="AC2785"/>
      <c r="AD2785"/>
      <c r="AE2785"/>
      <c r="AF2785"/>
      <c r="AG2785"/>
      <c r="AH2785"/>
      <c r="AI2785"/>
      <c r="AJ2785"/>
      <c r="AK2785">
        <v>2.97</v>
      </c>
      <c r="AL2785">
        <v>1.42</v>
      </c>
      <c r="AM2785"/>
      <c r="AN2785">
        <v>1.42</v>
      </c>
      <c r="AO2785"/>
      <c r="AP2785"/>
      <c r="AQ2785"/>
      <c r="AR2785"/>
      <c r="AS2785"/>
      <c r="AT2785"/>
      <c r="AU2785"/>
      <c r="AV2785"/>
      <c r="AW2785"/>
      <c r="AX2785"/>
      <c r="AY2785"/>
      <c r="AZ2785"/>
      <c r="BA2785"/>
      <c r="BB2785"/>
      <c r="BC2785"/>
      <c r="BD2785"/>
      <c r="BE2785"/>
      <c r="BF2785"/>
      <c r="BG2785"/>
      <c r="BH2785"/>
      <c r="BI2785"/>
      <c r="BJ2785" t="s">
        <v>67</v>
      </c>
      <c r="BK2785"/>
      <c r="BL2785" t="s">
        <v>289</v>
      </c>
      <c r="BM2785">
        <v>2255</v>
      </c>
      <c r="BN2785" t="s">
        <v>1341</v>
      </c>
      <c r="BO2785" t="s">
        <v>289</v>
      </c>
    </row>
    <row r="2786" spans="1:67" s="2" customFormat="1" x14ac:dyDescent="0.25">
      <c r="A2786" t="s">
        <v>1340</v>
      </c>
      <c r="B2786"/>
      <c r="C2786" t="s">
        <v>1504</v>
      </c>
      <c r="D2786" t="s">
        <v>64</v>
      </c>
      <c r="E2786" t="s">
        <v>1291</v>
      </c>
      <c r="F2786" s="8" t="s">
        <v>1345</v>
      </c>
      <c r="G2786" t="s">
        <v>1291</v>
      </c>
      <c r="H2786" t="s">
        <v>1345</v>
      </c>
      <c r="I2786"/>
      <c r="J2786"/>
      <c r="K2786"/>
      <c r="L2786" t="s">
        <v>939</v>
      </c>
      <c r="M2786"/>
      <c r="N2786"/>
      <c r="O2786"/>
      <c r="P2786"/>
      <c r="Q2786"/>
      <c r="R2786"/>
      <c r="S2786"/>
      <c r="T2786"/>
      <c r="U2786"/>
      <c r="V2786"/>
      <c r="W2786"/>
      <c r="X2786"/>
      <c r="Y2786"/>
      <c r="Z2786"/>
      <c r="AA2786"/>
      <c r="AB2786"/>
      <c r="AC2786"/>
      <c r="AD2786"/>
      <c r="AE2786"/>
      <c r="AF2786"/>
      <c r="AG2786"/>
      <c r="AH2786"/>
      <c r="AI2786"/>
      <c r="AJ2786"/>
      <c r="AK2786"/>
      <c r="AL2786"/>
      <c r="AM2786"/>
      <c r="AN2786"/>
      <c r="AO2786">
        <v>3.24</v>
      </c>
      <c r="AP2786"/>
      <c r="AQ2786"/>
      <c r="AR2786">
        <v>1.76</v>
      </c>
      <c r="AS2786"/>
      <c r="AT2786"/>
      <c r="AU2786"/>
      <c r="AV2786"/>
      <c r="AW2786"/>
      <c r="AX2786"/>
      <c r="AY2786"/>
      <c r="AZ2786"/>
      <c r="BA2786"/>
      <c r="BB2786"/>
      <c r="BC2786"/>
      <c r="BD2786"/>
      <c r="BE2786"/>
      <c r="BF2786"/>
      <c r="BG2786"/>
      <c r="BH2786"/>
      <c r="BI2786" t="s">
        <v>1342</v>
      </c>
      <c r="BJ2786" t="s">
        <v>67</v>
      </c>
      <c r="BK2786"/>
      <c r="BL2786" t="s">
        <v>289</v>
      </c>
      <c r="BM2786">
        <v>2255</v>
      </c>
      <c r="BN2786"/>
      <c r="BO2786"/>
    </row>
    <row r="2787" spans="1:67" s="2" customFormat="1" x14ac:dyDescent="0.25">
      <c r="A2787" t="s">
        <v>1340</v>
      </c>
      <c r="B2787"/>
      <c r="C2787" t="s">
        <v>1504</v>
      </c>
      <c r="D2787" t="s">
        <v>64</v>
      </c>
      <c r="E2787" t="s">
        <v>1291</v>
      </c>
      <c r="F2787" s="8" t="s">
        <v>1345</v>
      </c>
      <c r="G2787" t="s">
        <v>1291</v>
      </c>
      <c r="H2787" t="s">
        <v>1345</v>
      </c>
      <c r="I2787"/>
      <c r="J2787"/>
      <c r="K2787"/>
      <c r="L2787" t="s">
        <v>939</v>
      </c>
      <c r="M2787"/>
      <c r="N2787"/>
      <c r="O2787"/>
      <c r="P2787"/>
      <c r="Q2787"/>
      <c r="R2787"/>
      <c r="S2787"/>
      <c r="T2787"/>
      <c r="U2787"/>
      <c r="V2787"/>
      <c r="W2787"/>
      <c r="X2787"/>
      <c r="Y2787"/>
      <c r="Z2787"/>
      <c r="AA2787"/>
      <c r="AB2787"/>
      <c r="AC2787"/>
      <c r="AD2787"/>
      <c r="AE2787"/>
      <c r="AF2787"/>
      <c r="AG2787"/>
      <c r="AH2787"/>
      <c r="AI2787"/>
      <c r="AJ2787"/>
      <c r="AK2787"/>
      <c r="AL2787"/>
      <c r="AM2787"/>
      <c r="AN2787"/>
      <c r="AO2787"/>
      <c r="AP2787"/>
      <c r="AQ2787"/>
      <c r="AR2787"/>
      <c r="AS2787"/>
      <c r="AT2787"/>
      <c r="AU2787"/>
      <c r="AV2787"/>
      <c r="AW2787">
        <v>4.6399999999999997</v>
      </c>
      <c r="AX2787">
        <v>3.17</v>
      </c>
      <c r="AY2787">
        <v>3.32</v>
      </c>
      <c r="AZ2787">
        <v>3.32</v>
      </c>
      <c r="BA2787"/>
      <c r="BB2787"/>
      <c r="BC2787"/>
      <c r="BD2787"/>
      <c r="BE2787"/>
      <c r="BF2787"/>
      <c r="BG2787"/>
      <c r="BH2787"/>
      <c r="BI2787"/>
      <c r="BJ2787" t="s">
        <v>67</v>
      </c>
      <c r="BK2787"/>
      <c r="BL2787" t="s">
        <v>289</v>
      </c>
      <c r="BM2787">
        <v>2255</v>
      </c>
      <c r="BN2787"/>
      <c r="BO2787"/>
    </row>
    <row r="2788" spans="1:67" s="2" customFormat="1" x14ac:dyDescent="0.25">
      <c r="A2788" t="s">
        <v>1340</v>
      </c>
      <c r="B2788"/>
      <c r="C2788" t="s">
        <v>1504</v>
      </c>
      <c r="D2788" t="s">
        <v>64</v>
      </c>
      <c r="E2788" t="s">
        <v>1291</v>
      </c>
      <c r="F2788" s="8" t="s">
        <v>1345</v>
      </c>
      <c r="G2788" t="s">
        <v>1291</v>
      </c>
      <c r="H2788" t="s">
        <v>1345</v>
      </c>
      <c r="I2788"/>
      <c r="J2788"/>
      <c r="K2788"/>
      <c r="L2788" t="s">
        <v>939</v>
      </c>
      <c r="M2788"/>
      <c r="N2788"/>
      <c r="O2788"/>
      <c r="P2788"/>
      <c r="Q2788"/>
      <c r="R2788"/>
      <c r="S2788"/>
      <c r="T2788"/>
      <c r="U2788"/>
      <c r="V2788"/>
      <c r="W2788"/>
      <c r="X2788"/>
      <c r="Y2788"/>
      <c r="Z2788"/>
      <c r="AA2788"/>
      <c r="AB2788"/>
      <c r="AC2788"/>
      <c r="AD2788"/>
      <c r="AE2788"/>
      <c r="AF2788"/>
      <c r="AG2788"/>
      <c r="AH2788"/>
      <c r="AI2788"/>
      <c r="AJ2788"/>
      <c r="AK2788"/>
      <c r="AL2788"/>
      <c r="AM2788"/>
      <c r="AN2788"/>
      <c r="AO2788"/>
      <c r="AP2788"/>
      <c r="AQ2788"/>
      <c r="AR2788"/>
      <c r="AS2788"/>
      <c r="AT2788"/>
      <c r="AU2788"/>
      <c r="AV2788"/>
      <c r="AW2788"/>
      <c r="AX2788"/>
      <c r="AY2788"/>
      <c r="AZ2788"/>
      <c r="BA2788">
        <v>4.96</v>
      </c>
      <c r="BB2788">
        <v>3.9</v>
      </c>
      <c r="BC2788">
        <v>3.65</v>
      </c>
      <c r="BD2788">
        <v>3.9</v>
      </c>
      <c r="BE2788"/>
      <c r="BF2788"/>
      <c r="BG2788"/>
      <c r="BH2788"/>
      <c r="BI2788"/>
      <c r="BJ2788" t="s">
        <v>67</v>
      </c>
      <c r="BK2788"/>
      <c r="BL2788" t="s">
        <v>289</v>
      </c>
      <c r="BM2788">
        <v>2255</v>
      </c>
      <c r="BN2788" t="s">
        <v>60</v>
      </c>
      <c r="BO2788" t="s">
        <v>289</v>
      </c>
    </row>
    <row r="2789" spans="1:67" s="2" customFormat="1" x14ac:dyDescent="0.25">
      <c r="A2789" t="s">
        <v>1343</v>
      </c>
      <c r="B2789"/>
      <c r="C2789" t="s">
        <v>1504</v>
      </c>
      <c r="D2789" t="s">
        <v>64</v>
      </c>
      <c r="E2789" t="s">
        <v>1291</v>
      </c>
      <c r="F2789" s="8" t="s">
        <v>1345</v>
      </c>
      <c r="G2789" t="s">
        <v>1291</v>
      </c>
      <c r="H2789" t="s">
        <v>1345</v>
      </c>
      <c r="I2789"/>
      <c r="J2789"/>
      <c r="K2789"/>
      <c r="L2789" t="s">
        <v>1344</v>
      </c>
      <c r="M2789"/>
      <c r="N2789"/>
      <c r="O2789"/>
      <c r="P2789"/>
      <c r="Q2789"/>
      <c r="R2789"/>
      <c r="S2789"/>
      <c r="T2789"/>
      <c r="U2789"/>
      <c r="V2789"/>
      <c r="W2789"/>
      <c r="X2789"/>
      <c r="Y2789"/>
      <c r="Z2789"/>
      <c r="AA2789"/>
      <c r="AB2789"/>
      <c r="AC2789"/>
      <c r="AD2789"/>
      <c r="AE2789"/>
      <c r="AF2789"/>
      <c r="AG2789"/>
      <c r="AH2789"/>
      <c r="AI2789"/>
      <c r="AJ2789"/>
      <c r="AK2789"/>
      <c r="AL2789"/>
      <c r="AM2789"/>
      <c r="AN2789"/>
      <c r="AO2789"/>
      <c r="AP2789"/>
      <c r="AQ2789"/>
      <c r="AR2789"/>
      <c r="AS2789">
        <v>4.38</v>
      </c>
      <c r="AT2789"/>
      <c r="AU2789"/>
      <c r="AV2789">
        <v>2.6</v>
      </c>
      <c r="AW2789"/>
      <c r="AX2789"/>
      <c r="AY2789"/>
      <c r="AZ2789"/>
      <c r="BA2789"/>
      <c r="BB2789"/>
      <c r="BC2789"/>
      <c r="BD2789"/>
      <c r="BE2789"/>
      <c r="BF2789"/>
      <c r="BG2789"/>
      <c r="BH2789"/>
      <c r="BI2789"/>
      <c r="BJ2789" t="s">
        <v>67</v>
      </c>
      <c r="BK2789"/>
      <c r="BL2789" t="s">
        <v>289</v>
      </c>
      <c r="BM2789">
        <v>2255</v>
      </c>
      <c r="BN2789"/>
      <c r="BO2789"/>
    </row>
    <row r="2790" spans="1:67" s="2" customFormat="1" x14ac:dyDescent="0.25">
      <c r="A2790" t="s">
        <v>1343</v>
      </c>
      <c r="B2790"/>
      <c r="C2790" t="s">
        <v>1504</v>
      </c>
      <c r="D2790" t="s">
        <v>64</v>
      </c>
      <c r="E2790" t="s">
        <v>1291</v>
      </c>
      <c r="F2790" s="8" t="s">
        <v>1345</v>
      </c>
      <c r="G2790" t="s">
        <v>1291</v>
      </c>
      <c r="H2790" t="s">
        <v>1345</v>
      </c>
      <c r="I2790"/>
      <c r="J2790"/>
      <c r="K2790"/>
      <c r="L2790" t="s">
        <v>1344</v>
      </c>
      <c r="M2790"/>
      <c r="N2790"/>
      <c r="O2790"/>
      <c r="P2790"/>
      <c r="Q2790"/>
      <c r="R2790"/>
      <c r="S2790"/>
      <c r="T2790"/>
      <c r="U2790"/>
      <c r="V2790"/>
      <c r="W2790"/>
      <c r="X2790"/>
      <c r="Y2790"/>
      <c r="Z2790"/>
      <c r="AA2790"/>
      <c r="AB2790"/>
      <c r="AC2790"/>
      <c r="AD2790"/>
      <c r="AE2790"/>
      <c r="AF2790"/>
      <c r="AG2790"/>
      <c r="AH2790"/>
      <c r="AI2790"/>
      <c r="AJ2790"/>
      <c r="AK2790"/>
      <c r="AL2790"/>
      <c r="AM2790"/>
      <c r="AN2790"/>
      <c r="AO2790"/>
      <c r="AP2790"/>
      <c r="AQ2790"/>
      <c r="AR2790"/>
      <c r="AS2790"/>
      <c r="AT2790"/>
      <c r="AU2790"/>
      <c r="AV2790"/>
      <c r="AW2790">
        <v>4.43</v>
      </c>
      <c r="AX2790">
        <v>3.08</v>
      </c>
      <c r="AY2790">
        <v>3.06</v>
      </c>
      <c r="AZ2790">
        <v>3.08</v>
      </c>
      <c r="BA2790"/>
      <c r="BB2790"/>
      <c r="BC2790"/>
      <c r="BD2790"/>
      <c r="BE2790"/>
      <c r="BF2790"/>
      <c r="BG2790"/>
      <c r="BH2790"/>
      <c r="BI2790"/>
      <c r="BJ2790" t="s">
        <v>67</v>
      </c>
      <c r="BK2790"/>
      <c r="BL2790" t="s">
        <v>289</v>
      </c>
      <c r="BM2790">
        <v>2255</v>
      </c>
      <c r="BN2790"/>
      <c r="BO2790"/>
    </row>
    <row r="2791" spans="1:67" s="2" customFormat="1" x14ac:dyDescent="0.25">
      <c r="A2791" t="s">
        <v>1343</v>
      </c>
      <c r="B2791"/>
      <c r="C2791" t="s">
        <v>1504</v>
      </c>
      <c r="D2791" t="s">
        <v>64</v>
      </c>
      <c r="E2791" t="s">
        <v>1291</v>
      </c>
      <c r="F2791" s="8" t="s">
        <v>1345</v>
      </c>
      <c r="G2791" t="s">
        <v>1291</v>
      </c>
      <c r="H2791" t="s">
        <v>1345</v>
      </c>
      <c r="I2791"/>
      <c r="J2791"/>
      <c r="K2791"/>
      <c r="L2791" t="s">
        <v>1344</v>
      </c>
      <c r="M2791"/>
      <c r="N2791"/>
      <c r="O2791"/>
      <c r="P2791"/>
      <c r="Q2791"/>
      <c r="R2791"/>
      <c r="S2791"/>
      <c r="T2791"/>
      <c r="U2791"/>
      <c r="V2791"/>
      <c r="W2791"/>
      <c r="X2791"/>
      <c r="Y2791"/>
      <c r="Z2791"/>
      <c r="AA2791"/>
      <c r="AB2791"/>
      <c r="AC2791"/>
      <c r="AD2791"/>
      <c r="AE2791"/>
      <c r="AF2791"/>
      <c r="AG2791"/>
      <c r="AH2791"/>
      <c r="AI2791"/>
      <c r="AJ2791"/>
      <c r="AK2791"/>
      <c r="AL2791"/>
      <c r="AM2791"/>
      <c r="AN2791"/>
      <c r="AO2791"/>
      <c r="AP2791"/>
      <c r="AQ2791"/>
      <c r="AR2791"/>
      <c r="AS2791"/>
      <c r="AT2791"/>
      <c r="AU2791"/>
      <c r="AV2791"/>
      <c r="AW2791"/>
      <c r="AX2791"/>
      <c r="AY2791"/>
      <c r="AZ2791"/>
      <c r="BA2791">
        <v>4.62</v>
      </c>
      <c r="BB2791">
        <v>3.8</v>
      </c>
      <c r="BC2791">
        <v>3.43</v>
      </c>
      <c r="BD2791">
        <v>3.8</v>
      </c>
      <c r="BE2791"/>
      <c r="BF2791"/>
      <c r="BG2791"/>
      <c r="BH2791"/>
      <c r="BI2791"/>
      <c r="BJ2791" t="s">
        <v>67</v>
      </c>
      <c r="BK2791"/>
      <c r="BL2791" t="s">
        <v>289</v>
      </c>
      <c r="BM2791">
        <v>2255</v>
      </c>
      <c r="BN2791" t="s">
        <v>60</v>
      </c>
      <c r="BO2791" s="11" t="s">
        <v>289</v>
      </c>
    </row>
    <row r="2792" spans="1:67" s="2" customFormat="1" x14ac:dyDescent="0.25">
      <c r="A2792" t="s">
        <v>1343</v>
      </c>
      <c r="B2792"/>
      <c r="C2792" t="s">
        <v>1504</v>
      </c>
      <c r="D2792" t="s">
        <v>64</v>
      </c>
      <c r="E2792" t="s">
        <v>1291</v>
      </c>
      <c r="F2792" s="8" t="s">
        <v>1345</v>
      </c>
      <c r="G2792" t="s">
        <v>1291</v>
      </c>
      <c r="H2792" t="s">
        <v>1345</v>
      </c>
      <c r="I2792"/>
      <c r="J2792"/>
      <c r="K2792"/>
      <c r="L2792" t="s">
        <v>1344</v>
      </c>
      <c r="M2792"/>
      <c r="N2792"/>
      <c r="O2792"/>
      <c r="P2792"/>
      <c r="Q2792"/>
      <c r="R2792"/>
      <c r="S2792"/>
      <c r="T2792"/>
      <c r="U2792"/>
      <c r="V2792"/>
      <c r="W2792"/>
      <c r="X2792"/>
      <c r="Y2792"/>
      <c r="Z2792"/>
      <c r="AA2792"/>
      <c r="AB2792"/>
      <c r="AC2792"/>
      <c r="AD2792"/>
      <c r="AE2792"/>
      <c r="AF2792"/>
      <c r="AG2792"/>
      <c r="AH2792"/>
      <c r="AI2792"/>
      <c r="AJ2792"/>
      <c r="AK2792"/>
      <c r="AL2792"/>
      <c r="AM2792"/>
      <c r="AN2792"/>
      <c r="AO2792"/>
      <c r="AP2792"/>
      <c r="AQ2792"/>
      <c r="AR2792"/>
      <c r="AS2792"/>
      <c r="AT2792"/>
      <c r="AU2792"/>
      <c r="AV2792"/>
      <c r="AW2792"/>
      <c r="AX2792"/>
      <c r="AY2792"/>
      <c r="AZ2792"/>
      <c r="BA2792"/>
      <c r="BB2792"/>
      <c r="BC2792"/>
      <c r="BD2792"/>
      <c r="BE2792">
        <v>5.82</v>
      </c>
      <c r="BF2792">
        <v>3.6</v>
      </c>
      <c r="BG2792">
        <v>2.88</v>
      </c>
      <c r="BH2792">
        <v>3.6</v>
      </c>
      <c r="BI2792"/>
      <c r="BJ2792" t="s">
        <v>67</v>
      </c>
      <c r="BK2792"/>
      <c r="BL2792" t="s">
        <v>289</v>
      </c>
      <c r="BM2792">
        <v>2255</v>
      </c>
      <c r="BN2792" t="s">
        <v>60</v>
      </c>
      <c r="BO2792" s="11" t="s">
        <v>289</v>
      </c>
    </row>
    <row r="2793" spans="1:67" s="2" customFormat="1" x14ac:dyDescent="0.25">
      <c r="A2793" s="12" t="s">
        <v>1750</v>
      </c>
      <c r="B2793" s="12"/>
      <c r="C2793" s="12" t="s">
        <v>1504</v>
      </c>
      <c r="D2793" s="12" t="s">
        <v>64</v>
      </c>
      <c r="E2793" s="12" t="s">
        <v>1291</v>
      </c>
      <c r="F2793" s="12" t="s">
        <v>1345</v>
      </c>
      <c r="G2793" s="12" t="s">
        <v>1291</v>
      </c>
      <c r="H2793" s="12" t="s">
        <v>1345</v>
      </c>
      <c r="I2793" s="12"/>
      <c r="J2793" s="12"/>
      <c r="K2793" s="12"/>
      <c r="L2793" s="12"/>
      <c r="M2793" s="12"/>
      <c r="N2793" s="12"/>
      <c r="O2793" s="12"/>
      <c r="P2793" s="12"/>
      <c r="Q2793" s="12"/>
      <c r="R2793" s="12"/>
      <c r="S2793" s="12"/>
      <c r="T2793" s="12"/>
      <c r="U2793" s="12"/>
      <c r="V2793" s="12"/>
      <c r="W2793" s="12"/>
      <c r="X2793" s="12"/>
      <c r="Y2793" s="12"/>
      <c r="Z2793" s="12"/>
      <c r="AA2793" s="12"/>
      <c r="AB2793" s="12"/>
      <c r="AC2793" s="12"/>
      <c r="AD2793" s="12"/>
      <c r="AE2793" s="12"/>
      <c r="AF2793" s="12"/>
      <c r="AG2793" s="12"/>
      <c r="AH2793" s="12"/>
      <c r="AI2793" s="12"/>
      <c r="AJ2793" s="12"/>
      <c r="AK2793" s="12"/>
      <c r="AL2793" s="12"/>
      <c r="AM2793" s="12"/>
      <c r="AN2793" s="12"/>
      <c r="AO2793" s="12"/>
      <c r="AP2793" s="12"/>
      <c r="AQ2793" s="12"/>
      <c r="AR2793" s="12"/>
      <c r="AS2793" s="12"/>
      <c r="AT2793" s="12"/>
      <c r="AU2793" s="12"/>
      <c r="AV2793" s="12"/>
      <c r="AW2793" s="12"/>
      <c r="AX2793" s="12"/>
      <c r="AY2793" s="12"/>
      <c r="AZ2793" s="12"/>
      <c r="BA2793" s="12"/>
      <c r="BB2793" s="12"/>
      <c r="BC2793" s="12"/>
      <c r="BD2793" s="12"/>
      <c r="BE2793" s="12"/>
      <c r="BF2793" s="12"/>
      <c r="BG2793" s="12"/>
      <c r="BH2793" s="12"/>
      <c r="BI2793" s="12"/>
      <c r="BJ2793" s="12" t="s">
        <v>67</v>
      </c>
      <c r="BK2793" s="14">
        <v>44812</v>
      </c>
      <c r="BL2793" s="12" t="s">
        <v>1724</v>
      </c>
      <c r="BM2793" s="12">
        <v>1420</v>
      </c>
      <c r="BN2793" s="12" t="s">
        <v>60</v>
      </c>
      <c r="BO2793" s="12" t="s">
        <v>1724</v>
      </c>
    </row>
    <row r="2794" spans="1:67" s="2" customFormat="1" x14ac:dyDescent="0.25">
      <c r="A2794" s="8" t="s">
        <v>1746</v>
      </c>
      <c r="B2794" s="8"/>
      <c r="C2794" s="8" t="s">
        <v>1504</v>
      </c>
      <c r="D2794" s="8" t="s">
        <v>64</v>
      </c>
      <c r="E2794" s="8" t="s">
        <v>1291</v>
      </c>
      <c r="F2794" s="8" t="s">
        <v>1345</v>
      </c>
      <c r="G2794" s="8" t="s">
        <v>1291</v>
      </c>
      <c r="H2794" s="8" t="s">
        <v>1345</v>
      </c>
      <c r="I2794" s="8"/>
      <c r="J2794" s="8"/>
      <c r="K2794" s="8"/>
      <c r="L2794" s="8" t="s">
        <v>1727</v>
      </c>
      <c r="M2794" s="8"/>
      <c r="N2794" s="8"/>
      <c r="O2794" s="8"/>
      <c r="P2794" s="8"/>
      <c r="Q2794" s="8"/>
      <c r="R2794" s="8"/>
      <c r="S2794" s="8"/>
      <c r="T2794" s="8"/>
      <c r="U2794" s="8"/>
      <c r="V2794" s="8"/>
      <c r="W2794" s="8"/>
      <c r="X2794" s="8"/>
      <c r="Y2794" s="8"/>
      <c r="Z2794" s="8"/>
      <c r="AA2794" s="8"/>
      <c r="AB2794" s="8"/>
      <c r="AC2794" s="8"/>
      <c r="AD2794" s="8"/>
      <c r="AE2794" s="8"/>
      <c r="AF2794" s="8"/>
      <c r="AG2794" s="8"/>
      <c r="AH2794" s="8"/>
      <c r="AI2794" s="8"/>
      <c r="AJ2794" s="8"/>
      <c r="AK2794" s="8"/>
      <c r="AL2794" s="8"/>
      <c r="AM2794" s="8"/>
      <c r="AN2794" s="8"/>
      <c r="AO2794" s="8"/>
      <c r="AP2794" s="8"/>
      <c r="AQ2794" s="8"/>
      <c r="AR2794" s="8"/>
      <c r="AS2794" s="8"/>
      <c r="AT2794" s="8"/>
      <c r="AU2794" s="8"/>
      <c r="AV2794" s="8"/>
      <c r="AW2794" s="8"/>
      <c r="AX2794" s="8"/>
      <c r="AY2794" s="8"/>
      <c r="AZ2794" s="8"/>
      <c r="BA2794" s="8">
        <v>5.55</v>
      </c>
      <c r="BB2794" s="8">
        <v>3.9529999999999998</v>
      </c>
      <c r="BC2794" s="8">
        <v>4</v>
      </c>
      <c r="BD2794" s="8">
        <v>4</v>
      </c>
      <c r="BE2794" s="8"/>
      <c r="BF2794" s="8"/>
      <c r="BG2794" s="8"/>
      <c r="BH2794" s="8"/>
      <c r="BI2794" s="8" t="s">
        <v>1747</v>
      </c>
      <c r="BJ2794" s="9" t="s">
        <v>67</v>
      </c>
      <c r="BK2794" s="9">
        <v>44812</v>
      </c>
      <c r="BL2794" s="8" t="s">
        <v>1724</v>
      </c>
      <c r="BM2794" s="8">
        <v>1420</v>
      </c>
      <c r="BN2794" s="8" t="s">
        <v>60</v>
      </c>
      <c r="BO2794" s="8" t="s">
        <v>1724</v>
      </c>
    </row>
    <row r="2795" spans="1:67" s="2" customFormat="1" x14ac:dyDescent="0.25">
      <c r="A2795" s="13" t="s">
        <v>1723</v>
      </c>
      <c r="B2795" s="13"/>
      <c r="C2795" s="13" t="s">
        <v>1504</v>
      </c>
      <c r="D2795" s="13" t="s">
        <v>64</v>
      </c>
      <c r="E2795" s="13" t="s">
        <v>1291</v>
      </c>
      <c r="F2795" s="13" t="s">
        <v>1346</v>
      </c>
      <c r="G2795" s="13" t="s">
        <v>1291</v>
      </c>
      <c r="H2795" s="13" t="s">
        <v>1346</v>
      </c>
      <c r="I2795" s="13"/>
      <c r="J2795" s="13"/>
      <c r="K2795" s="13"/>
      <c r="L2795" s="13"/>
      <c r="M2795" s="13"/>
      <c r="N2795" s="13"/>
      <c r="O2795" s="13"/>
      <c r="P2795" s="13"/>
      <c r="Q2795" s="13"/>
      <c r="R2795" s="13"/>
      <c r="S2795" s="13"/>
      <c r="T2795" s="13"/>
      <c r="U2795" s="13"/>
      <c r="V2795" s="13"/>
      <c r="W2795" s="13"/>
      <c r="X2795" s="13"/>
      <c r="Y2795" s="13"/>
      <c r="Z2795" s="13"/>
      <c r="AA2795" s="13"/>
      <c r="AB2795" s="13"/>
      <c r="AC2795" s="13"/>
      <c r="AD2795" s="13"/>
      <c r="AE2795" s="13"/>
      <c r="AF2795" s="13"/>
      <c r="AG2795" s="13"/>
      <c r="AH2795" s="13"/>
      <c r="AI2795" s="13"/>
      <c r="AJ2795" s="13"/>
      <c r="AK2795" s="13"/>
      <c r="AL2795" s="13"/>
      <c r="AM2795" s="13"/>
      <c r="AN2795" s="13"/>
      <c r="AO2795" s="13"/>
      <c r="AP2795" s="13"/>
      <c r="AQ2795" s="13"/>
      <c r="AR2795" s="13"/>
      <c r="AS2795" s="13"/>
      <c r="AT2795" s="13"/>
      <c r="AU2795" s="13"/>
      <c r="AV2795" s="13"/>
      <c r="AW2795" s="13"/>
      <c r="AX2795" s="13"/>
      <c r="AY2795" s="13"/>
      <c r="AZ2795" s="13"/>
      <c r="BA2795" s="13"/>
      <c r="BB2795" s="13"/>
      <c r="BC2795" s="13"/>
      <c r="BD2795" s="13"/>
      <c r="BE2795" s="13"/>
      <c r="BF2795" s="13"/>
      <c r="BG2795" s="13"/>
      <c r="BH2795" s="13"/>
      <c r="BI2795" s="13"/>
      <c r="BJ2795" s="13"/>
      <c r="BK2795" s="13"/>
      <c r="BL2795" s="13"/>
      <c r="BM2795" s="13"/>
      <c r="BN2795" s="13"/>
      <c r="BO2795" s="13"/>
    </row>
    <row r="2796" spans="1:67" s="2" customFormat="1" x14ac:dyDescent="0.25">
      <c r="A2796" t="s">
        <v>1347</v>
      </c>
      <c r="B2796" s="8" t="s">
        <v>2178</v>
      </c>
      <c r="C2796" t="s">
        <v>1504</v>
      </c>
      <c r="D2796" t="s">
        <v>64</v>
      </c>
      <c r="E2796" t="s">
        <v>1291</v>
      </c>
      <c r="F2796" t="s">
        <v>1346</v>
      </c>
      <c r="G2796" t="s">
        <v>1291</v>
      </c>
      <c r="H2796" t="s">
        <v>1346</v>
      </c>
      <c r="I2796"/>
      <c r="J2796"/>
      <c r="K2796"/>
      <c r="L2796"/>
      <c r="M2796"/>
      <c r="N2796"/>
      <c r="O2796"/>
      <c r="P2796"/>
      <c r="Q2796"/>
      <c r="R2796"/>
      <c r="S2796"/>
      <c r="T2796"/>
      <c r="U2796"/>
      <c r="V2796"/>
      <c r="W2796"/>
      <c r="X2796"/>
      <c r="Y2796"/>
      <c r="Z2796"/>
      <c r="AA2796"/>
      <c r="AB2796"/>
      <c r="AC2796"/>
      <c r="AD2796"/>
      <c r="AE2796"/>
      <c r="AF2796"/>
      <c r="AG2796"/>
      <c r="AH2796"/>
      <c r="AI2796"/>
      <c r="AJ2796"/>
      <c r="AK2796"/>
      <c r="AL2796"/>
      <c r="AM2796"/>
      <c r="AN2796"/>
      <c r="AO2796"/>
      <c r="AP2796"/>
      <c r="AQ2796"/>
      <c r="AR2796"/>
      <c r="AS2796"/>
      <c r="AT2796"/>
      <c r="AU2796"/>
      <c r="AV2796"/>
      <c r="AW2796"/>
      <c r="AX2796"/>
      <c r="AY2796"/>
      <c r="AZ2796"/>
      <c r="BA2796">
        <v>3.6</v>
      </c>
      <c r="BB2796">
        <v>2.8</v>
      </c>
      <c r="BC2796">
        <v>2.8</v>
      </c>
      <c r="BD2796">
        <v>2.8</v>
      </c>
      <c r="BE2796"/>
      <c r="BF2796"/>
      <c r="BG2796"/>
      <c r="BH2796"/>
      <c r="BI2796" t="s">
        <v>1348</v>
      </c>
      <c r="BJ2796" t="s">
        <v>67</v>
      </c>
      <c r="BK2796" s="1">
        <v>44819</v>
      </c>
      <c r="BL2796" t="s">
        <v>59</v>
      </c>
      <c r="BM2796">
        <v>3485</v>
      </c>
      <c r="BN2796" t="s">
        <v>69</v>
      </c>
      <c r="BO2796" t="s">
        <v>59</v>
      </c>
    </row>
    <row r="2797" spans="1:67" s="2" customFormat="1" x14ac:dyDescent="0.25">
      <c r="A2797" s="8" t="s">
        <v>1748</v>
      </c>
      <c r="B2797" s="8"/>
      <c r="C2797" s="8" t="s">
        <v>1504</v>
      </c>
      <c r="D2797" s="8" t="s">
        <v>64</v>
      </c>
      <c r="E2797" s="8" t="s">
        <v>1291</v>
      </c>
      <c r="F2797" s="8" t="s">
        <v>1346</v>
      </c>
      <c r="G2797" s="8" t="s">
        <v>1291</v>
      </c>
      <c r="H2797" s="8" t="s">
        <v>1346</v>
      </c>
      <c r="I2797" s="8"/>
      <c r="J2797" s="8"/>
      <c r="K2797" s="8"/>
      <c r="L2797" s="8" t="s">
        <v>1738</v>
      </c>
      <c r="M2797" s="8"/>
      <c r="N2797" s="8"/>
      <c r="O2797" s="8"/>
      <c r="P2797" s="8"/>
      <c r="Q2797" s="8"/>
      <c r="R2797" s="8"/>
      <c r="S2797" s="8"/>
      <c r="T2797" s="8"/>
      <c r="U2797" s="8"/>
      <c r="V2797" s="8"/>
      <c r="W2797" s="8"/>
      <c r="X2797" s="8"/>
      <c r="Y2797" s="8"/>
      <c r="Z2797" s="8"/>
      <c r="AA2797" s="8"/>
      <c r="AB2797" s="8"/>
      <c r="AC2797" s="8"/>
      <c r="AD2797" s="8"/>
      <c r="AE2797" s="8"/>
      <c r="AF2797" s="8"/>
      <c r="AG2797" s="8"/>
      <c r="AH2797" s="8"/>
      <c r="AI2797" s="8"/>
      <c r="AJ2797" s="8"/>
      <c r="AK2797" s="8"/>
      <c r="AL2797" s="8"/>
      <c r="AM2797" s="8"/>
      <c r="AN2797" s="8"/>
      <c r="AO2797" s="8"/>
      <c r="AP2797" s="8"/>
      <c r="AQ2797" s="8"/>
      <c r="AR2797" s="8"/>
      <c r="AS2797" s="8"/>
      <c r="AT2797" s="8"/>
      <c r="AU2797" s="8"/>
      <c r="AV2797" s="8"/>
      <c r="AW2797" s="8"/>
      <c r="AX2797" s="8"/>
      <c r="AY2797" s="8"/>
      <c r="AZ2797" s="8"/>
      <c r="BA2797" s="8">
        <v>3.6619999999999999</v>
      </c>
      <c r="BB2797" s="8">
        <v>2.66</v>
      </c>
      <c r="BC2797" s="8">
        <v>2.73</v>
      </c>
      <c r="BD2797" s="8">
        <v>2.73</v>
      </c>
      <c r="BE2797" s="8"/>
      <c r="BF2797" s="8"/>
      <c r="BG2797" s="8"/>
      <c r="BH2797" s="8"/>
      <c r="BI2797" s="8"/>
      <c r="BJ2797" s="8" t="s">
        <v>67</v>
      </c>
      <c r="BK2797" s="9">
        <v>44812</v>
      </c>
      <c r="BL2797" s="8" t="s">
        <v>1724</v>
      </c>
      <c r="BM2797" s="8">
        <v>1420</v>
      </c>
      <c r="BN2797" s="8" t="s">
        <v>60</v>
      </c>
      <c r="BO2797" s="8" t="s">
        <v>1724</v>
      </c>
    </row>
    <row r="2798" spans="1:67" s="2" customFormat="1" x14ac:dyDescent="0.25">
      <c r="A2798" s="13" t="s">
        <v>1723</v>
      </c>
      <c r="B2798" s="13"/>
      <c r="C2798" s="13" t="s">
        <v>1504</v>
      </c>
      <c r="D2798" s="13" t="s">
        <v>64</v>
      </c>
      <c r="E2798" s="13" t="s">
        <v>1291</v>
      </c>
      <c r="F2798" s="13"/>
      <c r="G2798" s="13" t="s">
        <v>1291</v>
      </c>
      <c r="H2798" s="13"/>
      <c r="I2798" s="13"/>
      <c r="J2798" s="13"/>
      <c r="K2798" s="13"/>
      <c r="L2798" s="13"/>
      <c r="M2798" s="13"/>
      <c r="N2798" s="13"/>
      <c r="O2798" s="13"/>
      <c r="P2798" s="13"/>
      <c r="Q2798" s="13"/>
      <c r="R2798" s="13"/>
      <c r="S2798" s="13"/>
      <c r="T2798" s="13"/>
      <c r="U2798" s="13"/>
      <c r="V2798" s="13"/>
      <c r="W2798" s="13"/>
      <c r="X2798" s="13"/>
      <c r="Y2798" s="13"/>
      <c r="Z2798" s="13"/>
      <c r="AA2798" s="13"/>
      <c r="AB2798" s="13"/>
      <c r="AC2798" s="13"/>
      <c r="AD2798" s="13"/>
      <c r="AE2798" s="13"/>
      <c r="AF2798" s="13"/>
      <c r="AG2798" s="13"/>
      <c r="AH2798" s="13"/>
      <c r="AI2798" s="13"/>
      <c r="AJ2798" s="13"/>
      <c r="AK2798" s="13"/>
      <c r="AL2798" s="13"/>
      <c r="AM2798" s="13"/>
      <c r="AN2798" s="13"/>
      <c r="AO2798" s="13"/>
      <c r="AP2798" s="13"/>
      <c r="AQ2798" s="13"/>
      <c r="AR2798" s="13"/>
      <c r="AS2798" s="13"/>
      <c r="AT2798" s="13"/>
      <c r="AU2798" s="13"/>
      <c r="AV2798" s="13"/>
      <c r="AW2798" s="13"/>
      <c r="AX2798" s="13"/>
      <c r="AY2798" s="13"/>
      <c r="AZ2798" s="13"/>
      <c r="BA2798" s="13"/>
      <c r="BB2798" s="13"/>
      <c r="BC2798" s="13"/>
      <c r="BD2798" s="13"/>
      <c r="BE2798" s="13"/>
      <c r="BF2798" s="13"/>
      <c r="BG2798" s="13"/>
      <c r="BH2798" s="13"/>
      <c r="BI2798" s="13"/>
      <c r="BJ2798" s="13"/>
      <c r="BK2798" s="13"/>
      <c r="BL2798" s="13"/>
      <c r="BM2798" s="13"/>
      <c r="BN2798" s="13"/>
      <c r="BO2798" s="13"/>
    </row>
    <row r="2799" spans="1:67" s="2" customFormat="1" x14ac:dyDescent="0.25">
      <c r="A2799" t="s">
        <v>1359</v>
      </c>
      <c r="B2799"/>
      <c r="C2799" t="s">
        <v>1504</v>
      </c>
      <c r="D2799" t="s">
        <v>64</v>
      </c>
      <c r="E2799" t="s">
        <v>1349</v>
      </c>
      <c r="F2799" t="s">
        <v>1350</v>
      </c>
      <c r="G2799" t="s">
        <v>1349</v>
      </c>
      <c r="H2799" t="s">
        <v>1360</v>
      </c>
      <c r="I2799"/>
      <c r="J2799"/>
      <c r="K2799"/>
      <c r="L2799"/>
      <c r="M2799"/>
      <c r="N2799"/>
      <c r="O2799"/>
      <c r="P2799"/>
      <c r="Q2799"/>
      <c r="R2799"/>
      <c r="S2799"/>
      <c r="T2799"/>
      <c r="U2799"/>
      <c r="V2799"/>
      <c r="W2799"/>
      <c r="X2799"/>
      <c r="Y2799"/>
      <c r="Z2799"/>
      <c r="AA2799"/>
      <c r="AB2799"/>
      <c r="AC2799"/>
      <c r="AD2799"/>
      <c r="AE2799"/>
      <c r="AF2799"/>
      <c r="AG2799"/>
      <c r="AH2799"/>
      <c r="AI2799"/>
      <c r="AJ2799"/>
      <c r="AK2799"/>
      <c r="AL2799"/>
      <c r="AM2799"/>
      <c r="AN2799"/>
      <c r="AO2799"/>
      <c r="AP2799"/>
      <c r="AQ2799"/>
      <c r="AR2799"/>
      <c r="AS2799">
        <v>2.76</v>
      </c>
      <c r="AT2799"/>
      <c r="AU2799"/>
      <c r="AV2799">
        <v>2.02</v>
      </c>
      <c r="AW2799">
        <v>3.07</v>
      </c>
      <c r="AX2799">
        <v>2.27</v>
      </c>
      <c r="AY2799">
        <v>2.41</v>
      </c>
      <c r="AZ2799">
        <v>2.41</v>
      </c>
      <c r="BA2799">
        <v>3.51</v>
      </c>
      <c r="BB2799">
        <v>2.8</v>
      </c>
      <c r="BC2799">
        <v>2.71</v>
      </c>
      <c r="BD2799">
        <v>2.8</v>
      </c>
      <c r="BE2799">
        <v>4.3600000000000003</v>
      </c>
      <c r="BF2799">
        <v>2.4700000000000002</v>
      </c>
      <c r="BG2799">
        <v>2.15</v>
      </c>
      <c r="BH2799">
        <v>2.4700000000000002</v>
      </c>
      <c r="BI2799"/>
      <c r="BJ2799" t="s">
        <v>67</v>
      </c>
      <c r="BK2799" s="1">
        <v>44799</v>
      </c>
      <c r="BL2799" t="s">
        <v>1084</v>
      </c>
      <c r="BM2799">
        <v>56876</v>
      </c>
      <c r="BN2799" t="s">
        <v>60</v>
      </c>
      <c r="BO2799"/>
    </row>
    <row r="2800" spans="1:67" s="2" customFormat="1" x14ac:dyDescent="0.25">
      <c r="A2800" s="13" t="s">
        <v>1723</v>
      </c>
      <c r="B2800" s="13"/>
      <c r="C2800" s="13" t="s">
        <v>1504</v>
      </c>
      <c r="D2800" s="13" t="s">
        <v>64</v>
      </c>
      <c r="E2800" s="13" t="s">
        <v>1349</v>
      </c>
      <c r="F2800" s="13" t="s">
        <v>1350</v>
      </c>
      <c r="G2800" s="13" t="s">
        <v>1349</v>
      </c>
      <c r="H2800" s="13" t="s">
        <v>1350</v>
      </c>
      <c r="I2800" s="13"/>
      <c r="J2800" s="13"/>
      <c r="K2800" s="13"/>
      <c r="L2800" s="13"/>
      <c r="M2800" s="13"/>
      <c r="N2800" s="13"/>
      <c r="O2800" s="13"/>
      <c r="P2800" s="13"/>
      <c r="Q2800" s="13"/>
      <c r="R2800" s="13"/>
      <c r="S2800" s="13"/>
      <c r="T2800" s="13"/>
      <c r="U2800" s="13"/>
      <c r="V2800" s="13"/>
      <c r="W2800" s="13"/>
      <c r="X2800" s="13"/>
      <c r="Y2800" s="13"/>
      <c r="Z2800" s="13"/>
      <c r="AA2800" s="13"/>
      <c r="AB2800" s="13"/>
      <c r="AC2800" s="13"/>
      <c r="AD2800" s="13"/>
      <c r="AE2800" s="13"/>
      <c r="AF2800" s="13"/>
      <c r="AG2800" s="13"/>
      <c r="AH2800" s="13"/>
      <c r="AI2800" s="13"/>
      <c r="AJ2800" s="13"/>
      <c r="AK2800" s="13"/>
      <c r="AL2800" s="13"/>
      <c r="AM2800" s="13"/>
      <c r="AN2800" s="13"/>
      <c r="AO2800" s="13"/>
      <c r="AP2800" s="13"/>
      <c r="AQ2800" s="13"/>
      <c r="AR2800" s="13"/>
      <c r="AS2800" s="13"/>
      <c r="AT2800" s="13"/>
      <c r="AU2800" s="13"/>
      <c r="AV2800" s="13"/>
      <c r="AW2800" s="13"/>
      <c r="AX2800" s="13"/>
      <c r="AY2800" s="13"/>
      <c r="AZ2800" s="13"/>
      <c r="BA2800" s="13"/>
      <c r="BB2800" s="13"/>
      <c r="BC2800" s="13"/>
      <c r="BD2800" s="13"/>
      <c r="BE2800" s="13"/>
      <c r="BF2800" s="13"/>
      <c r="BG2800" s="13"/>
      <c r="BH2800" s="13"/>
      <c r="BI2800" s="13"/>
      <c r="BJ2800" s="13"/>
      <c r="BK2800" s="13"/>
      <c r="BL2800" s="13"/>
      <c r="BM2800" s="13"/>
      <c r="BN2800" s="13"/>
      <c r="BO2800" s="13"/>
    </row>
    <row r="2801" spans="1:67" s="2" customFormat="1" x14ac:dyDescent="0.25">
      <c r="A2801" t="s">
        <v>96</v>
      </c>
      <c r="B2801"/>
      <c r="C2801" t="s">
        <v>1504</v>
      </c>
      <c r="D2801" t="s">
        <v>64</v>
      </c>
      <c r="E2801" t="s">
        <v>1349</v>
      </c>
      <c r="F2801" t="s">
        <v>1350</v>
      </c>
      <c r="G2801" t="s">
        <v>1349</v>
      </c>
      <c r="H2801" t="s">
        <v>1350</v>
      </c>
      <c r="I2801"/>
      <c r="J2801"/>
      <c r="K2801"/>
      <c r="L2801"/>
      <c r="M2801"/>
      <c r="N2801"/>
      <c r="O2801"/>
      <c r="P2801"/>
      <c r="Q2801"/>
      <c r="R2801"/>
      <c r="S2801"/>
      <c r="T2801"/>
      <c r="U2801"/>
      <c r="V2801"/>
      <c r="W2801"/>
      <c r="X2801"/>
      <c r="Y2801"/>
      <c r="Z2801"/>
      <c r="AA2801"/>
      <c r="AB2801"/>
      <c r="AC2801"/>
      <c r="AD2801"/>
      <c r="AE2801"/>
      <c r="AF2801"/>
      <c r="AG2801"/>
      <c r="AH2801"/>
      <c r="AI2801"/>
      <c r="AJ2801"/>
      <c r="AK2801"/>
      <c r="AL2801"/>
      <c r="AM2801"/>
      <c r="AN2801"/>
      <c r="AO2801"/>
      <c r="AP2801"/>
      <c r="AQ2801"/>
      <c r="AR2801"/>
      <c r="AS2801">
        <v>2.56</v>
      </c>
      <c r="AT2801"/>
      <c r="AU2801"/>
      <c r="AV2801">
        <v>1.78</v>
      </c>
      <c r="AW2801">
        <v>3</v>
      </c>
      <c r="AX2801">
        <v>2.21</v>
      </c>
      <c r="AY2801">
        <v>2.3199999999999998</v>
      </c>
      <c r="AZ2801">
        <v>2.3199999999999998</v>
      </c>
      <c r="BA2801">
        <v>3.31</v>
      </c>
      <c r="BB2801">
        <v>2.64</v>
      </c>
      <c r="BC2801">
        <v>2.56</v>
      </c>
      <c r="BD2801">
        <v>2.64</v>
      </c>
      <c r="BE2801">
        <v>4</v>
      </c>
      <c r="BF2801">
        <v>2.31</v>
      </c>
      <c r="BG2801">
        <v>2</v>
      </c>
      <c r="BH2801">
        <v>2.31</v>
      </c>
      <c r="BI2801"/>
      <c r="BJ2801" t="s">
        <v>67</v>
      </c>
      <c r="BK2801" s="1">
        <v>44799</v>
      </c>
      <c r="BL2801" t="s">
        <v>1084</v>
      </c>
      <c r="BM2801">
        <v>56876</v>
      </c>
      <c r="BN2801"/>
      <c r="BO2801"/>
    </row>
    <row r="2802" spans="1:67" s="2" customFormat="1" x14ac:dyDescent="0.25">
      <c r="A2802" t="s">
        <v>1351</v>
      </c>
      <c r="B2802"/>
      <c r="C2802" t="s">
        <v>1504</v>
      </c>
      <c r="D2802" t="s">
        <v>64</v>
      </c>
      <c r="E2802" t="s">
        <v>1349</v>
      </c>
      <c r="F2802" t="s">
        <v>1350</v>
      </c>
      <c r="G2802" t="s">
        <v>1349</v>
      </c>
      <c r="H2802" t="s">
        <v>1350</v>
      </c>
      <c r="I2802"/>
      <c r="J2802"/>
      <c r="K2802"/>
      <c r="L2802"/>
      <c r="M2802"/>
      <c r="N2802"/>
      <c r="O2802"/>
      <c r="P2802"/>
      <c r="Q2802"/>
      <c r="R2802"/>
      <c r="S2802"/>
      <c r="T2802"/>
      <c r="U2802"/>
      <c r="V2802"/>
      <c r="W2802"/>
      <c r="X2802"/>
      <c r="Y2802"/>
      <c r="Z2802"/>
      <c r="AA2802"/>
      <c r="AB2802"/>
      <c r="AC2802"/>
      <c r="AD2802"/>
      <c r="AE2802"/>
      <c r="AF2802"/>
      <c r="AG2802"/>
      <c r="AH2802"/>
      <c r="AI2802"/>
      <c r="AJ2802"/>
      <c r="AK2802"/>
      <c r="AL2802"/>
      <c r="AM2802"/>
      <c r="AN2802"/>
      <c r="AO2802"/>
      <c r="AP2802"/>
      <c r="AQ2802"/>
      <c r="AR2802"/>
      <c r="AS2802"/>
      <c r="AT2802"/>
      <c r="AU2802"/>
      <c r="AV2802"/>
      <c r="AW2802"/>
      <c r="AX2802"/>
      <c r="AY2802"/>
      <c r="AZ2802"/>
      <c r="BA2802">
        <v>3.26</v>
      </c>
      <c r="BB2802">
        <v>2.64</v>
      </c>
      <c r="BC2802">
        <v>2.6</v>
      </c>
      <c r="BD2802">
        <v>2.64</v>
      </c>
      <c r="BE2802">
        <v>3.69</v>
      </c>
      <c r="BF2802">
        <v>2.15</v>
      </c>
      <c r="BG2802">
        <v>1.72</v>
      </c>
      <c r="BH2802">
        <v>2.15</v>
      </c>
      <c r="BI2802"/>
      <c r="BJ2802" t="s">
        <v>67</v>
      </c>
      <c r="BK2802" s="1">
        <v>44799</v>
      </c>
      <c r="BL2802" t="s">
        <v>1084</v>
      </c>
      <c r="BM2802">
        <v>56876</v>
      </c>
      <c r="BN2802"/>
      <c r="BO2802"/>
    </row>
    <row r="2803" spans="1:67" s="2" customFormat="1" x14ac:dyDescent="0.25">
      <c r="A2803" t="s">
        <v>1352</v>
      </c>
      <c r="B2803"/>
      <c r="C2803" t="s">
        <v>1504</v>
      </c>
      <c r="D2803" t="s">
        <v>64</v>
      </c>
      <c r="E2803" t="s">
        <v>1349</v>
      </c>
      <c r="F2803" t="s">
        <v>1350</v>
      </c>
      <c r="G2803" t="s">
        <v>1349</v>
      </c>
      <c r="H2803" t="s">
        <v>1350</v>
      </c>
      <c r="I2803"/>
      <c r="J2803"/>
      <c r="K2803"/>
      <c r="L2803"/>
      <c r="M2803"/>
      <c r="N2803"/>
      <c r="O2803"/>
      <c r="P2803"/>
      <c r="Q2803"/>
      <c r="R2803"/>
      <c r="S2803"/>
      <c r="T2803"/>
      <c r="U2803"/>
      <c r="V2803"/>
      <c r="W2803"/>
      <c r="X2803"/>
      <c r="Y2803"/>
      <c r="Z2803"/>
      <c r="AA2803"/>
      <c r="AB2803"/>
      <c r="AC2803"/>
      <c r="AD2803"/>
      <c r="AE2803"/>
      <c r="AF2803"/>
      <c r="AG2803"/>
      <c r="AH2803"/>
      <c r="AI2803"/>
      <c r="AJ2803"/>
      <c r="AK2803"/>
      <c r="AL2803"/>
      <c r="AM2803"/>
      <c r="AN2803"/>
      <c r="AO2803"/>
      <c r="AP2803"/>
      <c r="AQ2803"/>
      <c r="AR2803"/>
      <c r="AS2803"/>
      <c r="AT2803"/>
      <c r="AU2803"/>
      <c r="AV2803"/>
      <c r="AW2803"/>
      <c r="AX2803"/>
      <c r="AY2803"/>
      <c r="AZ2803"/>
      <c r="BA2803">
        <v>3.56</v>
      </c>
      <c r="BB2803">
        <v>2.59</v>
      </c>
      <c r="BC2803">
        <v>2.41</v>
      </c>
      <c r="BD2803">
        <v>2.59</v>
      </c>
      <c r="BE2803"/>
      <c r="BF2803"/>
      <c r="BG2803"/>
      <c r="BH2803"/>
      <c r="BI2803"/>
      <c r="BJ2803" t="s">
        <v>67</v>
      </c>
      <c r="BK2803" s="1">
        <v>44799</v>
      </c>
      <c r="BL2803" t="s">
        <v>1084</v>
      </c>
      <c r="BM2803">
        <v>56876</v>
      </c>
      <c r="BN2803"/>
      <c r="BO2803"/>
    </row>
    <row r="2804" spans="1:67" s="2" customFormat="1" x14ac:dyDescent="0.25">
      <c r="A2804" t="s">
        <v>1353</v>
      </c>
      <c r="B2804"/>
      <c r="C2804" t="s">
        <v>1504</v>
      </c>
      <c r="D2804" t="s">
        <v>64</v>
      </c>
      <c r="E2804" t="s">
        <v>1349</v>
      </c>
      <c r="F2804" t="s">
        <v>1350</v>
      </c>
      <c r="G2804" t="s">
        <v>1349</v>
      </c>
      <c r="H2804" t="s">
        <v>1350</v>
      </c>
      <c r="I2804"/>
      <c r="J2804"/>
      <c r="K2804"/>
      <c r="L2804"/>
      <c r="M2804"/>
      <c r="N2804"/>
      <c r="O2804"/>
      <c r="P2804"/>
      <c r="Q2804"/>
      <c r="R2804"/>
      <c r="S2804"/>
      <c r="T2804"/>
      <c r="U2804"/>
      <c r="V2804"/>
      <c r="W2804"/>
      <c r="X2804"/>
      <c r="Y2804"/>
      <c r="Z2804"/>
      <c r="AA2804"/>
      <c r="AB2804"/>
      <c r="AC2804"/>
      <c r="AD2804"/>
      <c r="AE2804"/>
      <c r="AF2804"/>
      <c r="AG2804"/>
      <c r="AH2804"/>
      <c r="AI2804"/>
      <c r="AJ2804"/>
      <c r="AK2804"/>
      <c r="AL2804"/>
      <c r="AM2804"/>
      <c r="AN2804"/>
      <c r="AO2804"/>
      <c r="AP2804"/>
      <c r="AQ2804"/>
      <c r="AR2804"/>
      <c r="AS2804"/>
      <c r="AT2804"/>
      <c r="AU2804"/>
      <c r="AV2804"/>
      <c r="AW2804">
        <v>3.02</v>
      </c>
      <c r="AX2804">
        <v>2.1800000000000002</v>
      </c>
      <c r="AY2804">
        <v>2.4</v>
      </c>
      <c r="AZ2804">
        <v>2.4</v>
      </c>
      <c r="BA2804">
        <v>3.14</v>
      </c>
      <c r="BB2804">
        <v>2.54</v>
      </c>
      <c r="BC2804">
        <v>2.57</v>
      </c>
      <c r="BD2804">
        <v>2.57</v>
      </c>
      <c r="BE2804">
        <v>3.92</v>
      </c>
      <c r="BF2804">
        <v>2.29</v>
      </c>
      <c r="BG2804">
        <v>1.94</v>
      </c>
      <c r="BH2804">
        <v>2.29</v>
      </c>
      <c r="BI2804"/>
      <c r="BJ2804" t="s">
        <v>67</v>
      </c>
      <c r="BK2804" s="1">
        <v>44799</v>
      </c>
      <c r="BL2804" t="s">
        <v>1084</v>
      </c>
      <c r="BM2804">
        <v>56876</v>
      </c>
      <c r="BN2804"/>
      <c r="BO2804"/>
    </row>
    <row r="2805" spans="1:67" s="2" customFormat="1" x14ac:dyDescent="0.25">
      <c r="A2805" t="s">
        <v>1354</v>
      </c>
      <c r="B2805"/>
      <c r="C2805" t="s">
        <v>1504</v>
      </c>
      <c r="D2805" t="s">
        <v>64</v>
      </c>
      <c r="E2805" t="s">
        <v>1349</v>
      </c>
      <c r="F2805" t="s">
        <v>1350</v>
      </c>
      <c r="G2805" t="s">
        <v>1349</v>
      </c>
      <c r="H2805" t="s">
        <v>1350</v>
      </c>
      <c r="I2805"/>
      <c r="J2805"/>
      <c r="K2805"/>
      <c r="L2805"/>
      <c r="M2805"/>
      <c r="N2805"/>
      <c r="O2805"/>
      <c r="P2805"/>
      <c r="Q2805"/>
      <c r="R2805"/>
      <c r="S2805"/>
      <c r="T2805"/>
      <c r="U2805"/>
      <c r="V2805"/>
      <c r="W2805"/>
      <c r="X2805"/>
      <c r="Y2805"/>
      <c r="Z2805"/>
      <c r="AA2805"/>
      <c r="AB2805"/>
      <c r="AC2805"/>
      <c r="AD2805"/>
      <c r="AE2805"/>
      <c r="AF2805"/>
      <c r="AG2805"/>
      <c r="AH2805"/>
      <c r="AI2805"/>
      <c r="AJ2805"/>
      <c r="AK2805"/>
      <c r="AL2805"/>
      <c r="AM2805"/>
      <c r="AN2805"/>
      <c r="AO2805"/>
      <c r="AP2805"/>
      <c r="AQ2805"/>
      <c r="AR2805"/>
      <c r="AS2805">
        <v>2.52</v>
      </c>
      <c r="AT2805"/>
      <c r="AU2805"/>
      <c r="AV2805">
        <v>1.86</v>
      </c>
      <c r="AW2805">
        <v>3.1</v>
      </c>
      <c r="AX2805">
        <v>2.12</v>
      </c>
      <c r="AY2805">
        <v>2.19</v>
      </c>
      <c r="AZ2805">
        <v>2.19</v>
      </c>
      <c r="BA2805">
        <v>3.21</v>
      </c>
      <c r="BB2805">
        <v>2.64</v>
      </c>
      <c r="BC2805">
        <v>2.6</v>
      </c>
      <c r="BD2805">
        <v>2.64</v>
      </c>
      <c r="BE2805"/>
      <c r="BF2805"/>
      <c r="BG2805"/>
      <c r="BH2805"/>
      <c r="BI2805"/>
      <c r="BJ2805" t="s">
        <v>67</v>
      </c>
      <c r="BK2805" s="1">
        <v>44799</v>
      </c>
      <c r="BL2805" t="s">
        <v>1084</v>
      </c>
      <c r="BM2805">
        <v>56876</v>
      </c>
      <c r="BN2805"/>
      <c r="BO2805"/>
    </row>
    <row r="2806" spans="1:67" s="2" customFormat="1" x14ac:dyDescent="0.25">
      <c r="A2806" t="s">
        <v>1355</v>
      </c>
      <c r="B2806"/>
      <c r="C2806" t="s">
        <v>1504</v>
      </c>
      <c r="D2806" t="s">
        <v>64</v>
      </c>
      <c r="E2806" t="s">
        <v>1349</v>
      </c>
      <c r="F2806" t="s">
        <v>1350</v>
      </c>
      <c r="G2806" t="s">
        <v>1349</v>
      </c>
      <c r="H2806" t="s">
        <v>1350</v>
      </c>
      <c r="I2806"/>
      <c r="J2806"/>
      <c r="K2806"/>
      <c r="L2806"/>
      <c r="M2806"/>
      <c r="N2806"/>
      <c r="O2806"/>
      <c r="P2806"/>
      <c r="Q2806"/>
      <c r="R2806"/>
      <c r="S2806"/>
      <c r="T2806"/>
      <c r="U2806"/>
      <c r="V2806"/>
      <c r="W2806"/>
      <c r="X2806"/>
      <c r="Y2806"/>
      <c r="Z2806"/>
      <c r="AA2806"/>
      <c r="AB2806"/>
      <c r="AC2806"/>
      <c r="AD2806"/>
      <c r="AE2806"/>
      <c r="AF2806"/>
      <c r="AG2806"/>
      <c r="AH2806"/>
      <c r="AI2806"/>
      <c r="AJ2806"/>
      <c r="AK2806"/>
      <c r="AL2806"/>
      <c r="AM2806"/>
      <c r="AN2806"/>
      <c r="AO2806"/>
      <c r="AP2806"/>
      <c r="AQ2806"/>
      <c r="AR2806"/>
      <c r="AS2806"/>
      <c r="AT2806"/>
      <c r="AU2806"/>
      <c r="AV2806"/>
      <c r="AW2806"/>
      <c r="AX2806"/>
      <c r="AY2806"/>
      <c r="AZ2806"/>
      <c r="BA2806">
        <v>3.3</v>
      </c>
      <c r="BB2806">
        <v>2.5099999999999998</v>
      </c>
      <c r="BC2806">
        <v>2.4500000000000002</v>
      </c>
      <c r="BD2806">
        <v>2.5099999999999998</v>
      </c>
      <c r="BE2806">
        <v>3.54</v>
      </c>
      <c r="BF2806">
        <v>2.2200000000000002</v>
      </c>
      <c r="BG2806">
        <v>1.96</v>
      </c>
      <c r="BH2806">
        <v>2.2200000000000002</v>
      </c>
      <c r="BI2806"/>
      <c r="BJ2806" t="s">
        <v>67</v>
      </c>
      <c r="BK2806" s="1">
        <v>44799</v>
      </c>
      <c r="BL2806" t="s">
        <v>1084</v>
      </c>
      <c r="BM2806">
        <v>56876</v>
      </c>
      <c r="BN2806"/>
      <c r="BO2806"/>
    </row>
    <row r="2807" spans="1:67" s="2" customFormat="1" x14ac:dyDescent="0.25">
      <c r="A2807" t="s">
        <v>1356</v>
      </c>
      <c r="B2807" t="s">
        <v>326</v>
      </c>
      <c r="C2807" t="s">
        <v>1504</v>
      </c>
      <c r="D2807" t="s">
        <v>64</v>
      </c>
      <c r="E2807" t="s">
        <v>1349</v>
      </c>
      <c r="F2807" t="s">
        <v>1350</v>
      </c>
      <c r="G2807" t="s">
        <v>1349</v>
      </c>
      <c r="H2807" t="s">
        <v>1350</v>
      </c>
      <c r="I2807"/>
      <c r="J2807"/>
      <c r="K2807"/>
      <c r="L2807"/>
      <c r="M2807"/>
      <c r="N2807"/>
      <c r="O2807"/>
      <c r="P2807"/>
      <c r="Q2807"/>
      <c r="R2807"/>
      <c r="S2807"/>
      <c r="T2807"/>
      <c r="U2807"/>
      <c r="V2807"/>
      <c r="W2807"/>
      <c r="X2807"/>
      <c r="Y2807"/>
      <c r="Z2807"/>
      <c r="AA2807"/>
      <c r="AB2807"/>
      <c r="AC2807"/>
      <c r="AD2807"/>
      <c r="AE2807"/>
      <c r="AF2807"/>
      <c r="AG2807"/>
      <c r="AH2807"/>
      <c r="AI2807"/>
      <c r="AJ2807"/>
      <c r="AK2807"/>
      <c r="AL2807"/>
      <c r="AM2807"/>
      <c r="AN2807"/>
      <c r="AO2807"/>
      <c r="AP2807"/>
      <c r="AQ2807"/>
      <c r="AR2807"/>
      <c r="AS2807">
        <v>2.61</v>
      </c>
      <c r="AT2807"/>
      <c r="AU2807"/>
      <c r="AV2807">
        <v>1.75</v>
      </c>
      <c r="AW2807">
        <v>3.08</v>
      </c>
      <c r="AX2807">
        <v>2.1800000000000002</v>
      </c>
      <c r="AY2807">
        <v>2.23</v>
      </c>
      <c r="AZ2807">
        <v>2.23</v>
      </c>
      <c r="BA2807">
        <v>3.31</v>
      </c>
      <c r="BB2807">
        <v>2.6</v>
      </c>
      <c r="BC2807">
        <v>2.56</v>
      </c>
      <c r="BD2807">
        <v>2.6</v>
      </c>
      <c r="BE2807">
        <v>4.0999999999999996</v>
      </c>
      <c r="BF2807">
        <v>2.2999999999999998</v>
      </c>
      <c r="BG2807">
        <v>2.0299999999999998</v>
      </c>
      <c r="BH2807">
        <v>2.2999999999999998</v>
      </c>
      <c r="BI2807"/>
      <c r="BJ2807" t="s">
        <v>67</v>
      </c>
      <c r="BK2807" s="1">
        <v>44798</v>
      </c>
      <c r="BL2807" t="s">
        <v>1084</v>
      </c>
      <c r="BM2807">
        <v>56876</v>
      </c>
      <c r="BN2807" t="s">
        <v>60</v>
      </c>
      <c r="BO2807" t="s">
        <v>1084</v>
      </c>
    </row>
    <row r="2808" spans="1:67" s="2" customFormat="1" x14ac:dyDescent="0.25">
      <c r="A2808" t="s">
        <v>1357</v>
      </c>
      <c r="B2808"/>
      <c r="C2808" t="s">
        <v>1504</v>
      </c>
      <c r="D2808" t="s">
        <v>64</v>
      </c>
      <c r="E2808" t="s">
        <v>1349</v>
      </c>
      <c r="F2808" t="s">
        <v>1350</v>
      </c>
      <c r="G2808" t="s">
        <v>1349</v>
      </c>
      <c r="H2808" t="s">
        <v>1350</v>
      </c>
      <c r="I2808"/>
      <c r="J2808"/>
      <c r="K2808"/>
      <c r="L2808"/>
      <c r="M2808"/>
      <c r="N2808"/>
      <c r="O2808"/>
      <c r="P2808"/>
      <c r="Q2808"/>
      <c r="R2808"/>
      <c r="S2808"/>
      <c r="T2808"/>
      <c r="U2808"/>
      <c r="V2808"/>
      <c r="W2808"/>
      <c r="X2808"/>
      <c r="Y2808"/>
      <c r="Z2808"/>
      <c r="AA2808"/>
      <c r="AB2808"/>
      <c r="AC2808"/>
      <c r="AD2808"/>
      <c r="AE2808"/>
      <c r="AF2808"/>
      <c r="AG2808"/>
      <c r="AH2808"/>
      <c r="AI2808"/>
      <c r="AJ2808"/>
      <c r="AK2808"/>
      <c r="AL2808"/>
      <c r="AM2808"/>
      <c r="AN2808"/>
      <c r="AO2808"/>
      <c r="AP2808"/>
      <c r="AQ2808"/>
      <c r="AR2808"/>
      <c r="AS2808">
        <v>2.7</v>
      </c>
      <c r="AT2808"/>
      <c r="AU2808"/>
      <c r="AV2808">
        <v>1.76</v>
      </c>
      <c r="AW2808">
        <v>3.01</v>
      </c>
      <c r="AX2808">
        <v>2.33</v>
      </c>
      <c r="AY2808">
        <v>2.38</v>
      </c>
      <c r="AZ2808">
        <v>2.38</v>
      </c>
      <c r="BA2808">
        <v>3.33</v>
      </c>
      <c r="BB2808">
        <v>2.73</v>
      </c>
      <c r="BC2808">
        <v>2.7</v>
      </c>
      <c r="BD2808">
        <v>2.73</v>
      </c>
      <c r="BE2808">
        <v>4.3099999999999996</v>
      </c>
      <c r="BF2808">
        <v>2.39</v>
      </c>
      <c r="BG2808">
        <v>2.0299999999999998</v>
      </c>
      <c r="BH2808">
        <v>2.39</v>
      </c>
      <c r="BI2808"/>
      <c r="BJ2808" t="s">
        <v>67</v>
      </c>
      <c r="BK2808" s="1">
        <v>44799</v>
      </c>
      <c r="BL2808" t="s">
        <v>1084</v>
      </c>
      <c r="BM2808">
        <v>56876</v>
      </c>
      <c r="BN2808"/>
      <c r="BO2808"/>
    </row>
    <row r="2809" spans="1:67" s="2" customFormat="1" x14ac:dyDescent="0.25">
      <c r="A2809" t="s">
        <v>1358</v>
      </c>
      <c r="B2809"/>
      <c r="C2809" t="s">
        <v>1504</v>
      </c>
      <c r="D2809" t="s">
        <v>64</v>
      </c>
      <c r="E2809" t="s">
        <v>1349</v>
      </c>
      <c r="F2809" t="s">
        <v>1350</v>
      </c>
      <c r="G2809" t="s">
        <v>1349</v>
      </c>
      <c r="H2809" t="s">
        <v>1350</v>
      </c>
      <c r="I2809"/>
      <c r="J2809"/>
      <c r="K2809"/>
      <c r="L2809"/>
      <c r="M2809"/>
      <c r="N2809"/>
      <c r="O2809"/>
      <c r="P2809"/>
      <c r="Q2809"/>
      <c r="R2809"/>
      <c r="S2809"/>
      <c r="T2809"/>
      <c r="U2809"/>
      <c r="V2809"/>
      <c r="W2809"/>
      <c r="X2809"/>
      <c r="Y2809"/>
      <c r="Z2809"/>
      <c r="AA2809"/>
      <c r="AB2809"/>
      <c r="AC2809"/>
      <c r="AD2809"/>
      <c r="AE2809"/>
      <c r="AF2809"/>
      <c r="AG2809"/>
      <c r="AH2809"/>
      <c r="AI2809"/>
      <c r="AJ2809"/>
      <c r="AK2809"/>
      <c r="AL2809"/>
      <c r="AM2809"/>
      <c r="AN2809"/>
      <c r="AO2809"/>
      <c r="AP2809"/>
      <c r="AQ2809"/>
      <c r="AR2809"/>
      <c r="AS2809"/>
      <c r="AT2809"/>
      <c r="AU2809"/>
      <c r="AV2809"/>
      <c r="AW2809"/>
      <c r="AX2809"/>
      <c r="AY2809"/>
      <c r="AZ2809"/>
      <c r="BA2809"/>
      <c r="BB2809"/>
      <c r="BC2809"/>
      <c r="BD2809"/>
      <c r="BE2809"/>
      <c r="BF2809"/>
      <c r="BG2809"/>
      <c r="BH2809"/>
      <c r="BI2809"/>
      <c r="BJ2809" t="s">
        <v>67</v>
      </c>
      <c r="BK2809" s="1">
        <v>44799</v>
      </c>
      <c r="BL2809" t="s">
        <v>1084</v>
      </c>
      <c r="BM2809">
        <v>56876</v>
      </c>
      <c r="BN2809"/>
      <c r="BO2809"/>
    </row>
    <row r="2810" spans="1:67" s="2" customFormat="1" x14ac:dyDescent="0.25">
      <c r="A2810" t="s">
        <v>1361</v>
      </c>
      <c r="B2810"/>
      <c r="C2810" t="s">
        <v>1504</v>
      </c>
      <c r="D2810" t="s">
        <v>64</v>
      </c>
      <c r="E2810" t="s">
        <v>1349</v>
      </c>
      <c r="F2810" t="s">
        <v>1350</v>
      </c>
      <c r="G2810" t="s">
        <v>1349</v>
      </c>
      <c r="H2810" t="s">
        <v>1350</v>
      </c>
      <c r="I2810"/>
      <c r="J2810"/>
      <c r="K2810"/>
      <c r="L2810"/>
      <c r="M2810"/>
      <c r="N2810"/>
      <c r="O2810"/>
      <c r="P2810"/>
      <c r="Q2810"/>
      <c r="R2810"/>
      <c r="S2810"/>
      <c r="T2810"/>
      <c r="U2810"/>
      <c r="V2810"/>
      <c r="W2810"/>
      <c r="X2810"/>
      <c r="Y2810"/>
      <c r="Z2810"/>
      <c r="AA2810"/>
      <c r="AB2810"/>
      <c r="AC2810"/>
      <c r="AD2810"/>
      <c r="AE2810"/>
      <c r="AF2810"/>
      <c r="AG2810"/>
      <c r="AH2810"/>
      <c r="AI2810"/>
      <c r="AJ2810"/>
      <c r="AK2810"/>
      <c r="AL2810"/>
      <c r="AM2810"/>
      <c r="AN2810"/>
      <c r="AO2810"/>
      <c r="AP2810"/>
      <c r="AQ2810"/>
      <c r="AR2810"/>
      <c r="AS2810">
        <v>2.35</v>
      </c>
      <c r="AT2810"/>
      <c r="AU2810"/>
      <c r="AV2810">
        <v>1.82</v>
      </c>
      <c r="AW2810"/>
      <c r="AX2810"/>
      <c r="AY2810"/>
      <c r="AZ2810"/>
      <c r="BA2810">
        <v>3.28</v>
      </c>
      <c r="BB2810">
        <v>2.61</v>
      </c>
      <c r="BC2810">
        <v>2.57</v>
      </c>
      <c r="BD2810">
        <v>2.61</v>
      </c>
      <c r="BE2810"/>
      <c r="BF2810"/>
      <c r="BG2810"/>
      <c r="BH2810"/>
      <c r="BI2810"/>
      <c r="BJ2810" t="s">
        <v>67</v>
      </c>
      <c r="BK2810" s="1">
        <v>44799</v>
      </c>
      <c r="BL2810" t="s">
        <v>1084</v>
      </c>
      <c r="BM2810">
        <v>56876</v>
      </c>
      <c r="BN2810"/>
      <c r="BO2810"/>
    </row>
    <row r="2811" spans="1:67" s="2" customFormat="1" x14ac:dyDescent="0.25">
      <c r="A2811" t="s">
        <v>1362</v>
      </c>
      <c r="B2811"/>
      <c r="C2811" t="s">
        <v>1504</v>
      </c>
      <c r="D2811" t="s">
        <v>64</v>
      </c>
      <c r="E2811" t="s">
        <v>1349</v>
      </c>
      <c r="F2811" t="s">
        <v>1350</v>
      </c>
      <c r="G2811" t="s">
        <v>1349</v>
      </c>
      <c r="H2811" t="s">
        <v>1350</v>
      </c>
      <c r="I2811"/>
      <c r="J2811"/>
      <c r="K2811"/>
      <c r="L2811"/>
      <c r="M2811"/>
      <c r="N2811"/>
      <c r="O2811"/>
      <c r="P2811"/>
      <c r="Q2811"/>
      <c r="R2811"/>
      <c r="S2811"/>
      <c r="T2811"/>
      <c r="U2811"/>
      <c r="V2811"/>
      <c r="W2811"/>
      <c r="X2811"/>
      <c r="Y2811"/>
      <c r="Z2811"/>
      <c r="AA2811"/>
      <c r="AB2811"/>
      <c r="AC2811"/>
      <c r="AD2811"/>
      <c r="AE2811"/>
      <c r="AF2811"/>
      <c r="AG2811"/>
      <c r="AH2811"/>
      <c r="AI2811"/>
      <c r="AJ2811"/>
      <c r="AK2811"/>
      <c r="AL2811"/>
      <c r="AM2811"/>
      <c r="AN2811"/>
      <c r="AO2811"/>
      <c r="AP2811"/>
      <c r="AQ2811"/>
      <c r="AR2811"/>
      <c r="AS2811">
        <v>2.65</v>
      </c>
      <c r="AT2811"/>
      <c r="AU2811"/>
      <c r="AV2811">
        <v>1.81</v>
      </c>
      <c r="AW2811"/>
      <c r="AX2811"/>
      <c r="AY2811"/>
      <c r="AZ2811"/>
      <c r="BA2811">
        <v>3.17</v>
      </c>
      <c r="BB2811">
        <v>2.6</v>
      </c>
      <c r="BC2811">
        <v>2.58</v>
      </c>
      <c r="BD2811">
        <v>2.6</v>
      </c>
      <c r="BE2811">
        <v>4.1399999999999997</v>
      </c>
      <c r="BF2811">
        <v>2.2799999999999998</v>
      </c>
      <c r="BG2811">
        <v>2</v>
      </c>
      <c r="BH2811">
        <v>2.2799999999999998</v>
      </c>
      <c r="BI2811"/>
      <c r="BJ2811" t="s">
        <v>67</v>
      </c>
      <c r="BK2811" s="1">
        <v>44799</v>
      </c>
      <c r="BL2811" t="s">
        <v>1084</v>
      </c>
      <c r="BM2811">
        <v>56876</v>
      </c>
      <c r="BN2811"/>
      <c r="BO2811"/>
    </row>
    <row r="2812" spans="1:67" s="8" customFormat="1" x14ac:dyDescent="0.25">
      <c r="A2812" t="s">
        <v>1363</v>
      </c>
      <c r="B2812" t="s">
        <v>324</v>
      </c>
      <c r="C2812" t="s">
        <v>1504</v>
      </c>
      <c r="D2812" t="s">
        <v>64</v>
      </c>
      <c r="E2812" t="s">
        <v>1349</v>
      </c>
      <c r="F2812" t="s">
        <v>1350</v>
      </c>
      <c r="G2812" t="s">
        <v>1349</v>
      </c>
      <c r="H2812" t="s">
        <v>1350</v>
      </c>
      <c r="I2812"/>
      <c r="J2812"/>
      <c r="K2812"/>
      <c r="L2812"/>
      <c r="M2812"/>
      <c r="N2812"/>
      <c r="O2812"/>
      <c r="P2812"/>
      <c r="Q2812"/>
      <c r="R2812"/>
      <c r="S2812"/>
      <c r="T2812"/>
      <c r="U2812"/>
      <c r="V2812"/>
      <c r="W2812"/>
      <c r="X2812"/>
      <c r="Y2812"/>
      <c r="Z2812"/>
      <c r="AA2812"/>
      <c r="AB2812"/>
      <c r="AC2812"/>
      <c r="AD2812"/>
      <c r="AE2812"/>
      <c r="AF2812"/>
      <c r="AG2812"/>
      <c r="AH2812"/>
      <c r="AI2812"/>
      <c r="AJ2812"/>
      <c r="AK2812">
        <v>1.95</v>
      </c>
      <c r="AL2812"/>
      <c r="AM2812"/>
      <c r="AN2812">
        <v>1.41</v>
      </c>
      <c r="AO2812"/>
      <c r="AP2812"/>
      <c r="AQ2812"/>
      <c r="AR2812"/>
      <c r="AS2812">
        <v>2.56</v>
      </c>
      <c r="AT2812"/>
      <c r="AU2812"/>
      <c r="AV2812">
        <v>1.8</v>
      </c>
      <c r="AW2812">
        <v>3.01</v>
      </c>
      <c r="AX2812">
        <v>2.13</v>
      </c>
      <c r="AY2812">
        <v>2.23</v>
      </c>
      <c r="AZ2812">
        <v>2.23</v>
      </c>
      <c r="BA2812">
        <v>3.3</v>
      </c>
      <c r="BB2812">
        <v>2.7</v>
      </c>
      <c r="BC2812">
        <v>2.4700000000000002</v>
      </c>
      <c r="BD2812">
        <v>2.7</v>
      </c>
      <c r="BE2812">
        <v>4</v>
      </c>
      <c r="BF2812">
        <v>2.31</v>
      </c>
      <c r="BG2812">
        <v>2.02</v>
      </c>
      <c r="BH2812">
        <v>2.31</v>
      </c>
      <c r="BI2812"/>
      <c r="BJ2812" t="s">
        <v>67</v>
      </c>
      <c r="BK2812" s="1">
        <v>44798</v>
      </c>
      <c r="BL2812" t="s">
        <v>1084</v>
      </c>
      <c r="BM2812">
        <v>56876</v>
      </c>
      <c r="BN2812" t="s">
        <v>60</v>
      </c>
      <c r="BO2812" t="s">
        <v>1084</v>
      </c>
    </row>
    <row r="2813" spans="1:67" s="8" customFormat="1" x14ac:dyDescent="0.25">
      <c r="A2813" t="s">
        <v>1363</v>
      </c>
      <c r="B2813"/>
      <c r="C2813" t="s">
        <v>1504</v>
      </c>
      <c r="D2813" t="s">
        <v>64</v>
      </c>
      <c r="E2813" t="s">
        <v>1349</v>
      </c>
      <c r="F2813" t="s">
        <v>1350</v>
      </c>
      <c r="G2813" t="s">
        <v>1349</v>
      </c>
      <c r="H2813" t="s">
        <v>1350</v>
      </c>
      <c r="I2813" t="b">
        <v>0</v>
      </c>
      <c r="J2813"/>
      <c r="K2813"/>
      <c r="L2813"/>
      <c r="M2813"/>
      <c r="N2813"/>
      <c r="O2813"/>
      <c r="P2813"/>
      <c r="Q2813"/>
      <c r="R2813"/>
      <c r="S2813"/>
      <c r="T2813"/>
      <c r="U2813"/>
      <c r="V2813"/>
      <c r="W2813"/>
      <c r="X2813"/>
      <c r="Y2813"/>
      <c r="Z2813"/>
      <c r="AA2813"/>
      <c r="AB2813"/>
      <c r="AC2813"/>
      <c r="AD2813"/>
      <c r="AE2813"/>
      <c r="AF2813"/>
      <c r="AG2813"/>
      <c r="AH2813"/>
      <c r="AI2813"/>
      <c r="AJ2813"/>
      <c r="AK2813"/>
      <c r="AL2813"/>
      <c r="AM2813"/>
      <c r="AN2813"/>
      <c r="AO2813"/>
      <c r="AP2813"/>
      <c r="AQ2813"/>
      <c r="AR2813"/>
      <c r="AS2813"/>
      <c r="AT2813"/>
      <c r="AU2813"/>
      <c r="AV2813"/>
      <c r="AW2813">
        <v>3.01</v>
      </c>
      <c r="AX2813">
        <v>2.13</v>
      </c>
      <c r="AY2813">
        <v>2.23</v>
      </c>
      <c r="AZ2813">
        <v>2.23</v>
      </c>
      <c r="BA2813"/>
      <c r="BB2813"/>
      <c r="BC2813"/>
      <c r="BD2813"/>
      <c r="BE2813"/>
      <c r="BF2813"/>
      <c r="BG2813"/>
      <c r="BH2813"/>
      <c r="BI2813"/>
      <c r="BJ2813" t="s">
        <v>67</v>
      </c>
      <c r="BK2813" s="1">
        <v>44799</v>
      </c>
      <c r="BL2813" t="s">
        <v>1084</v>
      </c>
      <c r="BM2813">
        <v>56876</v>
      </c>
      <c r="BN2813"/>
      <c r="BO2813"/>
    </row>
    <row r="2814" spans="1:67" s="8" customFormat="1" x14ac:dyDescent="0.25">
      <c r="A2814" t="s">
        <v>1364</v>
      </c>
      <c r="B2814"/>
      <c r="C2814" t="s">
        <v>1504</v>
      </c>
      <c r="D2814" t="s">
        <v>64</v>
      </c>
      <c r="E2814" t="s">
        <v>1349</v>
      </c>
      <c r="F2814" t="s">
        <v>1350</v>
      </c>
      <c r="G2814" t="s">
        <v>1349</v>
      </c>
      <c r="H2814" t="s">
        <v>1350</v>
      </c>
      <c r="I2814"/>
      <c r="J2814"/>
      <c r="K2814"/>
      <c r="L2814"/>
      <c r="M2814"/>
      <c r="N2814"/>
      <c r="O2814"/>
      <c r="P2814"/>
      <c r="Q2814"/>
      <c r="R2814"/>
      <c r="S2814"/>
      <c r="T2814"/>
      <c r="U2814"/>
      <c r="V2814"/>
      <c r="W2814"/>
      <c r="X2814"/>
      <c r="Y2814"/>
      <c r="Z2814"/>
      <c r="AA2814"/>
      <c r="AB2814"/>
      <c r="AC2814"/>
      <c r="AD2814"/>
      <c r="AE2814"/>
      <c r="AF2814"/>
      <c r="AG2814"/>
      <c r="AH2814"/>
      <c r="AI2814"/>
      <c r="AJ2814"/>
      <c r="AK2814"/>
      <c r="AL2814"/>
      <c r="AM2814"/>
      <c r="AN2814"/>
      <c r="AO2814"/>
      <c r="AP2814"/>
      <c r="AQ2814"/>
      <c r="AR2814"/>
      <c r="AS2814">
        <v>2.62</v>
      </c>
      <c r="AT2814"/>
      <c r="AU2814"/>
      <c r="AV2814">
        <v>1.78</v>
      </c>
      <c r="AW2814">
        <v>3.1</v>
      </c>
      <c r="AX2814">
        <v>2.35</v>
      </c>
      <c r="AY2814">
        <v>2.4300000000000002</v>
      </c>
      <c r="AZ2814">
        <v>2.4300000000000002</v>
      </c>
      <c r="BA2814">
        <v>3.57</v>
      </c>
      <c r="BB2814">
        <v>2.86</v>
      </c>
      <c r="BC2814">
        <v>2.61</v>
      </c>
      <c r="BD2814">
        <v>2.86</v>
      </c>
      <c r="BE2814"/>
      <c r="BF2814"/>
      <c r="BG2814"/>
      <c r="BH2814"/>
      <c r="BI2814"/>
      <c r="BJ2814" t="s">
        <v>67</v>
      </c>
      <c r="BK2814" s="1">
        <v>44799</v>
      </c>
      <c r="BL2814" t="s">
        <v>1084</v>
      </c>
      <c r="BM2814">
        <v>56876</v>
      </c>
      <c r="BN2814"/>
      <c r="BO2814"/>
    </row>
    <row r="2815" spans="1:67" s="47" customFormat="1" x14ac:dyDescent="0.25">
      <c r="A2815" t="s">
        <v>1365</v>
      </c>
      <c r="B2815"/>
      <c r="C2815" t="s">
        <v>1504</v>
      </c>
      <c r="D2815" t="s">
        <v>64</v>
      </c>
      <c r="E2815" t="s">
        <v>1349</v>
      </c>
      <c r="F2815" t="s">
        <v>1350</v>
      </c>
      <c r="G2815" t="s">
        <v>1349</v>
      </c>
      <c r="H2815" t="s">
        <v>1350</v>
      </c>
      <c r="I2815"/>
      <c r="J2815"/>
      <c r="K2815"/>
      <c r="L2815"/>
      <c r="M2815"/>
      <c r="N2815"/>
      <c r="O2815"/>
      <c r="P2815"/>
      <c r="Q2815"/>
      <c r="R2815"/>
      <c r="S2815"/>
      <c r="T2815"/>
      <c r="U2815"/>
      <c r="V2815"/>
      <c r="W2815"/>
      <c r="X2815"/>
      <c r="Y2815"/>
      <c r="Z2815"/>
      <c r="AA2815"/>
      <c r="AB2815"/>
      <c r="AC2815"/>
      <c r="AD2815"/>
      <c r="AE2815"/>
      <c r="AF2815"/>
      <c r="AG2815"/>
      <c r="AH2815"/>
      <c r="AI2815"/>
      <c r="AJ2815"/>
      <c r="AK2815"/>
      <c r="AL2815"/>
      <c r="AM2815"/>
      <c r="AN2815"/>
      <c r="AO2815"/>
      <c r="AP2815"/>
      <c r="AQ2815"/>
      <c r="AR2815"/>
      <c r="AS2815">
        <v>2.5</v>
      </c>
      <c r="AT2815"/>
      <c r="AU2815"/>
      <c r="AV2815">
        <v>1.66</v>
      </c>
      <c r="AW2815"/>
      <c r="AX2815"/>
      <c r="AY2815"/>
      <c r="AZ2815"/>
      <c r="BA2815"/>
      <c r="BB2815"/>
      <c r="BC2815"/>
      <c r="BD2815"/>
      <c r="BE2815"/>
      <c r="BF2815"/>
      <c r="BG2815"/>
      <c r="BH2815"/>
      <c r="BI2815"/>
      <c r="BJ2815" t="s">
        <v>67</v>
      </c>
      <c r="BK2815" s="1">
        <v>44799</v>
      </c>
      <c r="BL2815" t="s">
        <v>1084</v>
      </c>
      <c r="BM2815">
        <v>56876</v>
      </c>
      <c r="BN2815"/>
      <c r="BO2815"/>
    </row>
    <row r="2816" spans="1:67" x14ac:dyDescent="0.25">
      <c r="A2816" t="s">
        <v>1366</v>
      </c>
      <c r="C2816" t="s">
        <v>1504</v>
      </c>
      <c r="D2816" t="s">
        <v>64</v>
      </c>
      <c r="E2816" t="s">
        <v>1349</v>
      </c>
      <c r="F2816" t="s">
        <v>1350</v>
      </c>
      <c r="G2816" t="s">
        <v>1349</v>
      </c>
      <c r="H2816" t="s">
        <v>1350</v>
      </c>
      <c r="BA2816">
        <v>3.34</v>
      </c>
      <c r="BB2816">
        <v>2.58</v>
      </c>
      <c r="BC2816">
        <v>2.5299999999999998</v>
      </c>
      <c r="BD2816">
        <v>2.58</v>
      </c>
      <c r="BJ2816" t="s">
        <v>67</v>
      </c>
      <c r="BK2816" s="1">
        <v>44799</v>
      </c>
      <c r="BL2816" t="s">
        <v>1084</v>
      </c>
      <c r="BM2816">
        <v>56876</v>
      </c>
    </row>
    <row r="2817" spans="1:67" x14ac:dyDescent="0.25">
      <c r="A2817" t="s">
        <v>1367</v>
      </c>
      <c r="C2817" t="s">
        <v>1504</v>
      </c>
      <c r="D2817" t="s">
        <v>64</v>
      </c>
      <c r="E2817" t="s">
        <v>1349</v>
      </c>
      <c r="F2817" t="s">
        <v>1350</v>
      </c>
      <c r="G2817" t="s">
        <v>1349</v>
      </c>
      <c r="H2817" t="s">
        <v>1350</v>
      </c>
      <c r="BE2817">
        <v>4.0199999999999996</v>
      </c>
      <c r="BF2817">
        <v>2.19</v>
      </c>
      <c r="BG2817">
        <v>2.0099999999999998</v>
      </c>
      <c r="BH2817">
        <v>2.19</v>
      </c>
      <c r="BJ2817" t="s">
        <v>67</v>
      </c>
      <c r="BK2817" s="1">
        <v>44799</v>
      </c>
      <c r="BL2817" t="s">
        <v>1084</v>
      </c>
      <c r="BM2817">
        <v>56876</v>
      </c>
    </row>
    <row r="2818" spans="1:67" x14ac:dyDescent="0.25">
      <c r="A2818" t="s">
        <v>1368</v>
      </c>
      <c r="C2818" t="s">
        <v>1504</v>
      </c>
      <c r="D2818" t="s">
        <v>64</v>
      </c>
      <c r="E2818" t="s">
        <v>1349</v>
      </c>
      <c r="F2818" t="s">
        <v>1350</v>
      </c>
      <c r="G2818" t="s">
        <v>1349</v>
      </c>
      <c r="H2818" t="s">
        <v>1350</v>
      </c>
      <c r="BA2818">
        <v>3.25</v>
      </c>
      <c r="BB2818">
        <v>2.76</v>
      </c>
      <c r="BC2818">
        <v>2.59</v>
      </c>
      <c r="BD2818">
        <v>2.76</v>
      </c>
      <c r="BE2818">
        <v>3.9</v>
      </c>
      <c r="BF2818">
        <v>2.41</v>
      </c>
      <c r="BG2818">
        <v>2.08</v>
      </c>
      <c r="BH2818">
        <v>2.41</v>
      </c>
      <c r="BJ2818" t="s">
        <v>67</v>
      </c>
      <c r="BK2818" s="1">
        <v>44799</v>
      </c>
      <c r="BL2818" t="s">
        <v>1084</v>
      </c>
      <c r="BM2818">
        <v>56876</v>
      </c>
    </row>
    <row r="2819" spans="1:67" x14ac:dyDescent="0.25">
      <c r="A2819" t="s">
        <v>1369</v>
      </c>
      <c r="C2819" t="s">
        <v>1504</v>
      </c>
      <c r="D2819" t="s">
        <v>64</v>
      </c>
      <c r="E2819" t="s">
        <v>1349</v>
      </c>
      <c r="F2819" t="s">
        <v>1350</v>
      </c>
      <c r="G2819" t="s">
        <v>1349</v>
      </c>
      <c r="H2819" t="s">
        <v>1350</v>
      </c>
      <c r="BE2819">
        <v>4.3099999999999996</v>
      </c>
      <c r="BF2819">
        <v>2.5</v>
      </c>
      <c r="BG2819">
        <v>2.14</v>
      </c>
      <c r="BH2819">
        <v>2.5</v>
      </c>
      <c r="BJ2819" t="s">
        <v>67</v>
      </c>
      <c r="BK2819" s="1">
        <v>44799</v>
      </c>
      <c r="BL2819" t="s">
        <v>1084</v>
      </c>
      <c r="BM2819">
        <v>56876</v>
      </c>
    </row>
    <row r="2820" spans="1:67" x14ac:dyDescent="0.25">
      <c r="A2820" t="s">
        <v>1370</v>
      </c>
      <c r="C2820" t="s">
        <v>1504</v>
      </c>
      <c r="D2820" t="s">
        <v>64</v>
      </c>
      <c r="E2820" t="s">
        <v>1349</v>
      </c>
      <c r="F2820" t="s">
        <v>1350</v>
      </c>
      <c r="G2820" t="s">
        <v>1349</v>
      </c>
      <c r="H2820" t="s">
        <v>1350</v>
      </c>
      <c r="BE2820">
        <v>4.0599999999999996</v>
      </c>
      <c r="BF2820">
        <v>2.36</v>
      </c>
      <c r="BG2820">
        <v>2.04</v>
      </c>
      <c r="BH2820">
        <v>2.36</v>
      </c>
      <c r="BJ2820" t="s">
        <v>67</v>
      </c>
      <c r="BK2820" s="1">
        <v>44799</v>
      </c>
      <c r="BL2820" t="s">
        <v>1084</v>
      </c>
      <c r="BM2820">
        <v>56876</v>
      </c>
    </row>
    <row r="2821" spans="1:67" x14ac:dyDescent="0.25">
      <c r="A2821" s="13" t="s">
        <v>1723</v>
      </c>
      <c r="B2821" s="13"/>
      <c r="C2821" s="13" t="s">
        <v>1504</v>
      </c>
      <c r="D2821" s="13" t="s">
        <v>64</v>
      </c>
      <c r="E2821" s="13" t="s">
        <v>1349</v>
      </c>
      <c r="F2821" s="13"/>
      <c r="G2821" s="13" t="s">
        <v>1349</v>
      </c>
      <c r="H2821" s="13"/>
      <c r="I2821" s="13"/>
      <c r="J2821" s="13"/>
      <c r="K2821" s="13"/>
      <c r="L2821" s="13"/>
      <c r="M2821" s="13"/>
      <c r="N2821" s="13"/>
      <c r="O2821" s="13"/>
      <c r="P2821" s="13"/>
      <c r="Q2821" s="13"/>
      <c r="R2821" s="13"/>
      <c r="S2821" s="13"/>
      <c r="T2821" s="13"/>
      <c r="U2821" s="13"/>
      <c r="V2821" s="13"/>
      <c r="W2821" s="13"/>
      <c r="X2821" s="13"/>
      <c r="Y2821" s="13"/>
      <c r="Z2821" s="13"/>
      <c r="AA2821" s="13"/>
      <c r="AB2821" s="13"/>
      <c r="AC2821" s="13"/>
      <c r="AD2821" s="13"/>
      <c r="AE2821" s="13"/>
      <c r="AF2821" s="13"/>
      <c r="AG2821" s="13"/>
      <c r="AH2821" s="13"/>
      <c r="AI2821" s="13"/>
      <c r="AJ2821" s="13"/>
      <c r="AK2821" s="13"/>
      <c r="AL2821" s="13"/>
      <c r="AM2821" s="13"/>
      <c r="AN2821" s="13"/>
      <c r="AO2821" s="13"/>
      <c r="AP2821" s="13"/>
      <c r="AQ2821" s="13"/>
      <c r="AR2821" s="13"/>
      <c r="AS2821" s="13"/>
      <c r="AT2821" s="13"/>
      <c r="AU2821" s="13"/>
      <c r="AV2821" s="13"/>
      <c r="AW2821" s="13"/>
      <c r="AX2821" s="13"/>
      <c r="AY2821" s="13"/>
      <c r="AZ2821" s="13"/>
      <c r="BA2821" s="13"/>
      <c r="BB2821" s="13"/>
      <c r="BC2821" s="13"/>
      <c r="BD2821" s="13"/>
      <c r="BE2821" s="13"/>
      <c r="BF2821" s="13"/>
      <c r="BG2821" s="13"/>
      <c r="BH2821" s="13"/>
      <c r="BI2821" s="13"/>
      <c r="BJ2821" s="13"/>
      <c r="BK2821" s="13"/>
      <c r="BL2821" s="13"/>
      <c r="BM2821" s="13"/>
      <c r="BN2821" s="13"/>
      <c r="BO2821" s="13"/>
    </row>
    <row r="2822" spans="1:67" x14ac:dyDescent="0.25">
      <c r="A2822" s="13" t="s">
        <v>1723</v>
      </c>
      <c r="B2822" s="13"/>
      <c r="C2822" s="13" t="s">
        <v>1504</v>
      </c>
      <c r="D2822" s="13" t="s">
        <v>64</v>
      </c>
      <c r="E2822" s="13" t="s">
        <v>1394</v>
      </c>
      <c r="F2822" s="13" t="s">
        <v>346</v>
      </c>
      <c r="G2822" s="13" t="s">
        <v>1394</v>
      </c>
      <c r="H2822" s="13" t="s">
        <v>346</v>
      </c>
      <c r="I2822" s="13"/>
      <c r="J2822" s="13"/>
      <c r="K2822" s="13"/>
      <c r="L2822" s="13"/>
      <c r="M2822" s="13"/>
      <c r="N2822" s="13"/>
      <c r="O2822" s="13"/>
      <c r="P2822" s="13"/>
      <c r="Q2822" s="13"/>
      <c r="R2822" s="13"/>
      <c r="S2822" s="13"/>
      <c r="T2822" s="13"/>
      <c r="U2822" s="13"/>
      <c r="V2822" s="13"/>
      <c r="W2822" s="13"/>
      <c r="X2822" s="13"/>
      <c r="Y2822" s="13"/>
      <c r="Z2822" s="13"/>
      <c r="AA2822" s="13"/>
      <c r="AB2822" s="13"/>
      <c r="AC2822" s="13"/>
      <c r="AD2822" s="13"/>
      <c r="AE2822" s="13"/>
      <c r="AF2822" s="13"/>
      <c r="AG2822" s="13"/>
      <c r="AH2822" s="13"/>
      <c r="AI2822" s="13"/>
      <c r="AJ2822" s="13"/>
      <c r="AK2822" s="13"/>
      <c r="AL2822" s="13"/>
      <c r="AM2822" s="13"/>
      <c r="AN2822" s="13"/>
      <c r="AO2822" s="13"/>
      <c r="AP2822" s="13"/>
      <c r="AQ2822" s="13"/>
      <c r="AR2822" s="13"/>
      <c r="AS2822" s="13"/>
      <c r="AT2822" s="13"/>
      <c r="AU2822" s="13"/>
      <c r="AV2822" s="13"/>
      <c r="AW2822" s="13"/>
      <c r="AX2822" s="13"/>
      <c r="AY2822" s="13"/>
      <c r="AZ2822" s="13"/>
      <c r="BA2822" s="13"/>
      <c r="BB2822" s="13"/>
      <c r="BC2822" s="13"/>
      <c r="BD2822" s="13"/>
      <c r="BE2822" s="13"/>
      <c r="BF2822" s="13"/>
      <c r="BG2822" s="13"/>
      <c r="BH2822" s="13"/>
      <c r="BI2822" s="13"/>
      <c r="BJ2822" s="13"/>
      <c r="BK2822" s="13"/>
      <c r="BL2822" s="13"/>
      <c r="BM2822" s="13"/>
      <c r="BN2822" s="13"/>
      <c r="BO2822" s="13"/>
    </row>
    <row r="2823" spans="1:67" x14ac:dyDescent="0.25">
      <c r="A2823" s="2" t="s">
        <v>1396</v>
      </c>
      <c r="B2823" s="2" t="s">
        <v>63</v>
      </c>
      <c r="C2823" s="2" t="s">
        <v>1504</v>
      </c>
      <c r="D2823" s="2" t="s">
        <v>64</v>
      </c>
      <c r="E2823" s="2" t="s">
        <v>1394</v>
      </c>
      <c r="F2823" s="2" t="s">
        <v>346</v>
      </c>
      <c r="G2823" s="2" t="s">
        <v>1394</v>
      </c>
      <c r="H2823" s="2" t="s">
        <v>346</v>
      </c>
      <c r="I2823" s="2"/>
      <c r="J2823" s="2"/>
      <c r="K2823" s="2"/>
      <c r="L2823" s="2"/>
      <c r="M2823" s="2"/>
      <c r="N2823" s="2"/>
      <c r="O2823" s="2"/>
      <c r="P2823" s="2"/>
      <c r="Q2823" s="2"/>
      <c r="R2823" s="2"/>
      <c r="S2823" s="2"/>
      <c r="T2823" s="2"/>
      <c r="U2823" s="2"/>
      <c r="V2823" s="2"/>
      <c r="W2823" s="2"/>
      <c r="X2823" s="2"/>
      <c r="Y2823" s="2"/>
      <c r="Z2823" s="2"/>
      <c r="AA2823" s="2"/>
      <c r="AB2823" s="2"/>
      <c r="AC2823" s="2"/>
      <c r="AD2823" s="2"/>
      <c r="AE2823" s="2"/>
      <c r="AF2823" s="2"/>
      <c r="AG2823" s="2"/>
      <c r="AH2823" s="2"/>
      <c r="AI2823" s="2"/>
      <c r="AJ2823" s="2"/>
      <c r="AK2823" s="2"/>
      <c r="AL2823" s="2"/>
      <c r="AM2823" s="2"/>
      <c r="AN2823" s="2"/>
      <c r="AO2823" s="2"/>
      <c r="AP2823" s="2"/>
      <c r="AQ2823" s="2"/>
      <c r="AR2823" s="2"/>
      <c r="AS2823" s="2"/>
      <c r="AT2823" s="2"/>
      <c r="AU2823" s="2"/>
      <c r="AV2823" s="2"/>
      <c r="AW2823" s="2"/>
      <c r="AX2823" s="2"/>
      <c r="AY2823" s="2"/>
      <c r="AZ2823" s="2"/>
      <c r="BA2823" s="2"/>
      <c r="BB2823" s="2"/>
      <c r="BC2823" s="2"/>
      <c r="BD2823" s="2"/>
      <c r="BE2823" s="2"/>
      <c r="BF2823" s="2"/>
      <c r="BG2823" s="2"/>
      <c r="BH2823" s="2"/>
      <c r="BI2823" s="2"/>
      <c r="BJ2823" s="2" t="s">
        <v>67</v>
      </c>
      <c r="BK2823" s="2"/>
      <c r="BL2823" s="2" t="s">
        <v>68</v>
      </c>
      <c r="BM2823" s="2">
        <v>2469</v>
      </c>
      <c r="BN2823" s="2" t="s">
        <v>69</v>
      </c>
      <c r="BO2823" s="2" t="s">
        <v>68</v>
      </c>
    </row>
    <row r="2824" spans="1:67" x14ac:dyDescent="0.25">
      <c r="A2824" t="s">
        <v>2948</v>
      </c>
      <c r="C2824" t="s">
        <v>1504</v>
      </c>
      <c r="D2824" t="s">
        <v>64</v>
      </c>
      <c r="E2824" t="s">
        <v>1394</v>
      </c>
      <c r="F2824" t="s">
        <v>346</v>
      </c>
      <c r="G2824" t="s">
        <v>1394</v>
      </c>
      <c r="H2824" t="s">
        <v>346</v>
      </c>
      <c r="AW2824">
        <f>AVERAGE(6.8,7.2)</f>
        <v>7</v>
      </c>
      <c r="AX2824">
        <f>AVERAGE(4.7,5)</f>
        <v>4.8499999999999996</v>
      </c>
      <c r="AY2824">
        <f>AVERAGE(5,5.6)</f>
        <v>5.3</v>
      </c>
      <c r="AZ2824">
        <f>MAX(AX2824:AY2824)</f>
        <v>5.3</v>
      </c>
      <c r="BJ2824" t="s">
        <v>67</v>
      </c>
      <c r="BK2824" s="1">
        <v>44832</v>
      </c>
      <c r="BL2824" t="s">
        <v>2947</v>
      </c>
      <c r="BM2824">
        <v>2528</v>
      </c>
    </row>
    <row r="2825" spans="1:67" x14ac:dyDescent="0.25">
      <c r="A2825" t="s">
        <v>2949</v>
      </c>
      <c r="C2825" t="s">
        <v>1504</v>
      </c>
      <c r="D2825" t="s">
        <v>64</v>
      </c>
      <c r="E2825" t="s">
        <v>1394</v>
      </c>
      <c r="F2825" t="s">
        <v>346</v>
      </c>
      <c r="G2825" t="s">
        <v>1394</v>
      </c>
      <c r="H2825" t="s">
        <v>346</v>
      </c>
      <c r="BA2825">
        <v>6.6</v>
      </c>
      <c r="BB2825">
        <v>5.3</v>
      </c>
      <c r="BC2825">
        <v>5.0999999999999996</v>
      </c>
      <c r="BD2825">
        <v>5.3</v>
      </c>
      <c r="BJ2825" t="s">
        <v>67</v>
      </c>
      <c r="BK2825" s="1">
        <v>44832</v>
      </c>
      <c r="BL2825" t="s">
        <v>2947</v>
      </c>
      <c r="BM2825">
        <v>2528</v>
      </c>
    </row>
    <row r="2826" spans="1:67" x14ac:dyDescent="0.25">
      <c r="A2826" t="s">
        <v>2694</v>
      </c>
      <c r="C2826" t="s">
        <v>1504</v>
      </c>
      <c r="D2826" t="s">
        <v>64</v>
      </c>
      <c r="E2826" t="s">
        <v>1394</v>
      </c>
      <c r="F2826" t="s">
        <v>346</v>
      </c>
      <c r="G2826" t="s">
        <v>1394</v>
      </c>
      <c r="H2826" t="s">
        <v>2695</v>
      </c>
      <c r="L2826" t="s">
        <v>2704</v>
      </c>
      <c r="U2826">
        <v>4.95</v>
      </c>
      <c r="X2826">
        <v>5</v>
      </c>
      <c r="Y2826">
        <v>6.27</v>
      </c>
      <c r="AB2826">
        <v>7</v>
      </c>
      <c r="AC2826">
        <v>6.22</v>
      </c>
      <c r="AF2826">
        <v>7.87</v>
      </c>
      <c r="AG2826">
        <v>4.38</v>
      </c>
      <c r="AJ2826">
        <v>5.4</v>
      </c>
      <c r="BJ2826" s="8" t="s">
        <v>67</v>
      </c>
      <c r="BK2826" s="9">
        <v>44830</v>
      </c>
      <c r="BL2826" s="8" t="s">
        <v>2684</v>
      </c>
      <c r="BM2826">
        <v>63104</v>
      </c>
    </row>
    <row r="2827" spans="1:67" x14ac:dyDescent="0.25">
      <c r="A2827" s="13" t="s">
        <v>1723</v>
      </c>
      <c r="B2827" s="13"/>
      <c r="C2827" s="13" t="s">
        <v>1504</v>
      </c>
      <c r="D2827" s="13" t="s">
        <v>64</v>
      </c>
      <c r="E2827" s="13" t="s">
        <v>1394</v>
      </c>
      <c r="F2827" s="13" t="s">
        <v>346</v>
      </c>
      <c r="G2827" s="13" t="s">
        <v>1394</v>
      </c>
      <c r="H2827" s="13" t="s">
        <v>1547</v>
      </c>
      <c r="I2827" s="13"/>
      <c r="J2827" s="13"/>
      <c r="K2827" s="13"/>
      <c r="L2827" s="13"/>
      <c r="M2827" s="13"/>
      <c r="N2827" s="13"/>
      <c r="O2827" s="13"/>
      <c r="P2827" s="13"/>
      <c r="Q2827" s="13"/>
      <c r="R2827" s="13"/>
      <c r="S2827" s="13"/>
      <c r="T2827" s="13"/>
      <c r="U2827" s="13"/>
      <c r="V2827" s="13"/>
      <c r="W2827" s="13"/>
      <c r="X2827" s="13"/>
      <c r="Y2827" s="13"/>
      <c r="Z2827" s="13"/>
      <c r="AA2827" s="13"/>
      <c r="AB2827" s="13"/>
      <c r="AC2827" s="13"/>
      <c r="AD2827" s="13"/>
      <c r="AE2827" s="13"/>
      <c r="AF2827" s="13"/>
      <c r="AG2827" s="13"/>
      <c r="AH2827" s="13"/>
      <c r="AI2827" s="13"/>
      <c r="AJ2827" s="13"/>
      <c r="AK2827" s="13"/>
      <c r="AL2827" s="13"/>
      <c r="AM2827" s="13"/>
      <c r="AN2827" s="13"/>
      <c r="AO2827" s="13"/>
      <c r="AP2827" s="13"/>
      <c r="AQ2827" s="13"/>
      <c r="AR2827" s="13"/>
      <c r="AS2827" s="13"/>
      <c r="AT2827" s="13"/>
      <c r="AU2827" s="13"/>
      <c r="AV2827" s="13"/>
      <c r="AW2827" s="13"/>
      <c r="AX2827" s="13"/>
      <c r="AY2827" s="13"/>
      <c r="AZ2827" s="13"/>
      <c r="BA2827" s="13"/>
      <c r="BB2827" s="13"/>
      <c r="BC2827" s="13"/>
      <c r="BD2827" s="13"/>
      <c r="BE2827" s="13"/>
      <c r="BF2827" s="13"/>
      <c r="BG2827" s="13"/>
      <c r="BH2827" s="13"/>
      <c r="BI2827" s="13"/>
      <c r="BJ2827" s="13"/>
      <c r="BK2827" s="13"/>
      <c r="BL2827" s="13"/>
      <c r="BM2827" s="13"/>
      <c r="BN2827" s="13"/>
      <c r="BO2827" s="13"/>
    </row>
    <row r="2828" spans="1:67" x14ac:dyDescent="0.25">
      <c r="A2828" s="13" t="s">
        <v>1723</v>
      </c>
      <c r="B2828" s="13"/>
      <c r="C2828" s="13" t="s">
        <v>1504</v>
      </c>
      <c r="D2828" s="13" t="s">
        <v>64</v>
      </c>
      <c r="E2828" s="13" t="s">
        <v>1394</v>
      </c>
      <c r="F2828" s="13" t="s">
        <v>346</v>
      </c>
      <c r="G2828" s="13" t="s">
        <v>1394</v>
      </c>
      <c r="H2828" s="13" t="s">
        <v>1395</v>
      </c>
      <c r="I2828" s="13"/>
      <c r="J2828" s="13"/>
      <c r="K2828" s="13"/>
      <c r="L2828" s="13"/>
      <c r="M2828" s="13"/>
      <c r="N2828" s="13"/>
      <c r="O2828" s="13"/>
      <c r="P2828" s="13"/>
      <c r="Q2828" s="13"/>
      <c r="R2828" s="13"/>
      <c r="S2828" s="13"/>
      <c r="T2828" s="13"/>
      <c r="U2828" s="13"/>
      <c r="V2828" s="13"/>
      <c r="W2828" s="13"/>
      <c r="X2828" s="13"/>
      <c r="Y2828" s="13"/>
      <c r="Z2828" s="13"/>
      <c r="AA2828" s="13"/>
      <c r="AB2828" s="13"/>
      <c r="AC2828" s="13"/>
      <c r="AD2828" s="13"/>
      <c r="AE2828" s="13"/>
      <c r="AF2828" s="13"/>
      <c r="AG2828" s="13"/>
      <c r="AH2828" s="13"/>
      <c r="AI2828" s="13"/>
      <c r="AJ2828" s="13"/>
      <c r="AK2828" s="13"/>
      <c r="AL2828" s="13"/>
      <c r="AM2828" s="13"/>
      <c r="AN2828" s="13"/>
      <c r="AO2828" s="13"/>
      <c r="AP2828" s="13"/>
      <c r="AQ2828" s="13"/>
      <c r="AR2828" s="13"/>
      <c r="AS2828" s="13"/>
      <c r="AT2828" s="13"/>
      <c r="AU2828" s="13"/>
      <c r="AV2828" s="13"/>
      <c r="AW2828" s="13"/>
      <c r="AX2828" s="13"/>
      <c r="AY2828" s="13"/>
      <c r="AZ2828" s="13"/>
      <c r="BA2828" s="13"/>
      <c r="BB2828" s="13"/>
      <c r="BC2828" s="13"/>
      <c r="BD2828" s="13"/>
      <c r="BE2828" s="13"/>
      <c r="BF2828" s="13"/>
      <c r="BG2828" s="13"/>
      <c r="BH2828" s="13"/>
      <c r="BI2828" s="13"/>
      <c r="BJ2828" s="13"/>
      <c r="BK2828" s="13"/>
      <c r="BL2828" s="13"/>
      <c r="BM2828" s="13"/>
      <c r="BN2828" s="13"/>
      <c r="BO2828" s="13"/>
    </row>
    <row r="2829" spans="1:67" x14ac:dyDescent="0.25">
      <c r="A2829" s="8" t="s">
        <v>1393</v>
      </c>
      <c r="B2829" s="8" t="s">
        <v>63</v>
      </c>
      <c r="C2829" s="8" t="s">
        <v>1504</v>
      </c>
      <c r="D2829" s="8" t="s">
        <v>64</v>
      </c>
      <c r="E2829" s="8" t="s">
        <v>1394</v>
      </c>
      <c r="F2829" s="8" t="s">
        <v>346</v>
      </c>
      <c r="G2829" s="8" t="s">
        <v>1394</v>
      </c>
      <c r="H2829" s="8" t="s">
        <v>1395</v>
      </c>
      <c r="I2829" s="8"/>
      <c r="J2829" s="8"/>
      <c r="K2829" s="8"/>
      <c r="L2829" s="8"/>
      <c r="M2829" s="8"/>
      <c r="N2829" s="8"/>
      <c r="O2829" s="8"/>
      <c r="P2829" s="8"/>
      <c r="Q2829" s="8">
        <v>4.5</v>
      </c>
      <c r="R2829" s="8"/>
      <c r="S2829" s="8"/>
      <c r="T2829" s="8">
        <v>4.0999999999999996</v>
      </c>
      <c r="U2829" s="8">
        <v>5.8</v>
      </c>
      <c r="V2829" s="8"/>
      <c r="W2829" s="8"/>
      <c r="X2829" s="8">
        <v>6.5</v>
      </c>
      <c r="Y2829" s="8">
        <v>6.8</v>
      </c>
      <c r="Z2829" s="8"/>
      <c r="AA2829" s="8"/>
      <c r="AB2829" s="8">
        <v>8.1999999999999993</v>
      </c>
      <c r="AC2829" s="8">
        <v>6.7</v>
      </c>
      <c r="AD2829" s="8"/>
      <c r="AE2829" s="8"/>
      <c r="AF2829" s="8">
        <v>8.8000000000000007</v>
      </c>
      <c r="AG2829" s="8">
        <v>5</v>
      </c>
      <c r="AH2829" s="8"/>
      <c r="AI2829" s="8"/>
      <c r="AJ2829" s="8">
        <v>7</v>
      </c>
      <c r="AK2829" s="8"/>
      <c r="AL2829" s="8"/>
      <c r="AM2829" s="8"/>
      <c r="AN2829" s="8"/>
      <c r="AO2829" s="8"/>
      <c r="AP2829" s="8"/>
      <c r="AQ2829" s="8"/>
      <c r="AR2829" s="8"/>
      <c r="AS2829" s="8"/>
      <c r="AT2829" s="8"/>
      <c r="AU2829" s="8"/>
      <c r="AV2829" s="8"/>
      <c r="AW2829" s="8"/>
      <c r="AX2829" s="8"/>
      <c r="AY2829" s="8"/>
      <c r="AZ2829" s="8"/>
      <c r="BA2829" s="8"/>
      <c r="BB2829" s="8"/>
      <c r="BC2829" s="8"/>
      <c r="BD2829" s="8"/>
      <c r="BE2829" s="8"/>
      <c r="BF2829" s="8"/>
      <c r="BG2829" s="8"/>
      <c r="BH2829" s="8"/>
      <c r="BI2829" s="8"/>
      <c r="BJ2829" s="8" t="s">
        <v>67</v>
      </c>
      <c r="BK2829" s="8"/>
      <c r="BL2829" s="8" t="s">
        <v>68</v>
      </c>
      <c r="BM2829" s="8">
        <v>2469</v>
      </c>
      <c r="BN2829" s="8" t="s">
        <v>69</v>
      </c>
      <c r="BO2829" s="8" t="s">
        <v>68</v>
      </c>
    </row>
    <row r="2830" spans="1:67" x14ac:dyDescent="0.25">
      <c r="A2830" s="2" t="s">
        <v>1397</v>
      </c>
      <c r="B2830" s="2"/>
      <c r="C2830" s="2" t="s">
        <v>1504</v>
      </c>
      <c r="D2830" s="2" t="s">
        <v>64</v>
      </c>
      <c r="E2830" s="2" t="s">
        <v>1394</v>
      </c>
      <c r="F2830" s="2" t="s">
        <v>346</v>
      </c>
      <c r="G2830" s="2" t="s">
        <v>1394</v>
      </c>
      <c r="H2830" s="2" t="s">
        <v>1395</v>
      </c>
      <c r="I2830" s="2"/>
      <c r="J2830" s="2"/>
      <c r="K2830" s="2"/>
      <c r="L2830" s="2"/>
      <c r="M2830" s="2"/>
      <c r="N2830" s="2"/>
      <c r="O2830" s="2"/>
      <c r="P2830" s="2"/>
      <c r="Q2830" s="2"/>
      <c r="R2830" s="2"/>
      <c r="S2830" s="2"/>
      <c r="T2830" s="2"/>
      <c r="U2830" s="2"/>
      <c r="V2830" s="2"/>
      <c r="W2830" s="2"/>
      <c r="X2830" s="2"/>
      <c r="Y2830" s="2"/>
      <c r="Z2830" s="2"/>
      <c r="AA2830" s="2"/>
      <c r="AB2830" s="2"/>
      <c r="AC2830" s="2"/>
      <c r="AD2830" s="2"/>
      <c r="AE2830" s="2"/>
      <c r="AF2830" s="2"/>
      <c r="AG2830" s="2"/>
      <c r="AH2830" s="2"/>
      <c r="AI2830" s="2"/>
      <c r="AJ2830" s="2"/>
      <c r="AK2830" s="2"/>
      <c r="AL2830" s="2"/>
      <c r="AM2830" s="2"/>
      <c r="AN2830" s="2"/>
      <c r="AO2830" s="2"/>
      <c r="AP2830" s="2"/>
      <c r="AQ2830" s="2"/>
      <c r="AR2830" s="2"/>
      <c r="AS2830" s="2"/>
      <c r="AT2830" s="2"/>
      <c r="AU2830" s="2"/>
      <c r="AV2830" s="2"/>
      <c r="AW2830" s="2"/>
      <c r="AX2830" s="2"/>
      <c r="AY2830" s="2"/>
      <c r="AZ2830" s="2"/>
      <c r="BA2830" s="2"/>
      <c r="BB2830" s="2"/>
      <c r="BC2830" s="2"/>
      <c r="BD2830" s="2"/>
      <c r="BE2830" s="2"/>
      <c r="BF2830" s="2"/>
      <c r="BG2830" s="2"/>
      <c r="BH2830" s="2"/>
      <c r="BI2830" s="2"/>
      <c r="BJ2830" s="2" t="s">
        <v>67</v>
      </c>
      <c r="BK2830" s="2"/>
      <c r="BL2830" s="2" t="s">
        <v>68</v>
      </c>
      <c r="BM2830" s="2">
        <v>2469</v>
      </c>
      <c r="BN2830" s="2" t="s">
        <v>69</v>
      </c>
      <c r="BO2830" s="2" t="s">
        <v>68</v>
      </c>
    </row>
    <row r="2831" spans="1:67" x14ac:dyDescent="0.25">
      <c r="A2831" s="13" t="s">
        <v>1723</v>
      </c>
      <c r="B2831" s="13"/>
      <c r="C2831" s="13" t="s">
        <v>1504</v>
      </c>
      <c r="D2831" s="13" t="s">
        <v>64</v>
      </c>
      <c r="E2831" s="13" t="s">
        <v>1394</v>
      </c>
      <c r="F2831" s="13" t="s">
        <v>1546</v>
      </c>
      <c r="G2831" s="13" t="s">
        <v>1394</v>
      </c>
      <c r="H2831" s="13" t="s">
        <v>1546</v>
      </c>
      <c r="I2831" s="13"/>
      <c r="J2831" s="13"/>
      <c r="K2831" s="13"/>
      <c r="L2831" s="13"/>
      <c r="M2831" s="13"/>
      <c r="N2831" s="13"/>
      <c r="O2831" s="13"/>
      <c r="P2831" s="13"/>
      <c r="Q2831" s="13"/>
      <c r="R2831" s="13"/>
      <c r="S2831" s="13"/>
      <c r="T2831" s="13"/>
      <c r="U2831" s="13"/>
      <c r="V2831" s="13"/>
      <c r="W2831" s="13"/>
      <c r="X2831" s="13"/>
      <c r="Y2831" s="13"/>
      <c r="Z2831" s="13"/>
      <c r="AA2831" s="13"/>
      <c r="AB2831" s="13"/>
      <c r="AC2831" s="13"/>
      <c r="AD2831" s="13"/>
      <c r="AE2831" s="13"/>
      <c r="AF2831" s="13"/>
      <c r="AG2831" s="13"/>
      <c r="AH2831" s="13"/>
      <c r="AI2831" s="13"/>
      <c r="AJ2831" s="13"/>
      <c r="AK2831" s="13"/>
      <c r="AL2831" s="13"/>
      <c r="AM2831" s="13"/>
      <c r="AN2831" s="13"/>
      <c r="AO2831" s="13"/>
      <c r="AP2831" s="13"/>
      <c r="AQ2831" s="13"/>
      <c r="AR2831" s="13"/>
      <c r="AS2831" s="13"/>
      <c r="AT2831" s="13"/>
      <c r="AU2831" s="13"/>
      <c r="AV2831" s="13"/>
      <c r="AW2831" s="13"/>
      <c r="AX2831" s="13"/>
      <c r="AY2831" s="13"/>
      <c r="AZ2831" s="13"/>
      <c r="BA2831" s="13"/>
      <c r="BB2831" s="13"/>
      <c r="BC2831" s="13"/>
      <c r="BD2831" s="13"/>
      <c r="BE2831" s="13"/>
      <c r="BF2831" s="13"/>
      <c r="BG2831" s="13"/>
      <c r="BH2831" s="13"/>
      <c r="BI2831" s="13"/>
      <c r="BJ2831" s="13"/>
      <c r="BK2831" s="13"/>
      <c r="BL2831" s="13"/>
      <c r="BM2831" s="13"/>
      <c r="BN2831" s="13"/>
      <c r="BO2831" s="13"/>
    </row>
    <row r="2832" spans="1:67" x14ac:dyDescent="0.25">
      <c r="A2832" t="s">
        <v>2650</v>
      </c>
      <c r="C2832" t="s">
        <v>1504</v>
      </c>
      <c r="D2832" t="s">
        <v>64</v>
      </c>
      <c r="E2832" t="s">
        <v>1394</v>
      </c>
      <c r="F2832" t="s">
        <v>1546</v>
      </c>
      <c r="G2832" t="s">
        <v>1394</v>
      </c>
      <c r="H2832" t="s">
        <v>1546</v>
      </c>
      <c r="L2832" t="s">
        <v>2654</v>
      </c>
      <c r="U2832">
        <v>5.29</v>
      </c>
      <c r="X2832">
        <v>4.68</v>
      </c>
      <c r="Y2832">
        <v>5.72</v>
      </c>
      <c r="AB2832">
        <v>6.45</v>
      </c>
      <c r="AC2832">
        <v>6.18</v>
      </c>
      <c r="AF2832">
        <v>7.88</v>
      </c>
      <c r="AS2832">
        <v>5.15</v>
      </c>
      <c r="AV2832">
        <v>2.75</v>
      </c>
      <c r="AW2832">
        <v>6.55</v>
      </c>
      <c r="AZ2832">
        <v>4.41</v>
      </c>
      <c r="BA2832">
        <v>6.94</v>
      </c>
      <c r="BD2832">
        <v>5.94</v>
      </c>
      <c r="BE2832">
        <v>6.76</v>
      </c>
      <c r="BH2832">
        <v>4.95</v>
      </c>
      <c r="BJ2832" s="8" t="s">
        <v>67</v>
      </c>
      <c r="BK2832" s="9">
        <v>44830</v>
      </c>
      <c r="BL2832" s="8" t="s">
        <v>2684</v>
      </c>
      <c r="BM2832">
        <v>63104</v>
      </c>
    </row>
    <row r="2833" spans="1:67" x14ac:dyDescent="0.25">
      <c r="A2833" t="s">
        <v>2693</v>
      </c>
      <c r="C2833" t="s">
        <v>1504</v>
      </c>
      <c r="D2833" t="s">
        <v>64</v>
      </c>
      <c r="E2833" t="s">
        <v>1394</v>
      </c>
      <c r="F2833" t="s">
        <v>1546</v>
      </c>
      <c r="G2833" t="s">
        <v>1394</v>
      </c>
      <c r="H2833" t="s">
        <v>1546</v>
      </c>
      <c r="L2833" t="s">
        <v>2703</v>
      </c>
      <c r="BA2833">
        <v>6.24</v>
      </c>
      <c r="BD2833">
        <v>5.21</v>
      </c>
      <c r="BJ2833" s="8" t="s">
        <v>67</v>
      </c>
      <c r="BK2833" s="9">
        <v>44830</v>
      </c>
      <c r="BL2833" s="8" t="s">
        <v>2684</v>
      </c>
      <c r="BM2833">
        <v>63104</v>
      </c>
    </row>
    <row r="2834" spans="1:67" s="12" customFormat="1" x14ac:dyDescent="0.25">
      <c r="A2834" t="s">
        <v>1398</v>
      </c>
      <c r="B2834"/>
      <c r="C2834" t="s">
        <v>1504</v>
      </c>
      <c r="D2834" t="s">
        <v>64</v>
      </c>
      <c r="E2834" t="s">
        <v>1394</v>
      </c>
      <c r="F2834" t="s">
        <v>1546</v>
      </c>
      <c r="G2834" t="s">
        <v>1394</v>
      </c>
      <c r="H2834" t="s">
        <v>1399</v>
      </c>
      <c r="I2834"/>
      <c r="J2834"/>
      <c r="K2834"/>
      <c r="L2834"/>
      <c r="M2834"/>
      <c r="N2834"/>
      <c r="O2834"/>
      <c r="P2834"/>
      <c r="Q2834"/>
      <c r="R2834"/>
      <c r="S2834"/>
      <c r="T2834"/>
      <c r="U2834"/>
      <c r="V2834"/>
      <c r="W2834"/>
      <c r="X2834"/>
      <c r="Y2834"/>
      <c r="Z2834"/>
      <c r="AA2834"/>
      <c r="AB2834"/>
      <c r="AC2834"/>
      <c r="AD2834"/>
      <c r="AE2834"/>
      <c r="AF2834"/>
      <c r="AG2834"/>
      <c r="AH2834"/>
      <c r="AI2834"/>
      <c r="AJ2834"/>
      <c r="AK2834"/>
      <c r="AL2834"/>
      <c r="AM2834"/>
      <c r="AN2834"/>
      <c r="AO2834"/>
      <c r="AP2834"/>
      <c r="AQ2834"/>
      <c r="AR2834"/>
      <c r="AS2834">
        <v>5.0999999999999996</v>
      </c>
      <c r="AT2834"/>
      <c r="AU2834"/>
      <c r="AV2834">
        <v>2.9</v>
      </c>
      <c r="AW2834">
        <v>6.7</v>
      </c>
      <c r="AX2834"/>
      <c r="AY2834"/>
      <c r="AZ2834">
        <v>4.5999999999999996</v>
      </c>
      <c r="BA2834"/>
      <c r="BB2834"/>
      <c r="BC2834"/>
      <c r="BD2834"/>
      <c r="BE2834">
        <v>7.1</v>
      </c>
      <c r="BF2834"/>
      <c r="BG2834"/>
      <c r="BH2834">
        <v>5.3</v>
      </c>
      <c r="BI2834"/>
      <c r="BJ2834" t="s">
        <v>67</v>
      </c>
      <c r="BK2834"/>
      <c r="BL2834" t="s">
        <v>217</v>
      </c>
      <c r="BM2834">
        <v>1609</v>
      </c>
      <c r="BN2834" t="s">
        <v>60</v>
      </c>
      <c r="BO2834" t="s">
        <v>217</v>
      </c>
    </row>
    <row r="2835" spans="1:67" s="12" customFormat="1" x14ac:dyDescent="0.25">
      <c r="A2835" s="13" t="s">
        <v>1723</v>
      </c>
      <c r="B2835" s="13"/>
      <c r="C2835" s="13" t="s">
        <v>1504</v>
      </c>
      <c r="D2835" s="13" t="s">
        <v>64</v>
      </c>
      <c r="E2835" s="13" t="s">
        <v>1394</v>
      </c>
      <c r="F2835" s="13" t="s">
        <v>1400</v>
      </c>
      <c r="G2835" s="13" t="s">
        <v>1394</v>
      </c>
      <c r="H2835" s="13" t="s">
        <v>1400</v>
      </c>
      <c r="I2835" s="13"/>
      <c r="J2835" s="13"/>
      <c r="K2835" s="13"/>
      <c r="L2835" s="13"/>
      <c r="M2835" s="13"/>
      <c r="N2835" s="13"/>
      <c r="O2835" s="13"/>
      <c r="P2835" s="13"/>
      <c r="Q2835" s="13"/>
      <c r="R2835" s="13"/>
      <c r="S2835" s="13"/>
      <c r="T2835" s="13"/>
      <c r="U2835" s="13"/>
      <c r="V2835" s="13"/>
      <c r="W2835" s="13"/>
      <c r="X2835" s="13"/>
      <c r="Y2835" s="13"/>
      <c r="Z2835" s="13"/>
      <c r="AA2835" s="13"/>
      <c r="AB2835" s="13"/>
      <c r="AC2835" s="13"/>
      <c r="AD2835" s="13"/>
      <c r="AE2835" s="13"/>
      <c r="AF2835" s="13"/>
      <c r="AG2835" s="13"/>
      <c r="AH2835" s="13"/>
      <c r="AI2835" s="13"/>
      <c r="AJ2835" s="13"/>
      <c r="AK2835" s="13"/>
      <c r="AL2835" s="13"/>
      <c r="AM2835" s="13"/>
      <c r="AN2835" s="13"/>
      <c r="AO2835" s="13"/>
      <c r="AP2835" s="13"/>
      <c r="AQ2835" s="13"/>
      <c r="AR2835" s="13"/>
      <c r="AS2835" s="13"/>
      <c r="AT2835" s="13"/>
      <c r="AU2835" s="13"/>
      <c r="AV2835" s="13"/>
      <c r="AW2835" s="13"/>
      <c r="AX2835" s="13"/>
      <c r="AY2835" s="13"/>
      <c r="AZ2835" s="13"/>
      <c r="BA2835" s="13"/>
      <c r="BB2835" s="13"/>
      <c r="BC2835" s="13"/>
      <c r="BD2835" s="13"/>
      <c r="BE2835" s="13"/>
      <c r="BF2835" s="13"/>
      <c r="BG2835" s="13"/>
      <c r="BH2835" s="13"/>
      <c r="BI2835" s="13"/>
      <c r="BJ2835" s="13"/>
      <c r="BK2835" s="13"/>
      <c r="BL2835" s="13"/>
      <c r="BM2835" s="13"/>
      <c r="BN2835" s="13"/>
      <c r="BO2835" s="13"/>
    </row>
    <row r="2836" spans="1:67" s="12" customFormat="1" x14ac:dyDescent="0.25">
      <c r="A2836" t="s">
        <v>1401</v>
      </c>
      <c r="B2836"/>
      <c r="C2836" t="s">
        <v>1504</v>
      </c>
      <c r="D2836" t="s">
        <v>64</v>
      </c>
      <c r="E2836" t="s">
        <v>1394</v>
      </c>
      <c r="F2836" t="s">
        <v>1400</v>
      </c>
      <c r="G2836" t="s">
        <v>1394</v>
      </c>
      <c r="H2836" t="s">
        <v>1400</v>
      </c>
      <c r="I2836"/>
      <c r="J2836"/>
      <c r="K2836"/>
      <c r="L2836"/>
      <c r="M2836"/>
      <c r="N2836"/>
      <c r="O2836"/>
      <c r="P2836"/>
      <c r="Q2836"/>
      <c r="R2836"/>
      <c r="S2836"/>
      <c r="T2836"/>
      <c r="U2836"/>
      <c r="V2836"/>
      <c r="W2836"/>
      <c r="X2836"/>
      <c r="Y2836"/>
      <c r="Z2836"/>
      <c r="AA2836"/>
      <c r="AB2836"/>
      <c r="AC2836"/>
      <c r="AD2836"/>
      <c r="AE2836"/>
      <c r="AF2836"/>
      <c r="AG2836"/>
      <c r="AH2836"/>
      <c r="AI2836"/>
      <c r="AJ2836"/>
      <c r="AK2836"/>
      <c r="AL2836"/>
      <c r="AM2836"/>
      <c r="AN2836"/>
      <c r="AO2836"/>
      <c r="AP2836"/>
      <c r="AQ2836"/>
      <c r="AR2836"/>
      <c r="AS2836"/>
      <c r="AT2836"/>
      <c r="AU2836"/>
      <c r="AV2836"/>
      <c r="AW2836"/>
      <c r="AX2836"/>
      <c r="AY2836"/>
      <c r="AZ2836"/>
      <c r="BA2836">
        <v>5</v>
      </c>
      <c r="BB2836"/>
      <c r="BC2836"/>
      <c r="BD2836">
        <v>4.2</v>
      </c>
      <c r="BE2836">
        <v>5.3</v>
      </c>
      <c r="BF2836"/>
      <c r="BG2836"/>
      <c r="BH2836">
        <v>3.8</v>
      </c>
      <c r="BI2836"/>
      <c r="BJ2836" t="s">
        <v>67</v>
      </c>
      <c r="BK2836"/>
      <c r="BL2836" t="s">
        <v>272</v>
      </c>
      <c r="BM2836">
        <v>1657</v>
      </c>
      <c r="BN2836" t="s">
        <v>69</v>
      </c>
      <c r="BO2836" t="s">
        <v>272</v>
      </c>
    </row>
    <row r="2837" spans="1:67" s="8" customFormat="1" x14ac:dyDescent="0.25">
      <c r="A2837" t="s">
        <v>1402</v>
      </c>
      <c r="B2837"/>
      <c r="C2837" t="s">
        <v>1504</v>
      </c>
      <c r="D2837" t="s">
        <v>64</v>
      </c>
      <c r="E2837" t="s">
        <v>1394</v>
      </c>
      <c r="F2837" t="s">
        <v>1400</v>
      </c>
      <c r="G2837" t="s">
        <v>1394</v>
      </c>
      <c r="H2837" t="s">
        <v>1400</v>
      </c>
      <c r="I2837"/>
      <c r="J2837"/>
      <c r="K2837"/>
      <c r="L2837"/>
      <c r="M2837"/>
      <c r="N2837"/>
      <c r="O2837"/>
      <c r="P2837"/>
      <c r="Q2837"/>
      <c r="R2837"/>
      <c r="S2837"/>
      <c r="T2837"/>
      <c r="U2837"/>
      <c r="V2837"/>
      <c r="W2837"/>
      <c r="X2837"/>
      <c r="Y2837"/>
      <c r="Z2837"/>
      <c r="AA2837"/>
      <c r="AB2837"/>
      <c r="AC2837"/>
      <c r="AD2837"/>
      <c r="AE2837"/>
      <c r="AF2837"/>
      <c r="AG2837"/>
      <c r="AH2837"/>
      <c r="AI2837"/>
      <c r="AJ2837"/>
      <c r="AK2837"/>
      <c r="AL2837"/>
      <c r="AM2837"/>
      <c r="AN2837"/>
      <c r="AO2837"/>
      <c r="AP2837"/>
      <c r="AQ2837"/>
      <c r="AR2837"/>
      <c r="AS2837"/>
      <c r="AT2837"/>
      <c r="AU2837"/>
      <c r="AV2837"/>
      <c r="AW2837">
        <v>5.6</v>
      </c>
      <c r="AX2837"/>
      <c r="AY2837"/>
      <c r="AZ2837">
        <v>3.8</v>
      </c>
      <c r="BA2837"/>
      <c r="BB2837"/>
      <c r="BC2837"/>
      <c r="BD2837"/>
      <c r="BE2837"/>
      <c r="BF2837"/>
      <c r="BG2837"/>
      <c r="BH2837"/>
      <c r="BI2837"/>
      <c r="BJ2837" t="s">
        <v>67</v>
      </c>
      <c r="BK2837"/>
      <c r="BL2837" t="s">
        <v>272</v>
      </c>
      <c r="BM2837">
        <v>1657</v>
      </c>
      <c r="BN2837" t="s">
        <v>69</v>
      </c>
      <c r="BO2837" t="s">
        <v>272</v>
      </c>
    </row>
    <row r="2838" spans="1:67" s="8" customFormat="1" x14ac:dyDescent="0.25">
      <c r="A2838" t="s">
        <v>417</v>
      </c>
      <c r="B2838"/>
      <c r="C2838" t="s">
        <v>1504</v>
      </c>
      <c r="D2838" t="s">
        <v>64</v>
      </c>
      <c r="E2838" t="s">
        <v>1394</v>
      </c>
      <c r="F2838" t="s">
        <v>418</v>
      </c>
      <c r="G2838" t="s">
        <v>347</v>
      </c>
      <c r="H2838" t="s">
        <v>418</v>
      </c>
      <c r="I2838"/>
      <c r="J2838"/>
      <c r="K2838" t="s">
        <v>419</v>
      </c>
      <c r="L2838" t="s">
        <v>420</v>
      </c>
      <c r="M2838"/>
      <c r="N2838"/>
      <c r="O2838"/>
      <c r="P2838"/>
      <c r="Q2838"/>
      <c r="R2838"/>
      <c r="S2838"/>
      <c r="T2838"/>
      <c r="U2838"/>
      <c r="V2838"/>
      <c r="W2838"/>
      <c r="X2838"/>
      <c r="Y2838"/>
      <c r="Z2838"/>
      <c r="AA2838"/>
      <c r="AB2838"/>
      <c r="AC2838"/>
      <c r="AD2838"/>
      <c r="AE2838"/>
      <c r="AF2838"/>
      <c r="AG2838"/>
      <c r="AH2838"/>
      <c r="AI2838"/>
      <c r="AJ2838"/>
      <c r="AK2838"/>
      <c r="AL2838"/>
      <c r="AM2838"/>
      <c r="AN2838"/>
      <c r="AO2838"/>
      <c r="AP2838"/>
      <c r="AQ2838"/>
      <c r="AR2838"/>
      <c r="AS2838"/>
      <c r="AT2838"/>
      <c r="AU2838"/>
      <c r="AV2838"/>
      <c r="AW2838">
        <v>4.8</v>
      </c>
      <c r="AX2838"/>
      <c r="AY2838"/>
      <c r="AZ2838"/>
      <c r="BA2838"/>
      <c r="BB2838"/>
      <c r="BC2838"/>
      <c r="BD2838"/>
      <c r="BE2838"/>
      <c r="BF2838"/>
      <c r="BG2838"/>
      <c r="BH2838"/>
      <c r="BI2838"/>
      <c r="BJ2838" t="s">
        <v>67</v>
      </c>
      <c r="BK2838"/>
      <c r="BL2838" t="s">
        <v>421</v>
      </c>
      <c r="BM2838" t="s">
        <v>422</v>
      </c>
      <c r="BN2838" t="s">
        <v>60</v>
      </c>
      <c r="BO2838" t="s">
        <v>421</v>
      </c>
    </row>
    <row r="2839" spans="1:67" s="12" customFormat="1" x14ac:dyDescent="0.25">
      <c r="A2839" s="13" t="s">
        <v>1723</v>
      </c>
      <c r="B2839" s="13"/>
      <c r="C2839" s="13" t="s">
        <v>1504</v>
      </c>
      <c r="D2839" s="13" t="s">
        <v>64</v>
      </c>
      <c r="E2839" s="13" t="s">
        <v>1394</v>
      </c>
      <c r="F2839" s="13" t="s">
        <v>418</v>
      </c>
      <c r="G2839" s="13" t="s">
        <v>1394</v>
      </c>
      <c r="H2839" s="13" t="s">
        <v>1412</v>
      </c>
      <c r="I2839" s="13"/>
      <c r="J2839" s="13"/>
      <c r="K2839" s="13"/>
      <c r="L2839" s="13"/>
      <c r="M2839" s="13"/>
      <c r="N2839" s="13"/>
      <c r="O2839" s="13"/>
      <c r="P2839" s="13"/>
      <c r="Q2839" s="13"/>
      <c r="R2839" s="13"/>
      <c r="S2839" s="13"/>
      <c r="T2839" s="13"/>
      <c r="U2839" s="13"/>
      <c r="V2839" s="13"/>
      <c r="W2839" s="13"/>
      <c r="X2839" s="13"/>
      <c r="Y2839" s="13"/>
      <c r="Z2839" s="13"/>
      <c r="AA2839" s="13"/>
      <c r="AB2839" s="13"/>
      <c r="AC2839" s="13"/>
      <c r="AD2839" s="13"/>
      <c r="AE2839" s="13"/>
      <c r="AF2839" s="13"/>
      <c r="AG2839" s="13"/>
      <c r="AH2839" s="13"/>
      <c r="AI2839" s="13"/>
      <c r="AJ2839" s="13"/>
      <c r="AK2839" s="13"/>
      <c r="AL2839" s="13"/>
      <c r="AM2839" s="13"/>
      <c r="AN2839" s="13"/>
      <c r="AO2839" s="13"/>
      <c r="AP2839" s="13"/>
      <c r="AQ2839" s="13"/>
      <c r="AR2839" s="13"/>
      <c r="AS2839" s="13"/>
      <c r="AT2839" s="13"/>
      <c r="AU2839" s="13"/>
      <c r="AV2839" s="13"/>
      <c r="AW2839" s="13"/>
      <c r="AX2839" s="13"/>
      <c r="AY2839" s="13"/>
      <c r="AZ2839" s="13"/>
      <c r="BA2839" s="13"/>
      <c r="BB2839" s="13"/>
      <c r="BC2839" s="13"/>
      <c r="BD2839" s="13"/>
      <c r="BE2839" s="13"/>
      <c r="BF2839" s="13"/>
      <c r="BG2839" s="13"/>
      <c r="BH2839" s="13"/>
      <c r="BI2839" s="13"/>
      <c r="BJ2839" s="13"/>
      <c r="BK2839" s="13"/>
      <c r="BL2839" s="13"/>
      <c r="BM2839" s="13"/>
      <c r="BN2839" s="13"/>
      <c r="BO2839" s="13"/>
    </row>
    <row r="2840" spans="1:67" s="12" customFormat="1" x14ac:dyDescent="0.25">
      <c r="A2840" t="s">
        <v>1411</v>
      </c>
      <c r="B2840"/>
      <c r="C2840" t="s">
        <v>1504</v>
      </c>
      <c r="D2840" t="s">
        <v>64</v>
      </c>
      <c r="E2840" t="s">
        <v>1394</v>
      </c>
      <c r="F2840" t="s">
        <v>418</v>
      </c>
      <c r="G2840" t="s">
        <v>1394</v>
      </c>
      <c r="H2840" t="s">
        <v>1412</v>
      </c>
      <c r="I2840"/>
      <c r="J2840"/>
      <c r="K2840"/>
      <c r="L2840"/>
      <c r="M2840"/>
      <c r="N2840"/>
      <c r="O2840"/>
      <c r="P2840"/>
      <c r="Q2840"/>
      <c r="R2840"/>
      <c r="S2840"/>
      <c r="T2840"/>
      <c r="U2840"/>
      <c r="V2840"/>
      <c r="W2840"/>
      <c r="X2840"/>
      <c r="Y2840"/>
      <c r="Z2840"/>
      <c r="AA2840"/>
      <c r="AB2840"/>
      <c r="AC2840">
        <v>5.2</v>
      </c>
      <c r="AD2840"/>
      <c r="AE2840"/>
      <c r="AF2840">
        <v>7.1</v>
      </c>
      <c r="AG2840"/>
      <c r="AH2840"/>
      <c r="AI2840"/>
      <c r="AJ2840"/>
      <c r="AK2840"/>
      <c r="AL2840"/>
      <c r="AM2840"/>
      <c r="AN2840"/>
      <c r="AO2840"/>
      <c r="AP2840"/>
      <c r="AQ2840"/>
      <c r="AR2840"/>
      <c r="AS2840"/>
      <c r="AT2840"/>
      <c r="AU2840"/>
      <c r="AV2840"/>
      <c r="AW2840"/>
      <c r="AX2840"/>
      <c r="AY2840"/>
      <c r="AZ2840"/>
      <c r="BA2840"/>
      <c r="BB2840"/>
      <c r="BC2840"/>
      <c r="BD2840"/>
      <c r="BE2840"/>
      <c r="BF2840"/>
      <c r="BG2840"/>
      <c r="BH2840"/>
      <c r="BI2840"/>
      <c r="BJ2840" t="s">
        <v>67</v>
      </c>
      <c r="BK2840"/>
      <c r="BL2840" t="s">
        <v>217</v>
      </c>
      <c r="BM2840">
        <v>1609</v>
      </c>
      <c r="BN2840"/>
      <c r="BO2840"/>
    </row>
    <row r="2841" spans="1:67" s="8" customFormat="1" x14ac:dyDescent="0.25">
      <c r="A2841" t="s">
        <v>1413</v>
      </c>
      <c r="B2841"/>
      <c r="C2841" t="s">
        <v>1504</v>
      </c>
      <c r="D2841" t="s">
        <v>64</v>
      </c>
      <c r="E2841" t="s">
        <v>1394</v>
      </c>
      <c r="F2841" t="s">
        <v>418</v>
      </c>
      <c r="G2841" t="s">
        <v>1394</v>
      </c>
      <c r="H2841" t="s">
        <v>1412</v>
      </c>
      <c r="I2841"/>
      <c r="J2841"/>
      <c r="K2841"/>
      <c r="L2841"/>
      <c r="M2841"/>
      <c r="N2841"/>
      <c r="O2841"/>
      <c r="P2841"/>
      <c r="Q2841"/>
      <c r="R2841"/>
      <c r="S2841"/>
      <c r="T2841"/>
      <c r="U2841"/>
      <c r="V2841"/>
      <c r="W2841"/>
      <c r="X2841"/>
      <c r="Y2841"/>
      <c r="Z2841"/>
      <c r="AA2841"/>
      <c r="AB2841"/>
      <c r="AC2841"/>
      <c r="AD2841"/>
      <c r="AE2841"/>
      <c r="AF2841"/>
      <c r="AG2841"/>
      <c r="AH2841"/>
      <c r="AI2841"/>
      <c r="AJ2841"/>
      <c r="AK2841"/>
      <c r="AL2841"/>
      <c r="AM2841"/>
      <c r="AN2841"/>
      <c r="AO2841"/>
      <c r="AP2841"/>
      <c r="AQ2841"/>
      <c r="AR2841"/>
      <c r="AS2841"/>
      <c r="AT2841"/>
      <c r="AU2841"/>
      <c r="AV2841"/>
      <c r="AW2841">
        <v>5.6</v>
      </c>
      <c r="AX2841"/>
      <c r="AY2841"/>
      <c r="AZ2841">
        <v>3.8</v>
      </c>
      <c r="BA2841">
        <v>5.4</v>
      </c>
      <c r="BB2841"/>
      <c r="BC2841"/>
      <c r="BD2841">
        <v>4.7</v>
      </c>
      <c r="BE2841">
        <v>5.3</v>
      </c>
      <c r="BF2841"/>
      <c r="BG2841"/>
      <c r="BH2841">
        <v>4</v>
      </c>
      <c r="BI2841"/>
      <c r="BJ2841" t="s">
        <v>67</v>
      </c>
      <c r="BK2841"/>
      <c r="BL2841" t="s">
        <v>217</v>
      </c>
      <c r="BM2841">
        <v>1609</v>
      </c>
      <c r="BN2841"/>
      <c r="BO2841"/>
    </row>
    <row r="2842" spans="1:67" s="12" customFormat="1" x14ac:dyDescent="0.25">
      <c r="A2842" s="8" t="s">
        <v>1413</v>
      </c>
      <c r="B2842"/>
      <c r="C2842" t="s">
        <v>1504</v>
      </c>
      <c r="D2842" t="s">
        <v>64</v>
      </c>
      <c r="E2842" t="s">
        <v>1394</v>
      </c>
      <c r="F2842" t="s">
        <v>418</v>
      </c>
      <c r="G2842" s="8" t="s">
        <v>1394</v>
      </c>
      <c r="H2842" s="8" t="s">
        <v>1412</v>
      </c>
      <c r="I2842" s="8" t="b">
        <v>0</v>
      </c>
      <c r="J2842"/>
      <c r="K2842"/>
      <c r="L2842"/>
      <c r="M2842"/>
      <c r="N2842"/>
      <c r="O2842"/>
      <c r="P2842"/>
      <c r="Q2842"/>
      <c r="R2842"/>
      <c r="S2842"/>
      <c r="T2842"/>
      <c r="U2842"/>
      <c r="V2842"/>
      <c r="W2842"/>
      <c r="X2842"/>
      <c r="Y2842"/>
      <c r="Z2842"/>
      <c r="AA2842"/>
      <c r="AB2842"/>
      <c r="AC2842"/>
      <c r="AD2842"/>
      <c r="AE2842"/>
      <c r="AF2842"/>
      <c r="AG2842"/>
      <c r="AH2842"/>
      <c r="AI2842"/>
      <c r="AJ2842"/>
      <c r="AK2842"/>
      <c r="AL2842"/>
      <c r="AM2842"/>
      <c r="AN2842"/>
      <c r="AO2842"/>
      <c r="AP2842"/>
      <c r="AQ2842"/>
      <c r="AR2842"/>
      <c r="AS2842"/>
      <c r="AT2842"/>
      <c r="AU2842"/>
      <c r="AV2842"/>
      <c r="AW2842">
        <v>5.6</v>
      </c>
      <c r="AX2842"/>
      <c r="AY2842"/>
      <c r="AZ2842">
        <v>3.8</v>
      </c>
      <c r="BA2842"/>
      <c r="BB2842"/>
      <c r="BC2842"/>
      <c r="BD2842"/>
      <c r="BE2842"/>
      <c r="BF2842"/>
      <c r="BG2842"/>
      <c r="BH2842"/>
      <c r="BI2842" t="s">
        <v>2455</v>
      </c>
      <c r="BJ2842" t="s">
        <v>67</v>
      </c>
      <c r="BK2842" s="1">
        <v>44825</v>
      </c>
      <c r="BL2842" t="s">
        <v>2453</v>
      </c>
      <c r="BM2842">
        <v>79420</v>
      </c>
      <c r="BN2842"/>
      <c r="BO2842"/>
    </row>
    <row r="2843" spans="1:67" s="12" customFormat="1" x14ac:dyDescent="0.25">
      <c r="A2843" s="13" t="s">
        <v>1723</v>
      </c>
      <c r="B2843" s="13"/>
      <c r="C2843" s="13" t="s">
        <v>1504</v>
      </c>
      <c r="D2843" s="13" t="s">
        <v>64</v>
      </c>
      <c r="E2843" s="13" t="s">
        <v>1394</v>
      </c>
      <c r="F2843" s="13" t="s">
        <v>418</v>
      </c>
      <c r="G2843" s="13" t="s">
        <v>1394</v>
      </c>
      <c r="H2843" s="13" t="s">
        <v>1408</v>
      </c>
      <c r="I2843" s="13"/>
      <c r="J2843" s="13"/>
      <c r="K2843" s="13"/>
      <c r="L2843" s="13"/>
      <c r="M2843" s="13"/>
      <c r="N2843" s="13"/>
      <c r="O2843" s="13"/>
      <c r="P2843" s="13"/>
      <c r="Q2843" s="13"/>
      <c r="R2843" s="13"/>
      <c r="S2843" s="13"/>
      <c r="T2843" s="13"/>
      <c r="U2843" s="13"/>
      <c r="V2843" s="13"/>
      <c r="W2843" s="13"/>
      <c r="X2843" s="13"/>
      <c r="Y2843" s="13"/>
      <c r="Z2843" s="13"/>
      <c r="AA2843" s="13"/>
      <c r="AB2843" s="13"/>
      <c r="AC2843" s="13"/>
      <c r="AD2843" s="13"/>
      <c r="AE2843" s="13"/>
      <c r="AF2843" s="13"/>
      <c r="AG2843" s="13"/>
      <c r="AH2843" s="13"/>
      <c r="AI2843" s="13"/>
      <c r="AJ2843" s="13"/>
      <c r="AK2843" s="13"/>
      <c r="AL2843" s="13"/>
      <c r="AM2843" s="13"/>
      <c r="AN2843" s="13"/>
      <c r="AO2843" s="13"/>
      <c r="AP2843" s="13"/>
      <c r="AQ2843" s="13"/>
      <c r="AR2843" s="13"/>
      <c r="AS2843" s="13"/>
      <c r="AT2843" s="13"/>
      <c r="AU2843" s="13"/>
      <c r="AV2843" s="13"/>
      <c r="AW2843" s="13"/>
      <c r="AX2843" s="13"/>
      <c r="AY2843" s="13"/>
      <c r="AZ2843" s="13"/>
      <c r="BA2843" s="13"/>
      <c r="BB2843" s="13"/>
      <c r="BC2843" s="13"/>
      <c r="BD2843" s="13"/>
      <c r="BE2843" s="13"/>
      <c r="BF2843" s="13"/>
      <c r="BG2843" s="13"/>
      <c r="BH2843" s="13"/>
      <c r="BI2843" s="13"/>
      <c r="BJ2843" s="13"/>
      <c r="BK2843" s="13"/>
      <c r="BL2843" s="13"/>
      <c r="BM2843" s="13"/>
      <c r="BN2843" s="13"/>
      <c r="BO2843" s="13"/>
    </row>
    <row r="2844" spans="1:67" s="8" customFormat="1" x14ac:dyDescent="0.25">
      <c r="A2844" t="s">
        <v>1407</v>
      </c>
      <c r="B2844"/>
      <c r="C2844" t="s">
        <v>1504</v>
      </c>
      <c r="D2844" t="s">
        <v>64</v>
      </c>
      <c r="E2844" t="s">
        <v>1394</v>
      </c>
      <c r="F2844" t="s">
        <v>418</v>
      </c>
      <c r="G2844" t="s">
        <v>1394</v>
      </c>
      <c r="H2844" t="s">
        <v>1408</v>
      </c>
      <c r="I2844"/>
      <c r="J2844"/>
      <c r="K2844"/>
      <c r="L2844"/>
      <c r="M2844"/>
      <c r="N2844"/>
      <c r="O2844"/>
      <c r="P2844"/>
      <c r="Q2844"/>
      <c r="R2844"/>
      <c r="S2844"/>
      <c r="T2844"/>
      <c r="U2844"/>
      <c r="V2844"/>
      <c r="W2844"/>
      <c r="X2844"/>
      <c r="Y2844">
        <v>5.7</v>
      </c>
      <c r="Z2844"/>
      <c r="AA2844"/>
      <c r="AB2844">
        <v>6.2</v>
      </c>
      <c r="AC2844">
        <v>6.5</v>
      </c>
      <c r="AD2844"/>
      <c r="AE2844"/>
      <c r="AF2844">
        <v>8</v>
      </c>
      <c r="AG2844"/>
      <c r="AH2844"/>
      <c r="AI2844"/>
      <c r="AJ2844"/>
      <c r="AK2844"/>
      <c r="AL2844"/>
      <c r="AM2844"/>
      <c r="AN2844"/>
      <c r="AO2844"/>
      <c r="AP2844"/>
      <c r="AQ2844"/>
      <c r="AR2844"/>
      <c r="AS2844"/>
      <c r="AT2844"/>
      <c r="AU2844"/>
      <c r="AV2844"/>
      <c r="AW2844"/>
      <c r="AX2844"/>
      <c r="AY2844"/>
      <c r="AZ2844"/>
      <c r="BA2844"/>
      <c r="BB2844"/>
      <c r="BC2844"/>
      <c r="BD2844"/>
      <c r="BE2844"/>
      <c r="BF2844"/>
      <c r="BG2844"/>
      <c r="BH2844"/>
      <c r="BI2844" t="s">
        <v>1409</v>
      </c>
      <c r="BJ2844" t="s">
        <v>67</v>
      </c>
      <c r="BK2844"/>
      <c r="BL2844" t="s">
        <v>217</v>
      </c>
      <c r="BM2844">
        <v>1609</v>
      </c>
      <c r="BN2844"/>
      <c r="BO2844"/>
    </row>
    <row r="2845" spans="1:67" s="8" customFormat="1" x14ac:dyDescent="0.25">
      <c r="A2845" t="s">
        <v>1410</v>
      </c>
      <c r="B2845" t="s">
        <v>326</v>
      </c>
      <c r="C2845" t="s">
        <v>1504</v>
      </c>
      <c r="D2845" t="s">
        <v>64</v>
      </c>
      <c r="E2845" t="s">
        <v>1394</v>
      </c>
      <c r="F2845" t="s">
        <v>418</v>
      </c>
      <c r="G2845" t="s">
        <v>1394</v>
      </c>
      <c r="H2845" t="s">
        <v>1408</v>
      </c>
      <c r="I2845"/>
      <c r="J2845"/>
      <c r="K2845"/>
      <c r="L2845"/>
      <c r="M2845"/>
      <c r="N2845"/>
      <c r="O2845"/>
      <c r="P2845"/>
      <c r="Q2845"/>
      <c r="R2845"/>
      <c r="S2845"/>
      <c r="T2845"/>
      <c r="U2845"/>
      <c r="V2845"/>
      <c r="W2845"/>
      <c r="X2845"/>
      <c r="Y2845"/>
      <c r="Z2845"/>
      <c r="AA2845"/>
      <c r="AB2845"/>
      <c r="AC2845"/>
      <c r="AD2845"/>
      <c r="AE2845"/>
      <c r="AF2845"/>
      <c r="AG2845"/>
      <c r="AH2845"/>
      <c r="AI2845"/>
      <c r="AJ2845"/>
      <c r="AK2845"/>
      <c r="AL2845"/>
      <c r="AM2845"/>
      <c r="AN2845"/>
      <c r="AO2845"/>
      <c r="AP2845"/>
      <c r="AQ2845"/>
      <c r="AR2845"/>
      <c r="AS2845">
        <v>5.2</v>
      </c>
      <c r="AT2845"/>
      <c r="AU2845"/>
      <c r="AV2845">
        <v>2.7</v>
      </c>
      <c r="AW2845">
        <v>6.7</v>
      </c>
      <c r="AX2845"/>
      <c r="AY2845"/>
      <c r="AZ2845">
        <v>4.3</v>
      </c>
      <c r="BA2845">
        <v>6.2</v>
      </c>
      <c r="BB2845"/>
      <c r="BC2845"/>
      <c r="BD2845">
        <v>5.3</v>
      </c>
      <c r="BE2845">
        <v>6.2</v>
      </c>
      <c r="BF2845"/>
      <c r="BG2845"/>
      <c r="BH2845">
        <v>4.8</v>
      </c>
      <c r="BI2845"/>
      <c r="BJ2845" t="s">
        <v>67</v>
      </c>
      <c r="BK2845"/>
      <c r="BL2845" t="s">
        <v>217</v>
      </c>
      <c r="BM2845">
        <v>1609</v>
      </c>
      <c r="BN2845" t="s">
        <v>60</v>
      </c>
      <c r="BO2845" t="s">
        <v>217</v>
      </c>
    </row>
    <row r="2846" spans="1:67" x14ac:dyDescent="0.25">
      <c r="A2846" s="13" t="s">
        <v>1723</v>
      </c>
      <c r="B2846" s="13"/>
      <c r="C2846" s="13" t="s">
        <v>1504</v>
      </c>
      <c r="D2846" s="13" t="s">
        <v>64</v>
      </c>
      <c r="E2846" s="13" t="s">
        <v>1394</v>
      </c>
      <c r="F2846" s="13" t="s">
        <v>418</v>
      </c>
      <c r="G2846" s="13" t="s">
        <v>1394</v>
      </c>
      <c r="H2846" s="13" t="s">
        <v>418</v>
      </c>
      <c r="I2846" s="13"/>
      <c r="J2846" s="13"/>
      <c r="K2846" s="13"/>
      <c r="L2846" s="13"/>
      <c r="M2846" s="13"/>
      <c r="N2846" s="13"/>
      <c r="O2846" s="13"/>
      <c r="P2846" s="13"/>
      <c r="Q2846" s="13"/>
      <c r="R2846" s="13"/>
      <c r="S2846" s="13"/>
      <c r="T2846" s="13"/>
      <c r="U2846" s="13"/>
      <c r="V2846" s="13"/>
      <c r="W2846" s="13"/>
      <c r="X2846" s="13"/>
      <c r="Y2846" s="13"/>
      <c r="Z2846" s="13"/>
      <c r="AA2846" s="13"/>
      <c r="AB2846" s="13"/>
      <c r="AC2846" s="13"/>
      <c r="AD2846" s="13"/>
      <c r="AE2846" s="13"/>
      <c r="AF2846" s="13"/>
      <c r="AG2846" s="13"/>
      <c r="AH2846" s="13"/>
      <c r="AI2846" s="13"/>
      <c r="AJ2846" s="13"/>
      <c r="AK2846" s="13"/>
      <c r="AL2846" s="13"/>
      <c r="AM2846" s="13"/>
      <c r="AN2846" s="13"/>
      <c r="AO2846" s="13"/>
      <c r="AP2846" s="13"/>
      <c r="AQ2846" s="13"/>
      <c r="AR2846" s="13"/>
      <c r="AS2846" s="13"/>
      <c r="AT2846" s="13"/>
      <c r="AU2846" s="13"/>
      <c r="AV2846" s="13"/>
      <c r="AW2846" s="13"/>
      <c r="AX2846" s="13"/>
      <c r="AY2846" s="13"/>
      <c r="AZ2846" s="13"/>
      <c r="BA2846" s="13"/>
      <c r="BB2846" s="13"/>
      <c r="BC2846" s="13"/>
      <c r="BD2846" s="13"/>
      <c r="BE2846" s="13"/>
      <c r="BF2846" s="13"/>
      <c r="BG2846" s="13"/>
      <c r="BH2846" s="13"/>
      <c r="BI2846" s="13"/>
      <c r="BJ2846" s="13"/>
      <c r="BK2846" s="13"/>
      <c r="BL2846" s="13"/>
      <c r="BM2846" s="13"/>
      <c r="BN2846" s="13"/>
      <c r="BO2846" s="13"/>
    </row>
    <row r="2847" spans="1:67" x14ac:dyDescent="0.25">
      <c r="A2847" s="2" t="s">
        <v>1403</v>
      </c>
      <c r="B2847" s="2" t="s">
        <v>157</v>
      </c>
      <c r="C2847" s="2" t="s">
        <v>1504</v>
      </c>
      <c r="D2847" s="2" t="s">
        <v>64</v>
      </c>
      <c r="E2847" s="2" t="s">
        <v>1394</v>
      </c>
      <c r="F2847" s="2" t="s">
        <v>418</v>
      </c>
      <c r="G2847" s="2" t="s">
        <v>1394</v>
      </c>
      <c r="H2847" s="2" t="s">
        <v>418</v>
      </c>
      <c r="I2847" s="2"/>
      <c r="J2847" s="2"/>
      <c r="K2847" s="2"/>
      <c r="L2847" s="2"/>
      <c r="M2847" s="2"/>
      <c r="N2847" s="2"/>
      <c r="O2847" s="2"/>
      <c r="P2847" s="2"/>
      <c r="Q2847" s="2"/>
      <c r="R2847" s="2"/>
      <c r="S2847" s="2"/>
      <c r="T2847" s="2"/>
      <c r="U2847" s="2"/>
      <c r="V2847" s="2"/>
      <c r="W2847" s="2"/>
      <c r="X2847" s="2"/>
      <c r="Y2847" s="2"/>
      <c r="Z2847" s="2"/>
      <c r="AA2847" s="2"/>
      <c r="AB2847" s="2"/>
      <c r="AC2847" s="2"/>
      <c r="AD2847" s="2"/>
      <c r="AE2847" s="2"/>
      <c r="AF2847" s="2"/>
      <c r="AG2847" s="2"/>
      <c r="AH2847" s="2"/>
      <c r="AI2847" s="2"/>
      <c r="AJ2847" s="2"/>
      <c r="AK2847" s="2"/>
      <c r="AL2847" s="2"/>
      <c r="AM2847" s="2"/>
      <c r="AN2847" s="2"/>
      <c r="AO2847" s="2"/>
      <c r="AP2847" s="2"/>
      <c r="AQ2847" s="2"/>
      <c r="AR2847" s="2"/>
      <c r="AS2847" s="2"/>
      <c r="AT2847" s="2"/>
      <c r="AU2847" s="2"/>
      <c r="AV2847" s="2"/>
      <c r="AW2847" s="2"/>
      <c r="AX2847" s="2"/>
      <c r="AY2847" s="2"/>
      <c r="AZ2847" s="2"/>
      <c r="BA2847" s="2"/>
      <c r="BB2847" s="2"/>
      <c r="BC2847" s="2"/>
      <c r="BD2847" s="2"/>
      <c r="BE2847" s="2"/>
      <c r="BF2847" s="2"/>
      <c r="BG2847" s="2"/>
      <c r="BH2847" s="2"/>
      <c r="BI2847" s="2"/>
      <c r="BJ2847" s="2" t="s">
        <v>67</v>
      </c>
      <c r="BK2847" s="3">
        <v>44796</v>
      </c>
      <c r="BL2847" s="2" t="s">
        <v>864</v>
      </c>
      <c r="BM2847" s="2">
        <v>7614</v>
      </c>
      <c r="BN2847" s="2" t="s">
        <v>60</v>
      </c>
      <c r="BO2847" s="2" t="s">
        <v>864</v>
      </c>
    </row>
    <row r="2848" spans="1:67" x14ac:dyDescent="0.25">
      <c r="A2848" s="2" t="s">
        <v>1404</v>
      </c>
      <c r="B2848" s="2"/>
      <c r="C2848" s="2" t="s">
        <v>1504</v>
      </c>
      <c r="D2848" s="2" t="s">
        <v>64</v>
      </c>
      <c r="E2848" s="2" t="s">
        <v>1394</v>
      </c>
      <c r="F2848" s="2" t="s">
        <v>418</v>
      </c>
      <c r="G2848" s="2" t="s">
        <v>1394</v>
      </c>
      <c r="H2848" s="2" t="s">
        <v>418</v>
      </c>
      <c r="I2848" s="2"/>
      <c r="J2848" s="2"/>
      <c r="K2848" s="2"/>
      <c r="L2848" s="2"/>
      <c r="M2848" s="2"/>
      <c r="N2848" s="2"/>
      <c r="O2848" s="2"/>
      <c r="P2848" s="2"/>
      <c r="Q2848" s="2"/>
      <c r="R2848" s="2"/>
      <c r="S2848" s="2"/>
      <c r="T2848" s="2"/>
      <c r="U2848" s="2"/>
      <c r="V2848" s="2"/>
      <c r="W2848" s="2"/>
      <c r="X2848" s="2"/>
      <c r="Y2848" s="2"/>
      <c r="Z2848" s="2"/>
      <c r="AA2848" s="2"/>
      <c r="AB2848" s="2"/>
      <c r="AC2848" s="2"/>
      <c r="AD2848" s="2"/>
      <c r="AE2848" s="2"/>
      <c r="AF2848" s="2"/>
      <c r="AG2848" s="2"/>
      <c r="AH2848" s="2"/>
      <c r="AI2848" s="2"/>
      <c r="AJ2848" s="2"/>
      <c r="AK2848" s="2"/>
      <c r="AL2848" s="2"/>
      <c r="AM2848" s="2"/>
      <c r="AN2848" s="2"/>
      <c r="AO2848" s="2"/>
      <c r="AP2848" s="2"/>
      <c r="AQ2848" s="2"/>
      <c r="AR2848" s="2"/>
      <c r="AS2848" s="2"/>
      <c r="AT2848" s="2"/>
      <c r="AU2848" s="2"/>
      <c r="AV2848" s="2"/>
      <c r="AW2848" s="2"/>
      <c r="AX2848" s="2"/>
      <c r="AY2848" s="2"/>
      <c r="AZ2848" s="2"/>
      <c r="BA2848" s="2"/>
      <c r="BB2848" s="2"/>
      <c r="BC2848" s="2"/>
      <c r="BD2848" s="2"/>
      <c r="BE2848" s="2"/>
      <c r="BF2848" s="2"/>
      <c r="BG2848" s="2"/>
      <c r="BH2848" s="2"/>
      <c r="BI2848" s="2"/>
      <c r="BJ2848" s="2" t="s">
        <v>67</v>
      </c>
      <c r="BK2848" s="3">
        <v>44796</v>
      </c>
      <c r="BL2848" s="2" t="s">
        <v>864</v>
      </c>
      <c r="BM2848" s="2">
        <v>7614</v>
      </c>
      <c r="BN2848" s="2" t="s">
        <v>60</v>
      </c>
      <c r="BO2848" s="2" t="s">
        <v>864</v>
      </c>
    </row>
    <row r="2849" spans="1:67" s="12" customFormat="1" x14ac:dyDescent="0.25">
      <c r="A2849" s="2" t="s">
        <v>1405</v>
      </c>
      <c r="B2849" s="2"/>
      <c r="C2849" s="2" t="s">
        <v>1504</v>
      </c>
      <c r="D2849" s="2" t="s">
        <v>64</v>
      </c>
      <c r="E2849" s="2" t="s">
        <v>1394</v>
      </c>
      <c r="F2849" s="2" t="s">
        <v>418</v>
      </c>
      <c r="G2849" s="2" t="s">
        <v>1394</v>
      </c>
      <c r="H2849" s="2" t="s">
        <v>418</v>
      </c>
      <c r="I2849" s="2"/>
      <c r="J2849" s="2"/>
      <c r="K2849" s="2"/>
      <c r="L2849" s="2"/>
      <c r="M2849" s="2"/>
      <c r="N2849" s="2"/>
      <c r="O2849" s="2"/>
      <c r="P2849" s="2"/>
      <c r="Q2849" s="2"/>
      <c r="R2849" s="2"/>
      <c r="S2849" s="2"/>
      <c r="T2849" s="2"/>
      <c r="U2849" s="2"/>
      <c r="V2849" s="2"/>
      <c r="W2849" s="2"/>
      <c r="X2849" s="2"/>
      <c r="Y2849" s="2"/>
      <c r="Z2849" s="2"/>
      <c r="AA2849" s="2"/>
      <c r="AB2849" s="2"/>
      <c r="AC2849" s="2"/>
      <c r="AD2849" s="2"/>
      <c r="AE2849" s="2"/>
      <c r="AF2849" s="2"/>
      <c r="AG2849" s="2"/>
      <c r="AH2849" s="2"/>
      <c r="AI2849" s="2"/>
      <c r="AJ2849" s="2"/>
      <c r="AK2849" s="2"/>
      <c r="AL2849" s="2"/>
      <c r="AM2849" s="2"/>
      <c r="AN2849" s="2"/>
      <c r="AO2849" s="2"/>
      <c r="AP2849" s="2"/>
      <c r="AQ2849" s="2"/>
      <c r="AR2849" s="2"/>
      <c r="AS2849" s="2"/>
      <c r="AT2849" s="2"/>
      <c r="AU2849" s="2"/>
      <c r="AV2849" s="2"/>
      <c r="AW2849" s="2"/>
      <c r="AX2849" s="2"/>
      <c r="AY2849" s="2"/>
      <c r="AZ2849" s="2"/>
      <c r="BA2849" s="2"/>
      <c r="BB2849" s="2"/>
      <c r="BC2849" s="2"/>
      <c r="BD2849" s="2"/>
      <c r="BE2849" s="2"/>
      <c r="BF2849" s="2"/>
      <c r="BG2849" s="2"/>
      <c r="BH2849" s="2"/>
      <c r="BI2849" s="2"/>
      <c r="BJ2849" s="2" t="s">
        <v>67</v>
      </c>
      <c r="BK2849" s="3">
        <v>44796</v>
      </c>
      <c r="BL2849" s="2" t="s">
        <v>864</v>
      </c>
      <c r="BM2849" s="2">
        <v>7614</v>
      </c>
      <c r="BN2849" s="2" t="s">
        <v>60</v>
      </c>
      <c r="BO2849" s="2" t="s">
        <v>864</v>
      </c>
    </row>
    <row r="2850" spans="1:67" s="12" customFormat="1" x14ac:dyDescent="0.25">
      <c r="A2850" s="2" t="s">
        <v>1406</v>
      </c>
      <c r="B2850" s="2"/>
      <c r="C2850" s="2" t="s">
        <v>1504</v>
      </c>
      <c r="D2850" s="2" t="s">
        <v>64</v>
      </c>
      <c r="E2850" s="2" t="s">
        <v>1394</v>
      </c>
      <c r="F2850" s="2" t="s">
        <v>418</v>
      </c>
      <c r="G2850" s="2" t="s">
        <v>1394</v>
      </c>
      <c r="H2850" s="2" t="s">
        <v>418</v>
      </c>
      <c r="I2850" s="2"/>
      <c r="J2850" s="2"/>
      <c r="K2850" s="2"/>
      <c r="L2850" s="2"/>
      <c r="M2850" s="2"/>
      <c r="N2850" s="2"/>
      <c r="O2850" s="2"/>
      <c r="P2850" s="2"/>
      <c r="Q2850" s="2"/>
      <c r="R2850" s="2"/>
      <c r="S2850" s="2"/>
      <c r="T2850" s="2"/>
      <c r="U2850" s="2"/>
      <c r="V2850" s="2"/>
      <c r="W2850" s="2"/>
      <c r="X2850" s="2"/>
      <c r="Y2850" s="2"/>
      <c r="Z2850" s="2"/>
      <c r="AA2850" s="2"/>
      <c r="AB2850" s="2"/>
      <c r="AC2850" s="2"/>
      <c r="AD2850" s="2"/>
      <c r="AE2850" s="2"/>
      <c r="AF2850" s="2"/>
      <c r="AG2850" s="2"/>
      <c r="AH2850" s="2"/>
      <c r="AI2850" s="2"/>
      <c r="AJ2850" s="2"/>
      <c r="AK2850" s="2"/>
      <c r="AL2850" s="2"/>
      <c r="AM2850" s="2"/>
      <c r="AN2850" s="2"/>
      <c r="AO2850" s="2"/>
      <c r="AP2850" s="2"/>
      <c r="AQ2850" s="2"/>
      <c r="AR2850" s="2"/>
      <c r="AS2850" s="2"/>
      <c r="AT2850" s="2"/>
      <c r="AU2850" s="2"/>
      <c r="AV2850" s="2"/>
      <c r="AW2850" s="2"/>
      <c r="AX2850" s="2"/>
      <c r="AY2850" s="2"/>
      <c r="AZ2850" s="2"/>
      <c r="BA2850" s="2"/>
      <c r="BB2850" s="2"/>
      <c r="BC2850" s="2"/>
      <c r="BD2850" s="2"/>
      <c r="BE2850" s="2"/>
      <c r="BF2850" s="2"/>
      <c r="BG2850" s="2"/>
      <c r="BH2850" s="2"/>
      <c r="BI2850" s="2"/>
      <c r="BJ2850" s="2" t="s">
        <v>67</v>
      </c>
      <c r="BK2850" s="3">
        <v>44796</v>
      </c>
      <c r="BL2850" s="2" t="s">
        <v>864</v>
      </c>
      <c r="BM2850" s="2">
        <v>7614</v>
      </c>
      <c r="BN2850" s="2" t="s">
        <v>60</v>
      </c>
      <c r="BO2850" s="2" t="s">
        <v>864</v>
      </c>
    </row>
    <row r="2851" spans="1:67" s="12" customFormat="1" x14ac:dyDescent="0.25">
      <c r="A2851" s="13" t="s">
        <v>1723</v>
      </c>
      <c r="B2851" s="13"/>
      <c r="C2851" s="13" t="s">
        <v>1504</v>
      </c>
      <c r="D2851" s="13" t="s">
        <v>64</v>
      </c>
      <c r="E2851" s="13" t="s">
        <v>1394</v>
      </c>
      <c r="F2851" s="13" t="s">
        <v>1414</v>
      </c>
      <c r="G2851" s="13" t="s">
        <v>1394</v>
      </c>
      <c r="H2851" s="13" t="s">
        <v>1414</v>
      </c>
      <c r="I2851" s="13"/>
      <c r="J2851" s="13"/>
      <c r="K2851" s="13"/>
      <c r="L2851" s="13"/>
      <c r="M2851" s="13"/>
      <c r="N2851" s="13"/>
      <c r="O2851" s="13"/>
      <c r="P2851" s="13"/>
      <c r="Q2851" s="13"/>
      <c r="R2851" s="13"/>
      <c r="S2851" s="13"/>
      <c r="T2851" s="13"/>
      <c r="U2851" s="13"/>
      <c r="V2851" s="13"/>
      <c r="W2851" s="13"/>
      <c r="X2851" s="13"/>
      <c r="Y2851" s="13"/>
      <c r="Z2851" s="13"/>
      <c r="AA2851" s="13"/>
      <c r="AB2851" s="13"/>
      <c r="AC2851" s="13"/>
      <c r="AD2851" s="13"/>
      <c r="AE2851" s="13"/>
      <c r="AF2851" s="13"/>
      <c r="AG2851" s="13"/>
      <c r="AH2851" s="13"/>
      <c r="AI2851" s="13"/>
      <c r="AJ2851" s="13"/>
      <c r="AK2851" s="13"/>
      <c r="AL2851" s="13"/>
      <c r="AM2851" s="13"/>
      <c r="AN2851" s="13"/>
      <c r="AO2851" s="13"/>
      <c r="AP2851" s="13"/>
      <c r="AQ2851" s="13"/>
      <c r="AR2851" s="13"/>
      <c r="AS2851" s="13"/>
      <c r="AT2851" s="13"/>
      <c r="AU2851" s="13"/>
      <c r="AV2851" s="13"/>
      <c r="AW2851" s="13"/>
      <c r="AX2851" s="13"/>
      <c r="AY2851" s="13"/>
      <c r="AZ2851" s="13"/>
      <c r="BA2851" s="13"/>
      <c r="BB2851" s="13"/>
      <c r="BC2851" s="13"/>
      <c r="BD2851" s="13"/>
      <c r="BE2851" s="13"/>
      <c r="BF2851" s="13"/>
      <c r="BG2851" s="13"/>
      <c r="BH2851" s="13"/>
      <c r="BI2851" s="13"/>
      <c r="BJ2851" s="13"/>
      <c r="BK2851" s="13"/>
      <c r="BL2851" s="13"/>
      <c r="BM2851" s="13"/>
      <c r="BN2851" s="13"/>
      <c r="BO2851" s="13"/>
    </row>
    <row r="2852" spans="1:67" s="8" customFormat="1" x14ac:dyDescent="0.25">
      <c r="A2852" t="s">
        <v>2685</v>
      </c>
      <c r="B2852" t="s">
        <v>326</v>
      </c>
      <c r="C2852" t="s">
        <v>1504</v>
      </c>
      <c r="D2852" t="s">
        <v>64</v>
      </c>
      <c r="E2852" t="s">
        <v>1394</v>
      </c>
      <c r="F2852" t="s">
        <v>1414</v>
      </c>
      <c r="G2852" t="s">
        <v>1394</v>
      </c>
      <c r="H2852" t="s">
        <v>1414</v>
      </c>
      <c r="I2852"/>
      <c r="J2852"/>
      <c r="K2852"/>
      <c r="L2852" t="s">
        <v>2696</v>
      </c>
      <c r="M2852"/>
      <c r="N2852"/>
      <c r="O2852"/>
      <c r="P2852"/>
      <c r="Q2852"/>
      <c r="R2852"/>
      <c r="S2852"/>
      <c r="T2852"/>
      <c r="U2852"/>
      <c r="V2852"/>
      <c r="W2852"/>
      <c r="X2852"/>
      <c r="Y2852"/>
      <c r="Z2852"/>
      <c r="AA2852"/>
      <c r="AB2852"/>
      <c r="AC2852">
        <v>6.92</v>
      </c>
      <c r="AD2852"/>
      <c r="AE2852"/>
      <c r="AF2852">
        <v>8.57</v>
      </c>
      <c r="AG2852"/>
      <c r="AH2852"/>
      <c r="AI2852"/>
      <c r="AJ2852"/>
      <c r="AK2852"/>
      <c r="AL2852"/>
      <c r="AM2852"/>
      <c r="AN2852"/>
      <c r="AO2852"/>
      <c r="AP2852"/>
      <c r="AQ2852"/>
      <c r="AR2852"/>
      <c r="AS2852"/>
      <c r="AT2852"/>
      <c r="AU2852"/>
      <c r="AV2852"/>
      <c r="AW2852"/>
      <c r="AX2852"/>
      <c r="AY2852"/>
      <c r="AZ2852"/>
      <c r="BA2852"/>
      <c r="BB2852"/>
      <c r="BC2852"/>
      <c r="BD2852"/>
      <c r="BE2852"/>
      <c r="BF2852"/>
      <c r="BG2852"/>
      <c r="BH2852"/>
      <c r="BI2852"/>
      <c r="BJ2852" s="8" t="s">
        <v>67</v>
      </c>
      <c r="BK2852" s="9">
        <v>44830</v>
      </c>
      <c r="BL2852" s="8" t="s">
        <v>2684</v>
      </c>
      <c r="BM2852">
        <v>63104</v>
      </c>
      <c r="BN2852"/>
      <c r="BO2852"/>
    </row>
    <row r="2853" spans="1:67" s="12" customFormat="1" x14ac:dyDescent="0.25">
      <c r="A2853" t="s">
        <v>2686</v>
      </c>
      <c r="B2853"/>
      <c r="C2853" t="s">
        <v>1504</v>
      </c>
      <c r="D2853" t="s">
        <v>64</v>
      </c>
      <c r="E2853" t="s">
        <v>1394</v>
      </c>
      <c r="F2853" t="s">
        <v>1414</v>
      </c>
      <c r="G2853" t="s">
        <v>1394</v>
      </c>
      <c r="H2853" t="s">
        <v>1414</v>
      </c>
      <c r="I2853"/>
      <c r="J2853"/>
      <c r="K2853"/>
      <c r="L2853" t="s">
        <v>2697</v>
      </c>
      <c r="M2853"/>
      <c r="N2853"/>
      <c r="O2853"/>
      <c r="P2853"/>
      <c r="Q2853"/>
      <c r="R2853"/>
      <c r="S2853"/>
      <c r="T2853"/>
      <c r="U2853"/>
      <c r="V2853"/>
      <c r="W2853"/>
      <c r="X2853"/>
      <c r="Y2853"/>
      <c r="Z2853"/>
      <c r="AA2853"/>
      <c r="AB2853"/>
      <c r="AC2853">
        <v>7.33</v>
      </c>
      <c r="AD2853"/>
      <c r="AE2853"/>
      <c r="AF2853">
        <v>10.14</v>
      </c>
      <c r="AG2853">
        <v>5.8</v>
      </c>
      <c r="AH2853"/>
      <c r="AI2853"/>
      <c r="AJ2853"/>
      <c r="AK2853"/>
      <c r="AL2853"/>
      <c r="AM2853"/>
      <c r="AN2853"/>
      <c r="AO2853"/>
      <c r="AP2853"/>
      <c r="AQ2853"/>
      <c r="AR2853"/>
      <c r="AS2853"/>
      <c r="AT2853"/>
      <c r="AU2853"/>
      <c r="AV2853"/>
      <c r="AW2853"/>
      <c r="AX2853"/>
      <c r="AY2853"/>
      <c r="AZ2853"/>
      <c r="BA2853"/>
      <c r="BB2853"/>
      <c r="BC2853"/>
      <c r="BD2853"/>
      <c r="BE2853"/>
      <c r="BF2853"/>
      <c r="BG2853"/>
      <c r="BH2853"/>
      <c r="BI2853"/>
      <c r="BJ2853" s="8" t="s">
        <v>67</v>
      </c>
      <c r="BK2853" s="9">
        <v>44830</v>
      </c>
      <c r="BL2853" s="8" t="s">
        <v>2684</v>
      </c>
      <c r="BM2853">
        <v>63104</v>
      </c>
      <c r="BN2853"/>
      <c r="BO2853"/>
    </row>
    <row r="2854" spans="1:67" s="12" customFormat="1" x14ac:dyDescent="0.25">
      <c r="A2854" t="s">
        <v>2165</v>
      </c>
      <c r="B2854"/>
      <c r="C2854" t="s">
        <v>1504</v>
      </c>
      <c r="D2854" t="s">
        <v>64</v>
      </c>
      <c r="E2854" t="s">
        <v>1394</v>
      </c>
      <c r="F2854" t="s">
        <v>1414</v>
      </c>
      <c r="G2854" t="s">
        <v>1394</v>
      </c>
      <c r="H2854" t="s">
        <v>1414</v>
      </c>
      <c r="I2854"/>
      <c r="J2854"/>
      <c r="K2854"/>
      <c r="L2854"/>
      <c r="M2854"/>
      <c r="N2854"/>
      <c r="O2854"/>
      <c r="P2854"/>
      <c r="Q2854"/>
      <c r="R2854"/>
      <c r="S2854"/>
      <c r="T2854"/>
      <c r="U2854"/>
      <c r="V2854"/>
      <c r="W2854"/>
      <c r="X2854"/>
      <c r="Y2854"/>
      <c r="Z2854"/>
      <c r="AA2854"/>
      <c r="AB2854"/>
      <c r="AC2854"/>
      <c r="AD2854"/>
      <c r="AE2854"/>
      <c r="AF2854"/>
      <c r="AG2854"/>
      <c r="AH2854"/>
      <c r="AI2854"/>
      <c r="AJ2854"/>
      <c r="AK2854"/>
      <c r="AL2854"/>
      <c r="AM2854"/>
      <c r="AN2854"/>
      <c r="AO2854"/>
      <c r="AP2854"/>
      <c r="AQ2854"/>
      <c r="AR2854"/>
      <c r="AS2854"/>
      <c r="AT2854"/>
      <c r="AU2854"/>
      <c r="AV2854"/>
      <c r="AW2854">
        <v>7.4</v>
      </c>
      <c r="AX2854"/>
      <c r="AY2854"/>
      <c r="AZ2854">
        <v>5.9</v>
      </c>
      <c r="BA2854">
        <v>7.1</v>
      </c>
      <c r="BB2854"/>
      <c r="BC2854"/>
      <c r="BD2854">
        <v>6.2</v>
      </c>
      <c r="BE2854"/>
      <c r="BF2854"/>
      <c r="BG2854"/>
      <c r="BH2854"/>
      <c r="BI2854"/>
      <c r="BJ2854" t="s">
        <v>67</v>
      </c>
      <c r="BK2854" s="1">
        <v>44819</v>
      </c>
      <c r="BL2854" t="s">
        <v>2166</v>
      </c>
      <c r="BM2854">
        <v>1637</v>
      </c>
      <c r="BN2854" t="s">
        <v>60</v>
      </c>
      <c r="BO2854" t="s">
        <v>2166</v>
      </c>
    </row>
    <row r="2855" spans="1:67" s="12" customFormat="1" x14ac:dyDescent="0.25">
      <c r="A2855" t="s">
        <v>2687</v>
      </c>
      <c r="B2855"/>
      <c r="C2855" t="s">
        <v>1504</v>
      </c>
      <c r="D2855" t="s">
        <v>64</v>
      </c>
      <c r="E2855" t="s">
        <v>1394</v>
      </c>
      <c r="F2855" t="s">
        <v>1414</v>
      </c>
      <c r="G2855" t="s">
        <v>1394</v>
      </c>
      <c r="H2855" t="s">
        <v>1414</v>
      </c>
      <c r="I2855"/>
      <c r="J2855"/>
      <c r="K2855"/>
      <c r="L2855" t="s">
        <v>2698</v>
      </c>
      <c r="M2855"/>
      <c r="N2855"/>
      <c r="O2855"/>
      <c r="P2855"/>
      <c r="Q2855"/>
      <c r="R2855"/>
      <c r="S2855"/>
      <c r="T2855"/>
      <c r="U2855"/>
      <c r="V2855"/>
      <c r="W2855"/>
      <c r="X2855"/>
      <c r="Y2855"/>
      <c r="Z2855"/>
      <c r="AA2855"/>
      <c r="AB2855"/>
      <c r="AC2855"/>
      <c r="AD2855"/>
      <c r="AE2855"/>
      <c r="AF2855"/>
      <c r="AG2855"/>
      <c r="AH2855"/>
      <c r="AI2855"/>
      <c r="AJ2855"/>
      <c r="AK2855"/>
      <c r="AL2855"/>
      <c r="AM2855"/>
      <c r="AN2855"/>
      <c r="AO2855"/>
      <c r="AP2855"/>
      <c r="AQ2855"/>
      <c r="AR2855"/>
      <c r="AS2855">
        <v>5.35</v>
      </c>
      <c r="AT2855"/>
      <c r="AU2855"/>
      <c r="AV2855">
        <v>3</v>
      </c>
      <c r="AW2855"/>
      <c r="AX2855"/>
      <c r="AY2855"/>
      <c r="AZ2855"/>
      <c r="BA2855">
        <v>7.81</v>
      </c>
      <c r="BB2855"/>
      <c r="BC2855"/>
      <c r="BD2855">
        <v>6.74</v>
      </c>
      <c r="BE2855"/>
      <c r="BF2855"/>
      <c r="BG2855"/>
      <c r="BH2855"/>
      <c r="BI2855"/>
      <c r="BJ2855" s="8" t="s">
        <v>67</v>
      </c>
      <c r="BK2855" s="9">
        <v>44830</v>
      </c>
      <c r="BL2855" s="8" t="s">
        <v>2684</v>
      </c>
      <c r="BM2855">
        <v>63104</v>
      </c>
      <c r="BN2855"/>
      <c r="BO2855"/>
    </row>
    <row r="2856" spans="1:67" s="12" customFormat="1" x14ac:dyDescent="0.25">
      <c r="A2856" t="s">
        <v>2688</v>
      </c>
      <c r="B2856"/>
      <c r="C2856" t="s">
        <v>1504</v>
      </c>
      <c r="D2856" t="s">
        <v>64</v>
      </c>
      <c r="E2856" t="s">
        <v>1394</v>
      </c>
      <c r="F2856" t="s">
        <v>1414</v>
      </c>
      <c r="G2856" t="s">
        <v>1394</v>
      </c>
      <c r="H2856" t="s">
        <v>1414</v>
      </c>
      <c r="I2856"/>
      <c r="J2856"/>
      <c r="K2856"/>
      <c r="L2856" t="s">
        <v>2699</v>
      </c>
      <c r="M2856"/>
      <c r="N2856"/>
      <c r="O2856"/>
      <c r="P2856"/>
      <c r="Q2856"/>
      <c r="R2856"/>
      <c r="S2856"/>
      <c r="T2856"/>
      <c r="U2856">
        <v>6.35</v>
      </c>
      <c r="V2856"/>
      <c r="W2856"/>
      <c r="X2856">
        <v>5.9</v>
      </c>
      <c r="Y2856">
        <v>6.93</v>
      </c>
      <c r="Z2856"/>
      <c r="AA2856"/>
      <c r="AB2856">
        <v>7.59</v>
      </c>
      <c r="AC2856"/>
      <c r="AD2856"/>
      <c r="AE2856"/>
      <c r="AF2856"/>
      <c r="AG2856"/>
      <c r="AH2856"/>
      <c r="AI2856"/>
      <c r="AJ2856"/>
      <c r="AK2856"/>
      <c r="AL2856"/>
      <c r="AM2856"/>
      <c r="AN2856"/>
      <c r="AO2856"/>
      <c r="AP2856"/>
      <c r="AQ2856"/>
      <c r="AR2856"/>
      <c r="AS2856"/>
      <c r="AT2856"/>
      <c r="AU2856"/>
      <c r="AV2856"/>
      <c r="AW2856">
        <v>7.34</v>
      </c>
      <c r="AX2856"/>
      <c r="AY2856"/>
      <c r="AZ2856">
        <v>5.7</v>
      </c>
      <c r="BA2856"/>
      <c r="BB2856"/>
      <c r="BC2856"/>
      <c r="BD2856"/>
      <c r="BE2856"/>
      <c r="BF2856"/>
      <c r="BG2856"/>
      <c r="BH2856"/>
      <c r="BI2856"/>
      <c r="BJ2856" s="8" t="s">
        <v>67</v>
      </c>
      <c r="BK2856" s="9">
        <v>44830</v>
      </c>
      <c r="BL2856" s="8" t="s">
        <v>2684</v>
      </c>
      <c r="BM2856">
        <v>63104</v>
      </c>
      <c r="BN2856"/>
      <c r="BO2856"/>
    </row>
    <row r="2857" spans="1:67" s="12" customFormat="1" x14ac:dyDescent="0.25">
      <c r="A2857" t="s">
        <v>2689</v>
      </c>
      <c r="B2857"/>
      <c r="C2857" t="s">
        <v>1504</v>
      </c>
      <c r="D2857" t="s">
        <v>64</v>
      </c>
      <c r="E2857" t="s">
        <v>1394</v>
      </c>
      <c r="F2857" t="s">
        <v>1414</v>
      </c>
      <c r="G2857" t="s">
        <v>1394</v>
      </c>
      <c r="H2857" t="s">
        <v>1414</v>
      </c>
      <c r="I2857"/>
      <c r="J2857"/>
      <c r="K2857"/>
      <c r="L2857" t="s">
        <v>2700</v>
      </c>
      <c r="M2857"/>
      <c r="N2857"/>
      <c r="O2857"/>
      <c r="P2857"/>
      <c r="Q2857"/>
      <c r="R2857"/>
      <c r="S2857"/>
      <c r="T2857"/>
      <c r="U2857"/>
      <c r="V2857"/>
      <c r="W2857"/>
      <c r="X2857"/>
      <c r="Y2857"/>
      <c r="Z2857"/>
      <c r="AA2857"/>
      <c r="AB2857"/>
      <c r="AC2857"/>
      <c r="AD2857"/>
      <c r="AE2857"/>
      <c r="AF2857"/>
      <c r="AG2857"/>
      <c r="AH2857"/>
      <c r="AI2857"/>
      <c r="AJ2857"/>
      <c r="AK2857"/>
      <c r="AL2857"/>
      <c r="AM2857"/>
      <c r="AN2857"/>
      <c r="AO2857"/>
      <c r="AP2857"/>
      <c r="AQ2857"/>
      <c r="AR2857"/>
      <c r="AS2857"/>
      <c r="AT2857"/>
      <c r="AU2857"/>
      <c r="AV2857"/>
      <c r="AW2857">
        <v>7.5</v>
      </c>
      <c r="AX2857"/>
      <c r="AY2857"/>
      <c r="AZ2857">
        <v>5.72</v>
      </c>
      <c r="BA2857"/>
      <c r="BB2857"/>
      <c r="BC2857"/>
      <c r="BD2857"/>
      <c r="BE2857"/>
      <c r="BF2857"/>
      <c r="BG2857"/>
      <c r="BH2857"/>
      <c r="BI2857"/>
      <c r="BJ2857" s="8" t="s">
        <v>67</v>
      </c>
      <c r="BK2857" s="9">
        <v>44830</v>
      </c>
      <c r="BL2857" s="8" t="s">
        <v>2684</v>
      </c>
      <c r="BM2857">
        <v>63104</v>
      </c>
      <c r="BN2857"/>
      <c r="BO2857"/>
    </row>
    <row r="2858" spans="1:67" s="12" customFormat="1" x14ac:dyDescent="0.25">
      <c r="A2858" t="s">
        <v>2690</v>
      </c>
      <c r="B2858"/>
      <c r="C2858" t="s">
        <v>1504</v>
      </c>
      <c r="D2858" t="s">
        <v>64</v>
      </c>
      <c r="E2858" t="s">
        <v>1394</v>
      </c>
      <c r="F2858" t="s">
        <v>1414</v>
      </c>
      <c r="G2858" t="s">
        <v>1394</v>
      </c>
      <c r="H2858" t="s">
        <v>1414</v>
      </c>
      <c r="I2858"/>
      <c r="J2858"/>
      <c r="K2858"/>
      <c r="L2858" t="s">
        <v>2701</v>
      </c>
      <c r="M2858"/>
      <c r="N2858"/>
      <c r="O2858"/>
      <c r="P2858"/>
      <c r="Q2858"/>
      <c r="R2858"/>
      <c r="S2858"/>
      <c r="T2858"/>
      <c r="U2858"/>
      <c r="V2858"/>
      <c r="W2858"/>
      <c r="X2858"/>
      <c r="Y2858"/>
      <c r="Z2858"/>
      <c r="AA2858"/>
      <c r="AB2858"/>
      <c r="AC2858">
        <v>6.9</v>
      </c>
      <c r="AD2858"/>
      <c r="AE2858"/>
      <c r="AF2858">
        <v>8.5</v>
      </c>
      <c r="AG2858">
        <v>5.0999999999999996</v>
      </c>
      <c r="AH2858"/>
      <c r="AI2858"/>
      <c r="AJ2858">
        <v>6.2</v>
      </c>
      <c r="AK2858"/>
      <c r="AL2858"/>
      <c r="AM2858"/>
      <c r="AN2858"/>
      <c r="AO2858"/>
      <c r="AP2858"/>
      <c r="AQ2858"/>
      <c r="AR2858"/>
      <c r="AS2858"/>
      <c r="AT2858"/>
      <c r="AU2858"/>
      <c r="AV2858"/>
      <c r="AW2858"/>
      <c r="AX2858"/>
      <c r="AY2858"/>
      <c r="AZ2858"/>
      <c r="BA2858"/>
      <c r="BB2858"/>
      <c r="BC2858"/>
      <c r="BD2858"/>
      <c r="BE2858"/>
      <c r="BF2858"/>
      <c r="BG2858"/>
      <c r="BH2858"/>
      <c r="BI2858"/>
      <c r="BJ2858" s="8" t="s">
        <v>67</v>
      </c>
      <c r="BK2858" s="9">
        <v>44830</v>
      </c>
      <c r="BL2858" s="8" t="s">
        <v>2684</v>
      </c>
      <c r="BM2858">
        <v>63104</v>
      </c>
      <c r="BN2858"/>
      <c r="BO2858"/>
    </row>
    <row r="2859" spans="1:67" s="12" customFormat="1" x14ac:dyDescent="0.25">
      <c r="A2859" t="s">
        <v>2691</v>
      </c>
      <c r="B2859"/>
      <c r="C2859" t="s">
        <v>1504</v>
      </c>
      <c r="D2859" t="s">
        <v>64</v>
      </c>
      <c r="E2859" t="s">
        <v>1394</v>
      </c>
      <c r="F2859" t="s">
        <v>1414</v>
      </c>
      <c r="G2859" t="s">
        <v>1394</v>
      </c>
      <c r="H2859" t="s">
        <v>1414</v>
      </c>
      <c r="I2859"/>
      <c r="J2859"/>
      <c r="K2859"/>
      <c r="L2859" t="s">
        <v>2698</v>
      </c>
      <c r="M2859"/>
      <c r="N2859"/>
      <c r="O2859"/>
      <c r="P2859"/>
      <c r="Q2859"/>
      <c r="R2859"/>
      <c r="S2859"/>
      <c r="T2859"/>
      <c r="U2859"/>
      <c r="V2859"/>
      <c r="W2859"/>
      <c r="X2859"/>
      <c r="Y2859"/>
      <c r="Z2859"/>
      <c r="AA2859"/>
      <c r="AB2859"/>
      <c r="AC2859">
        <v>6.78</v>
      </c>
      <c r="AD2859"/>
      <c r="AE2859"/>
      <c r="AF2859">
        <v>9.0500000000000007</v>
      </c>
      <c r="AG2859"/>
      <c r="AH2859"/>
      <c r="AI2859"/>
      <c r="AJ2859"/>
      <c r="AK2859"/>
      <c r="AL2859"/>
      <c r="AM2859"/>
      <c r="AN2859"/>
      <c r="AO2859"/>
      <c r="AP2859"/>
      <c r="AQ2859"/>
      <c r="AR2859"/>
      <c r="AS2859"/>
      <c r="AT2859"/>
      <c r="AU2859"/>
      <c r="AV2859"/>
      <c r="AW2859"/>
      <c r="AX2859"/>
      <c r="AY2859"/>
      <c r="AZ2859"/>
      <c r="BA2859"/>
      <c r="BB2859"/>
      <c r="BC2859"/>
      <c r="BD2859"/>
      <c r="BE2859"/>
      <c r="BF2859"/>
      <c r="BG2859"/>
      <c r="BH2859"/>
      <c r="BI2859"/>
      <c r="BJ2859" s="8" t="s">
        <v>67</v>
      </c>
      <c r="BK2859" s="9">
        <v>44830</v>
      </c>
      <c r="BL2859" s="8" t="s">
        <v>2684</v>
      </c>
      <c r="BM2859">
        <v>63104</v>
      </c>
      <c r="BN2859"/>
      <c r="BO2859"/>
    </row>
    <row r="2860" spans="1:67" s="12" customFormat="1" x14ac:dyDescent="0.25">
      <c r="A2860" t="s">
        <v>2692</v>
      </c>
      <c r="B2860"/>
      <c r="C2860" t="s">
        <v>1504</v>
      </c>
      <c r="D2860" t="s">
        <v>64</v>
      </c>
      <c r="E2860" t="s">
        <v>1394</v>
      </c>
      <c r="F2860" t="s">
        <v>1414</v>
      </c>
      <c r="G2860" t="s">
        <v>1394</v>
      </c>
      <c r="H2860" t="s">
        <v>1414</v>
      </c>
      <c r="I2860"/>
      <c r="J2860"/>
      <c r="K2860"/>
      <c r="L2860" t="s">
        <v>2702</v>
      </c>
      <c r="M2860"/>
      <c r="N2860"/>
      <c r="O2860"/>
      <c r="P2860"/>
      <c r="Q2860"/>
      <c r="R2860"/>
      <c r="S2860"/>
      <c r="T2860"/>
      <c r="U2860">
        <v>6.5</v>
      </c>
      <c r="V2860"/>
      <c r="W2860"/>
      <c r="X2860">
        <v>3.6</v>
      </c>
      <c r="Y2860">
        <v>7.7</v>
      </c>
      <c r="Z2860"/>
      <c r="AA2860"/>
      <c r="AB2860">
        <v>6.2</v>
      </c>
      <c r="AC2860"/>
      <c r="AD2860"/>
      <c r="AE2860"/>
      <c r="AF2860"/>
      <c r="AG2860"/>
      <c r="AH2860"/>
      <c r="AI2860"/>
      <c r="AJ2860"/>
      <c r="AK2860"/>
      <c r="AL2860"/>
      <c r="AM2860"/>
      <c r="AN2860"/>
      <c r="AO2860"/>
      <c r="AP2860"/>
      <c r="AQ2860"/>
      <c r="AR2860"/>
      <c r="AS2860"/>
      <c r="AT2860"/>
      <c r="AU2860"/>
      <c r="AV2860"/>
      <c r="AW2860"/>
      <c r="AX2860"/>
      <c r="AY2860"/>
      <c r="AZ2860"/>
      <c r="BA2860"/>
      <c r="BB2860"/>
      <c r="BC2860"/>
      <c r="BD2860"/>
      <c r="BE2860"/>
      <c r="BF2860"/>
      <c r="BG2860"/>
      <c r="BH2860"/>
      <c r="BI2860"/>
      <c r="BJ2860" s="8" t="s">
        <v>67</v>
      </c>
      <c r="BK2860" s="9">
        <v>44830</v>
      </c>
      <c r="BL2860" s="8" t="s">
        <v>2684</v>
      </c>
      <c r="BM2860">
        <v>63104</v>
      </c>
      <c r="BN2860"/>
      <c r="BO2860"/>
    </row>
    <row r="2861" spans="1:67" s="12" customFormat="1" x14ac:dyDescent="0.25">
      <c r="A2861"/>
      <c r="B2861" t="s">
        <v>63</v>
      </c>
      <c r="C2861" t="s">
        <v>1504</v>
      </c>
      <c r="D2861" t="s">
        <v>64</v>
      </c>
      <c r="E2861" t="s">
        <v>1394</v>
      </c>
      <c r="F2861" t="s">
        <v>1414</v>
      </c>
      <c r="G2861" t="s">
        <v>1394</v>
      </c>
      <c r="H2861" t="s">
        <v>1414</v>
      </c>
      <c r="I2861"/>
      <c r="J2861"/>
      <c r="K2861"/>
      <c r="L2861"/>
      <c r="M2861"/>
      <c r="N2861"/>
      <c r="O2861"/>
      <c r="P2861"/>
      <c r="Q2861"/>
      <c r="R2861"/>
      <c r="S2861"/>
      <c r="T2861"/>
      <c r="U2861"/>
      <c r="V2861"/>
      <c r="W2861"/>
      <c r="X2861"/>
      <c r="Y2861"/>
      <c r="Z2861"/>
      <c r="AA2861"/>
      <c r="AB2861"/>
      <c r="AC2861">
        <v>6.9</v>
      </c>
      <c r="AD2861"/>
      <c r="AE2861"/>
      <c r="AF2861">
        <v>8.6</v>
      </c>
      <c r="AG2861"/>
      <c r="AH2861"/>
      <c r="AI2861"/>
      <c r="AJ2861"/>
      <c r="AK2861"/>
      <c r="AL2861"/>
      <c r="AM2861"/>
      <c r="AN2861"/>
      <c r="AO2861"/>
      <c r="AP2861"/>
      <c r="AQ2861"/>
      <c r="AR2861"/>
      <c r="AS2861"/>
      <c r="AT2861"/>
      <c r="AU2861"/>
      <c r="AV2861"/>
      <c r="AW2861"/>
      <c r="AX2861"/>
      <c r="AY2861"/>
      <c r="AZ2861"/>
      <c r="BA2861"/>
      <c r="BB2861"/>
      <c r="BC2861"/>
      <c r="BD2861"/>
      <c r="BE2861"/>
      <c r="BF2861"/>
      <c r="BG2861"/>
      <c r="BH2861"/>
      <c r="BI2861"/>
      <c r="BJ2861" t="s">
        <v>67</v>
      </c>
      <c r="BK2861"/>
      <c r="BL2861" t="s">
        <v>217</v>
      </c>
      <c r="BM2861">
        <v>1609</v>
      </c>
      <c r="BN2861"/>
      <c r="BO2861"/>
    </row>
    <row r="2862" spans="1:67" s="12" customFormat="1" x14ac:dyDescent="0.25">
      <c r="A2862" t="s">
        <v>2715</v>
      </c>
      <c r="B2862"/>
      <c r="C2862" t="s">
        <v>1504</v>
      </c>
      <c r="D2862" t="s">
        <v>64</v>
      </c>
      <c r="E2862" t="s">
        <v>1394</v>
      </c>
      <c r="F2862" t="s">
        <v>271</v>
      </c>
      <c r="G2862" t="s">
        <v>1394</v>
      </c>
      <c r="H2862" t="s">
        <v>271</v>
      </c>
      <c r="I2862"/>
      <c r="J2862"/>
      <c r="K2862"/>
      <c r="L2862" t="s">
        <v>2696</v>
      </c>
      <c r="M2862"/>
      <c r="N2862"/>
      <c r="O2862"/>
      <c r="P2862"/>
      <c r="Q2862"/>
      <c r="R2862"/>
      <c r="S2862"/>
      <c r="T2862"/>
      <c r="U2862"/>
      <c r="V2862"/>
      <c r="W2862"/>
      <c r="X2862"/>
      <c r="Y2862"/>
      <c r="Z2862"/>
      <c r="AA2862"/>
      <c r="AB2862"/>
      <c r="AC2862">
        <v>6.22</v>
      </c>
      <c r="AD2862"/>
      <c r="AE2862"/>
      <c r="AF2862">
        <v>8.52</v>
      </c>
      <c r="AG2862"/>
      <c r="AH2862"/>
      <c r="AI2862"/>
      <c r="AJ2862"/>
      <c r="AK2862"/>
      <c r="AL2862"/>
      <c r="AM2862"/>
      <c r="AN2862"/>
      <c r="AO2862"/>
      <c r="AP2862"/>
      <c r="AQ2862"/>
      <c r="AR2862"/>
      <c r="AS2862"/>
      <c r="AT2862"/>
      <c r="AU2862"/>
      <c r="AV2862"/>
      <c r="AW2862"/>
      <c r="AX2862"/>
      <c r="AY2862"/>
      <c r="AZ2862"/>
      <c r="BA2862"/>
      <c r="BB2862"/>
      <c r="BC2862"/>
      <c r="BD2862"/>
      <c r="BE2862"/>
      <c r="BF2862"/>
      <c r="BG2862"/>
      <c r="BH2862"/>
      <c r="BI2862" t="s">
        <v>2717</v>
      </c>
      <c r="BJ2862" s="8" t="s">
        <v>67</v>
      </c>
      <c r="BK2862" s="9">
        <v>44830</v>
      </c>
      <c r="BL2862" s="8" t="s">
        <v>2684</v>
      </c>
      <c r="BM2862">
        <v>63104</v>
      </c>
      <c r="BN2862"/>
      <c r="BO2862"/>
    </row>
    <row r="2863" spans="1:67" s="12" customFormat="1" x14ac:dyDescent="0.25">
      <c r="A2863" t="s">
        <v>2713</v>
      </c>
      <c r="B2863"/>
      <c r="C2863" t="s">
        <v>1504</v>
      </c>
      <c r="D2863" t="s">
        <v>64</v>
      </c>
      <c r="E2863" t="s">
        <v>1394</v>
      </c>
      <c r="F2863" t="s">
        <v>271</v>
      </c>
      <c r="G2863" t="s">
        <v>1394</v>
      </c>
      <c r="H2863" t="s">
        <v>271</v>
      </c>
      <c r="I2863"/>
      <c r="J2863"/>
      <c r="K2863"/>
      <c r="L2863" t="s">
        <v>2696</v>
      </c>
      <c r="M2863"/>
      <c r="N2863"/>
      <c r="O2863"/>
      <c r="P2863"/>
      <c r="Q2863"/>
      <c r="R2863"/>
      <c r="S2863"/>
      <c r="T2863"/>
      <c r="U2863"/>
      <c r="V2863"/>
      <c r="W2863"/>
      <c r="X2863"/>
      <c r="Y2863">
        <v>5.64</v>
      </c>
      <c r="Z2863"/>
      <c r="AA2863"/>
      <c r="AB2863">
        <v>6.32</v>
      </c>
      <c r="AC2863"/>
      <c r="AD2863"/>
      <c r="AE2863"/>
      <c r="AF2863"/>
      <c r="AG2863"/>
      <c r="AH2863"/>
      <c r="AI2863"/>
      <c r="AJ2863"/>
      <c r="AK2863"/>
      <c r="AL2863"/>
      <c r="AM2863"/>
      <c r="AN2863"/>
      <c r="AO2863"/>
      <c r="AP2863"/>
      <c r="AQ2863"/>
      <c r="AR2863"/>
      <c r="AS2863"/>
      <c r="AT2863"/>
      <c r="AU2863"/>
      <c r="AV2863"/>
      <c r="AW2863"/>
      <c r="AX2863"/>
      <c r="AY2863"/>
      <c r="AZ2863"/>
      <c r="BA2863"/>
      <c r="BB2863"/>
      <c r="BC2863"/>
      <c r="BD2863"/>
      <c r="BE2863"/>
      <c r="BF2863"/>
      <c r="BG2863"/>
      <c r="BH2863"/>
      <c r="BI2863" t="s">
        <v>2716</v>
      </c>
      <c r="BJ2863" s="8" t="s">
        <v>67</v>
      </c>
      <c r="BK2863" s="9">
        <v>44830</v>
      </c>
      <c r="BL2863" s="8" t="s">
        <v>2684</v>
      </c>
      <c r="BM2863">
        <v>63104</v>
      </c>
      <c r="BN2863"/>
      <c r="BO2863"/>
    </row>
    <row r="2864" spans="1:67" s="12" customFormat="1" x14ac:dyDescent="0.25">
      <c r="A2864" t="s">
        <v>2714</v>
      </c>
      <c r="B2864"/>
      <c r="C2864" t="s">
        <v>1504</v>
      </c>
      <c r="D2864" t="s">
        <v>64</v>
      </c>
      <c r="E2864" t="s">
        <v>1394</v>
      </c>
      <c r="F2864" t="s">
        <v>271</v>
      </c>
      <c r="G2864" t="s">
        <v>1394</v>
      </c>
      <c r="H2864" t="s">
        <v>271</v>
      </c>
      <c r="I2864"/>
      <c r="J2864"/>
      <c r="K2864"/>
      <c r="L2864" t="s">
        <v>2696</v>
      </c>
      <c r="M2864"/>
      <c r="N2864"/>
      <c r="O2864"/>
      <c r="P2864"/>
      <c r="Q2864"/>
      <c r="R2864"/>
      <c r="S2864"/>
      <c r="T2864"/>
      <c r="U2864"/>
      <c r="V2864"/>
      <c r="W2864"/>
      <c r="X2864"/>
      <c r="Y2864">
        <v>5.95</v>
      </c>
      <c r="Z2864"/>
      <c r="AA2864"/>
      <c r="AB2864">
        <v>6.5</v>
      </c>
      <c r="AC2864"/>
      <c r="AD2864"/>
      <c r="AE2864"/>
      <c r="AF2864"/>
      <c r="AG2864"/>
      <c r="AH2864"/>
      <c r="AI2864"/>
      <c r="AJ2864"/>
      <c r="AK2864"/>
      <c r="AL2864"/>
      <c r="AM2864"/>
      <c r="AN2864"/>
      <c r="AO2864"/>
      <c r="AP2864"/>
      <c r="AQ2864"/>
      <c r="AR2864"/>
      <c r="AS2864"/>
      <c r="AT2864"/>
      <c r="AU2864"/>
      <c r="AV2864"/>
      <c r="AW2864"/>
      <c r="AX2864"/>
      <c r="AY2864"/>
      <c r="AZ2864"/>
      <c r="BA2864"/>
      <c r="BB2864"/>
      <c r="BC2864"/>
      <c r="BD2864"/>
      <c r="BE2864"/>
      <c r="BF2864"/>
      <c r="BG2864"/>
      <c r="BH2864"/>
      <c r="BI2864" t="s">
        <v>2716</v>
      </c>
      <c r="BJ2864" s="8" t="s">
        <v>67</v>
      </c>
      <c r="BK2864" s="9">
        <v>44830</v>
      </c>
      <c r="BL2864" s="8" t="s">
        <v>2684</v>
      </c>
      <c r="BM2864">
        <v>63104</v>
      </c>
      <c r="BN2864"/>
      <c r="BO2864"/>
    </row>
    <row r="2865" spans="1:67" s="12" customFormat="1" x14ac:dyDescent="0.25">
      <c r="A2865" s="8" t="s">
        <v>2454</v>
      </c>
      <c r="B2865"/>
      <c r="C2865" t="s">
        <v>1504</v>
      </c>
      <c r="D2865" t="s">
        <v>64</v>
      </c>
      <c r="E2865" t="s">
        <v>1394</v>
      </c>
      <c r="F2865" t="s">
        <v>271</v>
      </c>
      <c r="G2865" s="8" t="s">
        <v>1394</v>
      </c>
      <c r="H2865" s="8" t="s">
        <v>271</v>
      </c>
      <c r="I2865" s="8"/>
      <c r="J2865"/>
      <c r="K2865"/>
      <c r="L2865"/>
      <c r="M2865"/>
      <c r="N2865"/>
      <c r="O2865"/>
      <c r="P2865"/>
      <c r="Q2865"/>
      <c r="R2865"/>
      <c r="S2865"/>
      <c r="T2865"/>
      <c r="U2865"/>
      <c r="V2865"/>
      <c r="W2865"/>
      <c r="X2865"/>
      <c r="Y2865"/>
      <c r="Z2865"/>
      <c r="AA2865"/>
      <c r="AB2865"/>
      <c r="AC2865"/>
      <c r="AD2865"/>
      <c r="AE2865"/>
      <c r="AF2865"/>
      <c r="AG2865"/>
      <c r="AH2865"/>
      <c r="AI2865"/>
      <c r="AJ2865"/>
      <c r="AK2865"/>
      <c r="AL2865"/>
      <c r="AM2865"/>
      <c r="AN2865"/>
      <c r="AO2865"/>
      <c r="AP2865"/>
      <c r="AQ2865"/>
      <c r="AR2865"/>
      <c r="AS2865"/>
      <c r="AT2865"/>
      <c r="AU2865"/>
      <c r="AV2865"/>
      <c r="AW2865">
        <v>4.95</v>
      </c>
      <c r="AX2865">
        <v>2.64</v>
      </c>
      <c r="AY2865">
        <v>3.05</v>
      </c>
      <c r="AZ2865">
        <v>3.05</v>
      </c>
      <c r="BA2865"/>
      <c r="BB2865"/>
      <c r="BC2865"/>
      <c r="BD2865"/>
      <c r="BE2865"/>
      <c r="BF2865"/>
      <c r="BG2865"/>
      <c r="BH2865"/>
      <c r="BI2865"/>
      <c r="BJ2865" t="s">
        <v>67</v>
      </c>
      <c r="BK2865" s="1">
        <v>44825</v>
      </c>
      <c r="BL2865" t="s">
        <v>2453</v>
      </c>
      <c r="BM2865">
        <v>79420</v>
      </c>
      <c r="BN2865" t="s">
        <v>60</v>
      </c>
      <c r="BO2865" t="s">
        <v>2453</v>
      </c>
    </row>
    <row r="2866" spans="1:67" s="12" customFormat="1" x14ac:dyDescent="0.25">
      <c r="A2866" t="s">
        <v>1415</v>
      </c>
      <c r="B2866"/>
      <c r="C2866" t="s">
        <v>1504</v>
      </c>
      <c r="D2866" t="s">
        <v>64</v>
      </c>
      <c r="E2866" t="s">
        <v>1394</v>
      </c>
      <c r="F2866" t="s">
        <v>271</v>
      </c>
      <c r="G2866" t="s">
        <v>1394</v>
      </c>
      <c r="H2866" t="s">
        <v>271</v>
      </c>
      <c r="I2866"/>
      <c r="J2866"/>
      <c r="K2866"/>
      <c r="L2866"/>
      <c r="M2866"/>
      <c r="N2866"/>
      <c r="O2866"/>
      <c r="P2866"/>
      <c r="Q2866"/>
      <c r="R2866"/>
      <c r="S2866"/>
      <c r="T2866"/>
      <c r="U2866"/>
      <c r="V2866"/>
      <c r="W2866"/>
      <c r="X2866"/>
      <c r="Y2866"/>
      <c r="Z2866"/>
      <c r="AA2866"/>
      <c r="AB2866"/>
      <c r="AC2866"/>
      <c r="AD2866"/>
      <c r="AE2866"/>
      <c r="AF2866"/>
      <c r="AG2866"/>
      <c r="AH2866"/>
      <c r="AI2866"/>
      <c r="AJ2866"/>
      <c r="AK2866"/>
      <c r="AL2866"/>
      <c r="AM2866"/>
      <c r="AN2866"/>
      <c r="AO2866"/>
      <c r="AP2866"/>
      <c r="AQ2866"/>
      <c r="AR2866"/>
      <c r="AS2866"/>
      <c r="AT2866"/>
      <c r="AU2866"/>
      <c r="AV2866"/>
      <c r="AW2866"/>
      <c r="AX2866">
        <v>3.57</v>
      </c>
      <c r="AY2866"/>
      <c r="AZ2866">
        <v>3.57</v>
      </c>
      <c r="BA2866"/>
      <c r="BB2866"/>
      <c r="BC2866"/>
      <c r="BD2866"/>
      <c r="BE2866"/>
      <c r="BF2866"/>
      <c r="BG2866"/>
      <c r="BH2866"/>
      <c r="BI2866"/>
      <c r="BJ2866" t="s">
        <v>67</v>
      </c>
      <c r="BK2866"/>
      <c r="BL2866" t="s">
        <v>118</v>
      </c>
      <c r="BM2866">
        <v>3096</v>
      </c>
      <c r="BN2866"/>
      <c r="BO2866"/>
    </row>
    <row r="2867" spans="1:67" s="12" customFormat="1" x14ac:dyDescent="0.25">
      <c r="A2867" s="13" t="s">
        <v>1723</v>
      </c>
      <c r="B2867" s="13"/>
      <c r="C2867" s="13" t="s">
        <v>1504</v>
      </c>
      <c r="D2867" s="13" t="s">
        <v>64</v>
      </c>
      <c r="E2867" s="13" t="s">
        <v>1394</v>
      </c>
      <c r="F2867" s="13"/>
      <c r="G2867" s="13" t="s">
        <v>1394</v>
      </c>
      <c r="H2867" s="13"/>
      <c r="I2867" s="13"/>
      <c r="J2867" s="13"/>
      <c r="K2867" s="13"/>
      <c r="L2867" s="13"/>
      <c r="M2867" s="13"/>
      <c r="N2867" s="13"/>
      <c r="O2867" s="13"/>
      <c r="P2867" s="13"/>
      <c r="Q2867" s="13"/>
      <c r="R2867" s="13"/>
      <c r="S2867" s="13"/>
      <c r="T2867" s="13"/>
      <c r="U2867" s="13"/>
      <c r="V2867" s="13"/>
      <c r="W2867" s="13"/>
      <c r="X2867" s="13"/>
      <c r="Y2867" s="13"/>
      <c r="Z2867" s="13"/>
      <c r="AA2867" s="13"/>
      <c r="AB2867" s="13"/>
      <c r="AC2867" s="13"/>
      <c r="AD2867" s="13"/>
      <c r="AE2867" s="13"/>
      <c r="AF2867" s="13"/>
      <c r="AG2867" s="13"/>
      <c r="AH2867" s="13"/>
      <c r="AI2867" s="13"/>
      <c r="AJ2867" s="13"/>
      <c r="AK2867" s="13"/>
      <c r="AL2867" s="13"/>
      <c r="AM2867" s="13"/>
      <c r="AN2867" s="13"/>
      <c r="AO2867" s="13"/>
      <c r="AP2867" s="13"/>
      <c r="AQ2867" s="13"/>
      <c r="AR2867" s="13"/>
      <c r="AS2867" s="13"/>
      <c r="AT2867" s="13"/>
      <c r="AU2867" s="13"/>
      <c r="AV2867" s="13"/>
      <c r="AW2867" s="13"/>
      <c r="AX2867" s="13"/>
      <c r="AY2867" s="13"/>
      <c r="AZ2867" s="13"/>
      <c r="BA2867" s="13"/>
      <c r="BB2867" s="13"/>
      <c r="BC2867" s="13"/>
      <c r="BD2867" s="13"/>
      <c r="BE2867" s="13"/>
      <c r="BF2867" s="13"/>
      <c r="BG2867" s="13"/>
      <c r="BH2867" s="13"/>
      <c r="BI2867" s="13"/>
      <c r="BJ2867" s="13"/>
      <c r="BK2867" s="13"/>
      <c r="BL2867" s="13"/>
      <c r="BM2867" s="13"/>
      <c r="BN2867" s="13"/>
      <c r="BO2867" s="13"/>
    </row>
    <row r="2868" spans="1:67" s="12" customFormat="1" x14ac:dyDescent="0.25">
      <c r="A2868" t="s">
        <v>1429</v>
      </c>
      <c r="B2868" t="s">
        <v>326</v>
      </c>
      <c r="C2868" t="s">
        <v>1504</v>
      </c>
      <c r="D2868" t="s">
        <v>64</v>
      </c>
      <c r="E2868" t="s">
        <v>963</v>
      </c>
      <c r="F2868" t="s">
        <v>416</v>
      </c>
      <c r="G2868" t="s">
        <v>876</v>
      </c>
      <c r="H2868" t="s">
        <v>424</v>
      </c>
      <c r="I2868" t="b">
        <v>0</v>
      </c>
      <c r="J2868"/>
      <c r="K2868"/>
      <c r="L2868"/>
      <c r="M2868"/>
      <c r="N2868"/>
      <c r="O2868"/>
      <c r="P2868"/>
      <c r="Q2868"/>
      <c r="R2868"/>
      <c r="S2868"/>
      <c r="T2868"/>
      <c r="U2868"/>
      <c r="V2868"/>
      <c r="W2868"/>
      <c r="X2868"/>
      <c r="Y2868"/>
      <c r="Z2868"/>
      <c r="AA2868"/>
      <c r="AB2868"/>
      <c r="AC2868"/>
      <c r="AD2868"/>
      <c r="AE2868"/>
      <c r="AF2868"/>
      <c r="AG2868"/>
      <c r="AH2868"/>
      <c r="AI2868"/>
      <c r="AJ2868"/>
      <c r="AK2868">
        <v>3.6</v>
      </c>
      <c r="AL2868"/>
      <c r="AM2868"/>
      <c r="AN2868">
        <v>2.8</v>
      </c>
      <c r="AO2868">
        <v>4.5999999999999996</v>
      </c>
      <c r="AP2868"/>
      <c r="AQ2868"/>
      <c r="AR2868">
        <v>3.3</v>
      </c>
      <c r="AS2868">
        <v>5.4</v>
      </c>
      <c r="AT2868"/>
      <c r="AU2868"/>
      <c r="AV2868">
        <v>4</v>
      </c>
      <c r="AW2868">
        <v>5.5</v>
      </c>
      <c r="AX2868"/>
      <c r="AY2868"/>
      <c r="AZ2868">
        <v>4.7</v>
      </c>
      <c r="BA2868">
        <v>6</v>
      </c>
      <c r="BB2868"/>
      <c r="BC2868"/>
      <c r="BD2868">
        <v>5.5</v>
      </c>
      <c r="BE2868">
        <v>6.1</v>
      </c>
      <c r="BF2868"/>
      <c r="BG2868"/>
      <c r="BH2868">
        <v>4.7</v>
      </c>
      <c r="BI2868"/>
      <c r="BJ2868" t="s">
        <v>67</v>
      </c>
      <c r="BK2868" s="1">
        <v>44819</v>
      </c>
      <c r="BL2868" t="s">
        <v>2166</v>
      </c>
      <c r="BM2868">
        <v>1637</v>
      </c>
      <c r="BN2868"/>
      <c r="BO2868"/>
    </row>
    <row r="2869" spans="1:67" s="12" customFormat="1" x14ac:dyDescent="0.25">
      <c r="A2869" t="s">
        <v>1429</v>
      </c>
      <c r="B2869"/>
      <c r="C2869" t="s">
        <v>1504</v>
      </c>
      <c r="D2869" t="s">
        <v>64</v>
      </c>
      <c r="E2869" t="s">
        <v>963</v>
      </c>
      <c r="F2869" t="s">
        <v>416</v>
      </c>
      <c r="G2869" t="s">
        <v>876</v>
      </c>
      <c r="H2869" t="s">
        <v>424</v>
      </c>
      <c r="I2869" t="b">
        <v>0</v>
      </c>
      <c r="J2869"/>
      <c r="K2869"/>
      <c r="L2869"/>
      <c r="M2869"/>
      <c r="N2869"/>
      <c r="O2869"/>
      <c r="P2869"/>
      <c r="Q2869"/>
      <c r="R2869"/>
      <c r="S2869"/>
      <c r="T2869"/>
      <c r="U2869"/>
      <c r="V2869"/>
      <c r="W2869"/>
      <c r="X2869"/>
      <c r="Y2869"/>
      <c r="Z2869"/>
      <c r="AA2869"/>
      <c r="AB2869"/>
      <c r="AC2869"/>
      <c r="AD2869"/>
      <c r="AE2869"/>
      <c r="AF2869"/>
      <c r="AG2869"/>
      <c r="AH2869"/>
      <c r="AI2869"/>
      <c r="AJ2869"/>
      <c r="AK2869">
        <v>3.6</v>
      </c>
      <c r="AL2869"/>
      <c r="AM2869"/>
      <c r="AN2869">
        <v>2.8</v>
      </c>
      <c r="AO2869">
        <v>4.5999999999999996</v>
      </c>
      <c r="AP2869"/>
      <c r="AQ2869"/>
      <c r="AR2869">
        <v>3.3</v>
      </c>
      <c r="AS2869">
        <v>5.4</v>
      </c>
      <c r="AT2869"/>
      <c r="AU2869"/>
      <c r="AV2869">
        <v>4</v>
      </c>
      <c r="AW2869">
        <v>5.5</v>
      </c>
      <c r="AX2869"/>
      <c r="AY2869"/>
      <c r="AZ2869">
        <v>4.7</v>
      </c>
      <c r="BA2869">
        <v>6</v>
      </c>
      <c r="BB2869"/>
      <c r="BC2869"/>
      <c r="BD2869">
        <v>5.5</v>
      </c>
      <c r="BE2869">
        <v>6.1</v>
      </c>
      <c r="BF2869"/>
      <c r="BG2869"/>
      <c r="BH2869">
        <v>4.7</v>
      </c>
      <c r="BI2869"/>
      <c r="BJ2869" t="s">
        <v>67</v>
      </c>
      <c r="BK2869"/>
      <c r="BL2869" t="s">
        <v>97</v>
      </c>
      <c r="BM2869">
        <v>3144</v>
      </c>
      <c r="BN2869" t="s">
        <v>69</v>
      </c>
      <c r="BO2869" t="s">
        <v>97</v>
      </c>
    </row>
    <row r="2870" spans="1:67" s="12" customFormat="1" x14ac:dyDescent="0.25">
      <c r="A2870" t="s">
        <v>1430</v>
      </c>
      <c r="B2870"/>
      <c r="C2870" t="s">
        <v>1504</v>
      </c>
      <c r="D2870" t="s">
        <v>64</v>
      </c>
      <c r="E2870" t="s">
        <v>963</v>
      </c>
      <c r="F2870" t="s">
        <v>416</v>
      </c>
      <c r="G2870" t="s">
        <v>876</v>
      </c>
      <c r="H2870" t="s">
        <v>424</v>
      </c>
      <c r="I2870"/>
      <c r="J2870"/>
      <c r="K2870"/>
      <c r="L2870"/>
      <c r="M2870"/>
      <c r="N2870"/>
      <c r="O2870"/>
      <c r="P2870"/>
      <c r="Q2870"/>
      <c r="R2870"/>
      <c r="S2870"/>
      <c r="T2870"/>
      <c r="U2870"/>
      <c r="V2870"/>
      <c r="W2870"/>
      <c r="X2870"/>
      <c r="Y2870"/>
      <c r="Z2870"/>
      <c r="AA2870"/>
      <c r="AB2870"/>
      <c r="AC2870"/>
      <c r="AD2870"/>
      <c r="AE2870"/>
      <c r="AF2870"/>
      <c r="AG2870"/>
      <c r="AH2870"/>
      <c r="AI2870"/>
      <c r="AJ2870"/>
      <c r="AK2870">
        <v>3.8</v>
      </c>
      <c r="AL2870"/>
      <c r="AM2870"/>
      <c r="AN2870">
        <v>2.8</v>
      </c>
      <c r="AO2870">
        <v>4.5</v>
      </c>
      <c r="AP2870"/>
      <c r="AQ2870"/>
      <c r="AR2870">
        <v>3.3</v>
      </c>
      <c r="AS2870">
        <v>5.3</v>
      </c>
      <c r="AT2870"/>
      <c r="AU2870"/>
      <c r="AV2870">
        <v>3.8</v>
      </c>
      <c r="AW2870">
        <v>5.7</v>
      </c>
      <c r="AX2870"/>
      <c r="AY2870"/>
      <c r="AZ2870">
        <v>4.7</v>
      </c>
      <c r="BA2870"/>
      <c r="BB2870"/>
      <c r="BC2870"/>
      <c r="BD2870"/>
      <c r="BE2870"/>
      <c r="BF2870"/>
      <c r="BG2870"/>
      <c r="BH2870"/>
      <c r="BI2870"/>
      <c r="BJ2870" t="s">
        <v>67</v>
      </c>
      <c r="BK2870"/>
      <c r="BL2870" t="s">
        <v>97</v>
      </c>
      <c r="BM2870">
        <v>3144</v>
      </c>
      <c r="BN2870"/>
      <c r="BO2870"/>
    </row>
    <row r="2871" spans="1:67" s="12" customFormat="1" x14ac:dyDescent="0.25">
      <c r="A2871" s="12" t="s">
        <v>2256</v>
      </c>
      <c r="C2871" s="12" t="s">
        <v>1504</v>
      </c>
      <c r="D2871" s="12" t="s">
        <v>64</v>
      </c>
      <c r="E2871" s="12" t="s">
        <v>963</v>
      </c>
      <c r="F2871" s="12" t="s">
        <v>416</v>
      </c>
      <c r="G2871" s="12" t="s">
        <v>876</v>
      </c>
      <c r="H2871" s="12" t="s">
        <v>416</v>
      </c>
      <c r="BJ2871" s="12" t="s">
        <v>67</v>
      </c>
      <c r="BK2871" s="14">
        <v>44820</v>
      </c>
      <c r="BL2871" s="12" t="s">
        <v>2219</v>
      </c>
      <c r="BM2871" s="12">
        <v>2905</v>
      </c>
      <c r="BN2871" s="12" t="s">
        <v>60</v>
      </c>
      <c r="BO2871" s="12" t="s">
        <v>2219</v>
      </c>
    </row>
    <row r="2872" spans="1:67" s="12" customFormat="1" x14ac:dyDescent="0.25">
      <c r="A2872" s="12" t="s">
        <v>2257</v>
      </c>
      <c r="C2872" s="12" t="s">
        <v>1504</v>
      </c>
      <c r="D2872" s="12" t="s">
        <v>64</v>
      </c>
      <c r="E2872" s="12" t="s">
        <v>963</v>
      </c>
      <c r="F2872" s="12" t="s">
        <v>416</v>
      </c>
      <c r="G2872" s="12" t="s">
        <v>876</v>
      </c>
      <c r="H2872" s="12" t="s">
        <v>416</v>
      </c>
      <c r="BJ2872" s="12" t="s">
        <v>67</v>
      </c>
      <c r="BK2872" s="14">
        <v>44820</v>
      </c>
      <c r="BL2872" s="12" t="s">
        <v>2219</v>
      </c>
      <c r="BM2872" s="12">
        <v>2905</v>
      </c>
      <c r="BN2872" s="12" t="s">
        <v>60</v>
      </c>
      <c r="BO2872" s="12" t="s">
        <v>2219</v>
      </c>
    </row>
    <row r="2873" spans="1:67" s="12" customFormat="1" x14ac:dyDescent="0.25">
      <c r="A2873" s="8" t="s">
        <v>2413</v>
      </c>
      <c r="B2873"/>
      <c r="C2873" t="s">
        <v>1504</v>
      </c>
      <c r="D2873" t="s">
        <v>64</v>
      </c>
      <c r="E2873" t="s">
        <v>963</v>
      </c>
      <c r="F2873" t="s">
        <v>416</v>
      </c>
      <c r="G2873" s="8" t="s">
        <v>876</v>
      </c>
      <c r="H2873" s="8" t="s">
        <v>416</v>
      </c>
      <c r="I2873" s="8"/>
      <c r="J2873"/>
      <c r="K2873"/>
      <c r="L2873"/>
      <c r="M2873"/>
      <c r="N2873"/>
      <c r="O2873"/>
      <c r="P2873"/>
      <c r="Q2873"/>
      <c r="R2873"/>
      <c r="S2873"/>
      <c r="T2873"/>
      <c r="U2873"/>
      <c r="V2873"/>
      <c r="W2873"/>
      <c r="X2873"/>
      <c r="Y2873"/>
      <c r="Z2873"/>
      <c r="AA2873"/>
      <c r="AB2873"/>
      <c r="AC2873"/>
      <c r="AD2873"/>
      <c r="AE2873"/>
      <c r="AF2873"/>
      <c r="AG2873">
        <v>4.55</v>
      </c>
      <c r="AH2873"/>
      <c r="AI2873"/>
      <c r="AJ2873">
        <v>6.75</v>
      </c>
      <c r="AK2873"/>
      <c r="AL2873"/>
      <c r="AM2873"/>
      <c r="AN2873"/>
      <c r="AO2873"/>
      <c r="AP2873"/>
      <c r="AQ2873"/>
      <c r="AR2873"/>
      <c r="AS2873"/>
      <c r="AT2873"/>
      <c r="AU2873"/>
      <c r="AV2873"/>
      <c r="AW2873"/>
      <c r="AX2873"/>
      <c r="AY2873"/>
      <c r="AZ2873"/>
      <c r="BA2873"/>
      <c r="BB2873"/>
      <c r="BC2873"/>
      <c r="BD2873"/>
      <c r="BE2873"/>
      <c r="BF2873"/>
      <c r="BG2873"/>
      <c r="BH2873"/>
      <c r="BI2873"/>
      <c r="BJ2873" s="8" t="s">
        <v>67</v>
      </c>
      <c r="BK2873" s="9">
        <v>44824</v>
      </c>
      <c r="BL2873" s="8" t="s">
        <v>2356</v>
      </c>
      <c r="BM2873">
        <v>2930</v>
      </c>
      <c r="BN2873"/>
      <c r="BO2873"/>
    </row>
    <row r="2874" spans="1:67" s="12" customFormat="1" x14ac:dyDescent="0.25">
      <c r="A2874" s="8" t="s">
        <v>2412</v>
      </c>
      <c r="B2874"/>
      <c r="C2874" t="s">
        <v>1504</v>
      </c>
      <c r="D2874" t="s">
        <v>64</v>
      </c>
      <c r="E2874" t="s">
        <v>963</v>
      </c>
      <c r="F2874" t="s">
        <v>416</v>
      </c>
      <c r="G2874" s="8" t="s">
        <v>876</v>
      </c>
      <c r="H2874" s="8" t="s">
        <v>416</v>
      </c>
      <c r="I2874" s="8"/>
      <c r="J2874"/>
      <c r="K2874"/>
      <c r="L2874"/>
      <c r="M2874"/>
      <c r="N2874"/>
      <c r="O2874"/>
      <c r="P2874"/>
      <c r="Q2874"/>
      <c r="R2874"/>
      <c r="S2874"/>
      <c r="T2874"/>
      <c r="U2874"/>
      <c r="V2874"/>
      <c r="W2874"/>
      <c r="X2874"/>
      <c r="Y2874"/>
      <c r="Z2874"/>
      <c r="AA2874"/>
      <c r="AB2874"/>
      <c r="AC2874"/>
      <c r="AD2874"/>
      <c r="AE2874"/>
      <c r="AF2874"/>
      <c r="AG2874"/>
      <c r="AH2874"/>
      <c r="AI2874"/>
      <c r="AJ2874"/>
      <c r="AK2874"/>
      <c r="AL2874"/>
      <c r="AM2874"/>
      <c r="AN2874"/>
      <c r="AO2874"/>
      <c r="AP2874"/>
      <c r="AQ2874"/>
      <c r="AR2874"/>
      <c r="AS2874"/>
      <c r="AT2874"/>
      <c r="AU2874"/>
      <c r="AV2874"/>
      <c r="AW2874"/>
      <c r="AX2874"/>
      <c r="AY2874"/>
      <c r="AZ2874"/>
      <c r="BA2874">
        <v>5.5</v>
      </c>
      <c r="BB2874">
        <v>4.5</v>
      </c>
      <c r="BC2874">
        <v>4.4000000000000004</v>
      </c>
      <c r="BD2874">
        <v>4.5</v>
      </c>
      <c r="BE2874"/>
      <c r="BF2874"/>
      <c r="BG2874"/>
      <c r="BH2874"/>
      <c r="BI2874"/>
      <c r="BJ2874" t="s">
        <v>67</v>
      </c>
      <c r="BK2874" s="1">
        <v>44824</v>
      </c>
      <c r="BL2874" t="s">
        <v>2356</v>
      </c>
      <c r="BM2874">
        <v>2930</v>
      </c>
      <c r="BN2874" t="s">
        <v>60</v>
      </c>
      <c r="BO2874" t="s">
        <v>2356</v>
      </c>
    </row>
    <row r="2875" spans="1:67" s="12" customFormat="1" x14ac:dyDescent="0.25">
      <c r="A2875" s="12" t="s">
        <v>2215</v>
      </c>
      <c r="C2875" s="12" t="s">
        <v>1504</v>
      </c>
      <c r="D2875" s="12" t="s">
        <v>64</v>
      </c>
      <c r="E2875" s="12" t="s">
        <v>963</v>
      </c>
      <c r="F2875" s="12" t="s">
        <v>416</v>
      </c>
      <c r="G2875" s="12" t="s">
        <v>876</v>
      </c>
      <c r="H2875" s="12" t="s">
        <v>416</v>
      </c>
      <c r="BJ2875" s="12" t="s">
        <v>67</v>
      </c>
      <c r="BK2875" s="14">
        <v>44819</v>
      </c>
      <c r="BL2875" s="12" t="s">
        <v>2214</v>
      </c>
      <c r="BM2875" s="12">
        <v>3649</v>
      </c>
      <c r="BN2875" s="12" t="s">
        <v>60</v>
      </c>
      <c r="BO2875" s="12" t="s">
        <v>2214</v>
      </c>
    </row>
    <row r="2876" spans="1:67" s="12" customFormat="1" x14ac:dyDescent="0.25">
      <c r="A2876" t="s">
        <v>96</v>
      </c>
      <c r="B2876"/>
      <c r="C2876" t="s">
        <v>1504</v>
      </c>
      <c r="D2876" t="s">
        <v>64</v>
      </c>
      <c r="E2876" t="s">
        <v>963</v>
      </c>
      <c r="F2876" t="s">
        <v>416</v>
      </c>
      <c r="G2876" t="s">
        <v>876</v>
      </c>
      <c r="H2876" t="s">
        <v>416</v>
      </c>
      <c r="I2876" t="b">
        <v>0</v>
      </c>
      <c r="J2876"/>
      <c r="K2876"/>
      <c r="L2876"/>
      <c r="M2876"/>
      <c r="N2876"/>
      <c r="O2876"/>
      <c r="P2876"/>
      <c r="Q2876"/>
      <c r="R2876"/>
      <c r="S2876"/>
      <c r="T2876"/>
      <c r="U2876"/>
      <c r="V2876"/>
      <c r="W2876"/>
      <c r="X2876"/>
      <c r="Y2876">
        <v>5.61</v>
      </c>
      <c r="Z2876"/>
      <c r="AA2876"/>
      <c r="AB2876">
        <v>6.05</v>
      </c>
      <c r="AC2876">
        <v>5.86</v>
      </c>
      <c r="AD2876"/>
      <c r="AE2876"/>
      <c r="AF2876">
        <v>7.55</v>
      </c>
      <c r="AG2876">
        <v>4.1500000000000004</v>
      </c>
      <c r="AH2876"/>
      <c r="AI2876"/>
      <c r="AJ2876"/>
      <c r="AK2876"/>
      <c r="AL2876"/>
      <c r="AM2876"/>
      <c r="AN2876"/>
      <c r="AO2876"/>
      <c r="AP2876"/>
      <c r="AQ2876"/>
      <c r="AR2876"/>
      <c r="AS2876"/>
      <c r="AT2876"/>
      <c r="AU2876"/>
      <c r="AV2876"/>
      <c r="AW2876"/>
      <c r="AX2876"/>
      <c r="AY2876"/>
      <c r="AZ2876"/>
      <c r="BA2876"/>
      <c r="BB2876"/>
      <c r="BC2876"/>
      <c r="BD2876"/>
      <c r="BE2876"/>
      <c r="BF2876"/>
      <c r="BG2876"/>
      <c r="BH2876"/>
      <c r="BI2876" t="s">
        <v>2171</v>
      </c>
      <c r="BJ2876" t="s">
        <v>67</v>
      </c>
      <c r="BK2876" s="1">
        <v>44819</v>
      </c>
      <c r="BL2876" t="s">
        <v>2169</v>
      </c>
      <c r="BM2876">
        <v>9611</v>
      </c>
      <c r="BN2876"/>
      <c r="BO2876"/>
    </row>
    <row r="2877" spans="1:67" s="12" customFormat="1" x14ac:dyDescent="0.25">
      <c r="A2877" s="8" t="s">
        <v>96</v>
      </c>
      <c r="B2877" s="8"/>
      <c r="C2877" s="8" t="s">
        <v>1504</v>
      </c>
      <c r="D2877" s="8" t="s">
        <v>64</v>
      </c>
      <c r="E2877" s="8" t="s">
        <v>963</v>
      </c>
      <c r="F2877" s="8" t="s">
        <v>416</v>
      </c>
      <c r="G2877" s="8" t="s">
        <v>876</v>
      </c>
      <c r="H2877" s="8" t="s">
        <v>416</v>
      </c>
      <c r="I2877" s="8"/>
      <c r="J2877" s="8"/>
      <c r="K2877" s="8"/>
      <c r="L2877" s="8"/>
      <c r="M2877" s="8"/>
      <c r="N2877" s="8"/>
      <c r="O2877" s="8"/>
      <c r="P2877" s="8"/>
      <c r="Q2877" s="8"/>
      <c r="R2877" s="8"/>
      <c r="S2877" s="8"/>
      <c r="T2877" s="8"/>
      <c r="U2877" s="8"/>
      <c r="V2877" s="8"/>
      <c r="W2877" s="8"/>
      <c r="X2877" s="8"/>
      <c r="Y2877" s="8">
        <v>5.61</v>
      </c>
      <c r="Z2877" s="8"/>
      <c r="AA2877" s="8"/>
      <c r="AB2877" s="8">
        <v>6.05</v>
      </c>
      <c r="AC2877" s="8">
        <v>5.86</v>
      </c>
      <c r="AD2877" s="8"/>
      <c r="AE2877" s="8"/>
      <c r="AF2877" s="8">
        <v>7.55</v>
      </c>
      <c r="AG2877" s="8">
        <v>4.1500000000000004</v>
      </c>
      <c r="AH2877" s="8"/>
      <c r="AI2877" s="8"/>
      <c r="AJ2877" s="8">
        <v>6.27</v>
      </c>
      <c r="AK2877" s="8"/>
      <c r="AL2877" s="8"/>
      <c r="AM2877" s="8"/>
      <c r="AN2877" s="8"/>
      <c r="AO2877" s="8">
        <v>4.3499999999999996</v>
      </c>
      <c r="AP2877" s="8"/>
      <c r="AQ2877" s="8"/>
      <c r="AR2877" s="8">
        <v>2.7</v>
      </c>
      <c r="AS2877" s="8">
        <v>5.25</v>
      </c>
      <c r="AT2877" s="8"/>
      <c r="AU2877" s="8"/>
      <c r="AV2877" s="8">
        <v>3.23</v>
      </c>
      <c r="AW2877" s="8">
        <v>5.87</v>
      </c>
      <c r="AX2877" s="8">
        <v>3.86</v>
      </c>
      <c r="AY2877" s="8">
        <v>4.0999999999999996</v>
      </c>
      <c r="AZ2877" s="8">
        <v>4.0999999999999996</v>
      </c>
      <c r="BA2877" s="8">
        <v>6.1</v>
      </c>
      <c r="BB2877" s="8">
        <v>4.7</v>
      </c>
      <c r="BC2877" s="8">
        <v>4.75</v>
      </c>
      <c r="BD2877" s="8">
        <v>4.75</v>
      </c>
      <c r="BE2877" s="8">
        <v>6.44</v>
      </c>
      <c r="BF2877" s="8"/>
      <c r="BG2877" s="8"/>
      <c r="BH2877" s="8">
        <v>4.0999999999999996</v>
      </c>
      <c r="BI2877" s="8"/>
      <c r="BJ2877" s="8" t="s">
        <v>67</v>
      </c>
      <c r="BK2877" s="9">
        <v>44820</v>
      </c>
      <c r="BL2877" s="8" t="s">
        <v>2219</v>
      </c>
      <c r="BM2877" s="8">
        <v>2905</v>
      </c>
      <c r="BN2877" s="8"/>
      <c r="BO2877" s="8"/>
    </row>
    <row r="2878" spans="1:67" s="8" customFormat="1" x14ac:dyDescent="0.25">
      <c r="A2878" s="8" t="s">
        <v>1925</v>
      </c>
      <c r="B2878"/>
      <c r="C2878" t="s">
        <v>1504</v>
      </c>
      <c r="D2878" t="s">
        <v>64</v>
      </c>
      <c r="E2878" t="s">
        <v>963</v>
      </c>
      <c r="F2878" t="s">
        <v>416</v>
      </c>
      <c r="G2878" s="8" t="s">
        <v>876</v>
      </c>
      <c r="H2878" s="8" t="s">
        <v>416</v>
      </c>
      <c r="J2878"/>
      <c r="K2878"/>
      <c r="L2878"/>
      <c r="M2878"/>
      <c r="N2878"/>
      <c r="O2878"/>
      <c r="P2878"/>
      <c r="Q2878"/>
      <c r="R2878"/>
      <c r="S2878"/>
      <c r="T2878"/>
      <c r="U2878"/>
      <c r="V2878"/>
      <c r="W2878"/>
      <c r="X2878"/>
      <c r="Y2878"/>
      <c r="Z2878"/>
      <c r="AA2878"/>
      <c r="AB2878"/>
      <c r="AC2878"/>
      <c r="AD2878"/>
      <c r="AE2878"/>
      <c r="AF2878"/>
      <c r="AG2878"/>
      <c r="AH2878"/>
      <c r="AI2878"/>
      <c r="AJ2878"/>
      <c r="AK2878"/>
      <c r="AL2878"/>
      <c r="AM2878"/>
      <c r="AN2878"/>
      <c r="AO2878"/>
      <c r="AP2878"/>
      <c r="AQ2878"/>
      <c r="AR2878"/>
      <c r="AS2878"/>
      <c r="AT2878"/>
      <c r="AU2878"/>
      <c r="AV2878"/>
      <c r="AW2878"/>
      <c r="AX2878"/>
      <c r="AY2878"/>
      <c r="AZ2878"/>
      <c r="BA2878"/>
      <c r="BB2878"/>
      <c r="BC2878"/>
      <c r="BD2878"/>
      <c r="BE2878"/>
      <c r="BF2878"/>
      <c r="BG2878"/>
      <c r="BH2878"/>
      <c r="BI2878" t="s">
        <v>1931</v>
      </c>
      <c r="BJ2878" s="8" t="s">
        <v>67</v>
      </c>
      <c r="BK2878" s="9">
        <v>44813</v>
      </c>
      <c r="BL2878" t="s">
        <v>1930</v>
      </c>
      <c r="BM2878">
        <v>34317</v>
      </c>
      <c r="BN2878" t="s">
        <v>60</v>
      </c>
      <c r="BO2878" s="11" t="s">
        <v>1930</v>
      </c>
    </row>
    <row r="2879" spans="1:67" s="12" customFormat="1" x14ac:dyDescent="0.25">
      <c r="A2879" t="s">
        <v>1422</v>
      </c>
      <c r="B2879"/>
      <c r="C2879" t="s">
        <v>1504</v>
      </c>
      <c r="D2879" t="s">
        <v>64</v>
      </c>
      <c r="E2879" t="s">
        <v>963</v>
      </c>
      <c r="F2879" t="s">
        <v>416</v>
      </c>
      <c r="G2879" t="s">
        <v>876</v>
      </c>
      <c r="H2879" t="s">
        <v>416</v>
      </c>
      <c r="I2879"/>
      <c r="J2879"/>
      <c r="K2879"/>
      <c r="L2879"/>
      <c r="M2879"/>
      <c r="N2879"/>
      <c r="O2879"/>
      <c r="P2879"/>
      <c r="Q2879"/>
      <c r="R2879"/>
      <c r="S2879"/>
      <c r="T2879"/>
      <c r="U2879"/>
      <c r="V2879"/>
      <c r="W2879"/>
      <c r="X2879"/>
      <c r="Y2879"/>
      <c r="Z2879"/>
      <c r="AA2879"/>
      <c r="AB2879"/>
      <c r="AC2879"/>
      <c r="AD2879"/>
      <c r="AE2879"/>
      <c r="AF2879"/>
      <c r="AG2879">
        <v>4.72</v>
      </c>
      <c r="AH2879">
        <v>5.86</v>
      </c>
      <c r="AI2879">
        <v>5.47</v>
      </c>
      <c r="AJ2879">
        <v>5.86</v>
      </c>
      <c r="AK2879"/>
      <c r="AL2879"/>
      <c r="AM2879"/>
      <c r="AN2879"/>
      <c r="AO2879"/>
      <c r="AP2879"/>
      <c r="AQ2879"/>
      <c r="AR2879"/>
      <c r="AS2879"/>
      <c r="AT2879"/>
      <c r="AU2879"/>
      <c r="AV2879"/>
      <c r="AW2879"/>
      <c r="AX2879"/>
      <c r="AY2879"/>
      <c r="AZ2879"/>
      <c r="BA2879"/>
      <c r="BB2879"/>
      <c r="BC2879"/>
      <c r="BD2879"/>
      <c r="BE2879"/>
      <c r="BF2879"/>
      <c r="BG2879"/>
      <c r="BH2879"/>
      <c r="BI2879"/>
      <c r="BJ2879" t="s">
        <v>67</v>
      </c>
      <c r="BK2879"/>
      <c r="BL2879" t="s">
        <v>81</v>
      </c>
      <c r="BM2879">
        <v>42805</v>
      </c>
      <c r="BN2879"/>
      <c r="BO2879"/>
    </row>
    <row r="2880" spans="1:67" s="12" customFormat="1" x14ac:dyDescent="0.25">
      <c r="A2880" t="s">
        <v>1423</v>
      </c>
      <c r="B2880"/>
      <c r="C2880" t="s">
        <v>1504</v>
      </c>
      <c r="D2880" t="s">
        <v>64</v>
      </c>
      <c r="E2880" t="s">
        <v>963</v>
      </c>
      <c r="F2880" t="s">
        <v>416</v>
      </c>
      <c r="G2880" t="s">
        <v>876</v>
      </c>
      <c r="H2880" t="s">
        <v>416</v>
      </c>
      <c r="I2880"/>
      <c r="J2880"/>
      <c r="K2880"/>
      <c r="L2880"/>
      <c r="M2880"/>
      <c r="N2880"/>
      <c r="O2880"/>
      <c r="P2880"/>
      <c r="Q2880"/>
      <c r="R2880"/>
      <c r="S2880"/>
      <c r="T2880"/>
      <c r="U2880"/>
      <c r="V2880"/>
      <c r="W2880"/>
      <c r="X2880"/>
      <c r="Y2880"/>
      <c r="Z2880"/>
      <c r="AA2880"/>
      <c r="AB2880"/>
      <c r="AC2880"/>
      <c r="AD2880"/>
      <c r="AE2880"/>
      <c r="AF2880"/>
      <c r="AG2880">
        <v>4.0999999999999996</v>
      </c>
      <c r="AH2880">
        <v>5.38</v>
      </c>
      <c r="AI2880">
        <v>4.96</v>
      </c>
      <c r="AJ2880">
        <v>5.38</v>
      </c>
      <c r="AK2880"/>
      <c r="AL2880"/>
      <c r="AM2880"/>
      <c r="AN2880"/>
      <c r="AO2880"/>
      <c r="AP2880"/>
      <c r="AQ2880"/>
      <c r="AR2880"/>
      <c r="AS2880"/>
      <c r="AT2880"/>
      <c r="AU2880"/>
      <c r="AV2880"/>
      <c r="AW2880"/>
      <c r="AX2880"/>
      <c r="AY2880"/>
      <c r="AZ2880"/>
      <c r="BA2880"/>
      <c r="BB2880"/>
      <c r="BC2880"/>
      <c r="BD2880"/>
      <c r="BE2880"/>
      <c r="BF2880"/>
      <c r="BG2880"/>
      <c r="BH2880"/>
      <c r="BI2880"/>
      <c r="BJ2880" t="s">
        <v>67</v>
      </c>
      <c r="BK2880"/>
      <c r="BL2880" t="s">
        <v>81</v>
      </c>
      <c r="BM2880">
        <v>42805</v>
      </c>
      <c r="BN2880"/>
      <c r="BO2880"/>
    </row>
    <row r="2881" spans="1:67" x14ac:dyDescent="0.25">
      <c r="A2881" t="s">
        <v>1424</v>
      </c>
      <c r="C2881" t="s">
        <v>1504</v>
      </c>
      <c r="D2881" t="s">
        <v>64</v>
      </c>
      <c r="E2881" t="s">
        <v>963</v>
      </c>
      <c r="F2881" t="s">
        <v>416</v>
      </c>
      <c r="G2881" t="s">
        <v>876</v>
      </c>
      <c r="H2881" t="s">
        <v>416</v>
      </c>
      <c r="AW2881">
        <v>5.59</v>
      </c>
      <c r="AX2881">
        <v>4.76</v>
      </c>
      <c r="AY2881">
        <v>4.4800000000000004</v>
      </c>
      <c r="AZ2881">
        <v>4.76</v>
      </c>
      <c r="BI2881" t="s">
        <v>1101</v>
      </c>
      <c r="BJ2881" t="s">
        <v>67</v>
      </c>
      <c r="BL2881" t="s">
        <v>81</v>
      </c>
      <c r="BM2881">
        <v>42805</v>
      </c>
    </row>
    <row r="2882" spans="1:67" x14ac:dyDescent="0.25">
      <c r="A2882" t="s">
        <v>1425</v>
      </c>
      <c r="C2882" t="s">
        <v>1504</v>
      </c>
      <c r="D2882" t="s">
        <v>64</v>
      </c>
      <c r="E2882" t="s">
        <v>963</v>
      </c>
      <c r="F2882" t="s">
        <v>416</v>
      </c>
      <c r="G2882" t="s">
        <v>876</v>
      </c>
      <c r="H2882" t="s">
        <v>416</v>
      </c>
      <c r="AW2882">
        <v>5.78</v>
      </c>
      <c r="AX2882">
        <v>5.67</v>
      </c>
      <c r="AY2882">
        <v>5.87</v>
      </c>
      <c r="AZ2882">
        <v>5.87</v>
      </c>
      <c r="BI2882" t="s">
        <v>1101</v>
      </c>
      <c r="BJ2882" t="s">
        <v>67</v>
      </c>
      <c r="BL2882" t="s">
        <v>81</v>
      </c>
      <c r="BM2882">
        <v>42805</v>
      </c>
    </row>
    <row r="2883" spans="1:67" x14ac:dyDescent="0.25">
      <c r="A2883" t="s">
        <v>1426</v>
      </c>
      <c r="C2883" t="s">
        <v>1504</v>
      </c>
      <c r="D2883" t="s">
        <v>64</v>
      </c>
      <c r="E2883" t="s">
        <v>963</v>
      </c>
      <c r="F2883" t="s">
        <v>416</v>
      </c>
      <c r="G2883" t="s">
        <v>876</v>
      </c>
      <c r="H2883" t="s">
        <v>416</v>
      </c>
      <c r="AW2883">
        <v>6.09</v>
      </c>
      <c r="AX2883">
        <v>5.31</v>
      </c>
      <c r="AY2883">
        <v>5.25</v>
      </c>
      <c r="AZ2883">
        <v>5.31</v>
      </c>
      <c r="BI2883" t="s">
        <v>1101</v>
      </c>
      <c r="BJ2883" t="s">
        <v>67</v>
      </c>
      <c r="BL2883" t="s">
        <v>81</v>
      </c>
      <c r="BM2883">
        <v>42805</v>
      </c>
      <c r="BN2883" t="s">
        <v>69</v>
      </c>
      <c r="BO2883" t="s">
        <v>81</v>
      </c>
    </row>
    <row r="2884" spans="1:67" x14ac:dyDescent="0.25">
      <c r="A2884" t="s">
        <v>1427</v>
      </c>
      <c r="C2884" t="s">
        <v>1504</v>
      </c>
      <c r="D2884" t="s">
        <v>64</v>
      </c>
      <c r="E2884" t="s">
        <v>963</v>
      </c>
      <c r="F2884" t="s">
        <v>416</v>
      </c>
      <c r="G2884" t="s">
        <v>876</v>
      </c>
      <c r="H2884" t="s">
        <v>416</v>
      </c>
      <c r="AX2884">
        <v>4.46</v>
      </c>
      <c r="BI2884" t="s">
        <v>1101</v>
      </c>
      <c r="BJ2884" t="s">
        <v>67</v>
      </c>
      <c r="BL2884" t="s">
        <v>81</v>
      </c>
      <c r="BM2884">
        <v>42805</v>
      </c>
    </row>
    <row r="2885" spans="1:67" x14ac:dyDescent="0.25">
      <c r="A2885" t="s">
        <v>1428</v>
      </c>
      <c r="C2885" t="s">
        <v>1504</v>
      </c>
      <c r="D2885" t="s">
        <v>64</v>
      </c>
      <c r="E2885" t="s">
        <v>963</v>
      </c>
      <c r="F2885" t="s">
        <v>416</v>
      </c>
      <c r="G2885" t="s">
        <v>876</v>
      </c>
      <c r="H2885" t="s">
        <v>416</v>
      </c>
      <c r="AX2885">
        <v>4.2300000000000004</v>
      </c>
      <c r="BI2885" t="s">
        <v>1101</v>
      </c>
      <c r="BJ2885" t="s">
        <v>67</v>
      </c>
      <c r="BL2885" t="s">
        <v>81</v>
      </c>
      <c r="BM2885">
        <v>42805</v>
      </c>
    </row>
    <row r="2886" spans="1:67" x14ac:dyDescent="0.25">
      <c r="A2886" s="13" t="s">
        <v>1723</v>
      </c>
      <c r="B2886" s="13"/>
      <c r="C2886" s="13" t="s">
        <v>1504</v>
      </c>
      <c r="D2886" s="13" t="s">
        <v>64</v>
      </c>
      <c r="E2886" s="13" t="s">
        <v>963</v>
      </c>
      <c r="F2886" s="13" t="s">
        <v>416</v>
      </c>
      <c r="G2886" s="13" t="s">
        <v>129</v>
      </c>
      <c r="H2886" s="13" t="s">
        <v>1433</v>
      </c>
      <c r="I2886" s="13"/>
      <c r="J2886" s="13"/>
      <c r="K2886" s="13"/>
      <c r="L2886" s="13"/>
      <c r="M2886" s="13"/>
      <c r="N2886" s="13"/>
      <c r="O2886" s="13"/>
      <c r="P2886" s="13"/>
      <c r="Q2886" s="13"/>
      <c r="R2886" s="13"/>
      <c r="S2886" s="13"/>
      <c r="T2886" s="13"/>
      <c r="U2886" s="13"/>
      <c r="V2886" s="13"/>
      <c r="W2886" s="13"/>
      <c r="X2886" s="13"/>
      <c r="Y2886" s="13"/>
      <c r="Z2886" s="13"/>
      <c r="AA2886" s="13"/>
      <c r="AB2886" s="13"/>
      <c r="AC2886" s="13"/>
      <c r="AD2886" s="13"/>
      <c r="AE2886" s="13"/>
      <c r="AF2886" s="13"/>
      <c r="AG2886" s="13"/>
      <c r="AH2886" s="13"/>
      <c r="AI2886" s="13"/>
      <c r="AJ2886" s="13"/>
      <c r="AK2886" s="13"/>
      <c r="AL2886" s="13"/>
      <c r="AM2886" s="13"/>
      <c r="AN2886" s="13"/>
      <c r="AO2886" s="13"/>
      <c r="AP2886" s="13"/>
      <c r="AQ2886" s="13"/>
      <c r="AR2886" s="13"/>
      <c r="AS2886" s="13"/>
      <c r="AT2886" s="13"/>
      <c r="AU2886" s="13"/>
      <c r="AV2886" s="13"/>
      <c r="AW2886" s="13"/>
      <c r="AX2886" s="13"/>
      <c r="AY2886" s="13"/>
      <c r="AZ2886" s="13"/>
      <c r="BA2886" s="13"/>
      <c r="BB2886" s="13"/>
      <c r="BC2886" s="13"/>
      <c r="BD2886" s="13"/>
      <c r="BE2886" s="13"/>
      <c r="BF2886" s="13"/>
      <c r="BG2886" s="13"/>
      <c r="BH2886" s="13"/>
      <c r="BI2886" s="13"/>
      <c r="BJ2886" s="13"/>
      <c r="BK2886" s="13"/>
      <c r="BL2886" s="13"/>
      <c r="BM2886" s="13"/>
      <c r="BN2886" s="13"/>
      <c r="BO2886" s="13"/>
    </row>
    <row r="2887" spans="1:67" x14ac:dyDescent="0.25">
      <c r="C2887" t="s">
        <v>1504</v>
      </c>
      <c r="D2887" t="s">
        <v>64</v>
      </c>
      <c r="E2887" t="s">
        <v>963</v>
      </c>
      <c r="F2887" t="s">
        <v>416</v>
      </c>
      <c r="G2887" t="s">
        <v>129</v>
      </c>
      <c r="H2887" t="s">
        <v>1433</v>
      </c>
      <c r="U2887">
        <v>4</v>
      </c>
      <c r="X2887">
        <v>4.5999999999999996</v>
      </c>
      <c r="Y2887">
        <v>6</v>
      </c>
      <c r="AB2887">
        <v>6.5</v>
      </c>
      <c r="AC2887">
        <v>7</v>
      </c>
      <c r="AF2887">
        <v>8.5</v>
      </c>
      <c r="BJ2887" t="s">
        <v>67</v>
      </c>
      <c r="BK2887" s="1">
        <v>44797</v>
      </c>
      <c r="BL2887" t="s">
        <v>75</v>
      </c>
      <c r="BM2887">
        <v>36083</v>
      </c>
      <c r="BN2887" t="s">
        <v>60</v>
      </c>
      <c r="BO2887" t="s">
        <v>75</v>
      </c>
    </row>
    <row r="2888" spans="1:67" s="12" customFormat="1" x14ac:dyDescent="0.25">
      <c r="A2888"/>
      <c r="B2888"/>
      <c r="C2888" t="s">
        <v>1504</v>
      </c>
      <c r="D2888" t="s">
        <v>64</v>
      </c>
      <c r="E2888" t="s">
        <v>963</v>
      </c>
      <c r="F2888" t="s">
        <v>416</v>
      </c>
      <c r="G2888" t="s">
        <v>129</v>
      </c>
      <c r="H2888" t="s">
        <v>416</v>
      </c>
      <c r="I2888"/>
      <c r="J2888"/>
      <c r="K2888"/>
      <c r="L2888"/>
      <c r="M2888"/>
      <c r="N2888"/>
      <c r="O2888"/>
      <c r="P2888"/>
      <c r="Q2888"/>
      <c r="R2888"/>
      <c r="S2888"/>
      <c r="T2888"/>
      <c r="U2888">
        <v>6</v>
      </c>
      <c r="V2888"/>
      <c r="W2888"/>
      <c r="X2888">
        <v>5</v>
      </c>
      <c r="Y2888">
        <v>6</v>
      </c>
      <c r="Z2888"/>
      <c r="AA2888"/>
      <c r="AB2888">
        <v>6</v>
      </c>
      <c r="AC2888">
        <v>6</v>
      </c>
      <c r="AD2888"/>
      <c r="AE2888"/>
      <c r="AF2888">
        <v>7.5</v>
      </c>
      <c r="AG2888">
        <v>4</v>
      </c>
      <c r="AH2888"/>
      <c r="AI2888"/>
      <c r="AJ2888">
        <v>6</v>
      </c>
      <c r="AK2888"/>
      <c r="AL2888"/>
      <c r="AM2888"/>
      <c r="AN2888"/>
      <c r="AO2888"/>
      <c r="AP2888"/>
      <c r="AQ2888"/>
      <c r="AR2888"/>
      <c r="AS2888"/>
      <c r="AT2888"/>
      <c r="AU2888"/>
      <c r="AV2888"/>
      <c r="AW2888"/>
      <c r="AX2888"/>
      <c r="AY2888"/>
      <c r="AZ2888"/>
      <c r="BA2888"/>
      <c r="BB2888"/>
      <c r="BC2888"/>
      <c r="BD2888"/>
      <c r="BE2888"/>
      <c r="BF2888"/>
      <c r="BG2888"/>
      <c r="BH2888"/>
      <c r="BI2888" t="s">
        <v>1431</v>
      </c>
      <c r="BJ2888" t="s">
        <v>67</v>
      </c>
      <c r="BK2888" s="1">
        <v>44797</v>
      </c>
      <c r="BL2888" t="s">
        <v>75</v>
      </c>
      <c r="BM2888">
        <v>36083</v>
      </c>
      <c r="BN2888" t="s">
        <v>60</v>
      </c>
      <c r="BO2888" t="s">
        <v>75</v>
      </c>
    </row>
    <row r="2889" spans="1:67" s="12" customFormat="1" x14ac:dyDescent="0.25">
      <c r="A2889"/>
      <c r="B2889"/>
      <c r="C2889" t="s">
        <v>1504</v>
      </c>
      <c r="D2889" t="s">
        <v>64</v>
      </c>
      <c r="E2889" t="s">
        <v>963</v>
      </c>
      <c r="F2889" t="s">
        <v>416</v>
      </c>
      <c r="G2889" t="s">
        <v>129</v>
      </c>
      <c r="H2889" t="s">
        <v>416</v>
      </c>
      <c r="I2889"/>
      <c r="J2889"/>
      <c r="K2889"/>
      <c r="L2889"/>
      <c r="M2889"/>
      <c r="N2889"/>
      <c r="O2889"/>
      <c r="P2889"/>
      <c r="Q2889"/>
      <c r="R2889"/>
      <c r="S2889"/>
      <c r="T2889"/>
      <c r="U2889"/>
      <c r="V2889"/>
      <c r="W2889"/>
      <c r="X2889"/>
      <c r="Y2889">
        <v>6</v>
      </c>
      <c r="Z2889"/>
      <c r="AA2889"/>
      <c r="AB2889">
        <v>6</v>
      </c>
      <c r="AC2889">
        <v>6.2</v>
      </c>
      <c r="AD2889"/>
      <c r="AE2889"/>
      <c r="AF2889">
        <v>7.2</v>
      </c>
      <c r="AG2889">
        <v>4.7</v>
      </c>
      <c r="AH2889"/>
      <c r="AI2889"/>
      <c r="AJ2889">
        <v>6</v>
      </c>
      <c r="AK2889"/>
      <c r="AL2889"/>
      <c r="AM2889"/>
      <c r="AN2889"/>
      <c r="AO2889"/>
      <c r="AP2889"/>
      <c r="AQ2889"/>
      <c r="AR2889"/>
      <c r="AS2889">
        <v>5</v>
      </c>
      <c r="AT2889"/>
      <c r="AU2889"/>
      <c r="AV2889"/>
      <c r="AW2889">
        <v>5.7</v>
      </c>
      <c r="AX2889"/>
      <c r="AY2889"/>
      <c r="AZ2889">
        <v>4.2</v>
      </c>
      <c r="BA2889"/>
      <c r="BB2889"/>
      <c r="BC2889"/>
      <c r="BD2889"/>
      <c r="BE2889">
        <v>7</v>
      </c>
      <c r="BF2889"/>
      <c r="BG2889"/>
      <c r="BH2889">
        <v>3.5</v>
      </c>
      <c r="BI2889" t="s">
        <v>1432</v>
      </c>
      <c r="BJ2889" t="s">
        <v>67</v>
      </c>
      <c r="BK2889" s="1">
        <v>44797</v>
      </c>
      <c r="BL2889" t="s">
        <v>75</v>
      </c>
      <c r="BM2889">
        <v>36083</v>
      </c>
      <c r="BN2889" t="s">
        <v>60</v>
      </c>
      <c r="BO2889" t="s">
        <v>75</v>
      </c>
    </row>
    <row r="2890" spans="1:67" s="12" customFormat="1" ht="18" x14ac:dyDescent="0.25">
      <c r="A2890" s="13" t="s">
        <v>1723</v>
      </c>
      <c r="B2890" s="13"/>
      <c r="C2890" s="13" t="s">
        <v>1504</v>
      </c>
      <c r="D2890" s="13" t="s">
        <v>64</v>
      </c>
      <c r="E2890" s="13" t="s">
        <v>963</v>
      </c>
      <c r="F2890" s="13" t="s">
        <v>416</v>
      </c>
      <c r="G2890" s="13" t="s">
        <v>963</v>
      </c>
      <c r="H2890" s="13" t="s">
        <v>1556</v>
      </c>
      <c r="I2890" s="13"/>
      <c r="J2890" s="13"/>
      <c r="K2890" s="13"/>
      <c r="L2890" s="13"/>
      <c r="M2890" s="13"/>
      <c r="N2890" s="13"/>
      <c r="O2890" s="13"/>
      <c r="P2890" s="13"/>
      <c r="Q2890" s="13"/>
      <c r="R2890" s="13"/>
      <c r="S2890" s="13"/>
      <c r="T2890" s="13"/>
      <c r="U2890" s="13"/>
      <c r="V2890" s="13"/>
      <c r="W2890" s="13"/>
      <c r="X2890" s="13"/>
      <c r="Y2890" s="13"/>
      <c r="Z2890" s="13"/>
      <c r="AA2890" s="13"/>
      <c r="AB2890" s="13"/>
      <c r="AC2890" s="13"/>
      <c r="AD2890" s="13"/>
      <c r="AE2890" s="13"/>
      <c r="AF2890" s="13"/>
      <c r="AG2890" s="13"/>
      <c r="AH2890" s="13"/>
      <c r="AI2890" s="13"/>
      <c r="AJ2890" s="13"/>
      <c r="AK2890" s="13"/>
      <c r="AL2890" s="13"/>
      <c r="AM2890" s="13"/>
      <c r="AN2890" s="13"/>
      <c r="AO2890" s="13"/>
      <c r="AP2890" s="13"/>
      <c r="AQ2890" s="13"/>
      <c r="AR2890" s="13"/>
      <c r="AS2890" s="13"/>
      <c r="AT2890" s="13"/>
      <c r="AU2890" s="13"/>
      <c r="AV2890" s="13"/>
      <c r="AW2890" s="13"/>
      <c r="AX2890" s="13"/>
      <c r="AY2890" s="13"/>
      <c r="AZ2890" s="13"/>
      <c r="BA2890" s="13"/>
      <c r="BB2890" s="13"/>
      <c r="BC2890" s="13"/>
      <c r="BD2890" s="13"/>
      <c r="BE2890" s="13"/>
      <c r="BF2890" s="13"/>
      <c r="BG2890" s="13"/>
      <c r="BH2890" s="13"/>
      <c r="BI2890" s="13"/>
      <c r="BJ2890" s="13"/>
      <c r="BK2890" s="13"/>
      <c r="BL2890" s="13"/>
      <c r="BM2890" s="13"/>
      <c r="BN2890" s="13"/>
      <c r="BO2890" s="13"/>
    </row>
    <row r="2891" spans="1:67" s="12" customFormat="1" ht="18" x14ac:dyDescent="0.25">
      <c r="A2891" s="8" t="s">
        <v>2309</v>
      </c>
      <c r="B2891" t="s">
        <v>326</v>
      </c>
      <c r="C2891" t="s">
        <v>1504</v>
      </c>
      <c r="D2891" t="s">
        <v>64</v>
      </c>
      <c r="E2891" t="s">
        <v>963</v>
      </c>
      <c r="F2891" t="s">
        <v>416</v>
      </c>
      <c r="G2891" s="8" t="s">
        <v>963</v>
      </c>
      <c r="H2891" s="8" t="s">
        <v>1556</v>
      </c>
      <c r="I2891" s="8"/>
      <c r="J2891"/>
      <c r="K2891"/>
      <c r="L2891"/>
      <c r="M2891"/>
      <c r="N2891"/>
      <c r="O2891"/>
      <c r="P2891"/>
      <c r="Q2891"/>
      <c r="R2891"/>
      <c r="S2891"/>
      <c r="T2891"/>
      <c r="U2891"/>
      <c r="V2891"/>
      <c r="W2891"/>
      <c r="X2891"/>
      <c r="Y2891">
        <v>5.0999999999999996</v>
      </c>
      <c r="Z2891"/>
      <c r="AA2891"/>
      <c r="AB2891">
        <v>5.6</v>
      </c>
      <c r="AC2891"/>
      <c r="AD2891"/>
      <c r="AE2891"/>
      <c r="AF2891"/>
      <c r="AG2891"/>
      <c r="AH2891"/>
      <c r="AI2891"/>
      <c r="AJ2891"/>
      <c r="AK2891"/>
      <c r="AL2891"/>
      <c r="AM2891"/>
      <c r="AN2891"/>
      <c r="AO2891"/>
      <c r="AP2891"/>
      <c r="AQ2891"/>
      <c r="AR2891"/>
      <c r="AS2891"/>
      <c r="AT2891"/>
      <c r="AU2891"/>
      <c r="AV2891"/>
      <c r="AW2891"/>
      <c r="AX2891"/>
      <c r="AY2891"/>
      <c r="AZ2891"/>
      <c r="BA2891"/>
      <c r="BB2891"/>
      <c r="BC2891"/>
      <c r="BD2891"/>
      <c r="BE2891"/>
      <c r="BF2891"/>
      <c r="BG2891"/>
      <c r="BH2891"/>
      <c r="BI2891"/>
      <c r="BJ2891" s="8" t="s">
        <v>67</v>
      </c>
      <c r="BK2891" s="9">
        <v>44820</v>
      </c>
      <c r="BL2891" s="8" t="s">
        <v>2299</v>
      </c>
      <c r="BM2891" s="8" t="s">
        <v>2335</v>
      </c>
      <c r="BN2891" t="s">
        <v>60</v>
      </c>
      <c r="BO2891" s="8" t="s">
        <v>2299</v>
      </c>
    </row>
    <row r="2892" spans="1:67" s="13" customFormat="1" x14ac:dyDescent="0.25">
      <c r="A2892" s="12" t="s">
        <v>2310</v>
      </c>
      <c r="B2892" s="12"/>
      <c r="C2892" s="12" t="s">
        <v>1504</v>
      </c>
      <c r="D2892" s="12" t="s">
        <v>64</v>
      </c>
      <c r="E2892" s="12" t="s">
        <v>963</v>
      </c>
      <c r="F2892" s="12" t="s">
        <v>416</v>
      </c>
      <c r="G2892" s="12" t="s">
        <v>963</v>
      </c>
      <c r="H2892" s="12" t="s">
        <v>1556</v>
      </c>
      <c r="I2892" s="12"/>
      <c r="J2892" s="12"/>
      <c r="K2892" s="12"/>
      <c r="L2892" s="12"/>
      <c r="M2892" s="12"/>
      <c r="N2892" s="12"/>
      <c r="O2892" s="12"/>
      <c r="P2892" s="12"/>
      <c r="Q2892" s="12"/>
      <c r="R2892" s="12"/>
      <c r="S2892" s="12"/>
      <c r="T2892" s="12"/>
      <c r="U2892" s="12"/>
      <c r="V2892" s="12"/>
      <c r="W2892" s="12"/>
      <c r="X2892" s="12"/>
      <c r="Y2892" s="12"/>
      <c r="Z2892" s="12"/>
      <c r="AA2892" s="12"/>
      <c r="AB2892" s="12"/>
      <c r="AC2892" s="12"/>
      <c r="AD2892" s="12"/>
      <c r="AE2892" s="12"/>
      <c r="AF2892" s="12"/>
      <c r="AG2892" s="12"/>
      <c r="AH2892" s="12"/>
      <c r="AI2892" s="12"/>
      <c r="AJ2892" s="12"/>
      <c r="AK2892" s="12"/>
      <c r="AL2892" s="12"/>
      <c r="AM2892" s="12"/>
      <c r="AN2892" s="12"/>
      <c r="AO2892" s="12"/>
      <c r="AP2892" s="12"/>
      <c r="AQ2892" s="12"/>
      <c r="AR2892" s="12"/>
      <c r="AS2892" s="12"/>
      <c r="AT2892" s="12"/>
      <c r="AU2892" s="12"/>
      <c r="AV2892" s="12"/>
      <c r="AW2892" s="12"/>
      <c r="AX2892" s="12"/>
      <c r="AY2892" s="12"/>
      <c r="AZ2892" s="12"/>
      <c r="BA2892" s="12"/>
      <c r="BB2892" s="12"/>
      <c r="BC2892" s="12"/>
      <c r="BD2892" s="12"/>
      <c r="BE2892" s="12"/>
      <c r="BF2892" s="12"/>
      <c r="BG2892" s="12"/>
      <c r="BH2892" s="12"/>
      <c r="BI2892" s="12"/>
      <c r="BJ2892" s="12" t="s">
        <v>67</v>
      </c>
      <c r="BK2892" s="14">
        <v>44820</v>
      </c>
      <c r="BL2892" s="12" t="s">
        <v>2299</v>
      </c>
      <c r="BM2892" s="12" t="s">
        <v>2335</v>
      </c>
      <c r="BN2892" s="12" t="s">
        <v>60</v>
      </c>
      <c r="BO2892" s="12" t="s">
        <v>2299</v>
      </c>
    </row>
    <row r="2893" spans="1:67" s="13" customFormat="1" x14ac:dyDescent="0.25">
      <c r="A2893" s="13" t="s">
        <v>1723</v>
      </c>
      <c r="C2893" s="13" t="s">
        <v>1504</v>
      </c>
      <c r="D2893" s="13" t="s">
        <v>64</v>
      </c>
      <c r="E2893" s="13" t="s">
        <v>963</v>
      </c>
      <c r="F2893" s="13" t="s">
        <v>416</v>
      </c>
      <c r="G2893" s="13" t="s">
        <v>963</v>
      </c>
      <c r="H2893" s="13" t="s">
        <v>424</v>
      </c>
    </row>
    <row r="2894" spans="1:67" s="13" customFormat="1" x14ac:dyDescent="0.25">
      <c r="A2894" t="s">
        <v>1429</v>
      </c>
      <c r="B2894" t="s">
        <v>157</v>
      </c>
      <c r="C2894" t="s">
        <v>1504</v>
      </c>
      <c r="D2894" t="s">
        <v>64</v>
      </c>
      <c r="E2894" t="s">
        <v>963</v>
      </c>
      <c r="F2894" t="s">
        <v>416</v>
      </c>
      <c r="G2894" t="s">
        <v>963</v>
      </c>
      <c r="H2894" t="s">
        <v>424</v>
      </c>
      <c r="I2894"/>
      <c r="J2894"/>
      <c r="K2894"/>
      <c r="L2894"/>
      <c r="M2894"/>
      <c r="N2894"/>
      <c r="O2894"/>
      <c r="P2894"/>
      <c r="Q2894"/>
      <c r="R2894"/>
      <c r="S2894"/>
      <c r="T2894"/>
      <c r="U2894"/>
      <c r="V2894"/>
      <c r="W2894"/>
      <c r="X2894"/>
      <c r="Y2894"/>
      <c r="Z2894"/>
      <c r="AA2894"/>
      <c r="AB2894"/>
      <c r="AC2894"/>
      <c r="AD2894"/>
      <c r="AE2894"/>
      <c r="AF2894"/>
      <c r="AG2894"/>
      <c r="AH2894"/>
      <c r="AI2894"/>
      <c r="AJ2894"/>
      <c r="AK2894">
        <v>3.6</v>
      </c>
      <c r="AL2894"/>
      <c r="AM2894"/>
      <c r="AN2894">
        <v>2.8</v>
      </c>
      <c r="AO2894">
        <v>4.5999999999999996</v>
      </c>
      <c r="AP2894"/>
      <c r="AQ2894"/>
      <c r="AR2894">
        <v>3.3</v>
      </c>
      <c r="AS2894">
        <v>5.4</v>
      </c>
      <c r="AT2894"/>
      <c r="AU2894"/>
      <c r="AV2894">
        <v>4</v>
      </c>
      <c r="AW2894">
        <v>5.5</v>
      </c>
      <c r="AX2894"/>
      <c r="AY2894"/>
      <c r="AZ2894">
        <v>4.7</v>
      </c>
      <c r="BA2894">
        <v>6</v>
      </c>
      <c r="BB2894"/>
      <c r="BC2894"/>
      <c r="BD2894">
        <v>5.5</v>
      </c>
      <c r="BE2894">
        <v>6.1</v>
      </c>
      <c r="BF2894"/>
      <c r="BG2894"/>
      <c r="BH2894">
        <v>4.7</v>
      </c>
      <c r="BI2894"/>
      <c r="BJ2894" t="s">
        <v>58</v>
      </c>
      <c r="BK2894"/>
      <c r="BL2894" t="s">
        <v>376</v>
      </c>
      <c r="BM2894">
        <v>3140</v>
      </c>
      <c r="BN2894"/>
      <c r="BO2894"/>
    </row>
    <row r="2895" spans="1:67" s="13" customFormat="1" x14ac:dyDescent="0.25">
      <c r="A2895" s="13" t="s">
        <v>1723</v>
      </c>
      <c r="C2895" s="13" t="s">
        <v>1504</v>
      </c>
      <c r="D2895" s="13" t="s">
        <v>64</v>
      </c>
      <c r="E2895" s="13" t="s">
        <v>963</v>
      </c>
      <c r="F2895" s="13" t="s">
        <v>416</v>
      </c>
      <c r="G2895" s="13" t="s">
        <v>963</v>
      </c>
      <c r="H2895" s="13" t="s">
        <v>416</v>
      </c>
    </row>
    <row r="2896" spans="1:67" s="13" customFormat="1" x14ac:dyDescent="0.25">
      <c r="A2896" s="6" t="s">
        <v>2281</v>
      </c>
      <c r="B2896" s="6"/>
      <c r="C2896" s="6" t="s">
        <v>1504</v>
      </c>
      <c r="D2896" s="6" t="s">
        <v>64</v>
      </c>
      <c r="E2896" s="6" t="s">
        <v>963</v>
      </c>
      <c r="F2896" s="6" t="s">
        <v>416</v>
      </c>
      <c r="G2896" s="6" t="s">
        <v>963</v>
      </c>
      <c r="H2896" s="6" t="s">
        <v>416</v>
      </c>
      <c r="I2896" s="6"/>
      <c r="J2896" s="6"/>
      <c r="K2896" s="6"/>
      <c r="L2896" s="6"/>
      <c r="M2896" s="6"/>
      <c r="N2896" s="6"/>
      <c r="O2896" s="6"/>
      <c r="P2896" s="6"/>
      <c r="Q2896" s="6"/>
      <c r="R2896" s="6"/>
      <c r="S2896" s="6"/>
      <c r="T2896" s="6"/>
      <c r="U2896" s="6"/>
      <c r="V2896" s="6"/>
      <c r="W2896" s="6"/>
      <c r="X2896" s="6"/>
      <c r="Y2896" s="6"/>
      <c r="Z2896" s="6"/>
      <c r="AA2896" s="6"/>
      <c r="AB2896" s="6"/>
      <c r="AC2896" s="6"/>
      <c r="AD2896" s="6"/>
      <c r="AE2896" s="6"/>
      <c r="AF2896" s="6"/>
      <c r="AG2896" s="6"/>
      <c r="AH2896" s="6"/>
      <c r="AI2896" s="6"/>
      <c r="AJ2896" s="6"/>
      <c r="AK2896" s="6"/>
      <c r="AL2896" s="6"/>
      <c r="AM2896" s="6"/>
      <c r="AN2896" s="6"/>
      <c r="AO2896" s="6"/>
      <c r="AP2896" s="6"/>
      <c r="AQ2896" s="6"/>
      <c r="AR2896" s="6"/>
      <c r="AS2896" s="6"/>
      <c r="AT2896" s="6"/>
      <c r="AU2896" s="6"/>
      <c r="AV2896" s="6"/>
      <c r="AW2896" s="6"/>
      <c r="AX2896" s="6"/>
      <c r="AY2896" s="6"/>
      <c r="AZ2896" s="6"/>
      <c r="BA2896" s="6"/>
      <c r="BB2896" s="6"/>
      <c r="BC2896" s="6"/>
      <c r="BD2896" s="6"/>
      <c r="BE2896" s="6"/>
      <c r="BF2896" s="6"/>
      <c r="BG2896" s="6"/>
      <c r="BH2896" s="6"/>
      <c r="BI2896" s="6"/>
      <c r="BJ2896" s="6" t="s">
        <v>67</v>
      </c>
      <c r="BK2896" s="7">
        <v>44820</v>
      </c>
      <c r="BL2896" s="6" t="s">
        <v>2279</v>
      </c>
      <c r="BM2896" s="33">
        <v>82637</v>
      </c>
      <c r="BN2896" s="6" t="s">
        <v>60</v>
      </c>
      <c r="BO2896" s="6" t="s">
        <v>2279</v>
      </c>
    </row>
    <row r="2897" spans="1:67" s="13" customFormat="1" x14ac:dyDescent="0.25">
      <c r="A2897" s="6" t="s">
        <v>2282</v>
      </c>
      <c r="B2897" s="6"/>
      <c r="C2897" s="6" t="s">
        <v>1504</v>
      </c>
      <c r="D2897" s="6" t="s">
        <v>64</v>
      </c>
      <c r="E2897" s="6" t="s">
        <v>963</v>
      </c>
      <c r="F2897" s="6" t="s">
        <v>416</v>
      </c>
      <c r="G2897" s="6" t="s">
        <v>963</v>
      </c>
      <c r="H2897" s="6" t="s">
        <v>416</v>
      </c>
      <c r="I2897" s="6"/>
      <c r="J2897" s="6"/>
      <c r="K2897" s="6"/>
      <c r="L2897" s="6"/>
      <c r="M2897" s="6"/>
      <c r="N2897" s="6"/>
      <c r="O2897" s="6"/>
      <c r="P2897" s="6"/>
      <c r="Q2897" s="6"/>
      <c r="R2897" s="6"/>
      <c r="S2897" s="6"/>
      <c r="T2897" s="6"/>
      <c r="U2897" s="6"/>
      <c r="V2897" s="6"/>
      <c r="W2897" s="6"/>
      <c r="X2897" s="6"/>
      <c r="Y2897" s="6"/>
      <c r="Z2897" s="6"/>
      <c r="AA2897" s="6"/>
      <c r="AB2897" s="6"/>
      <c r="AC2897" s="6"/>
      <c r="AD2897" s="6"/>
      <c r="AE2897" s="6"/>
      <c r="AF2897" s="6"/>
      <c r="AG2897" s="6"/>
      <c r="AH2897" s="6"/>
      <c r="AI2897" s="6"/>
      <c r="AJ2897" s="6"/>
      <c r="AK2897" s="6"/>
      <c r="AL2897" s="6"/>
      <c r="AM2897" s="6"/>
      <c r="AN2897" s="6"/>
      <c r="AO2897" s="6"/>
      <c r="AP2897" s="6"/>
      <c r="AQ2897" s="6"/>
      <c r="AR2897" s="6"/>
      <c r="AS2897" s="6"/>
      <c r="AT2897" s="6"/>
      <c r="AU2897" s="6"/>
      <c r="AV2897" s="6"/>
      <c r="AW2897" s="6"/>
      <c r="AX2897" s="6"/>
      <c r="AY2897" s="6"/>
      <c r="AZ2897" s="6"/>
      <c r="BA2897" s="6"/>
      <c r="BB2897" s="6"/>
      <c r="BC2897" s="6"/>
      <c r="BD2897" s="6"/>
      <c r="BE2897" s="6"/>
      <c r="BF2897" s="6"/>
      <c r="BG2897" s="6"/>
      <c r="BH2897" s="6"/>
      <c r="BI2897" s="6"/>
      <c r="BJ2897" s="6" t="s">
        <v>67</v>
      </c>
      <c r="BK2897" s="7">
        <v>44820</v>
      </c>
      <c r="BL2897" s="6" t="s">
        <v>2279</v>
      </c>
      <c r="BM2897" s="33">
        <v>82637</v>
      </c>
      <c r="BN2897" s="6" t="s">
        <v>60</v>
      </c>
      <c r="BO2897" s="6" t="s">
        <v>2279</v>
      </c>
    </row>
  </sheetData>
  <autoFilter ref="A1:BO2897" xr:uid="{00000000-0001-0000-0000-000000000000}"/>
  <sortState xmlns:xlrd2="http://schemas.microsoft.com/office/spreadsheetml/2017/richdata2" ref="A2:BO2897">
    <sortCondition ref="C2:C2897"/>
    <sortCondition ref="D2:D2897"/>
    <sortCondition ref="E2:E2897"/>
    <sortCondition ref="F2:F2897"/>
    <sortCondition ref="G2:G2897"/>
    <sortCondition ref="H2:H2897"/>
    <sortCondition ref="A2:A2897"/>
  </sortState>
  <phoneticPr fontId="19" type="noConversion"/>
  <conditionalFormatting sqref="A2853:B2853 A2854:A1048576 A1:A2852">
    <cfRule type="containsBlanks" dxfId="35" priority="50">
      <formula>LEN(TRIM(A1))=0</formula>
    </cfRule>
  </conditionalFormatting>
  <conditionalFormatting sqref="C2576:D2577 C2578:E2579 C2580:D2580 G2576:I2580 I2692 C2581:I2618 C2693:I2726 C2727:F2727 H2727:I2727 C2620:I2691 C2619:F2619 I2619 C1:I2575 C2728:I1048576">
    <cfRule type="containsBlanks" dxfId="34" priority="46">
      <formula>LEN(TRIM(C1))=0</formula>
    </cfRule>
    <cfRule type="cellIs" dxfId="33" priority="49" operator="equal">
      <formula>"NA"</formula>
    </cfRule>
  </conditionalFormatting>
  <conditionalFormatting sqref="G1529:G1531">
    <cfRule type="cellIs" dxfId="32" priority="39" operator="equal">
      <formula>"NA"</formula>
    </cfRule>
  </conditionalFormatting>
  <conditionalFormatting sqref="G1529:G1531 BN2581:BN2582 BM2495:BM2593 BN2593:BO2593 BO2627 BN2630:BO2631 BO2625 BN2624:BN2627 BN2637:BO2637 BN2645:BO2648 BN2651:BO2652 BN2659:BO2660 BN2663:BO2663 BN2812:BN2813 BM2596:BM1048576 BM2351:BM2492 BM1:BM2345">
    <cfRule type="containsBlanks" dxfId="31" priority="38">
      <formula>LEN(TRIM(G1))=0</formula>
    </cfRule>
  </conditionalFormatting>
  <conditionalFormatting sqref="BO1958 BO1961 BO1964 BO1967 BO1970 BO1972 BO1975">
    <cfRule type="containsBlanks" dxfId="30" priority="35">
      <formula>LEN(TRIM(BO1958))=0</formula>
    </cfRule>
  </conditionalFormatting>
  <conditionalFormatting sqref="BO1937">
    <cfRule type="containsBlanks" dxfId="29" priority="34">
      <formula>LEN(TRIM(BO1937))=0</formula>
    </cfRule>
  </conditionalFormatting>
  <conditionalFormatting sqref="BO1940">
    <cfRule type="containsBlanks" dxfId="28" priority="32">
      <formula>LEN(TRIM(BO1940))=0</formula>
    </cfRule>
  </conditionalFormatting>
  <conditionalFormatting sqref="BO1941">
    <cfRule type="containsBlanks" dxfId="27" priority="31">
      <formula>LEN(TRIM(BO1941))=0</formula>
    </cfRule>
  </conditionalFormatting>
  <conditionalFormatting sqref="BO1977">
    <cfRule type="containsBlanks" dxfId="26" priority="30">
      <formula>LEN(TRIM(BO1977))=0</formula>
    </cfRule>
  </conditionalFormatting>
  <conditionalFormatting sqref="BO1981">
    <cfRule type="containsBlanks" dxfId="25" priority="29">
      <formula>LEN(TRIM(BO1981))=0</formula>
    </cfRule>
  </conditionalFormatting>
  <conditionalFormatting sqref="BO1988">
    <cfRule type="containsBlanks" dxfId="24" priority="28">
      <formula>LEN(TRIM(BO1988))=0</formula>
    </cfRule>
  </conditionalFormatting>
  <conditionalFormatting sqref="BO1996">
    <cfRule type="containsBlanks" dxfId="23" priority="27">
      <formula>LEN(TRIM(BO1996))=0</formula>
    </cfRule>
  </conditionalFormatting>
  <conditionalFormatting sqref="BO2000:BO2008 BO2010:BO2012">
    <cfRule type="containsBlanks" dxfId="22" priority="26">
      <formula>LEN(TRIM(BO2000))=0</formula>
    </cfRule>
  </conditionalFormatting>
  <conditionalFormatting sqref="BO2009">
    <cfRule type="containsBlanks" dxfId="21" priority="25">
      <formula>LEN(TRIM(BO2009))=0</formula>
    </cfRule>
  </conditionalFormatting>
  <conditionalFormatting sqref="BO2016:BO2018">
    <cfRule type="containsBlanks" dxfId="20" priority="24">
      <formula>LEN(TRIM(BO2016))=0</formula>
    </cfRule>
  </conditionalFormatting>
  <conditionalFormatting sqref="BO2019:BO2025">
    <cfRule type="containsBlanks" dxfId="19" priority="23">
      <formula>LEN(TRIM(BO2019))=0</formula>
    </cfRule>
  </conditionalFormatting>
  <conditionalFormatting sqref="BO2028:BO2047">
    <cfRule type="containsBlanks" dxfId="18" priority="22">
      <formula>LEN(TRIM(BO2028))=0</formula>
    </cfRule>
  </conditionalFormatting>
  <conditionalFormatting sqref="BO2058:BO2060">
    <cfRule type="containsBlanks" dxfId="17" priority="21">
      <formula>LEN(TRIM(BO2058))=0</formula>
    </cfRule>
  </conditionalFormatting>
  <conditionalFormatting sqref="BO2051">
    <cfRule type="containsBlanks" dxfId="16" priority="20">
      <formula>LEN(TRIM(BO2051))=0</formula>
    </cfRule>
  </conditionalFormatting>
  <conditionalFormatting sqref="BO2052">
    <cfRule type="containsBlanks" dxfId="15" priority="19">
      <formula>LEN(TRIM(BO2052))=0</formula>
    </cfRule>
  </conditionalFormatting>
  <conditionalFormatting sqref="BO2056">
    <cfRule type="containsBlanks" dxfId="14" priority="18">
      <formula>LEN(TRIM(BO2056))=0</formula>
    </cfRule>
  </conditionalFormatting>
  <conditionalFormatting sqref="BO2087">
    <cfRule type="containsBlanks" dxfId="13" priority="17">
      <formula>LEN(TRIM(BO2087))=0</formula>
    </cfRule>
  </conditionalFormatting>
  <conditionalFormatting sqref="BO2064">
    <cfRule type="containsBlanks" dxfId="12" priority="16">
      <formula>LEN(TRIM(BO2064))=0</formula>
    </cfRule>
  </conditionalFormatting>
  <conditionalFormatting sqref="BO2065">
    <cfRule type="containsBlanks" dxfId="11" priority="15">
      <formula>LEN(TRIM(BO2065))=0</formula>
    </cfRule>
  </conditionalFormatting>
  <conditionalFormatting sqref="BO2113">
    <cfRule type="containsBlanks" dxfId="10" priority="14">
      <formula>LEN(TRIM(BO2113))=0</formula>
    </cfRule>
  </conditionalFormatting>
  <conditionalFormatting sqref="BO2116">
    <cfRule type="containsBlanks" dxfId="9" priority="13">
      <formula>LEN(TRIM(BO2116))=0</formula>
    </cfRule>
  </conditionalFormatting>
  <conditionalFormatting sqref="BO2121">
    <cfRule type="containsBlanks" dxfId="8" priority="12">
      <formula>LEN(TRIM(BO2121))=0</formula>
    </cfRule>
  </conditionalFormatting>
  <conditionalFormatting sqref="BO2128">
    <cfRule type="containsBlanks" dxfId="7" priority="11">
      <formula>LEN(TRIM(BO2128))=0</formula>
    </cfRule>
  </conditionalFormatting>
  <conditionalFormatting sqref="BO2124">
    <cfRule type="containsBlanks" dxfId="6" priority="10">
      <formula>LEN(TRIM(BO2124))=0</formula>
    </cfRule>
  </conditionalFormatting>
  <conditionalFormatting sqref="BO2135:BO2136">
    <cfRule type="containsBlanks" dxfId="5" priority="9">
      <formula>LEN(TRIM(BO2135))=0</formula>
    </cfRule>
  </conditionalFormatting>
  <conditionalFormatting sqref="BO2131">
    <cfRule type="containsBlanks" dxfId="4" priority="8">
      <formula>LEN(TRIM(BO2131))=0</formula>
    </cfRule>
  </conditionalFormatting>
  <conditionalFormatting sqref="BO2211">
    <cfRule type="containsBlanks" dxfId="3" priority="7">
      <formula>LEN(TRIM(BO2211))=0</formula>
    </cfRule>
  </conditionalFormatting>
  <conditionalFormatting sqref="BO2214">
    <cfRule type="containsBlanks" dxfId="2" priority="6">
      <formula>LEN(TRIM(BO2214))=0</formula>
    </cfRule>
  </conditionalFormatting>
  <conditionalFormatting sqref="BO2200">
    <cfRule type="containsBlanks" dxfId="1" priority="4">
      <formula>LEN(TRIM(BO2200))=0</formula>
    </cfRule>
  </conditionalFormatting>
  <conditionalFormatting sqref="BO2186">
    <cfRule type="containsBlanks" dxfId="0" priority="2">
      <formula>LEN(TRIM(BO2186))=0</formula>
    </cfRule>
  </conditionalFormatting>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3CFC-27E2-C941-93F4-E07569F35248}">
  <dimension ref="A1:F3"/>
  <sheetViews>
    <sheetView workbookViewId="0">
      <selection activeCell="C6" sqref="C6"/>
    </sheetView>
  </sheetViews>
  <sheetFormatPr defaultColWidth="11.42578125" defaultRowHeight="15" x14ac:dyDescent="0.25"/>
  <cols>
    <col min="1" max="2" width="12.85546875" bestFit="1" customWidth="1"/>
    <col min="3" max="3" width="23.42578125" bestFit="1" customWidth="1"/>
    <col min="4" max="4" width="17" bestFit="1" customWidth="1"/>
    <col min="5" max="5" width="10.140625" bestFit="1" customWidth="1"/>
  </cols>
  <sheetData>
    <row r="1" spans="1:6" x14ac:dyDescent="0.25">
      <c r="A1" t="s">
        <v>2926</v>
      </c>
      <c r="B1" t="s">
        <v>2837</v>
      </c>
      <c r="C1" t="s">
        <v>2838</v>
      </c>
      <c r="D1" t="s">
        <v>2923</v>
      </c>
      <c r="E1" t="s">
        <v>2924</v>
      </c>
      <c r="F1" t="s">
        <v>2839</v>
      </c>
    </row>
    <row r="2" spans="1:6" x14ac:dyDescent="0.25">
      <c r="A2" t="s">
        <v>2840</v>
      </c>
      <c r="B2" t="s">
        <v>2841</v>
      </c>
      <c r="C2" t="s">
        <v>2842</v>
      </c>
    </row>
    <row r="3" spans="1:6" x14ac:dyDescent="0.25">
      <c r="A3" t="s">
        <v>2840</v>
      </c>
      <c r="B3" t="s">
        <v>2843</v>
      </c>
      <c r="C3" t="s">
        <v>2844</v>
      </c>
      <c r="D3" t="s">
        <v>2925</v>
      </c>
      <c r="E3">
        <v>123456789</v>
      </c>
      <c r="F3" t="s">
        <v>2927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ArchaicUngulate_UploadFile_Mast</vt:lpstr>
      <vt:lpstr>Taxonomy Synonymizations Templa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Evan Doughty</cp:lastModifiedBy>
  <dcterms:created xsi:type="dcterms:W3CDTF">2022-09-02T23:31:02Z</dcterms:created>
  <dcterms:modified xsi:type="dcterms:W3CDTF">2022-11-22T05:27:29Z</dcterms:modified>
</cp:coreProperties>
</file>