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mdoughty/Dropbox/Code/R/dentalMeasurements/dat/"/>
    </mc:Choice>
  </mc:AlternateContent>
  <xr:revisionPtr revIDLastSave="0" documentId="13_ncr:1_{7B3A911B-3B5D-0944-ADD4-2628C435B30B}" xr6:coauthVersionLast="47" xr6:coauthVersionMax="47" xr10:uidLastSave="{00000000-0000-0000-0000-000000000000}"/>
  <bookViews>
    <workbookView xWindow="33620" yWindow="460" windowWidth="33600" windowHeight="19460" xr2:uid="{00000000-000D-0000-FFFF-FFFF00000000}"/>
  </bookViews>
  <sheets>
    <sheet name="ArchaicUngulate_UploadFile_Mast" sheetId="1" r:id="rId1"/>
    <sheet name="Museum Acronyms" sheetId="3" r:id="rId2"/>
    <sheet name="Taxonomy Synonymizations Templa" sheetId="2" r:id="rId3"/>
  </sheets>
  <definedNames>
    <definedName name="_xlnm._FilterDatabase" localSheetId="0" hidden="1">ArchaicUngulate_UploadFile_Mast!$A$1:$BW$3018</definedName>
    <definedName name="_xlnm._FilterDatabase" localSheetId="1" hidden="1">'Museum Acronyms'!$A$1:$D$38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J2118" i="1" l="1"/>
  <c r="AO112" i="1"/>
  <c r="AS112" i="1"/>
  <c r="BA112" i="1"/>
  <c r="Z180" i="1"/>
  <c r="Y180" i="1"/>
  <c r="BJ656" i="1"/>
  <c r="P559" i="1"/>
  <c r="M559" i="1"/>
  <c r="BH1011" i="1"/>
  <c r="BE1011" i="1"/>
  <c r="AZ1011" i="1"/>
  <c r="AW1011" i="1"/>
  <c r="AV1011" i="1"/>
  <c r="AS1011" i="1"/>
  <c r="AN1011" i="1"/>
  <c r="AK1011" i="1"/>
  <c r="M1105" i="1"/>
  <c r="AI1104" i="1"/>
  <c r="AH1104" i="1"/>
  <c r="AG1104" i="1"/>
  <c r="AE1104" i="1"/>
  <c r="AD1104" i="1"/>
  <c r="AC1104" i="1"/>
  <c r="AA1104" i="1"/>
  <c r="Z1104" i="1"/>
  <c r="Y1104" i="1"/>
  <c r="W1104" i="1"/>
  <c r="V1104" i="1"/>
  <c r="U1104" i="1"/>
  <c r="S1104" i="1"/>
  <c r="R1104" i="1"/>
  <c r="Q1104" i="1"/>
  <c r="O1104" i="1"/>
  <c r="N1104" i="1"/>
  <c r="M1104" i="1"/>
  <c r="AI1125" i="1"/>
  <c r="AH1125" i="1"/>
  <c r="AG1125" i="1"/>
  <c r="AE1125" i="1"/>
  <c r="AD1125" i="1"/>
  <c r="AC1125" i="1"/>
  <c r="AA1125" i="1"/>
  <c r="Z1125" i="1"/>
  <c r="Y1125" i="1"/>
  <c r="W1125" i="1"/>
  <c r="V1125" i="1"/>
  <c r="U1125" i="1"/>
  <c r="S1125" i="1"/>
  <c r="R1125" i="1"/>
  <c r="Q1125" i="1"/>
  <c r="O1125" i="1"/>
  <c r="N1125" i="1"/>
  <c r="M1125" i="1"/>
  <c r="AY3211" i="1"/>
  <c r="AX3211" i="1"/>
  <c r="AW3211" i="1"/>
  <c r="BD2585" i="1"/>
  <c r="BB2585" i="1"/>
  <c r="BA2585" i="1"/>
  <c r="AZ640" i="1"/>
  <c r="AW640" i="1"/>
  <c r="AB643" i="1"/>
  <c r="Y643" i="1"/>
  <c r="BH643" i="1"/>
  <c r="BE643" i="1"/>
  <c r="BD643" i="1"/>
  <c r="BA643" i="1"/>
  <c r="AZ643" i="1"/>
  <c r="AW643" i="1"/>
  <c r="BH557" i="1"/>
  <c r="BE557" i="1"/>
  <c r="AZ557" i="1"/>
  <c r="AW557" i="1"/>
  <c r="AV557" i="1"/>
  <c r="AS557" i="1"/>
  <c r="AR557" i="1"/>
  <c r="AO557" i="1"/>
  <c r="AF557" i="1"/>
  <c r="AC557" i="1"/>
  <c r="AB557" i="1"/>
  <c r="Y557" i="1"/>
  <c r="P556" i="1"/>
  <c r="M556" i="1"/>
  <c r="AR1429" i="1"/>
  <c r="AO1429" i="1"/>
  <c r="BD1429" i="1"/>
  <c r="BA1429" i="1"/>
  <c r="BH1616" i="1"/>
  <c r="BE1616" i="1"/>
  <c r="BD1616" i="1"/>
  <c r="BA1616" i="1"/>
  <c r="AS1616" i="1"/>
  <c r="AJ412" i="1"/>
  <c r="AG412" i="1"/>
  <c r="AF412" i="1"/>
  <c r="AC412" i="1"/>
  <c r="AB412" i="1"/>
  <c r="Y412" i="1"/>
  <c r="X412" i="1"/>
  <c r="U412" i="1"/>
  <c r="T412" i="1"/>
  <c r="Q412" i="1"/>
  <c r="BD2576" i="1"/>
  <c r="BA2576" i="1"/>
  <c r="AV2576" i="1"/>
  <c r="AS2576" i="1"/>
  <c r="AJ2576" i="1"/>
  <c r="AG2576" i="1"/>
  <c r="AB2576" i="1"/>
  <c r="Y2576" i="1"/>
  <c r="X2576" i="1"/>
  <c r="U2576" i="1"/>
  <c r="BD2912" i="1"/>
  <c r="BA2912" i="1"/>
  <c r="AZ2912" i="1"/>
  <c r="AW2912" i="1"/>
  <c r="AJ2912" i="1"/>
  <c r="AG2912" i="1"/>
  <c r="AF2912" i="1"/>
  <c r="AC2912" i="1"/>
  <c r="AB2912" i="1"/>
  <c r="Y2912" i="1"/>
  <c r="AJ2628" i="1"/>
  <c r="AG2628" i="1"/>
  <c r="AF2628" i="1"/>
  <c r="AC2628" i="1"/>
  <c r="X2628" i="1"/>
  <c r="U2628" i="1"/>
  <c r="T2628" i="1"/>
  <c r="Q2628" i="1"/>
  <c r="AJ2894" i="1"/>
  <c r="AG2894" i="1"/>
  <c r="AF2894" i="1"/>
  <c r="AC2894" i="1"/>
  <c r="AB2894" i="1"/>
  <c r="Y2894" i="1"/>
  <c r="X2894" i="1"/>
  <c r="U2894" i="1"/>
  <c r="BA2802" i="1"/>
  <c r="BH2802" i="1"/>
  <c r="BE2802" i="1"/>
  <c r="AW2802" i="1" s="1"/>
  <c r="AV2077" i="1"/>
  <c r="AS2077" i="1"/>
  <c r="BA1974" i="1"/>
  <c r="BF772" i="1"/>
  <c r="BH772" i="1" s="1"/>
  <c r="BE772" i="1"/>
  <c r="BC772" i="1"/>
  <c r="BB772" i="1"/>
  <c r="BA772" i="1"/>
  <c r="AY772" i="1"/>
  <c r="AX772" i="1"/>
  <c r="AW772" i="1"/>
  <c r="AV772" i="1"/>
  <c r="AS772" i="1"/>
  <c r="AR772" i="1"/>
  <c r="AO772" i="1"/>
  <c r="BC813" i="1"/>
  <c r="BB813" i="1"/>
  <c r="BA813" i="1"/>
  <c r="AY813" i="1"/>
  <c r="AX813" i="1"/>
  <c r="AW813" i="1"/>
  <c r="AV813" i="1"/>
  <c r="AS813" i="1"/>
  <c r="BG816" i="1"/>
  <c r="BF816" i="1"/>
  <c r="BE816" i="1"/>
  <c r="BC816" i="1"/>
  <c r="BB816" i="1"/>
  <c r="BA816" i="1"/>
  <c r="AY816" i="1"/>
  <c r="AX816" i="1"/>
  <c r="AW816" i="1"/>
  <c r="AV816" i="1"/>
  <c r="AS816" i="1"/>
  <c r="AR816" i="1"/>
  <c r="AO816" i="1"/>
  <c r="AN816" i="1"/>
  <c r="AK816" i="1"/>
  <c r="BG850" i="1"/>
  <c r="BF850" i="1"/>
  <c r="BE850" i="1"/>
  <c r="BC850" i="1"/>
  <c r="BB850" i="1"/>
  <c r="BA850" i="1"/>
  <c r="AY2891" i="1"/>
  <c r="AX2891" i="1"/>
  <c r="AW2891" i="1"/>
  <c r="AU2117" i="1"/>
  <c r="AT2117" i="1"/>
  <c r="AS2117" i="1"/>
  <c r="AF2781" i="1"/>
  <c r="AJ2781" i="1"/>
  <c r="AG2781" i="1"/>
  <c r="AZ2780" i="1"/>
  <c r="AW2780" i="1"/>
  <c r="BH2780" i="1"/>
  <c r="BE2780" i="1"/>
  <c r="AF2560" i="1"/>
  <c r="AC2560" i="1"/>
  <c r="AY1484" i="1"/>
  <c r="BC1484" i="1"/>
  <c r="BG1450" i="1"/>
  <c r="BF1450" i="1"/>
  <c r="BE1450" i="1"/>
  <c r="BC1450" i="1"/>
  <c r="BB1450" i="1"/>
  <c r="BA1450" i="1"/>
  <c r="AY1450" i="1"/>
  <c r="AX1450" i="1"/>
  <c r="AW1450" i="1"/>
  <c r="AV1450" i="1"/>
  <c r="AS1450" i="1"/>
  <c r="AZ772" i="1" l="1"/>
  <c r="BD816" i="1"/>
  <c r="AZ3211" i="1"/>
  <c r="BH816" i="1"/>
  <c r="AZ813" i="1"/>
  <c r="AZ816" i="1"/>
  <c r="BD772" i="1"/>
  <c r="BH850" i="1"/>
  <c r="AZ2891" i="1"/>
  <c r="BD813" i="1"/>
  <c r="BD850" i="1"/>
  <c r="AZ1450" i="1"/>
  <c r="BD1450" i="1"/>
  <c r="BH14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tc={51DC188F-C31F-BE43-9852-6DCC06AFAA5C}</author>
    <author>tc={24A130E2-DA41-2141-8914-0B232244CE33}</author>
    <author>tc={998F06C3-C27A-B14A-8FBD-9C72BF274026}</author>
    <author>tc={85E9CAE0-0846-D948-9577-65F9C4916468}</author>
    <author>tc={448CD2D4-BF84-403C-8034-409E19B9D26F}</author>
    <author>tc={88BECD6D-1F14-4707-942F-7FC985544244}</author>
    <author>tc={5B0A1745-0B74-4251-93B7-F19CAC6DCE7F}</author>
    <author>tc={D1263FC4-4AD8-4350-AB0B-506A6A0D2104}</author>
    <author>tc={B28FFDB8-A199-41D1-A5F5-6372074D9856}</author>
    <author>tc={743688B0-0332-4C66-B035-B1E2EBB5384E}</author>
  </authors>
  <commentList>
    <comment ref="I342" authorId="0" shapeId="0" xr:uid="{51DC188F-C31F-BE43-9852-6DCC06AFAA5C}">
      <text>
        <t xml:space="preserve">[Threaded comment]
Your version of Excel allows you to read this threaded comment; however, any edits to it will get removed if the file is opened in a newer version of Excel. Learn more: https://go.microsoft.com/fwlink/?linkid=870924
Comment:
    Williamson and Carr 2009 give dissent anterior and posterior widths.
</t>
      </text>
    </comment>
    <comment ref="BU556" authorId="1" shapeId="0" xr:uid="{24A130E2-DA41-2141-8914-0B232244CE33}">
      <text>
        <t>[Threaded comment]
Your version of Excel allows you to read this threaded comment; however, any edits to it will get removed if the file is opened in a newer version of Excel. Learn more: https://go.microsoft.com/fwlink/?linkid=870924
Comment:
    Eaton 1982 measurements likely from their dissertation and not the actual publication.</t>
      </text>
    </comment>
    <comment ref="I2294" authorId="2" shapeId="0" xr:uid="{998F06C3-C27A-B14A-8FBD-9C72BF274026}">
      <text>
        <t xml:space="preserve">[Threaded comment]
Your version of Excel allows you to read this threaded comment; however, any edits to it will get removed if the file is opened in a newer version of Excel. Learn more: https://go.microsoft.com/fwlink/?linkid=870924
Comment:
    Simpson 1937 includes m1 measurement
</t>
      </text>
    </comment>
    <comment ref="I2876" authorId="3" shapeId="0" xr:uid="{85E9CAE0-0846-D948-9577-65F9C4916468}">
      <text>
        <t>[Threaded comment]
Your version of Excel allows you to read this threaded comment; however, any edits to it will get removed if the file is opened in a newer version of Excel. Learn more: https://go.microsoft.com/fwlink/?linkid=870924
Comment:
    Gingerich 1978 contain more measurements for this specimen</t>
      </text>
    </comment>
    <comment ref="G3330" authorId="4" shapeId="0" xr:uid="{448CD2D4-BF84-403C-8034-409E19B9D26F}">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3331" authorId="5" shapeId="0" xr:uid="{88BECD6D-1F14-4707-942F-7FC985544244}">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3332" authorId="6" shapeId="0" xr:uid="{5B0A1745-0B74-4251-93B7-F19CAC6DCE7F}">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3333" authorId="7" shapeId="0" xr:uid="{D1263FC4-4AD8-4350-AB0B-506A6A0D2104}">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3335" authorId="8" shapeId="0" xr:uid="{B28FFDB8-A199-41D1-A5F5-6372074D9856}">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3336" authorId="9" shapeId="0" xr:uid="{743688B0-0332-4C66-B035-B1E2EBB5384E}">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List>
</comments>
</file>

<file path=xl/sharedStrings.xml><?xml version="1.0" encoding="utf-8"?>
<sst xmlns="http://schemas.openxmlformats.org/spreadsheetml/2006/main" count="31692" uniqueCount="4059">
  <si>
    <t>Catalog Number</t>
  </si>
  <si>
    <t>Type</t>
  </si>
  <si>
    <t>Order</t>
  </si>
  <si>
    <t>Family</t>
  </si>
  <si>
    <t>Verbatim Genus</t>
  </si>
  <si>
    <t xml:space="preserve"> Verbatim Species</t>
  </si>
  <si>
    <t>NALMA</t>
  </si>
  <si>
    <t>State</t>
  </si>
  <si>
    <t>Locality</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</si>
  <si>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</si>
  <si>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</si>
  <si>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</si>
  <si>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</si>
  <si>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</si>
  <si>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</si>
  <si>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</si>
  <si>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</si>
  <si>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</si>
  <si>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</si>
  <si>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</si>
  <si>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</si>
  <si>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</si>
  <si>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</si>
  <si>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</si>
  <si>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</si>
  <si>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</si>
  <si>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</si>
  <si>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</si>
  <si>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</si>
  <si>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</si>
  <si>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</si>
  <si>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</si>
  <si>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</si>
  <si>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p2_l</t>
  </si>
  <si>
    <t>p2_w</t>
  </si>
  <si>
    <t>p3_l</t>
  </si>
  <si>
    <t>p3_w</t>
  </si>
  <si>
    <t>p4_l</t>
  </si>
  <si>
    <t>p4_w</t>
  </si>
  <si>
    <t>m1_l</t>
  </si>
  <si>
    <t>m1_w</t>
  </si>
  <si>
    <t>m2_l</t>
  </si>
  <si>
    <t>m2_w</t>
  </si>
  <si>
    <t>m3_l</t>
  </si>
  <si>
    <t>m3_w</t>
  </si>
  <si>
    <t>Comments</t>
  </si>
  <si>
    <t>Recorded by</t>
  </si>
  <si>
    <t>Date Recorded</t>
  </si>
  <si>
    <t>Source</t>
  </si>
  <si>
    <t>PBDB Paper ID</t>
  </si>
  <si>
    <t>Image from paper</t>
  </si>
  <si>
    <t>Image Source</t>
  </si>
  <si>
    <t>AMNH 56293</t>
  </si>
  <si>
    <t>Macroscelidea</t>
  </si>
  <si>
    <t>Apheliscidae</t>
  </si>
  <si>
    <t>mellon</t>
  </si>
  <si>
    <t>Platymastus</t>
  </si>
  <si>
    <t>M1 or M2</t>
  </si>
  <si>
    <t>Evan</t>
  </si>
  <si>
    <t>Van Valen 1978</t>
  </si>
  <si>
    <t>Y</t>
  </si>
  <si>
    <t>Periptychidae</t>
  </si>
  <si>
    <t>AMNH 15638</t>
  </si>
  <si>
    <t>type</t>
  </si>
  <si>
    <t>Arctocyonidae</t>
  </si>
  <si>
    <t>Anacodon</t>
  </si>
  <si>
    <t>cultridens</t>
  </si>
  <si>
    <t>ED</t>
  </si>
  <si>
    <t>Matthew and Granger 1915</t>
  </si>
  <si>
    <t>Yes</t>
  </si>
  <si>
    <t>Rachel</t>
  </si>
  <si>
    <t>Need to Crop</t>
  </si>
  <si>
    <t>ursidens</t>
  </si>
  <si>
    <t>Cope 1883</t>
  </si>
  <si>
    <t>BYU 3770</t>
  </si>
  <si>
    <t>Anisonchus</t>
  </si>
  <si>
    <t>athelas</t>
  </si>
  <si>
    <t xml:space="preserve"> </t>
  </si>
  <si>
    <t xml:space="preserve"> ED</t>
  </si>
  <si>
    <t>Clemens and Wilson 2009</t>
  </si>
  <si>
    <t>BYU 3839</t>
  </si>
  <si>
    <t>UCMP 120413</t>
  </si>
  <si>
    <t>cf. athelas</t>
  </si>
  <si>
    <t>UCMP 189564</t>
  </si>
  <si>
    <t>UCMP 69260</t>
  </si>
  <si>
    <t>listed as in Van Valen 1978</t>
  </si>
  <si>
    <t>USNM 23279</t>
  </si>
  <si>
    <t>OMNH 27679</t>
  </si>
  <si>
    <t>?oligistus</t>
  </si>
  <si>
    <t>estimated lengfht</t>
  </si>
  <si>
    <t>Cifelli etal 1995</t>
  </si>
  <si>
    <t>onostus</t>
  </si>
  <si>
    <t>BYU 4920</t>
  </si>
  <si>
    <t>sectorius</t>
  </si>
  <si>
    <t>species average</t>
  </si>
  <si>
    <t>Simpson 1937</t>
  </si>
  <si>
    <t>Acreodi</t>
  </si>
  <si>
    <t>Ankalagon</t>
  </si>
  <si>
    <t>saurognathus</t>
  </si>
  <si>
    <t>Dissacus</t>
  </si>
  <si>
    <t>No</t>
  </si>
  <si>
    <t>AMNH 15849</t>
  </si>
  <si>
    <t>Apheliscus</t>
  </si>
  <si>
    <t>nitidus</t>
  </si>
  <si>
    <t>Delson 1971</t>
  </si>
  <si>
    <t>AMNH 16935</t>
  </si>
  <si>
    <t>AMNH 56329</t>
  </si>
  <si>
    <t>OMNH 27667</t>
  </si>
  <si>
    <t>Phenacodontidae</t>
  </si>
  <si>
    <t>Aphronorus</t>
  </si>
  <si>
    <t>simpsoni</t>
  </si>
  <si>
    <t>UW 26343</t>
  </si>
  <si>
    <t>Arctocyon</t>
  </si>
  <si>
    <t>acrogenius</t>
  </si>
  <si>
    <t>mumak</t>
  </si>
  <si>
    <t>Secord 1998</t>
  </si>
  <si>
    <t>YPM-PU 13215</t>
  </si>
  <si>
    <t>Kondrashov and Lucas 2004</t>
  </si>
  <si>
    <t>YPM-PU 1704</t>
  </si>
  <si>
    <t>USNM 8362</t>
  </si>
  <si>
    <t>corrugatus</t>
  </si>
  <si>
    <t>Neoclaenodon</t>
  </si>
  <si>
    <t>montanensis</t>
  </si>
  <si>
    <t>P3 and M2 measures not given despite being present; m1 width not given</t>
  </si>
  <si>
    <t>Gidley 1919</t>
  </si>
  <si>
    <t>Hyopsodontidae</t>
  </si>
  <si>
    <t>Mioclaenus</t>
  </si>
  <si>
    <t>AMNH 16001</t>
  </si>
  <si>
    <t>ferox</t>
  </si>
  <si>
    <t>Claenodon</t>
  </si>
  <si>
    <t>AMNH 16002</t>
  </si>
  <si>
    <t>AMNH 16003</t>
  </si>
  <si>
    <t>AMNH 16004</t>
  </si>
  <si>
    <t>p4 length typo?</t>
  </si>
  <si>
    <t>AMNH 16005</t>
  </si>
  <si>
    <t>AMNH 16006</t>
  </si>
  <si>
    <t>AMNH 16007</t>
  </si>
  <si>
    <t>AMNH 16009</t>
  </si>
  <si>
    <t>AMNH 16010</t>
  </si>
  <si>
    <t>AMNH 16541</t>
  </si>
  <si>
    <t>AMNH 16545</t>
  </si>
  <si>
    <t>AMNH 2456</t>
  </si>
  <si>
    <t>neotype</t>
  </si>
  <si>
    <t>AMNH 2457</t>
  </si>
  <si>
    <t>AMNH 2459</t>
  </si>
  <si>
    <t>AMNH 2460</t>
  </si>
  <si>
    <t>AMNH 2466</t>
  </si>
  <si>
    <t>AMNH 3258</t>
  </si>
  <si>
    <t>AMNH 3259</t>
  </si>
  <si>
    <t>AMNH 3260</t>
  </si>
  <si>
    <t>AMNH 3261</t>
  </si>
  <si>
    <t>AMNH 3262</t>
  </si>
  <si>
    <t>AMNH 3266</t>
  </si>
  <si>
    <t>AMNH 3268</t>
  </si>
  <si>
    <t>T</t>
  </si>
  <si>
    <t>AMNH 3269</t>
  </si>
  <si>
    <t>AMNH 3270</t>
  </si>
  <si>
    <t>AMNH 3271</t>
  </si>
  <si>
    <t>AMNH 3272</t>
  </si>
  <si>
    <t>AMNH 3852a</t>
  </si>
  <si>
    <t>AMNH 3854</t>
  </si>
  <si>
    <t>AMNH 3857</t>
  </si>
  <si>
    <t>AMNH 3862</t>
  </si>
  <si>
    <t>AMNH 3940</t>
  </si>
  <si>
    <t>AMNH 4405</t>
  </si>
  <si>
    <t>AMNH 772</t>
  </si>
  <si>
    <t>NMMNH 1030</t>
  </si>
  <si>
    <t>NMMNH 1116</t>
  </si>
  <si>
    <t>NMMNH 12281</t>
  </si>
  <si>
    <t>NMMNH 15368</t>
  </si>
  <si>
    <t>NMMNH 1566</t>
  </si>
  <si>
    <t>NMMNH 15785</t>
  </si>
  <si>
    <t>NMMNH 15939</t>
  </si>
  <si>
    <t>NMMNH 15943</t>
  </si>
  <si>
    <t>NMMNH 16153</t>
  </si>
  <si>
    <t>NMMNH 16169</t>
  </si>
  <si>
    <t>NMMNH 16248</t>
  </si>
  <si>
    <t>NMMNH 16293</t>
  </si>
  <si>
    <t>NMMNH 16352</t>
  </si>
  <si>
    <t>NMMNH 21025</t>
  </si>
  <si>
    <t>NMMNH 21067</t>
  </si>
  <si>
    <t>NMMNH 21258</t>
  </si>
  <si>
    <t>NMMNH 2129</t>
  </si>
  <si>
    <t>NMMNH 21577</t>
  </si>
  <si>
    <t>NMMNH 21589</t>
  </si>
  <si>
    <t>NMMNH 2169</t>
  </si>
  <si>
    <t>NMMNH 21763</t>
  </si>
  <si>
    <t>NMMNH 2179</t>
  </si>
  <si>
    <t>NMMNH 22038</t>
  </si>
  <si>
    <t>NMMNH 2230</t>
  </si>
  <si>
    <t>NMMNH 2239</t>
  </si>
  <si>
    <t>NMMNH 2622</t>
  </si>
  <si>
    <t>NMMNH 27836</t>
  </si>
  <si>
    <t>NMMNH 29412</t>
  </si>
  <si>
    <t>NMMNH 30539</t>
  </si>
  <si>
    <t>NMMNH 30700</t>
  </si>
  <si>
    <t>NMMNH 803</t>
  </si>
  <si>
    <t>NMMNH 817</t>
  </si>
  <si>
    <t>NMMNH 8627</t>
  </si>
  <si>
    <t>NMMNH 964</t>
  </si>
  <si>
    <t>Matthew 1937</t>
  </si>
  <si>
    <t>TMP 2010.097.0004</t>
  </si>
  <si>
    <t>Scott 2013</t>
  </si>
  <si>
    <t>USNM 13781</t>
  </si>
  <si>
    <t>USNM 15335</t>
  </si>
  <si>
    <t>USNM 15337</t>
  </si>
  <si>
    <t>USNM 15338</t>
  </si>
  <si>
    <t>USNM 15339</t>
  </si>
  <si>
    <t>USNM 20573</t>
  </si>
  <si>
    <t>USNM 20574</t>
  </si>
  <si>
    <t>USNM 20576</t>
  </si>
  <si>
    <t>USNM 20633</t>
  </si>
  <si>
    <t>cf. ferox</t>
  </si>
  <si>
    <t>Gazin 1956</t>
  </si>
  <si>
    <t>USNM 20796</t>
  </si>
  <si>
    <t>USNM 20797</t>
  </si>
  <si>
    <t>USNM 21006</t>
  </si>
  <si>
    <t>USNM 405046</t>
  </si>
  <si>
    <t>USNM 407533</t>
  </si>
  <si>
    <t>USNM 407536</t>
  </si>
  <si>
    <t>USNM 407537</t>
  </si>
  <si>
    <t>USNM 407538</t>
  </si>
  <si>
    <t>USNM 407539</t>
  </si>
  <si>
    <t>USNM 407540</t>
  </si>
  <si>
    <t>USNM 407541</t>
  </si>
  <si>
    <t>USNM 407543</t>
  </si>
  <si>
    <t>USNM 407545</t>
  </si>
  <si>
    <t>USNM 5905</t>
  </si>
  <si>
    <t>USNM 6156</t>
  </si>
  <si>
    <t>USNM 8368</t>
  </si>
  <si>
    <t>USNM 8386</t>
  </si>
  <si>
    <t>YPM 13755</t>
  </si>
  <si>
    <t>YPM 13756</t>
  </si>
  <si>
    <t>YPM PU 13755</t>
  </si>
  <si>
    <t>YPM PU 13755d</t>
  </si>
  <si>
    <t>YPM PU 14194</t>
  </si>
  <si>
    <t>YPM PU 18530</t>
  </si>
  <si>
    <t>YPM-PU 13204</t>
  </si>
  <si>
    <t>YPM-PU 13755b</t>
  </si>
  <si>
    <t>YPM-PU 13755c</t>
  </si>
  <si>
    <t>YPM-PU 13756e</t>
  </si>
  <si>
    <t>YPM-PU 14020</t>
  </si>
  <si>
    <t>YPM-PU 14257</t>
  </si>
  <si>
    <t>YPM-PU 14258</t>
  </si>
  <si>
    <t>YPM-PU 14857</t>
  </si>
  <si>
    <t>YPM-PU 16593</t>
  </si>
  <si>
    <t>YPM-PU 17527</t>
  </si>
  <si>
    <t>YPM-PU 17730</t>
  </si>
  <si>
    <t>YPM-PU 18440</t>
  </si>
  <si>
    <t>YPM-PU 18771</t>
  </si>
  <si>
    <t>YPM-PU 18918</t>
  </si>
  <si>
    <t>YPM-PU 18925</t>
  </si>
  <si>
    <t>YPM-PU 18996</t>
  </si>
  <si>
    <t>YPM-PU 20280</t>
  </si>
  <si>
    <t>YPM-PU 20394</t>
  </si>
  <si>
    <t>nexus</t>
  </si>
  <si>
    <t>USNM 21282</t>
  </si>
  <si>
    <t>Anacodon?</t>
  </si>
  <si>
    <t>Auraria</t>
  </si>
  <si>
    <t>urbana</t>
  </si>
  <si>
    <t>UCM 34935</t>
  </si>
  <si>
    <t>Middleton and Dewar 2004</t>
  </si>
  <si>
    <t>UCM 34941</t>
  </si>
  <si>
    <t>UCM 34968</t>
  </si>
  <si>
    <t>UM 83740</t>
  </si>
  <si>
    <t>Esthonychidae</t>
  </si>
  <si>
    <t>Azygonyx</t>
  </si>
  <si>
    <t>sp.</t>
  </si>
  <si>
    <t>Gingerich 1989</t>
  </si>
  <si>
    <t>Baioconodon</t>
  </si>
  <si>
    <t>cannoni</t>
  </si>
  <si>
    <t>UCM 33882</t>
  </si>
  <si>
    <t>UCM 34173</t>
  </si>
  <si>
    <t>DMNH 43196</t>
  </si>
  <si>
    <t>denverensis</t>
  </si>
  <si>
    <t>Eberle 2003</t>
  </si>
  <si>
    <t>DMNH 2501</t>
  </si>
  <si>
    <t>jeffersonensis</t>
  </si>
  <si>
    <t>DMNH 43193</t>
  </si>
  <si>
    <t>DMNH 43208</t>
  </si>
  <si>
    <t>AMNH 35983</t>
  </si>
  <si>
    <t>nordicus</t>
  </si>
  <si>
    <t>Ragnarok</t>
  </si>
  <si>
    <t>nordicum</t>
  </si>
  <si>
    <t>Harbicht Hill</t>
  </si>
  <si>
    <t>Lofgren 1995</t>
  </si>
  <si>
    <t>harbichti</t>
  </si>
  <si>
    <t>PU 14475</t>
  </si>
  <si>
    <t>need tp check m3 measures since lines are not aligned right in table 12</t>
  </si>
  <si>
    <t>de Muizon and Cifelli 2000</t>
  </si>
  <si>
    <t>PU 16720</t>
  </si>
  <si>
    <t>McGuire Creek</t>
  </si>
  <si>
    <t>Mantua Lentil</t>
  </si>
  <si>
    <t>UCMP 132307</t>
  </si>
  <si>
    <t>V87050</t>
  </si>
  <si>
    <t>UCMP 132435</t>
  </si>
  <si>
    <t>V87033</t>
  </si>
  <si>
    <t>UCMP 132444</t>
  </si>
  <si>
    <t>V86031</t>
  </si>
  <si>
    <t>UCMP 132458</t>
  </si>
  <si>
    <t>m2 anterior width is approx</t>
  </si>
  <si>
    <t>UCMP 134591</t>
  </si>
  <si>
    <t>V88044</t>
  </si>
  <si>
    <t>UCMP 134592</t>
  </si>
  <si>
    <t>UCMP 134693</t>
  </si>
  <si>
    <t>V87072</t>
  </si>
  <si>
    <t>UCMP 134694</t>
  </si>
  <si>
    <t>UCMP 134797</t>
  </si>
  <si>
    <t>DMNH 44362</t>
  </si>
  <si>
    <t>wovokae</t>
  </si>
  <si>
    <t>PU 17304</t>
  </si>
  <si>
    <t>Bomburia</t>
  </si>
  <si>
    <t>AMNH 102157</t>
  </si>
  <si>
    <t>Bomburodon</t>
  </si>
  <si>
    <t>priscus</t>
  </si>
  <si>
    <t>prisca</t>
  </si>
  <si>
    <t>Williamson and Carr 2007</t>
  </si>
  <si>
    <t>AMNH 12911</t>
  </si>
  <si>
    <t>palantir</t>
  </si>
  <si>
    <t>AMNH 16401</t>
  </si>
  <si>
    <t>paratype</t>
  </si>
  <si>
    <t>AMNH 16403</t>
  </si>
  <si>
    <t>holotype</t>
  </si>
  <si>
    <t>AMNH 16530</t>
  </si>
  <si>
    <t>AMNH 58034</t>
  </si>
  <si>
    <t>AMNH 58377</t>
  </si>
  <si>
    <t>NMMNH P-46323</t>
  </si>
  <si>
    <t>NMNH 23285</t>
  </si>
  <si>
    <t>Bubogonia</t>
  </si>
  <si>
    <t>bombadili</t>
  </si>
  <si>
    <t>Protoselene</t>
  </si>
  <si>
    <t>saskia</t>
  </si>
  <si>
    <t>UA 15105</t>
  </si>
  <si>
    <t>Bunophorus</t>
  </si>
  <si>
    <t>macropternus</t>
  </si>
  <si>
    <t>Phenacodus</t>
  </si>
  <si>
    <t>USNM 21036</t>
  </si>
  <si>
    <t>Coryphodontidae</t>
  </si>
  <si>
    <t>Caenolambda</t>
  </si>
  <si>
    <t>pattersoni</t>
  </si>
  <si>
    <t>AMNH 27714</t>
  </si>
  <si>
    <t>Carcinodon</t>
  </si>
  <si>
    <t>antiquus</t>
  </si>
  <si>
    <t>Chriacus</t>
  </si>
  <si>
    <t>thinking the P4 is missing or "p4 is p3 but poorly reconstructed</t>
  </si>
  <si>
    <t>Simpson 1936</t>
  </si>
  <si>
    <t>aquilonius</t>
  </si>
  <si>
    <t>NMMNH P-34461</t>
  </si>
  <si>
    <t>Chacomylus</t>
  </si>
  <si>
    <t>sladei</t>
  </si>
  <si>
    <t>widths are given as mesial and distal.  Will input as trigonid and talonid</t>
  </si>
  <si>
    <t>Williamson and Weil 2011</t>
  </si>
  <si>
    <t>NMMNH P-34804</t>
  </si>
  <si>
    <t>NMMNH P-34838</t>
  </si>
  <si>
    <t>reported as p3?</t>
  </si>
  <si>
    <t>NMMNH P-41208</t>
  </si>
  <si>
    <t>NMMNH P-44345</t>
  </si>
  <si>
    <t>NMMNH P-44353</t>
  </si>
  <si>
    <t>NMMNH P-51537</t>
  </si>
  <si>
    <t>NMMNH P-55397</t>
  </si>
  <si>
    <t>turgidunculus</t>
  </si>
  <si>
    <t>AMNH 16402</t>
  </si>
  <si>
    <t>Choeroclaenus</t>
  </si>
  <si>
    <t>USNM 15465</t>
  </si>
  <si>
    <t>badgleyi</t>
  </si>
  <si>
    <t>UM 83461</t>
  </si>
  <si>
    <t>UM 83572</t>
  </si>
  <si>
    <t>baldwini</t>
  </si>
  <si>
    <t>Metachriacus</t>
  </si>
  <si>
    <t>provocator</t>
  </si>
  <si>
    <t>UCMP 152405</t>
  </si>
  <si>
    <t>USNM 9278</t>
  </si>
  <si>
    <t>Simpson 1935</t>
  </si>
  <si>
    <t>USNM 9287</t>
  </si>
  <si>
    <t>Spanoxyodon</t>
  </si>
  <si>
    <t>latrunculus</t>
  </si>
  <si>
    <t>calenancus</t>
  </si>
  <si>
    <t>UCMP 189541</t>
  </si>
  <si>
    <t>cf. calenancus</t>
  </si>
  <si>
    <t>UM VP1472</t>
  </si>
  <si>
    <t>AMNH 16223</t>
  </si>
  <si>
    <t>gallinae</t>
  </si>
  <si>
    <t>AMNH 48006</t>
  </si>
  <si>
    <t>"Chriacus"</t>
  </si>
  <si>
    <t>AMNH 56326</t>
  </si>
  <si>
    <t>AMNH 56327</t>
  </si>
  <si>
    <t>katrinae</t>
  </si>
  <si>
    <t>PU 13949</t>
  </si>
  <si>
    <t>Van Valen 1978/Jepson 1930</t>
  </si>
  <si>
    <t>AMNH 17194</t>
  </si>
  <si>
    <t>metocometi</t>
  </si>
  <si>
    <t>oconostotae</t>
  </si>
  <si>
    <t>YPM PU 20782</t>
  </si>
  <si>
    <t>USNM 20983</t>
  </si>
  <si>
    <t>cf. pelvidens</t>
  </si>
  <si>
    <t>USNM 21003</t>
  </si>
  <si>
    <t>punitor</t>
  </si>
  <si>
    <t>TMP 2010.097.0103</t>
  </si>
  <si>
    <t>TMP 2011.090.0002</t>
  </si>
  <si>
    <t>TMP 2011.090.0008</t>
  </si>
  <si>
    <t>incomplete m1</t>
  </si>
  <si>
    <t>UCMP 189547</t>
  </si>
  <si>
    <t>cf. punitor</t>
  </si>
  <si>
    <t>USNM 9270</t>
  </si>
  <si>
    <t>pusillus</t>
  </si>
  <si>
    <t>USNM 9286</t>
  </si>
  <si>
    <t>USNM 9288</t>
  </si>
  <si>
    <t>UALVP 44168</t>
  </si>
  <si>
    <t>Alberta</t>
  </si>
  <si>
    <t>Scott 2003</t>
  </si>
  <si>
    <t>USNM 21019</t>
  </si>
  <si>
    <t>M2?</t>
  </si>
  <si>
    <t>subtrigonus</t>
  </si>
  <si>
    <t>NMMNH 19995</t>
  </si>
  <si>
    <t>orthogonius</t>
  </si>
  <si>
    <t>New Mexico</t>
  </si>
  <si>
    <t>San Juan Basin</t>
  </si>
  <si>
    <t>Szalay and Lucas 1996</t>
  </si>
  <si>
    <t> 29864</t>
  </si>
  <si>
    <t>USNM 8388</t>
  </si>
  <si>
    <t>latidens</t>
  </si>
  <si>
    <t>partial m1 present but intact m2 and m3</t>
  </si>
  <si>
    <t>PU 17406</t>
  </si>
  <si>
    <t>Arctocyonides</t>
  </si>
  <si>
    <t>vecordensis</t>
  </si>
  <si>
    <t>cf. montanensis</t>
  </si>
  <si>
    <t>approx m2 length</t>
  </si>
  <si>
    <t>species average?</t>
  </si>
  <si>
    <t>protogonioides</t>
  </si>
  <si>
    <t>USNM 8363</t>
  </si>
  <si>
    <t>silberlingi</t>
  </si>
  <si>
    <t>P3 and P4 measures not given despite being present</t>
  </si>
  <si>
    <t>P3-P4 present but not directly stated</t>
  </si>
  <si>
    <t>USNM 6158</t>
  </si>
  <si>
    <t>?Claenodon</t>
  </si>
  <si>
    <t>Colpoclaenus</t>
  </si>
  <si>
    <t>procyonoides</t>
  </si>
  <si>
    <t>UALVP 44173</t>
  </si>
  <si>
    <t>cf. procyonoides</t>
  </si>
  <si>
    <t>USNM 20630</t>
  </si>
  <si>
    <t>Conacodon</t>
  </si>
  <si>
    <t>matthewi</t>
  </si>
  <si>
    <t>UCM 33880</t>
  </si>
  <si>
    <t>many meases estimated</t>
  </si>
  <si>
    <t>UCM 33881</t>
  </si>
  <si>
    <t>UCM 34189</t>
  </si>
  <si>
    <t>UCM 34614</t>
  </si>
  <si>
    <t>UCM 35075</t>
  </si>
  <si>
    <t>AMNH 56187</t>
  </si>
  <si>
    <t>Copecion</t>
  </si>
  <si>
    <t>brachypternus</t>
  </si>
  <si>
    <t>AMNH 56188</t>
  </si>
  <si>
    <t>AMNH 56189</t>
  </si>
  <si>
    <t>AMNH 56190</t>
  </si>
  <si>
    <t>AMNH 56191</t>
  </si>
  <si>
    <t>Lower Haplomylus-Ectocion zone, Bighorn Basin</t>
  </si>
  <si>
    <t>locality average</t>
  </si>
  <si>
    <t>Thewissen 1990</t>
  </si>
  <si>
    <t>Bunophorus zone, Bighorn Basin</t>
  </si>
  <si>
    <t>Heptodon Zone, Bighorn Basin</t>
  </si>
  <si>
    <t>UM 74602</t>
  </si>
  <si>
    <t>cf. brachypternus</t>
  </si>
  <si>
    <t>Baja</t>
  </si>
  <si>
    <t>Lomas Las Tetas De Cabra Fauna</t>
  </si>
  <si>
    <t>Novacek etal 1991</t>
  </si>
  <si>
    <t>davisi</t>
  </si>
  <si>
    <t>Cantius torresi zone, Bighorn Basin</t>
  </si>
  <si>
    <t>AMNH 17074</t>
  </si>
  <si>
    <t>Coriphagus</t>
  </si>
  <si>
    <t>encinensis</t>
  </si>
  <si>
    <t>montanus</t>
  </si>
  <si>
    <t>Coryphodon</t>
  </si>
  <si>
    <t>armatus</t>
  </si>
  <si>
    <t>Bathmodon</t>
  </si>
  <si>
    <t>elephantopus</t>
  </si>
  <si>
    <t>lomas</t>
  </si>
  <si>
    <t>crow of last inferior molar</t>
  </si>
  <si>
    <t>molestus</t>
  </si>
  <si>
    <t>superior molar likely relate to last superior moalr mentioned in text</t>
  </si>
  <si>
    <t>simus</t>
  </si>
  <si>
    <t>listed m2 as lower penultimate molar</t>
  </si>
  <si>
    <t>AMNH 102161</t>
  </si>
  <si>
    <t>Viverravidae</t>
  </si>
  <si>
    <t>Deltatherium</t>
  </si>
  <si>
    <t>durini</t>
  </si>
  <si>
    <t>not sure if its a M1; nomen dubium</t>
  </si>
  <si>
    <t>AMNH 3315</t>
  </si>
  <si>
    <t>Hyaenodonta</t>
  </si>
  <si>
    <t>fundaminis</t>
  </si>
  <si>
    <t>In text</t>
  </si>
  <si>
    <t>AMNH 23177</t>
  </si>
  <si>
    <t>Desmatoclaenus</t>
  </si>
  <si>
    <t>dianae</t>
  </si>
  <si>
    <t>OMNH 27682</t>
  </si>
  <si>
    <t>hermaeus</t>
  </si>
  <si>
    <t>mearae</t>
  </si>
  <si>
    <t>UCMP 114308</t>
  </si>
  <si>
    <t>UNM B-401b</t>
  </si>
  <si>
    <t>Lucas 1984</t>
  </si>
  <si>
    <t>Deuterogonodon</t>
  </si>
  <si>
    <t>USNM 6160</t>
  </si>
  <si>
    <t>M2 is partial</t>
  </si>
  <si>
    <t>USNM 6161</t>
  </si>
  <si>
    <t>AMNH 17078</t>
  </si>
  <si>
    <t>noletil</t>
  </si>
  <si>
    <t>AMNH 15732</t>
  </si>
  <si>
    <t>navajovius</t>
  </si>
  <si>
    <t>Ectocion</t>
  </si>
  <si>
    <t>cedrus</t>
  </si>
  <si>
    <t>Plesiadapis rex zone, Cedar Point Quarry</t>
  </si>
  <si>
    <t>says these measurements are from Thewissen 1990</t>
  </si>
  <si>
    <t>Bai etal 2019</t>
  </si>
  <si>
    <t>collinus</t>
  </si>
  <si>
    <t>Plesiadapis praecursor zone, Douglass Quarry</t>
  </si>
  <si>
    <t>USNM 11913</t>
  </si>
  <si>
    <t>Tetraclaenodon</t>
  </si>
  <si>
    <t>superior</t>
  </si>
  <si>
    <t>?Gidleyina</t>
  </si>
  <si>
    <t>USNM 20790</t>
  </si>
  <si>
    <t>Gidleyina</t>
  </si>
  <si>
    <t>wyomingensis</t>
  </si>
  <si>
    <t>USNM 20793</t>
  </si>
  <si>
    <t>USNM 20795</t>
  </si>
  <si>
    <t>approx M1 width</t>
  </si>
  <si>
    <t>USNM 6166</t>
  </si>
  <si>
    <t>YPM 12048</t>
  </si>
  <si>
    <t>gives both gidley and his own measurements on the same specimen</t>
  </si>
  <si>
    <t>YPM 14190</t>
  </si>
  <si>
    <t>montanensis?</t>
  </si>
  <si>
    <t>IGM 3675</t>
  </si>
  <si>
    <t>ignotum</t>
  </si>
  <si>
    <t>says these measurements are from Novacek 1991</t>
  </si>
  <si>
    <t>major</t>
  </si>
  <si>
    <t>Clarkforkian</t>
  </si>
  <si>
    <t>Piceance Basin</t>
  </si>
  <si>
    <t>M1 and M2 measured by plates; taken from Patterson and West 1973</t>
  </si>
  <si>
    <t>mediotuber</t>
  </si>
  <si>
    <t>Plesiadapis simonsi zone, Clarks Forks Basin</t>
  </si>
  <si>
    <t>CM 67866</t>
  </si>
  <si>
    <t>nanabeensis</t>
  </si>
  <si>
    <t>Beard and Dawson 2009</t>
  </si>
  <si>
    <t>says these measurements are from Beard and Dawson 2009</t>
  </si>
  <si>
    <t>YPM PU 23985</t>
  </si>
  <si>
    <t>AMNH 56159</t>
  </si>
  <si>
    <t>osbornianus</t>
  </si>
  <si>
    <t>text</t>
  </si>
  <si>
    <t>AMNH 56160</t>
  </si>
  <si>
    <t>AMNH 56161</t>
  </si>
  <si>
    <t>based on mean values from Thewissen 1990</t>
  </si>
  <si>
    <t>Plesiadapis gingerichi zone, Bighorn Basin</t>
  </si>
  <si>
    <t>Plesiadapis cookei zone, Bighorn Basin</t>
  </si>
  <si>
    <t>Phenacodus-ectocion zone, Bighorn basin</t>
  </si>
  <si>
    <t>Upper Haplomylus-Ectocion zone, Bighorn Basin</t>
  </si>
  <si>
    <t>UCMP 44799</t>
  </si>
  <si>
    <t>USNM 20645</t>
  </si>
  <si>
    <t>cf. osbornianum</t>
  </si>
  <si>
    <t>USNM 20736</t>
  </si>
  <si>
    <t>ralstonensis</t>
  </si>
  <si>
    <t>parvus</t>
  </si>
  <si>
    <t>UM 75723</t>
  </si>
  <si>
    <t>UW 26361</t>
  </si>
  <si>
    <t>approx M1 length</t>
  </si>
  <si>
    <t>UW 26362</t>
  </si>
  <si>
    <t>superstes</t>
  </si>
  <si>
    <t>Palaeosynops zone, Wind River basin</t>
  </si>
  <si>
    <t>Ectoconus</t>
  </si>
  <si>
    <t>ditrigonus</t>
  </si>
  <si>
    <t>Periptychus</t>
  </si>
  <si>
    <t>DMNH 44374</t>
  </si>
  <si>
    <t>DMNH 44393</t>
  </si>
  <si>
    <t>OMNH 28111</t>
  </si>
  <si>
    <t>deciduosu P3 and P4 present but not added to this dataset</t>
  </si>
  <si>
    <t>AMNH 811a</t>
  </si>
  <si>
    <t>Ellipsodon</t>
  </si>
  <si>
    <t>grangeri</t>
  </si>
  <si>
    <t>witkoi</t>
  </si>
  <si>
    <t>KU 7833a</t>
  </si>
  <si>
    <t>approx measures</t>
  </si>
  <si>
    <t>KU 7834</t>
  </si>
  <si>
    <t>KU 7835</t>
  </si>
  <si>
    <t>KU 9616</t>
  </si>
  <si>
    <t>KU 9617</t>
  </si>
  <si>
    <t>KU 9618</t>
  </si>
  <si>
    <t>NMMNH P-20941</t>
  </si>
  <si>
    <t>NMMNH P-20944</t>
  </si>
  <si>
    <t>NMMNH P-21465</t>
  </si>
  <si>
    <t>NMMNH P-21931</t>
  </si>
  <si>
    <t>Wilson 1956</t>
  </si>
  <si>
    <t>the m2 length has a dash next to 5.2 and I am unsure what this represents</t>
  </si>
  <si>
    <t>AMNH 17043</t>
  </si>
  <si>
    <t>inaequidens</t>
  </si>
  <si>
    <t>AMNH 3095</t>
  </si>
  <si>
    <t>AMNH 3096</t>
  </si>
  <si>
    <t>AMNH 3296</t>
  </si>
  <si>
    <t>AMNH 3298</t>
  </si>
  <si>
    <t>AMNH 3299</t>
  </si>
  <si>
    <t>NMMNH P-12152</t>
  </si>
  <si>
    <t>M2 widths are approximate</t>
  </si>
  <si>
    <t>NMMNH P-12340</t>
  </si>
  <si>
    <t>NMMNH P-18820</t>
  </si>
  <si>
    <t>NMMNH P-18825</t>
  </si>
  <si>
    <t>NMMNH P-18862</t>
  </si>
  <si>
    <t>NMMNH P-19733</t>
  </si>
  <si>
    <t>NMMNH P-19809</t>
  </si>
  <si>
    <t>NMMNH P-20680</t>
  </si>
  <si>
    <t>NMMNH P-20991</t>
  </si>
  <si>
    <t>NMMNH P-2797</t>
  </si>
  <si>
    <t>UCMP 36636</t>
  </si>
  <si>
    <t>USNM 9662</t>
  </si>
  <si>
    <t>sternbergi</t>
  </si>
  <si>
    <t>UCMP 189542</t>
  </si>
  <si>
    <t>Litaletes</t>
  </si>
  <si>
    <t>cf. sternbergi</t>
  </si>
  <si>
    <t>UCMP 189581</t>
  </si>
  <si>
    <t>ACM 6359</t>
  </si>
  <si>
    <t>yotankae</t>
  </si>
  <si>
    <t>NMMNH P-15852a</t>
  </si>
  <si>
    <t>NMMNH P-15852b</t>
  </si>
  <si>
    <t>NMMNH P-15852c</t>
  </si>
  <si>
    <t>NMMNH P-20739</t>
  </si>
  <si>
    <t>NMMNH P-21609</t>
  </si>
  <si>
    <t>NMMNH P-27822</t>
  </si>
  <si>
    <t>NMMNH P-30646</t>
  </si>
  <si>
    <t>NMMNH P-35150</t>
  </si>
  <si>
    <t>NMMNH P-42969</t>
  </si>
  <si>
    <t>NMMNH P-48444</t>
  </si>
  <si>
    <t>PU 13290</t>
  </si>
  <si>
    <t>Triisodontidae</t>
  </si>
  <si>
    <t>Eoconodon</t>
  </si>
  <si>
    <t>copanus</t>
  </si>
  <si>
    <t>UM VP1471</t>
  </si>
  <si>
    <t>nidhoggi</t>
  </si>
  <si>
    <t>Esthonyx</t>
  </si>
  <si>
    <t>bisulcatus</t>
  </si>
  <si>
    <t>acer</t>
  </si>
  <si>
    <t>refers to teeth as last 4 premolars and last 3 molars?...4th premolar and 3 molars?.  Treated is as 4th premolar and m1-m3</t>
  </si>
  <si>
    <t>gives measures for the penultimate and last molars.  Might be able to get lenght of middle molar (m2) using the lenght of all 3 or last 2.</t>
  </si>
  <si>
    <t>burmeisterii</t>
  </si>
  <si>
    <t>measurement for last molar</t>
  </si>
  <si>
    <t>Powder River Basin</t>
  </si>
  <si>
    <t>gunnelli</t>
  </si>
  <si>
    <t>UM 83874</t>
  </si>
  <si>
    <t>spatularius</t>
  </si>
  <si>
    <t>UM 54888</t>
  </si>
  <si>
    <t>Gingerichia</t>
  </si>
  <si>
    <t>geoteretes</t>
  </si>
  <si>
    <t>Douglass Quarry</t>
  </si>
  <si>
    <t>Zack etal 2005</t>
  </si>
  <si>
    <t>UM 54889</t>
  </si>
  <si>
    <t>appromitate with &gt; indicated on given values; M1 or M2</t>
  </si>
  <si>
    <t>UM 54890</t>
  </si>
  <si>
    <t>Glennie Quarry</t>
  </si>
  <si>
    <t>UM 54891</t>
  </si>
  <si>
    <t>UM 54892</t>
  </si>
  <si>
    <t>UM 54893</t>
  </si>
  <si>
    <t>UM 54894</t>
  </si>
  <si>
    <t>UM 83932</t>
  </si>
  <si>
    <t>UM 83933</t>
  </si>
  <si>
    <t>UM 83934</t>
  </si>
  <si>
    <t>UM 83935</t>
  </si>
  <si>
    <t>UM 83936</t>
  </si>
  <si>
    <t>UM 83937</t>
  </si>
  <si>
    <t>p2 or p3</t>
  </si>
  <si>
    <t>UM 83938</t>
  </si>
  <si>
    <t>UM 83939</t>
  </si>
  <si>
    <t>UM 84535</t>
  </si>
  <si>
    <t>UM 84536</t>
  </si>
  <si>
    <t>UM 84539</t>
  </si>
  <si>
    <t>UALVP 25050</t>
  </si>
  <si>
    <t>hystrix</t>
  </si>
  <si>
    <t>Cochrane 2</t>
  </si>
  <si>
    <t>UALVP 25053</t>
  </si>
  <si>
    <t>UALVP 25057</t>
  </si>
  <si>
    <t>UALVP 25058</t>
  </si>
  <si>
    <t>UALVP 25060</t>
  </si>
  <si>
    <t>UALVP 25061</t>
  </si>
  <si>
    <t>UALVP 25062</t>
  </si>
  <si>
    <t>UALVP 25063</t>
  </si>
  <si>
    <t>UALVP 25065</t>
  </si>
  <si>
    <t>UALVP 25066</t>
  </si>
  <si>
    <t>UALVP 25067</t>
  </si>
  <si>
    <t>UALVP 25068</t>
  </si>
  <si>
    <t>UALVP 25069</t>
  </si>
  <si>
    <t>UALVP 25071</t>
  </si>
  <si>
    <t>UALVP 40796</t>
  </si>
  <si>
    <t>UALVP 42406</t>
  </si>
  <si>
    <t>UALVP 42544</t>
  </si>
  <si>
    <t>UALVP 42546</t>
  </si>
  <si>
    <t>UALVP 42634</t>
  </si>
  <si>
    <t>UALVP 42642</t>
  </si>
  <si>
    <t>UALVP 43082</t>
  </si>
  <si>
    <t>UALVP 43083</t>
  </si>
  <si>
    <t>UALVP 43084</t>
  </si>
  <si>
    <t>UALVP 43086</t>
  </si>
  <si>
    <t>UALVP 43087</t>
  </si>
  <si>
    <t>UALVP 43088</t>
  </si>
  <si>
    <t>UALVP 54895</t>
  </si>
  <si>
    <t>sp 1</t>
  </si>
  <si>
    <t>Bingo Quarry</t>
  </si>
  <si>
    <t>UCMP 47254</t>
  </si>
  <si>
    <t>Goniacodon</t>
  </si>
  <si>
    <t>hiawathae</t>
  </si>
  <si>
    <t>UM 80833</t>
  </si>
  <si>
    <t>Hapalodectes</t>
  </si>
  <si>
    <t>anthracinus</t>
  </si>
  <si>
    <t>Zhao etal 1991</t>
  </si>
  <si>
    <t>UM 87491</t>
  </si>
  <si>
    <t>IVPP V5253</t>
  </si>
  <si>
    <t>hetangensis</t>
  </si>
  <si>
    <t>right jaw may be in Li and Ting 1987</t>
  </si>
  <si>
    <t>AMNH 12781</t>
  </si>
  <si>
    <t>leptognathus</t>
  </si>
  <si>
    <t>compressus</t>
  </si>
  <si>
    <t>??</t>
  </si>
  <si>
    <t>type H. compressus</t>
  </si>
  <si>
    <t>AMNH 12782</t>
  </si>
  <si>
    <t>AMNH 12783</t>
  </si>
  <si>
    <t>AMNH 14748</t>
  </si>
  <si>
    <t>AMNH 39299</t>
  </si>
  <si>
    <t>AMNH 39300</t>
  </si>
  <si>
    <t>AMNH 78</t>
  </si>
  <si>
    <t>UM 82513</t>
  </si>
  <si>
    <t>AMNH 20172</t>
  </si>
  <si>
    <t>serus</t>
  </si>
  <si>
    <t>IVPP V5038</t>
  </si>
  <si>
    <t>?Hapalodectes</t>
  </si>
  <si>
    <t>may be from Zhang etal 1978</t>
  </si>
  <si>
    <t>UM 2050</t>
  </si>
  <si>
    <t>Haplaletes</t>
  </si>
  <si>
    <t>andakupensis</t>
  </si>
  <si>
    <t>disceptatrix</t>
  </si>
  <si>
    <t>USNM 21008</t>
  </si>
  <si>
    <t>USNM 9500</t>
  </si>
  <si>
    <t>USNM 9555</t>
  </si>
  <si>
    <t>USNM 9556</t>
  </si>
  <si>
    <t>pelicatus</t>
  </si>
  <si>
    <t>p3 ar approx</t>
  </si>
  <si>
    <t>No. 1</t>
  </si>
  <si>
    <t>Haploconus</t>
  </si>
  <si>
    <t>angustus</t>
  </si>
  <si>
    <t>lineatus</t>
  </si>
  <si>
    <t>No. 2</t>
  </si>
  <si>
    <t>No. 3</t>
  </si>
  <si>
    <t>xiphodon</t>
  </si>
  <si>
    <t>OMNH 27670</t>
  </si>
  <si>
    <t>elachistus</t>
  </si>
  <si>
    <t>OMNH 27680</t>
  </si>
  <si>
    <t>OMNH 27713</t>
  </si>
  <si>
    <t>encrusted molar</t>
  </si>
  <si>
    <t>AMNH 16418</t>
  </si>
  <si>
    <t>entoconus</t>
  </si>
  <si>
    <t>AMNH 16420</t>
  </si>
  <si>
    <t>AMNH 16422</t>
  </si>
  <si>
    <t>AMNH 16424</t>
  </si>
  <si>
    <t>AMNH 16425</t>
  </si>
  <si>
    <t>AMNH 16431</t>
  </si>
  <si>
    <t>AMNH 16433</t>
  </si>
  <si>
    <t>AMNH 3462</t>
  </si>
  <si>
    <t>AMNH 3467</t>
  </si>
  <si>
    <t>AMNH 3473</t>
  </si>
  <si>
    <t>AMNH 3476</t>
  </si>
  <si>
    <t>AMNH 3551</t>
  </si>
  <si>
    <t>DMNH 44369</t>
  </si>
  <si>
    <t>coniferus</t>
  </si>
  <si>
    <t>DMNH 44394</t>
  </si>
  <si>
    <t>UCM 87605</t>
  </si>
  <si>
    <t>CM 67871</t>
  </si>
  <si>
    <t>Haplomylus</t>
  </si>
  <si>
    <t>meridionalis</t>
  </si>
  <si>
    <t>CM 70403</t>
  </si>
  <si>
    <t>speirianus</t>
  </si>
  <si>
    <t>average for multiple specimens</t>
  </si>
  <si>
    <t>Bighorn and Clark Fork Basin</t>
  </si>
  <si>
    <t>Four Mile</t>
  </si>
  <si>
    <t>some specimens in McKenna 1960l p 105</t>
  </si>
  <si>
    <t>Hemithlaeus</t>
  </si>
  <si>
    <t>AMNH 3587</t>
  </si>
  <si>
    <t>kowalevskianus</t>
  </si>
  <si>
    <t>listed as P-m IV but based on prior sentence I tink it is the lowers.  This is under auhor description section so I think it is the type being measured.</t>
  </si>
  <si>
    <t>Hyopsodus</t>
  </si>
  <si>
    <t>loomisi</t>
  </si>
  <si>
    <t>mentalis</t>
  </si>
  <si>
    <t>lemoinianus</t>
  </si>
  <si>
    <t>minusculus</t>
  </si>
  <si>
    <t>UM 98665</t>
  </si>
  <si>
    <t>Zonnevelf etal 2000</t>
  </si>
  <si>
    <t>AMNH 80034</t>
  </si>
  <si>
    <t>miticulus</t>
  </si>
  <si>
    <t>cf. miticulus</t>
  </si>
  <si>
    <t>only provides P4-M3=13.65; P4-M2=11; M1-3=10.1; M1-2 8mm; M2-M3=6.75mm</t>
  </si>
  <si>
    <t>Species average</t>
  </si>
  <si>
    <t>comprised of multiple specimens; only provide distinct measurement for 1st true molar (m1);  other measures are m1-m3 and 2 last premolars</t>
  </si>
  <si>
    <t>paulus</t>
  </si>
  <si>
    <t>powellianus</t>
  </si>
  <si>
    <t>pygmaeus</t>
  </si>
  <si>
    <t>reported as penultimate molar</t>
  </si>
  <si>
    <t>Cope 1871 Descriptions of Some New Vertebrata</t>
  </si>
  <si>
    <t>simplex</t>
  </si>
  <si>
    <t>wortmani</t>
  </si>
  <si>
    <t>UM 100020</t>
  </si>
  <si>
    <t>UM 100030</t>
  </si>
  <si>
    <t>UM 101156</t>
  </si>
  <si>
    <t>UM 101157</t>
  </si>
  <si>
    <t>UM 103913</t>
  </si>
  <si>
    <t>AMNH 35874</t>
  </si>
  <si>
    <t>disjunctus</t>
  </si>
  <si>
    <t>UCMP 189565</t>
  </si>
  <si>
    <t>cf. disjunctus</t>
  </si>
  <si>
    <t>USNM 6179</t>
  </si>
  <si>
    <t>USNM 9323</t>
  </si>
  <si>
    <t>USNM 9324</t>
  </si>
  <si>
    <t>USNM 9582</t>
  </si>
  <si>
    <t>USNM 9660</t>
  </si>
  <si>
    <t>ondolinde</t>
  </si>
  <si>
    <t>PU 17479</t>
  </si>
  <si>
    <t>USNM 21016</t>
  </si>
  <si>
    <t>Litocherus</t>
  </si>
  <si>
    <t>lacunatus</t>
  </si>
  <si>
    <t>Litolestes</t>
  </si>
  <si>
    <t>UW 1079</t>
  </si>
  <si>
    <t>ROM 05631</t>
  </si>
  <si>
    <t>?Litomylus</t>
  </si>
  <si>
    <t>alphamon</t>
  </si>
  <si>
    <t>AMNH 16720</t>
  </si>
  <si>
    <t>Litomylus</t>
  </si>
  <si>
    <t>aequidens</t>
  </si>
  <si>
    <t>AMNH 16039</t>
  </si>
  <si>
    <t>dissentaneus</t>
  </si>
  <si>
    <t>osceolae</t>
  </si>
  <si>
    <t>USNM 21010</t>
  </si>
  <si>
    <t>scaphiscus</t>
  </si>
  <si>
    <t>USNM 21014</t>
  </si>
  <si>
    <t>USNM 9318</t>
  </si>
  <si>
    <t>USNM 9425</t>
  </si>
  <si>
    <t>USNM 9536</t>
  </si>
  <si>
    <t>USNM 9557</t>
  </si>
  <si>
    <t>USNM 9580</t>
  </si>
  <si>
    <t>USNM 21013</t>
  </si>
  <si>
    <t>Bison Basin Ledge</t>
  </si>
  <si>
    <t>UW 2254</t>
  </si>
  <si>
    <t>Bison Basin Saddle</t>
  </si>
  <si>
    <t>UW 26375</t>
  </si>
  <si>
    <t>m2?</t>
  </si>
  <si>
    <t>UW 26376</t>
  </si>
  <si>
    <t>UALVP 44174</t>
  </si>
  <si>
    <t>UALVP 44183</t>
  </si>
  <si>
    <t>grandaletes</t>
  </si>
  <si>
    <t>Scott 2002</t>
  </si>
  <si>
    <t>Lophocion</t>
  </si>
  <si>
    <t>asiaticus</t>
  </si>
  <si>
    <t>AMNH 16060</t>
  </si>
  <si>
    <t>Loxolophus</t>
  </si>
  <si>
    <t>faulkneri</t>
  </si>
  <si>
    <t>USNM 16626</t>
  </si>
  <si>
    <t>AMNH 27713</t>
  </si>
  <si>
    <t>Protogonodon</t>
  </si>
  <si>
    <t>AMNH 16343</t>
  </si>
  <si>
    <t>hyattianus</t>
  </si>
  <si>
    <t>AMNH 58219</t>
  </si>
  <si>
    <t>Mimotricentes</t>
  </si>
  <si>
    <t>mirielae</t>
  </si>
  <si>
    <t>UNM B-392</t>
  </si>
  <si>
    <t>m3 approx length</t>
  </si>
  <si>
    <t>AMNH 3192</t>
  </si>
  <si>
    <t>pentacus</t>
  </si>
  <si>
    <t>UNM B-1087</t>
  </si>
  <si>
    <t>UNM B-1271</t>
  </si>
  <si>
    <t>AMNH 16356</t>
  </si>
  <si>
    <t>AMNH 16358</t>
  </si>
  <si>
    <t>AMNH 16359</t>
  </si>
  <si>
    <t>AMNH 16361</t>
  </si>
  <si>
    <t>AMNH 3108</t>
  </si>
  <si>
    <t>AMNH 3109</t>
  </si>
  <si>
    <t>AMNH 3111</t>
  </si>
  <si>
    <t>AMNH 3113</t>
  </si>
  <si>
    <t>AMNH 786A</t>
  </si>
  <si>
    <t>AMNH 802</t>
  </si>
  <si>
    <t>AMNH 811</t>
  </si>
  <si>
    <t>UNM B-393</t>
  </si>
  <si>
    <t>UNM B-397</t>
  </si>
  <si>
    <t>NMMNH-P3587</t>
  </si>
  <si>
    <t>Meniscotherium</t>
  </si>
  <si>
    <t>chamense</t>
  </si>
  <si>
    <t>in composite image iwth NMMNH-P3587; Figure 11</t>
  </si>
  <si>
    <t>Williamson and Lucas 1992</t>
  </si>
  <si>
    <t>NMMNH-P3621</t>
  </si>
  <si>
    <t>does not indicate if upper or lowers; mentions premolars but only provides measures for penultimate molar (assumed M2 but may be wrong);  otherwise measures for last 4 and true molars present; length last 4 molars=0.029m and true molars=0.022m</t>
  </si>
  <si>
    <t>NMMNH Locality 203</t>
  </si>
  <si>
    <t>UM 100027</t>
  </si>
  <si>
    <t>UM 102838</t>
  </si>
  <si>
    <t>USNM 22435</t>
  </si>
  <si>
    <t>in composite image iwth USNM 22435; Figure 12</t>
  </si>
  <si>
    <t>terraerubrae</t>
  </si>
  <si>
    <t>IGM 3676</t>
  </si>
  <si>
    <t>cf. priscum</t>
  </si>
  <si>
    <t>IGM 3677</t>
  </si>
  <si>
    <t>M2 length is estimate</t>
  </si>
  <si>
    <t>IGM 3678</t>
  </si>
  <si>
    <t>IGM 3679</t>
  </si>
  <si>
    <t>IGM 3680</t>
  </si>
  <si>
    <t>IGM 4035</t>
  </si>
  <si>
    <t>tapiacitum</t>
  </si>
  <si>
    <t>tapiacitis</t>
  </si>
  <si>
    <t>USNM 20634</t>
  </si>
  <si>
    <t>lengths are mostlt approx and estimates</t>
  </si>
  <si>
    <t>Primates</t>
  </si>
  <si>
    <t>vicarius</t>
  </si>
  <si>
    <t>Mimatuta</t>
  </si>
  <si>
    <t>minuial</t>
  </si>
  <si>
    <t>PU 14172</t>
  </si>
  <si>
    <t>PU 14453</t>
  </si>
  <si>
    <t>UCMP 132308</t>
  </si>
  <si>
    <t>V87091</t>
  </si>
  <si>
    <t>anterior width approx</t>
  </si>
  <si>
    <t>UCMP 134695</t>
  </si>
  <si>
    <t>morgoth</t>
  </si>
  <si>
    <t>UCMP 132227</t>
  </si>
  <si>
    <t>V87151</t>
  </si>
  <si>
    <t>UCMP 132340</t>
  </si>
  <si>
    <t>V87029</t>
  </si>
  <si>
    <t>UCMP 132454</t>
  </si>
  <si>
    <t>UCMP 132620</t>
  </si>
  <si>
    <t>V87037</t>
  </si>
  <si>
    <t>UCMP 133148</t>
  </si>
  <si>
    <t>V87049</t>
  </si>
  <si>
    <t>UCMP 133446</t>
  </si>
  <si>
    <t>UCMP 133853</t>
  </si>
  <si>
    <t>V87098</t>
  </si>
  <si>
    <t>UCMP 134574</t>
  </si>
  <si>
    <t>V87101</t>
  </si>
  <si>
    <t>UCMP 134589</t>
  </si>
  <si>
    <t>V87123</t>
  </si>
  <si>
    <t>UCMP 134590</t>
  </si>
  <si>
    <t>V87088</t>
  </si>
  <si>
    <t>UCMP 134634</t>
  </si>
  <si>
    <t>UCMP 134639</t>
  </si>
  <si>
    <t>UCMP 134640</t>
  </si>
  <si>
    <t>UMVP 1560</t>
  </si>
  <si>
    <t>V71203</t>
  </si>
  <si>
    <t>USNM 9277</t>
  </si>
  <si>
    <t>angustidens</t>
  </si>
  <si>
    <t>USNM 9695</t>
  </si>
  <si>
    <t>USNM 9706</t>
  </si>
  <si>
    <t>YPM 13758</t>
  </si>
  <si>
    <t>fremontensis</t>
  </si>
  <si>
    <t>USNM 20582</t>
  </si>
  <si>
    <t>Tricentes</t>
  </si>
  <si>
    <t>USNM 20584</t>
  </si>
  <si>
    <t>mandibularis</t>
  </si>
  <si>
    <t>AMNH 16614</t>
  </si>
  <si>
    <t>opisthacus</t>
  </si>
  <si>
    <t>KU 7852</t>
  </si>
  <si>
    <t>AMNH 15965</t>
  </si>
  <si>
    <t>turgidus</t>
  </si>
  <si>
    <t>AMNH 16620</t>
  </si>
  <si>
    <t>AMNH 3135</t>
  </si>
  <si>
    <t>AMNH 3136</t>
  </si>
  <si>
    <t>AMNH 3153</t>
  </si>
  <si>
    <t>AMNH 3154</t>
  </si>
  <si>
    <t>AMNH 3163 16628</t>
  </si>
  <si>
    <t>These measures could have errors as the ink is faded from the numbers.  May need to seek out a better resolution scan.</t>
  </si>
  <si>
    <t>Mithrandir</t>
  </si>
  <si>
    <t>gillianus</t>
  </si>
  <si>
    <t>superior dP4 and p4 present but being deciduous were not collated in this entry</t>
  </si>
  <si>
    <t>UNM B-1088a</t>
  </si>
  <si>
    <t>Gillisonchus</t>
  </si>
  <si>
    <t>Mixodectidae</t>
  </si>
  <si>
    <t>Mixodectes</t>
  </si>
  <si>
    <t>malaris</t>
  </si>
  <si>
    <t>omnivorus</t>
  </si>
  <si>
    <t>listed as superior molar?</t>
  </si>
  <si>
    <t>primaevus</t>
  </si>
  <si>
    <t>describe a dentiton but only lists last molar for measurement; not sure if this opper or lower but if type its upper M3.</t>
  </si>
  <si>
    <t>sulcatus</t>
  </si>
  <si>
    <t>superior molar?; reproted as corresponding to tooth in Phenacodus omnivorus of same volume</t>
  </si>
  <si>
    <t>Opisthotomus</t>
  </si>
  <si>
    <t>astutus</t>
  </si>
  <si>
    <t>flagrans</t>
  </si>
  <si>
    <t>Oxyacodon</t>
  </si>
  <si>
    <t>agapetillus</t>
  </si>
  <si>
    <t>Archibald etal 1983</t>
  </si>
  <si>
    <t>UCMP 89690</t>
  </si>
  <si>
    <t>AMNH 3550</t>
  </si>
  <si>
    <t>apiculatus</t>
  </si>
  <si>
    <t>BYU 3798</t>
  </si>
  <si>
    <t>BYU 3856</t>
  </si>
  <si>
    <t>m1?</t>
  </si>
  <si>
    <t>archibaldi</t>
  </si>
  <si>
    <t>UCM 34607</t>
  </si>
  <si>
    <t>UCM 34610</t>
  </si>
  <si>
    <t>width of P3 estimated</t>
  </si>
  <si>
    <t>UCM 34942</t>
  </si>
  <si>
    <t>length and wifth of p3 and m1 estimated</t>
  </si>
  <si>
    <t>UCM 34953</t>
  </si>
  <si>
    <t>length of p4 estimated</t>
  </si>
  <si>
    <t>UCM 34958</t>
  </si>
  <si>
    <t>UCM 35087</t>
  </si>
  <si>
    <t>m2 widths estimated</t>
  </si>
  <si>
    <t>BYU 3793</t>
  </si>
  <si>
    <t>ferronensis</t>
  </si>
  <si>
    <t>BYU 3825</t>
  </si>
  <si>
    <t>trigonid length of 1.6</t>
  </si>
  <si>
    <t>BYU 3843</t>
  </si>
  <si>
    <t>talonid width approx</t>
  </si>
  <si>
    <t>BYU 3852</t>
  </si>
  <si>
    <t>LACM 32923</t>
  </si>
  <si>
    <t>UCMP 120380</t>
  </si>
  <si>
    <t>UCMP 120381</t>
  </si>
  <si>
    <t>UCMP 120382</t>
  </si>
  <si>
    <t>UCMP 120412</t>
  </si>
  <si>
    <t>UCMP 120421</t>
  </si>
  <si>
    <t>UCMP 120428</t>
  </si>
  <si>
    <t>priscilla</t>
  </si>
  <si>
    <t>UCMP 36640</t>
  </si>
  <si>
    <t>UNM NP-319</t>
  </si>
  <si>
    <t>AMNH 16346</t>
  </si>
  <si>
    <t>Oxyclaenus</t>
  </si>
  <si>
    <t>cuspidatus</t>
  </si>
  <si>
    <t>AMNH 16352</t>
  </si>
  <si>
    <t>AMNH 3252</t>
  </si>
  <si>
    <t>UM VP1473</t>
  </si>
  <si>
    <t>pugnax</t>
  </si>
  <si>
    <t>Thangorodrim</t>
  </si>
  <si>
    <t>thalion</t>
  </si>
  <si>
    <t>USNM 13782</t>
  </si>
  <si>
    <t>?Chriacus</t>
  </si>
  <si>
    <t>m2 present but not measured</t>
  </si>
  <si>
    <t>UCM 34325</t>
  </si>
  <si>
    <t>subbituminus</t>
  </si>
  <si>
    <t>UCM 34569</t>
  </si>
  <si>
    <t>UCM 34571</t>
  </si>
  <si>
    <t>UCM 34576</t>
  </si>
  <si>
    <t>UCM 34577</t>
  </si>
  <si>
    <t>UCM 34602</t>
  </si>
  <si>
    <t>UCM 34605</t>
  </si>
  <si>
    <t>prosterior m1 estiamted</t>
  </si>
  <si>
    <t>UCM 34606</t>
  </si>
  <si>
    <t>UCM 34628</t>
  </si>
  <si>
    <t>UCM 34632</t>
  </si>
  <si>
    <t>UCM 34636</t>
  </si>
  <si>
    <t>UCM 34639</t>
  </si>
  <si>
    <t>UCM 34651</t>
  </si>
  <si>
    <t>UCM 34652</t>
  </si>
  <si>
    <t>UCM 34687</t>
  </si>
  <si>
    <t>UCM 35081</t>
  </si>
  <si>
    <t>UCM 35091</t>
  </si>
  <si>
    <t>m1 width estimated</t>
  </si>
  <si>
    <t>UCM 35092</t>
  </si>
  <si>
    <t>UCM 38863</t>
  </si>
  <si>
    <t>UCM 38867</t>
  </si>
  <si>
    <t>estimated posterior width</t>
  </si>
  <si>
    <t>UCM 39550</t>
  </si>
  <si>
    <t>UCM 40060</t>
  </si>
  <si>
    <t>UCM 43134</t>
  </si>
  <si>
    <t>posterior p4 estimated</t>
  </si>
  <si>
    <t>UCM 43149</t>
  </si>
  <si>
    <t>UCM 45586</t>
  </si>
  <si>
    <t>UCM 47289</t>
  </si>
  <si>
    <t>UCM 47727</t>
  </si>
  <si>
    <t>UCMP 148324</t>
  </si>
  <si>
    <t>cf. subbituminus</t>
  </si>
  <si>
    <t>UCMP 148328</t>
  </si>
  <si>
    <t>Oxyprimus</t>
  </si>
  <si>
    <t>erikseni</t>
  </si>
  <si>
    <t>PU 16704</t>
  </si>
  <si>
    <t>M2 approximate</t>
  </si>
  <si>
    <t>PU 16866</t>
  </si>
  <si>
    <t>McComas and Eberle 2016</t>
  </si>
  <si>
    <t>UCMP 132348</t>
  </si>
  <si>
    <t>UCMP 132350</t>
  </si>
  <si>
    <t>V87052</t>
  </si>
  <si>
    <t>UCMP 133068</t>
  </si>
  <si>
    <t>V87038</t>
  </si>
  <si>
    <t>UM VP1561</t>
  </si>
  <si>
    <t>UMVP 1561</t>
  </si>
  <si>
    <t>galadrielae</t>
  </si>
  <si>
    <t>PU 16712</t>
  </si>
  <si>
    <t>PU 16863</t>
  </si>
  <si>
    <t>putorius</t>
  </si>
  <si>
    <t>have some error on measurement</t>
  </si>
  <si>
    <t>Oxytomodon</t>
  </si>
  <si>
    <t>perissum</t>
  </si>
  <si>
    <t>UCMP 148319</t>
  </si>
  <si>
    <t>cf. perissum</t>
  </si>
  <si>
    <t>m1 or m2</t>
  </si>
  <si>
    <t>USNM 16183</t>
  </si>
  <si>
    <t>type m2-m3 but m2 only discussed in text</t>
  </si>
  <si>
    <t>AMNH 15227</t>
  </si>
  <si>
    <t>Pachyaena</t>
  </si>
  <si>
    <t>gigantea</t>
  </si>
  <si>
    <t>AMNH 15228</t>
  </si>
  <si>
    <t>Is m3 meausre l or w</t>
  </si>
  <si>
    <t>AMNH 15259</t>
  </si>
  <si>
    <t>AMNH 2959</t>
  </si>
  <si>
    <t>AMNH 72</t>
  </si>
  <si>
    <t>AMNH 15728</t>
  </si>
  <si>
    <t>gracilis</t>
  </si>
  <si>
    <t>AMNH 15730</t>
  </si>
  <si>
    <t>ossifraga</t>
  </si>
  <si>
    <t>Are the aggregate measures for the lower or upper dentition</t>
  </si>
  <si>
    <t>AMNH 3627</t>
  </si>
  <si>
    <t>carinidens</t>
  </si>
  <si>
    <t>rhabdodon</t>
  </si>
  <si>
    <t>pg 121</t>
  </si>
  <si>
    <t>Shotgun Fauna</t>
  </si>
  <si>
    <t>cf. carinidens</t>
  </si>
  <si>
    <t>UW 26380</t>
  </si>
  <si>
    <t>UW 26381</t>
  </si>
  <si>
    <t>approx length</t>
  </si>
  <si>
    <t>UW 26382</t>
  </si>
  <si>
    <t>UW 26490</t>
  </si>
  <si>
    <t>milk dentition; treating these measures at molar for now. Unclear if these were measurements of premolars but were mislabeled.</t>
  </si>
  <si>
    <t>AMNH 27712</t>
  </si>
  <si>
    <t>coarctatus</t>
  </si>
  <si>
    <t>Plagioptychus</t>
  </si>
  <si>
    <t>DMNH 44368</t>
  </si>
  <si>
    <t>DMNH 44372</t>
  </si>
  <si>
    <t>DMNH 44395</t>
  </si>
  <si>
    <t>trigonid only</t>
  </si>
  <si>
    <t>UCM 95666</t>
  </si>
  <si>
    <t>YPM PU 14398</t>
  </si>
  <si>
    <t>Phenacodaptes</t>
  </si>
  <si>
    <t>sabulosus</t>
  </si>
  <si>
    <t>YPM PU 17591</t>
  </si>
  <si>
    <t>bisonensis</t>
  </si>
  <si>
    <t>Plesiadapis anceps zone, Bighorn Basin</t>
  </si>
  <si>
    <t>Plesiadapis rex zone, Bison Basin</t>
  </si>
  <si>
    <t>USNM 20564</t>
  </si>
  <si>
    <t>Phenacodus?</t>
  </si>
  <si>
    <t>USNM 20566</t>
  </si>
  <si>
    <t>USNM 20567</t>
  </si>
  <si>
    <t>approx m3 length</t>
  </si>
  <si>
    <t>USNM 20569</t>
  </si>
  <si>
    <t>Plesiadapis simonsi zone,Bighorn Basin</t>
  </si>
  <si>
    <t>hemiconus</t>
  </si>
  <si>
    <t>intermedius</t>
  </si>
  <si>
    <t>Plesiadapis gingerichi zone, Clarks Form Basin</t>
  </si>
  <si>
    <t>USNM 20644</t>
  </si>
  <si>
    <t>magnus</t>
  </si>
  <si>
    <t>AMNH 17191</t>
  </si>
  <si>
    <t>from table</t>
  </si>
  <si>
    <t>AMNH 17193</t>
  </si>
  <si>
    <t>UCMP 4034</t>
  </si>
  <si>
    <t>"matthewi"</t>
  </si>
  <si>
    <t>Mckenna 1960; pg 98 fig 52</t>
  </si>
  <si>
    <t>UCMP 46168</t>
  </si>
  <si>
    <t>nunienus</t>
  </si>
  <si>
    <t>only postcrania</t>
  </si>
  <si>
    <t>AMNH 56053</t>
  </si>
  <si>
    <t>West and Atkins 1970</t>
  </si>
  <si>
    <t>AMNH 56192</t>
  </si>
  <si>
    <t>AMNH 56193</t>
  </si>
  <si>
    <t>AMNH 56194</t>
  </si>
  <si>
    <t>AMNH 56195</t>
  </si>
  <si>
    <t>CM 12476</t>
  </si>
  <si>
    <t>Should be fixed as of 11:12am 1/21/2021.  Might be specimen AMNH 17192 refrred to as P. grangeri but not mentione dby Simpson 1935.  Paper says it "serves to tie Powder River anmila, if not primaevus complex to Paleocene forms.</t>
  </si>
  <si>
    <t>UM 761274</t>
  </si>
  <si>
    <t>UM 76176</t>
  </si>
  <si>
    <t>UM 76269</t>
  </si>
  <si>
    <t>UM 76945</t>
  </si>
  <si>
    <t>USNM 21025</t>
  </si>
  <si>
    <t>might not be proper mentions; just mention the M3</t>
  </si>
  <si>
    <t>USNM 21287</t>
  </si>
  <si>
    <t>m2 is approximate</t>
  </si>
  <si>
    <t>primaeous</t>
  </si>
  <si>
    <t>described as a posterior superior molar tooth (M2 or M3?)</t>
  </si>
  <si>
    <t>Cope 1873 Fourth Notice of Extinct Vertebrata</t>
  </si>
  <si>
    <t>trilobatus</t>
  </si>
  <si>
    <t>AMNH 16125</t>
  </si>
  <si>
    <t>vortmani</t>
  </si>
  <si>
    <t>might be only set so far that is in correct Lxw order.  for some reason the tables are set as W then L so the measures written in text may be the same.  All measures form this paper not from tables might need to be swapped to be correct</t>
  </si>
  <si>
    <t>AMNH 56186</t>
  </si>
  <si>
    <t>p3 in paper are from other side of AMNH 56328 so only included measures identifyable to this specimen only</t>
  </si>
  <si>
    <t>AMNH 56328</t>
  </si>
  <si>
    <t>IGM 4034</t>
  </si>
  <si>
    <t>cf. vortmani</t>
  </si>
  <si>
    <t>Plesiadapis simonsi zone</t>
  </si>
  <si>
    <t>Phenacodus-ectocion zone, Clark Fork Basin</t>
  </si>
  <si>
    <t>USM 16691</t>
  </si>
  <si>
    <t>almiensis</t>
  </si>
  <si>
    <t>Gazin 1942</t>
  </si>
  <si>
    <t>USNM 16691</t>
  </si>
  <si>
    <t>USNM 20643</t>
  </si>
  <si>
    <t>USNM 21286</t>
  </si>
  <si>
    <t>measures are estimates</t>
  </si>
  <si>
    <t>zuniensis</t>
  </si>
  <si>
    <t>Princetonia</t>
  </si>
  <si>
    <t>yalensis</t>
  </si>
  <si>
    <t>YPM-PU 23629</t>
  </si>
  <si>
    <t>p4 iws approximate</t>
  </si>
  <si>
    <t>Probathyopsis</t>
  </si>
  <si>
    <t>USNM 21283</t>
  </si>
  <si>
    <t>Probathyopsis?</t>
  </si>
  <si>
    <t>averages of  UALVP 44177-44183</t>
  </si>
  <si>
    <t>Promioclaenus</t>
  </si>
  <si>
    <t>acolytus</t>
  </si>
  <si>
    <t>cf. acolytus</t>
  </si>
  <si>
    <t>UALVP 44176</t>
  </si>
  <si>
    <t>UALVP 44177</t>
  </si>
  <si>
    <t>no distinct measurement; in the average</t>
  </si>
  <si>
    <t>UALVP 44178</t>
  </si>
  <si>
    <t>UALVP 44179</t>
  </si>
  <si>
    <t>UALVP 44180</t>
  </si>
  <si>
    <t>UALVP 44181</t>
  </si>
  <si>
    <t>UALVP 44182</t>
  </si>
  <si>
    <t>USNM 9280</t>
  </si>
  <si>
    <t>USNM 9567</t>
  </si>
  <si>
    <t>minimus</t>
  </si>
  <si>
    <t>AMNH 15952</t>
  </si>
  <si>
    <t>lemuroides</t>
  </si>
  <si>
    <t>AMNH 16636</t>
  </si>
  <si>
    <t>UW 26328</t>
  </si>
  <si>
    <t>cf. lemuroides</t>
  </si>
  <si>
    <t>UW 26329</t>
  </si>
  <si>
    <t>M1?</t>
  </si>
  <si>
    <t>pipiringosi</t>
  </si>
  <si>
    <t>USNM 20571</t>
  </si>
  <si>
    <t>USNM 21021</t>
  </si>
  <si>
    <t>UW 2263</t>
  </si>
  <si>
    <t>UCM 87609</t>
  </si>
  <si>
    <t>UCMP 189548</t>
  </si>
  <si>
    <t>?Promioclaenus</t>
  </si>
  <si>
    <t>thnetus</t>
  </si>
  <si>
    <t>TMP 2010.095.0018</t>
  </si>
  <si>
    <t>TMP 2010.095.0019</t>
  </si>
  <si>
    <t>TMP 2010.095.0020</t>
  </si>
  <si>
    <t>TMP 2010.096.0012</t>
  </si>
  <si>
    <t>TMP 2010.097.0152</t>
  </si>
  <si>
    <t>TMP 2011.090.0019</t>
  </si>
  <si>
    <t>TMP 2011.090.0049</t>
  </si>
  <si>
    <t>incomplete p3 but nio measures given</t>
  </si>
  <si>
    <t>TMP 2011.090.0131</t>
  </si>
  <si>
    <t>TMP 2011.090.0219</t>
  </si>
  <si>
    <t>approx width on M2</t>
  </si>
  <si>
    <t>TMP 2011.090.0238</t>
  </si>
  <si>
    <t>TMP 2011.090.0246</t>
  </si>
  <si>
    <t>TMP 2011.090.0258</t>
  </si>
  <si>
    <t>incomplete tooth</t>
  </si>
  <si>
    <t>TMP 2011.090.0309</t>
  </si>
  <si>
    <t>TMP 2011.090.0310</t>
  </si>
  <si>
    <t>TMP 2011.091.0001</t>
  </si>
  <si>
    <t>Prothryptacodon</t>
  </si>
  <si>
    <t>albertensis</t>
  </si>
  <si>
    <t>UALVP 44169</t>
  </si>
  <si>
    <t>UALVP 44170</t>
  </si>
  <si>
    <t>UALVP 44171</t>
  </si>
  <si>
    <t>UALVP 44172</t>
  </si>
  <si>
    <t>UCMP 189545</t>
  </si>
  <si>
    <t>UCMP 192150</t>
  </si>
  <si>
    <t>furens</t>
  </si>
  <si>
    <t>TMP 2010.097.0115</t>
  </si>
  <si>
    <t>cf. furens</t>
  </si>
  <si>
    <t>USNM 9260</t>
  </si>
  <si>
    <t>USNM 9262</t>
  </si>
  <si>
    <t>AMNH 3107</t>
  </si>
  <si>
    <t>Protochriacus</t>
  </si>
  <si>
    <t>AMNH 31270</t>
  </si>
  <si>
    <t>AMNH 3205</t>
  </si>
  <si>
    <t>filholianus</t>
  </si>
  <si>
    <t>p4 present in drawing but no measure given</t>
  </si>
  <si>
    <t>DMNH 2731</t>
  </si>
  <si>
    <t>DMNH 43197</t>
  </si>
  <si>
    <t>UCMP 148325</t>
  </si>
  <si>
    <t>cf. simplex</t>
  </si>
  <si>
    <t>griphus</t>
  </si>
  <si>
    <t>novissimus</t>
  </si>
  <si>
    <t>USNM 20572</t>
  </si>
  <si>
    <t>Protoselene?</t>
  </si>
  <si>
    <t>USNM 21023</t>
  </si>
  <si>
    <t>DMNH 44371</t>
  </si>
  <si>
    <t>Protungulatum</t>
  </si>
  <si>
    <t>donnae</t>
  </si>
  <si>
    <t>SPSM 62-2028</t>
  </si>
  <si>
    <t>UC 100894</t>
  </si>
  <si>
    <t>UCMP 121782</t>
  </si>
  <si>
    <t>mckeeveri</t>
  </si>
  <si>
    <t>V72210</t>
  </si>
  <si>
    <t>No specimen # justcalled the type in table 41.</t>
  </si>
  <si>
    <t>UCMP 132341</t>
  </si>
  <si>
    <t>UCMP 132461</t>
  </si>
  <si>
    <t>UCMP 132471</t>
  </si>
  <si>
    <t>V87034</t>
  </si>
  <si>
    <t>UCMP 132495</t>
  </si>
  <si>
    <t>V87036</t>
  </si>
  <si>
    <t>length of M1 is approximate</t>
  </si>
  <si>
    <t>UCMP 132498</t>
  </si>
  <si>
    <t>V87035</t>
  </si>
  <si>
    <t>UCMP 132499</t>
  </si>
  <si>
    <t>UCMP 132595</t>
  </si>
  <si>
    <t>UCMP 132614</t>
  </si>
  <si>
    <t>UCMP 132811</t>
  </si>
  <si>
    <t>V87084</t>
  </si>
  <si>
    <t>UCMP 133063</t>
  </si>
  <si>
    <t>widths of M1 is approximate</t>
  </si>
  <si>
    <t>UCMP 133517</t>
  </si>
  <si>
    <t>UCMP 133820</t>
  </si>
  <si>
    <t>UCMP 133838</t>
  </si>
  <si>
    <t>UCMP 134696</t>
  </si>
  <si>
    <t>UCMP 134772</t>
  </si>
  <si>
    <t>AMNH 35987</t>
  </si>
  <si>
    <t>UCMP 132117</t>
  </si>
  <si>
    <t>UCMP 132145</t>
  </si>
  <si>
    <t>UCMP 132345</t>
  </si>
  <si>
    <t>UCMP 132436</t>
  </si>
  <si>
    <t>V87124</t>
  </si>
  <si>
    <t>UCMP 132439</t>
  </si>
  <si>
    <t>V87119</t>
  </si>
  <si>
    <t>UCMP 132502</t>
  </si>
  <si>
    <t>anterior width is approximate</t>
  </si>
  <si>
    <t>UCMP 132505</t>
  </si>
  <si>
    <t>UCMP 132507</t>
  </si>
  <si>
    <t>V87077</t>
  </si>
  <si>
    <t>lenght and anterior width are approximate</t>
  </si>
  <si>
    <t>UCMP 133247</t>
  </si>
  <si>
    <t>V87071</t>
  </si>
  <si>
    <t>UCMP 133817</t>
  </si>
  <si>
    <t>V87107</t>
  </si>
  <si>
    <t>UCMP 133837</t>
  </si>
  <si>
    <t>V87115</t>
  </si>
  <si>
    <t>UCMP 134558</t>
  </si>
  <si>
    <t>y</t>
  </si>
  <si>
    <t>approximate length</t>
  </si>
  <si>
    <t>UCMP 134622</t>
  </si>
  <si>
    <t>V87028</t>
  </si>
  <si>
    <t>gorgun</t>
  </si>
  <si>
    <t>sloani</t>
  </si>
  <si>
    <t>UM VP1456</t>
  </si>
  <si>
    <t>m1-3 present but only given measures for m2</t>
  </si>
  <si>
    <t>Sigynorum</t>
  </si>
  <si>
    <t>magnadivisus</t>
  </si>
  <si>
    <t>UCM 103086</t>
  </si>
  <si>
    <t>UCM 103088</t>
  </si>
  <si>
    <t>UCM 103089</t>
  </si>
  <si>
    <t>UCM 103092</t>
  </si>
  <si>
    <t>UCM 103128</t>
  </si>
  <si>
    <t>UCM 103133</t>
  </si>
  <si>
    <t>UCM 103137</t>
  </si>
  <si>
    <t>UCM 103139</t>
  </si>
  <si>
    <t>UCM 103140</t>
  </si>
  <si>
    <t>cf. magnadivisus</t>
  </si>
  <si>
    <t>UCM 103142</t>
  </si>
  <si>
    <t>UCM 103154</t>
  </si>
  <si>
    <t>UCM 103159</t>
  </si>
  <si>
    <t>UCM 103175</t>
  </si>
  <si>
    <t>UCM 103293</t>
  </si>
  <si>
    <t>UCM 103330</t>
  </si>
  <si>
    <t>UCM 103339</t>
  </si>
  <si>
    <t>UCM 108714</t>
  </si>
  <si>
    <t>UCM 108715</t>
  </si>
  <si>
    <t>UCM 108734</t>
  </si>
  <si>
    <t>AMNH 3832</t>
  </si>
  <si>
    <t>puercensis</t>
  </si>
  <si>
    <t>AMNH 3866</t>
  </si>
  <si>
    <t>AMNH 3897</t>
  </si>
  <si>
    <t>pliciferus</t>
  </si>
  <si>
    <t>NMMNH P-20494</t>
  </si>
  <si>
    <t>listed as the smaller subspecies "pliciferus";p4 mostly in crypt so not measures given; have postcrania and body mass estimates</t>
  </si>
  <si>
    <t>Kondrashov and Lucas 2012</t>
  </si>
  <si>
    <t>Protogonia</t>
  </si>
  <si>
    <t>subquadrata</t>
  </si>
  <si>
    <t>symbolicus</t>
  </si>
  <si>
    <t>Pantolambda Zone, Rock Bench Quarry</t>
  </si>
  <si>
    <t>Tetraclaenodon zone, Big Pocket</t>
  </si>
  <si>
    <t>TMP 2010.097.0093</t>
  </si>
  <si>
    <t>USNM 6169</t>
  </si>
  <si>
    <t>USNM 9925</t>
  </si>
  <si>
    <t>UW 14151</t>
  </si>
  <si>
    <t>plicifera</t>
  </si>
  <si>
    <t>calceolatus</t>
  </si>
  <si>
    <t>septentrionalis</t>
  </si>
  <si>
    <t>Pantolambda Zone, Crazy Mountain Basin</t>
  </si>
  <si>
    <t>lists m3 twice with different N counts, locality average</t>
  </si>
  <si>
    <t>AMNH 15252</t>
  </si>
  <si>
    <t>Thryptacodon</t>
  </si>
  <si>
    <t>olseni</t>
  </si>
  <si>
    <t>AMNH 16162</t>
  </si>
  <si>
    <t>AMNH 16163</t>
  </si>
  <si>
    <t>UW 1076</t>
  </si>
  <si>
    <t>cf. australis</t>
  </si>
  <si>
    <t>barae</t>
  </si>
  <si>
    <t>UM 85669</t>
  </si>
  <si>
    <t>UM 88160</t>
  </si>
  <si>
    <t>UALVP 124</t>
  </si>
  <si>
    <t>UALVP 24993</t>
  </si>
  <si>
    <t>UALVP 42872</t>
  </si>
  <si>
    <t>UALVP 45099</t>
  </si>
  <si>
    <t>USNM 20984</t>
  </si>
  <si>
    <t>demari</t>
  </si>
  <si>
    <t>approx M2 length</t>
  </si>
  <si>
    <t>USNM 20985</t>
  </si>
  <si>
    <t>USNM 20986</t>
  </si>
  <si>
    <t>belli</t>
  </si>
  <si>
    <t>UW 1045</t>
  </si>
  <si>
    <t>pseudarctos</t>
  </si>
  <si>
    <t>UW 26344</t>
  </si>
  <si>
    <t>UW 1093</t>
  </si>
  <si>
    <t>Titanoides</t>
  </si>
  <si>
    <t>measures differ slightly as indicated by asterisk</t>
  </si>
  <si>
    <t>AMNH 31264</t>
  </si>
  <si>
    <t>Tiznatzinia</t>
  </si>
  <si>
    <t>vanderhoofi</t>
  </si>
  <si>
    <t>UCMP 148327</t>
  </si>
  <si>
    <t>UCMP 189543</t>
  </si>
  <si>
    <t>UCMP 189549</t>
  </si>
  <si>
    <t>UCMP 189550</t>
  </si>
  <si>
    <t>UCMP 189551</t>
  </si>
  <si>
    <t>UCMP 189588</t>
  </si>
  <si>
    <t>UCMP 189589</t>
  </si>
  <si>
    <t>USNM 9269</t>
  </si>
  <si>
    <t>USNM 9276</t>
  </si>
  <si>
    <t>unsure if type or measures from prior paper; context suggests these are the "superior" molars</t>
  </si>
  <si>
    <t>unsure if the uppers are the same measures as the table above this one.  Some measures differ so hard to say if these are different specimen or simply due to remeasureing</t>
  </si>
  <si>
    <t>bucculentus</t>
  </si>
  <si>
    <t>UW 1078</t>
  </si>
  <si>
    <t>Utemylus</t>
  </si>
  <si>
    <t>serior</t>
  </si>
  <si>
    <t>KU 9446</t>
  </si>
  <si>
    <t>Valenia</t>
  </si>
  <si>
    <t>wilsoni</t>
  </si>
  <si>
    <t>cf. Promioclaenus</t>
  </si>
  <si>
    <t>gilmorei</t>
  </si>
  <si>
    <t>USNM 15689</t>
  </si>
  <si>
    <t>Gazin 1939</t>
  </si>
  <si>
    <t>does not list specimen in table but only one specimen refered to in text.</t>
  </si>
  <si>
    <t>USNM 15745</t>
  </si>
  <si>
    <t>dracus</t>
  </si>
  <si>
    <t>all measures except for M2 have a question mark next to it=</t>
  </si>
  <si>
    <t>USNM 15788</t>
  </si>
  <si>
    <t>inopinatus</t>
  </si>
  <si>
    <t>USNM 15760</t>
  </si>
  <si>
    <t>Dracoclaenus</t>
  </si>
  <si>
    <t>USNM 15789</t>
  </si>
  <si>
    <t>USNM 15773</t>
  </si>
  <si>
    <t>shepherdi</t>
  </si>
  <si>
    <t>USNM 15721</t>
  </si>
  <si>
    <t>USNM 15790</t>
  </si>
  <si>
    <t>asterisk next to 5.8=greatest transverse diamter</t>
  </si>
  <si>
    <t>Ellipsodon?</t>
  </si>
  <si>
    <t>USNM 15755</t>
  </si>
  <si>
    <t>USNM 15747</t>
  </si>
  <si>
    <t>Jepsenia</t>
  </si>
  <si>
    <t>mantiensis</t>
  </si>
  <si>
    <t>USNM 15705</t>
  </si>
  <si>
    <t>Cope 1882</t>
  </si>
  <si>
    <t>length of true molars 16.5mm</t>
  </si>
  <si>
    <t>length of true molars 14mm</t>
  </si>
  <si>
    <t>length of true molars 41 mm</t>
  </si>
  <si>
    <t>apternus</t>
  </si>
  <si>
    <t>length of true molars 25 mm</t>
  </si>
  <si>
    <t>length of true molars 27 mm</t>
  </si>
  <si>
    <t>length of true molars 22 mm</t>
  </si>
  <si>
    <t>length of last 4 molars 27 mm</t>
  </si>
  <si>
    <t>laticuneus</t>
  </si>
  <si>
    <t>length of true molars 17 mm</t>
  </si>
  <si>
    <t>length of true (superior) molars 16 mm; length last 6 superior molars 35</t>
  </si>
  <si>
    <t>length of posterior true molars 33 mm; M I is listed as questionable might be  m2</t>
  </si>
  <si>
    <t>Oligotomus</t>
  </si>
  <si>
    <t>length superior true molar series 21 mm; length inferior PmIII to MII 29 mm</t>
  </si>
  <si>
    <t>Diacodexis</t>
  </si>
  <si>
    <t>secans</t>
  </si>
  <si>
    <t>OMNH 64985</t>
  </si>
  <si>
    <t>coombsi</t>
  </si>
  <si>
    <t>Archibald etal 2011</t>
  </si>
  <si>
    <t>UCMP 51800</t>
  </si>
  <si>
    <t>UCMP 71796</t>
  </si>
  <si>
    <t>UCMP 71797</t>
  </si>
  <si>
    <t>UCMP 71803</t>
  </si>
  <si>
    <t>UCMP 71804</t>
  </si>
  <si>
    <t>UCMP 91073</t>
  </si>
  <si>
    <t>UCMP 91074</t>
  </si>
  <si>
    <t>UCMP 100642</t>
  </si>
  <si>
    <t>UCMP 100644</t>
  </si>
  <si>
    <t>UCMP 100652</t>
  </si>
  <si>
    <t>UCMP 100680</t>
  </si>
  <si>
    <t>UCMP 100685</t>
  </si>
  <si>
    <t>UCMP 102056</t>
  </si>
  <si>
    <t>UCMP 105494</t>
  </si>
  <si>
    <t>UCMP 125961</t>
  </si>
  <si>
    <t>V65127</t>
  </si>
  <si>
    <t>V70201</t>
  </si>
  <si>
    <t>UCMP 133525</t>
  </si>
  <si>
    <t>UCMP 133145</t>
  </si>
  <si>
    <t>Procreodi</t>
  </si>
  <si>
    <t>NO_ORDER_SPECIFIED</t>
  </si>
  <si>
    <t>Mesonychidae</t>
  </si>
  <si>
    <t>Cimolesta</t>
  </si>
  <si>
    <t>Pentacodontidae</t>
  </si>
  <si>
    <t>Condylarthra</t>
  </si>
  <si>
    <t>Artiodactyla</t>
  </si>
  <si>
    <t>Diacodexeidae</t>
  </si>
  <si>
    <t>Pantolambdidae</t>
  </si>
  <si>
    <t>NO_FAMILY_SPECIFIED</t>
  </si>
  <si>
    <t>Hapalodectidae</t>
  </si>
  <si>
    <t>Chriacidae</t>
  </si>
  <si>
    <t>Titanoideidae</t>
  </si>
  <si>
    <t>Dinocerata</t>
  </si>
  <si>
    <t>Prodinoceratidae</t>
  </si>
  <si>
    <t>Accepted.Genus</t>
  </si>
  <si>
    <t>Accepted.Species</t>
  </si>
  <si>
    <t>"Gingerichia</t>
  </si>
  <si>
    <t>sp1"</t>
  </si>
  <si>
    <t>Miniconus</t>
  </si>
  <si>
    <t>"Phenacodus</t>
  </si>
  <si>
    <t>nunienus"</t>
  </si>
  <si>
    <t>oligistus</t>
  </si>
  <si>
    <t>protogoniodes</t>
  </si>
  <si>
    <t>keeferi</t>
  </si>
  <si>
    <t>Paratriisodon</t>
  </si>
  <si>
    <t>henanensis</t>
  </si>
  <si>
    <t>Landenodon</t>
  </si>
  <si>
    <t>phelizoni</t>
  </si>
  <si>
    <t>lavocati</t>
  </si>
  <si>
    <t>woutersi</t>
  </si>
  <si>
    <t>Hyodectes</t>
  </si>
  <si>
    <t>gervaisii</t>
  </si>
  <si>
    <t>paracreodus</t>
  </si>
  <si>
    <t>Mentoclaenodon</t>
  </si>
  <si>
    <t>Lambertocyon</t>
  </si>
  <si>
    <t>ischyrus</t>
  </si>
  <si>
    <t>eximius</t>
  </si>
  <si>
    <t>gingerichi</t>
  </si>
  <si>
    <t>Heteroborus</t>
  </si>
  <si>
    <t>duelii</t>
  </si>
  <si>
    <t>australis</t>
  </si>
  <si>
    <t>loisi</t>
  </si>
  <si>
    <t>Karakia</t>
  </si>
  <si>
    <t>longidens</t>
  </si>
  <si>
    <t>middletoni</t>
  </si>
  <si>
    <t>engdahli</t>
  </si>
  <si>
    <t>Aphanocyon</t>
  </si>
  <si>
    <t>amaurus</t>
  </si>
  <si>
    <t>codyensis</t>
  </si>
  <si>
    <t>pelvidens</t>
  </si>
  <si>
    <t>elassus</t>
  </si>
  <si>
    <t>truncatus</t>
  </si>
  <si>
    <t>pearcei</t>
  </si>
  <si>
    <t>crassicollidens</t>
  </si>
  <si>
    <t>schlosserianus</t>
  </si>
  <si>
    <t>stenops</t>
  </si>
  <si>
    <t>corax</t>
  </si>
  <si>
    <t>Microclaenodon</t>
  </si>
  <si>
    <t>assurgens</t>
  </si>
  <si>
    <t>jefferyi</t>
  </si>
  <si>
    <t>trouessarti</t>
  </si>
  <si>
    <t>weigelti</t>
  </si>
  <si>
    <t>arenae</t>
  </si>
  <si>
    <t>Arctocyoninae</t>
  </si>
  <si>
    <t>Loxolophinae</t>
  </si>
  <si>
    <t>tedfordi</t>
  </si>
  <si>
    <t>olearyi</t>
  </si>
  <si>
    <t>Earendil</t>
  </si>
  <si>
    <t>undomiel</t>
  </si>
  <si>
    <t>makpialutae</t>
  </si>
  <si>
    <t>attenuatus</t>
  </si>
  <si>
    <t>adapinus</t>
  </si>
  <si>
    <t>schizophrenus</t>
  </si>
  <si>
    <t>kimbetovius</t>
  </si>
  <si>
    <t>criswelli</t>
  </si>
  <si>
    <t>ruetimeyerianus</t>
  </si>
  <si>
    <t>interruptum</t>
  </si>
  <si>
    <t>spiekeri</t>
  </si>
  <si>
    <t>biathales</t>
  </si>
  <si>
    <t>Paradoxodonta</t>
  </si>
  <si>
    <t>stenognathus</t>
  </si>
  <si>
    <t>Maiorana</t>
  </si>
  <si>
    <t>noctiluca</t>
  </si>
  <si>
    <t>ferrisensis</t>
  </si>
  <si>
    <t>hilli</t>
  </si>
  <si>
    <t>Pantinomia</t>
  </si>
  <si>
    <t>ambiguus</t>
  </si>
  <si>
    <t>Mioclaenidae</t>
  </si>
  <si>
    <t>Mioclaeninae</t>
  </si>
  <si>
    <t>Palasiodon</t>
  </si>
  <si>
    <t>siurenensis</t>
  </si>
  <si>
    <t>Kollpaniinae</t>
  </si>
  <si>
    <t>Pucanodus</t>
  </si>
  <si>
    <t>gagnieri</t>
  </si>
  <si>
    <t>Tiuclaenus</t>
  </si>
  <si>
    <t>robustus</t>
  </si>
  <si>
    <t>cotasi</t>
  </si>
  <si>
    <t>minutus</t>
  </si>
  <si>
    <t>Kollpania</t>
  </si>
  <si>
    <t>tiupampina</t>
  </si>
  <si>
    <t>Molinodinae</t>
  </si>
  <si>
    <t>Simoclaenus</t>
  </si>
  <si>
    <t>sylvaticus</t>
  </si>
  <si>
    <t>Andinodus</t>
  </si>
  <si>
    <t>boliviensis</t>
  </si>
  <si>
    <t>Pascualodus</t>
  </si>
  <si>
    <t>patagoniensis</t>
  </si>
  <si>
    <t>Midiagnus</t>
  </si>
  <si>
    <t>Tricuspiodontinae</t>
  </si>
  <si>
    <t>Paratricuspiodon</t>
  </si>
  <si>
    <t>krumbiegeli</t>
  </si>
  <si>
    <t>Tricuspiodon</t>
  </si>
  <si>
    <t>magistrae</t>
  </si>
  <si>
    <t>sobrinus</t>
  </si>
  <si>
    <t>rutimeyer</t>
  </si>
  <si>
    <t>Molinodus</t>
  </si>
  <si>
    <t>suarezi</t>
  </si>
  <si>
    <t>gazini</t>
  </si>
  <si>
    <t>Lessnessina</t>
  </si>
  <si>
    <t>khushuensis</t>
  </si>
  <si>
    <t>praecipuus</t>
  </si>
  <si>
    <t>packmani</t>
  </si>
  <si>
    <t>Hyopsodontinae</t>
  </si>
  <si>
    <t>Obtususdon</t>
  </si>
  <si>
    <t>hanhuaensis</t>
  </si>
  <si>
    <t>Decoredon</t>
  </si>
  <si>
    <t>zittelianus</t>
  </si>
  <si>
    <t>lydekkerianus</t>
  </si>
  <si>
    <t>Yuodon</t>
  </si>
  <si>
    <t>protoselenoides</t>
  </si>
  <si>
    <t>Pleuraspidotheriinae</t>
  </si>
  <si>
    <t>walshi</t>
  </si>
  <si>
    <t>ashtoni</t>
  </si>
  <si>
    <t>Asiohyopsodus</t>
  </si>
  <si>
    <t>confuciusi</t>
  </si>
  <si>
    <t>despiciens</t>
  </si>
  <si>
    <t>Stenacodon</t>
  </si>
  <si>
    <t>rarus</t>
  </si>
  <si>
    <t>marshi</t>
  </si>
  <si>
    <t>fastigatus</t>
  </si>
  <si>
    <t>Lemuravus</t>
  </si>
  <si>
    <t>distans</t>
  </si>
  <si>
    <t>fangxianensis</t>
  </si>
  <si>
    <t>uintensis</t>
  </si>
  <si>
    <t>lepidus</t>
  </si>
  <si>
    <t>wardi</t>
  </si>
  <si>
    <t>pauxillus</t>
  </si>
  <si>
    <t>sholemi</t>
  </si>
  <si>
    <t>minor</t>
  </si>
  <si>
    <t>lysitensis</t>
  </si>
  <si>
    <t>huashigouensis</t>
  </si>
  <si>
    <t>walcottianus</t>
  </si>
  <si>
    <t>markmani</t>
  </si>
  <si>
    <t>tonksi</t>
  </si>
  <si>
    <t>itinerans</t>
  </si>
  <si>
    <t>jacksoni</t>
  </si>
  <si>
    <t>lawsoni</t>
  </si>
  <si>
    <t>browni</t>
  </si>
  <si>
    <t>Conacodontinae</t>
  </si>
  <si>
    <t>Ampliconus</t>
  </si>
  <si>
    <t>antoni</t>
  </si>
  <si>
    <t>delphae</t>
  </si>
  <si>
    <t>kohlbergeri</t>
  </si>
  <si>
    <t>utahensis</t>
  </si>
  <si>
    <t>hettingeri</t>
  </si>
  <si>
    <t>harbourae</t>
  </si>
  <si>
    <t>cophater</t>
  </si>
  <si>
    <t>Goleroconus</t>
  </si>
  <si>
    <t>alfi</t>
  </si>
  <si>
    <t>Alticonus</t>
  </si>
  <si>
    <t>Paleoungulatum</t>
  </si>
  <si>
    <t>hooleyi</t>
  </si>
  <si>
    <t>Tinuviel</t>
  </si>
  <si>
    <t>eurydice</t>
  </si>
  <si>
    <t>Periptychinae</t>
  </si>
  <si>
    <t>symbolus</t>
  </si>
  <si>
    <t>cavigellii</t>
  </si>
  <si>
    <t>majusculus</t>
  </si>
  <si>
    <t>Eohyus</t>
  </si>
  <si>
    <t>Catathlaeus</t>
  </si>
  <si>
    <t>hamaxitus</t>
  </si>
  <si>
    <t>brabensis</t>
  </si>
  <si>
    <t>Carsioptychus</t>
  </si>
  <si>
    <t>eowynae</t>
  </si>
  <si>
    <t>willeyi</t>
  </si>
  <si>
    <t>fortunatus</t>
  </si>
  <si>
    <t>Zetodon</t>
  </si>
  <si>
    <t>marshater</t>
  </si>
  <si>
    <t>Fimbrethil</t>
  </si>
  <si>
    <t>ambaronae</t>
  </si>
  <si>
    <t>josephi</t>
  </si>
  <si>
    <t>Escatepos</t>
  </si>
  <si>
    <t>campi</t>
  </si>
  <si>
    <t>Beornus</t>
  </si>
  <si>
    <t>honeyi</t>
  </si>
  <si>
    <t>jeanninae</t>
  </si>
  <si>
    <t>Anisonchinae</t>
  </si>
  <si>
    <t>Pseudanisonchus</t>
  </si>
  <si>
    <t>antelios</t>
  </si>
  <si>
    <t>corniculatus</t>
  </si>
  <si>
    <t>Euprotogonia</t>
  </si>
  <si>
    <t>floverianus</t>
  </si>
  <si>
    <t>Meniscotheriinae</t>
  </si>
  <si>
    <t>priscum</t>
  </si>
  <si>
    <t>Hyracops</t>
  </si>
  <si>
    <t>robustum</t>
  </si>
  <si>
    <t>socialis</t>
  </si>
  <si>
    <t>semicingulatum</t>
  </si>
  <si>
    <t>Prosthecion</t>
  </si>
  <si>
    <t>Eodesmatodon</t>
  </si>
  <si>
    <t>spanios</t>
  </si>
  <si>
    <t>Almogaver</t>
  </si>
  <si>
    <t>copei</t>
  </si>
  <si>
    <t>Trispondylus</t>
  </si>
  <si>
    <t>nuniensis</t>
  </si>
  <si>
    <t>gidleyi</t>
  </si>
  <si>
    <t>transitus</t>
  </si>
  <si>
    <t>Accepted Names PBDB</t>
  </si>
  <si>
    <t>Eberle and Lilligraven 1998</t>
  </si>
  <si>
    <t>UW 26225</t>
  </si>
  <si>
    <t>Lm1 or 2</t>
  </si>
  <si>
    <t>V-91031</t>
  </si>
  <si>
    <t>V-91022</t>
  </si>
  <si>
    <t>V-92009</t>
  </si>
  <si>
    <t>UW 26266</t>
  </si>
  <si>
    <t>UW 26177</t>
  </si>
  <si>
    <t>UW 26498</t>
  </si>
  <si>
    <t>UW 26077</t>
  </si>
  <si>
    <t>UW 26166</t>
  </si>
  <si>
    <t>UW 26158</t>
  </si>
  <si>
    <t>UW 26079</t>
  </si>
  <si>
    <t>V-91016</t>
  </si>
  <si>
    <t>V-91004</t>
  </si>
  <si>
    <t>approximate have a greater than next to the values</t>
  </si>
  <si>
    <t>LM1 or 2 frag</t>
  </si>
  <si>
    <t>LM3 frag</t>
  </si>
  <si>
    <t>UW 26268</t>
  </si>
  <si>
    <t>V-910313</t>
  </si>
  <si>
    <t>UW 26208</t>
  </si>
  <si>
    <t>cf. donnae</t>
  </si>
  <si>
    <t>UW 26499</t>
  </si>
  <si>
    <t>WTAL is approximate</t>
  </si>
  <si>
    <t>UW 26159</t>
  </si>
  <si>
    <t>UW 26085</t>
  </si>
  <si>
    <t>UW 26182</t>
  </si>
  <si>
    <t>UW 26086</t>
  </si>
  <si>
    <t>UW 26082</t>
  </si>
  <si>
    <t>UW 26169</t>
  </si>
  <si>
    <t>UW 26126</t>
  </si>
  <si>
    <t>UW 26231</t>
  </si>
  <si>
    <t>UW 26142</t>
  </si>
  <si>
    <t>V-92025</t>
  </si>
  <si>
    <t>UW 26083</t>
  </si>
  <si>
    <t>width approximate</t>
  </si>
  <si>
    <t>UW 26139</t>
  </si>
  <si>
    <t>cf. denverensis</t>
  </si>
  <si>
    <t>multiple specimens on graph</t>
  </si>
  <si>
    <t>Figure 4 is a graph of 3 species but does not label specimens.  Says measures from Middleton 1983</t>
  </si>
  <si>
    <t>UW 26504</t>
  </si>
  <si>
    <t>V-91005</t>
  </si>
  <si>
    <t>UW 26145</t>
  </si>
  <si>
    <t>cf. Oxyclaenus</t>
  </si>
  <si>
    <t>UW 26203</t>
  </si>
  <si>
    <t>width estimated</t>
  </si>
  <si>
    <t>RM1 or 2</t>
  </si>
  <si>
    <t>LM1 or 2</t>
  </si>
  <si>
    <t>UW 26201</t>
  </si>
  <si>
    <t>UW 26241</t>
  </si>
  <si>
    <t>V-91028</t>
  </si>
  <si>
    <t>UW 26574</t>
  </si>
  <si>
    <t>V-92024</t>
  </si>
  <si>
    <t>cf. hyattianus</t>
  </si>
  <si>
    <t>UW 26491</t>
  </si>
  <si>
    <t>V-91003</t>
  </si>
  <si>
    <t>m3 measures are approximate</t>
  </si>
  <si>
    <t>UW 26495</t>
  </si>
  <si>
    <t>UW 26298</t>
  </si>
  <si>
    <t>cf. faulkneri</t>
  </si>
  <si>
    <t>V-91002</t>
  </si>
  <si>
    <t>V-91019</t>
  </si>
  <si>
    <t>talnonid width approxmate</t>
  </si>
  <si>
    <t>UW 26204</t>
  </si>
  <si>
    <t>UW 26154</t>
  </si>
  <si>
    <t>UW 26549</t>
  </si>
  <si>
    <t>UW 26547</t>
  </si>
  <si>
    <t>cf. Mimatuta</t>
  </si>
  <si>
    <t>V-92016</t>
  </si>
  <si>
    <t>UW 26198</t>
  </si>
  <si>
    <t>UW 26148</t>
  </si>
  <si>
    <t>m1 lenths on grpah of multiple specimens taken from casts sent by Van Valen.</t>
  </si>
  <si>
    <t>UCM 34637</t>
  </si>
  <si>
    <t>UCM 34163</t>
  </si>
  <si>
    <t>UW 26206</t>
  </si>
  <si>
    <t>cf. browni</t>
  </si>
  <si>
    <t>UW 26200</t>
  </si>
  <si>
    <t>UW 26202</t>
  </si>
  <si>
    <t>UW 26492</t>
  </si>
  <si>
    <t>UW 25223</t>
  </si>
  <si>
    <t>cf. gillianus</t>
  </si>
  <si>
    <t>width of p4 indet due to breakage</t>
  </si>
  <si>
    <t>UW 26217</t>
  </si>
  <si>
    <t>V-92031</t>
  </si>
  <si>
    <t>approxiamte length</t>
  </si>
  <si>
    <t>UW 26216</t>
  </si>
  <si>
    <t>length and width are approx</t>
  </si>
  <si>
    <t>UW 26181</t>
  </si>
  <si>
    <t>UW 26205</t>
  </si>
  <si>
    <t>UW 26199</t>
  </si>
  <si>
    <t>V-92014</t>
  </si>
  <si>
    <t>UW 26153</t>
  </si>
  <si>
    <t>UW 26494</t>
  </si>
  <si>
    <t>UW 26496</t>
  </si>
  <si>
    <t>V-91026</t>
  </si>
  <si>
    <t>V-92021</t>
  </si>
  <si>
    <t>UW 26235</t>
  </si>
  <si>
    <t>UW 26222</t>
  </si>
  <si>
    <t>UW 26218</t>
  </si>
  <si>
    <t>UW 26149</t>
  </si>
  <si>
    <t>UW 26317</t>
  </si>
  <si>
    <t>UW 26224</t>
  </si>
  <si>
    <t xml:space="preserve">Conacodon </t>
  </si>
  <si>
    <t>cf. cophater</t>
  </si>
  <si>
    <t>UW 26178</t>
  </si>
  <si>
    <t>UW 26184</t>
  </si>
  <si>
    <t>UW 26230</t>
  </si>
  <si>
    <t>UW 26236</t>
  </si>
  <si>
    <t>UW 26210</t>
  </si>
  <si>
    <t>UW 26560</t>
  </si>
  <si>
    <t>UCM 45587</t>
  </si>
  <si>
    <t>widths are approx</t>
  </si>
  <si>
    <t>m1 widths are approx</t>
  </si>
  <si>
    <t>V-92022</t>
  </si>
  <si>
    <t>Coral Bluffs Denver Formation</t>
  </si>
  <si>
    <t>UW 26270</t>
  </si>
  <si>
    <t>UCM 40150</t>
  </si>
  <si>
    <t>UW 26194</t>
  </si>
  <si>
    <t>UW 26195</t>
  </si>
  <si>
    <t>UCM 34895</t>
  </si>
  <si>
    <t>UW 26234</t>
  </si>
  <si>
    <t>UW 26493</t>
  </si>
  <si>
    <t>UW 26267</t>
  </si>
  <si>
    <t>V-91024</t>
  </si>
  <si>
    <t>width are estimated</t>
  </si>
  <si>
    <t>widths of p3 estimated</t>
  </si>
  <si>
    <t>UW 26540</t>
  </si>
  <si>
    <t>UW 26237</t>
  </si>
  <si>
    <t>meausrements of P1</t>
  </si>
  <si>
    <t>UW 26541</t>
  </si>
  <si>
    <t>UW 26272</t>
  </si>
  <si>
    <t>UW 26183</t>
  </si>
  <si>
    <t>estimated legnth and width</t>
  </si>
  <si>
    <t>UW 26147</t>
  </si>
  <si>
    <t>estimated length and width</t>
  </si>
  <si>
    <t>UW 26227</t>
  </si>
  <si>
    <t>UW 26297</t>
  </si>
  <si>
    <t>UW 26152</t>
  </si>
  <si>
    <t>V-92035</t>
  </si>
  <si>
    <t>V-91027</t>
  </si>
  <si>
    <t>UW 26265</t>
  </si>
  <si>
    <t>UW 26264</t>
  </si>
  <si>
    <t>UW 26263</t>
  </si>
  <si>
    <t>width iis estimated</t>
  </si>
  <si>
    <t>UW 26228</t>
  </si>
  <si>
    <t>UW 26146</t>
  </si>
  <si>
    <t>UW 26155</t>
  </si>
  <si>
    <t>UW 26229</t>
  </si>
  <si>
    <t>Periptychidae Gen. indet</t>
  </si>
  <si>
    <t>UW 26143</t>
  </si>
  <si>
    <t>UW 26144</t>
  </si>
  <si>
    <t>UW 26160</t>
  </si>
  <si>
    <t>UW 26187</t>
  </si>
  <si>
    <t>cf. Protoselene</t>
  </si>
  <si>
    <t>UW 26214</t>
  </si>
  <si>
    <t>m3 length estimated</t>
  </si>
  <si>
    <t>ArcticyonidaeGen. indet</t>
  </si>
  <si>
    <t>ArcticyonidaeGen. Indet</t>
  </si>
  <si>
    <t>multiple specimens and species</t>
  </si>
  <si>
    <t>Bown etal 1994</t>
  </si>
  <si>
    <t>log normal (length times width) on graph; likely not useable but worth noting</t>
  </si>
  <si>
    <t>UCM 103130</t>
  </si>
  <si>
    <t>UCM 103147</t>
  </si>
  <si>
    <t>UCM 103093</t>
  </si>
  <si>
    <t>UCM 103158</t>
  </si>
  <si>
    <t>UCM 103131</t>
  </si>
  <si>
    <t>UCM 103167</t>
  </si>
  <si>
    <t>trigonid width estimated</t>
  </si>
  <si>
    <t>Atteberry and Eberle 2021</t>
  </si>
  <si>
    <t>UCM 103150</t>
  </si>
  <si>
    <t>UCM 103151</t>
  </si>
  <si>
    <t>estimated widths for m2 and m3</t>
  </si>
  <si>
    <t>legnth and width p4 estimated</t>
  </si>
  <si>
    <t>UCM  103084</t>
  </si>
  <si>
    <t>UCM  103181</t>
  </si>
  <si>
    <t>UCM  103171</t>
  </si>
  <si>
    <t>width for p4 estimated</t>
  </si>
  <si>
    <t>P4 length estimated</t>
  </si>
  <si>
    <t>P3 width estimated</t>
  </si>
  <si>
    <t>UCM 34613</t>
  </si>
  <si>
    <t>UCM 40700</t>
  </si>
  <si>
    <t>estimated legnth and widths fo p3-m1</t>
  </si>
  <si>
    <t>estimated legnth and widths fo p4</t>
  </si>
  <si>
    <t>UCM 103183</t>
  </si>
  <si>
    <t>UCM 103374</t>
  </si>
  <si>
    <t>Rm3 width is estimated (3.9) incorported into average</t>
  </si>
  <si>
    <t>UCM 103085</t>
  </si>
  <si>
    <t>UCM 103155</t>
  </si>
  <si>
    <t>UCM 108749</t>
  </si>
  <si>
    <t>dp4 is present and has measurements but excluded here</t>
  </si>
  <si>
    <t>length and Trig width of m1 are estimated</t>
  </si>
  <si>
    <t>width measurements are approximate for m3</t>
  </si>
  <si>
    <t>UCM 99917</t>
  </si>
  <si>
    <t>UCM 99919</t>
  </si>
  <si>
    <t>UCM 99915</t>
  </si>
  <si>
    <t>UCM 99900</t>
  </si>
  <si>
    <t>UCM 99916</t>
  </si>
  <si>
    <t>UCM 99918</t>
  </si>
  <si>
    <t>UCM 99898</t>
  </si>
  <si>
    <t>UCM 99899</t>
  </si>
  <si>
    <t>UCM 99920</t>
  </si>
  <si>
    <t>UCM 99921</t>
  </si>
  <si>
    <t>UCM 99922</t>
  </si>
  <si>
    <t>Gelastops</t>
  </si>
  <si>
    <t>parcus</t>
  </si>
  <si>
    <t>Nannodectes</t>
  </si>
  <si>
    <t>Burger 2007</t>
  </si>
  <si>
    <t>no measurements just has ? Marks</t>
  </si>
  <si>
    <t>cf. agapetillus</t>
  </si>
  <si>
    <t>Middleton 1983</t>
  </si>
  <si>
    <t>UCM 34181</t>
  </si>
  <si>
    <t>UCM 34182</t>
  </si>
  <si>
    <t>UCM 34567d</t>
  </si>
  <si>
    <t>* are estimated values</t>
  </si>
  <si>
    <t>UCM 34622</t>
  </si>
  <si>
    <t>UCM 34954</t>
  </si>
  <si>
    <t>UCM 34625</t>
  </si>
  <si>
    <t>UCM 35011</t>
  </si>
  <si>
    <t>UCM 35082</t>
  </si>
  <si>
    <t>UCM 35088</t>
  </si>
  <si>
    <t>UCM 35090</t>
  </si>
  <si>
    <t>UCM 37613</t>
  </si>
  <si>
    <t>UCM 39125</t>
  </si>
  <si>
    <t>UCM 43147</t>
  </si>
  <si>
    <t>UCM 43148</t>
  </si>
  <si>
    <t>UCM 47292</t>
  </si>
  <si>
    <t>UCM 34174</t>
  </si>
  <si>
    <t>UCM 34175</t>
  </si>
  <si>
    <t>UCM 34183</t>
  </si>
  <si>
    <t>UCM 34184</t>
  </si>
  <si>
    <t>UCM 34326</t>
  </si>
  <si>
    <t>UCM 35084</t>
  </si>
  <si>
    <t>UCM 35089</t>
  </si>
  <si>
    <t>UCM 37609</t>
  </si>
  <si>
    <t>UCM 37615</t>
  </si>
  <si>
    <t>UCM 38865</t>
  </si>
  <si>
    <t>UCM 39128</t>
  </si>
  <si>
    <t>UCM 43139</t>
  </si>
  <si>
    <t>UCM 43150</t>
  </si>
  <si>
    <t>UCM 47291</t>
  </si>
  <si>
    <t>cf. galadrielae</t>
  </si>
  <si>
    <t>USM 34325</t>
  </si>
  <si>
    <t>USM 34571</t>
  </si>
  <si>
    <t>USM 38867</t>
  </si>
  <si>
    <t>USM 43149</t>
  </si>
  <si>
    <t>USM 45586</t>
  </si>
  <si>
    <t>USM 34569</t>
  </si>
  <si>
    <t>USM 34576</t>
  </si>
  <si>
    <t>USM 34577</t>
  </si>
  <si>
    <t>USM 34602</t>
  </si>
  <si>
    <t>USM 34605</t>
  </si>
  <si>
    <t>USM 34606</t>
  </si>
  <si>
    <t>USM 34628</t>
  </si>
  <si>
    <t>USM 34632</t>
  </si>
  <si>
    <t>USM 34636</t>
  </si>
  <si>
    <t>USM 34639</t>
  </si>
  <si>
    <t>USM 34651</t>
  </si>
  <si>
    <t>USM 34652</t>
  </si>
  <si>
    <t>USM 34687</t>
  </si>
  <si>
    <t>USM 35081</t>
  </si>
  <si>
    <t>USM 35091</t>
  </si>
  <si>
    <t>USM 35092</t>
  </si>
  <si>
    <t>USM 38863</t>
  </si>
  <si>
    <t>USM 39550</t>
  </si>
  <si>
    <t>USM 40060</t>
  </si>
  <si>
    <t>USM 43134</t>
  </si>
  <si>
    <t>USM 47289</t>
  </si>
  <si>
    <t>USM 47727</t>
  </si>
  <si>
    <t>cf. cuspidatus</t>
  </si>
  <si>
    <t>UCM 39114</t>
  </si>
  <si>
    <t>USGS D812</t>
  </si>
  <si>
    <t>UCM 21456</t>
  </si>
  <si>
    <t>UCM 34159</t>
  </si>
  <si>
    <t>UCM 34160</t>
  </si>
  <si>
    <t>UCM 34170</t>
  </si>
  <si>
    <t>UCM 34171</t>
  </si>
  <si>
    <t>UCM 34172</t>
  </si>
  <si>
    <t>UCM 34194</t>
  </si>
  <si>
    <t>UCM 34322</t>
  </si>
  <si>
    <t>UCM 34328</t>
  </si>
  <si>
    <t>UCM 34459</t>
  </si>
  <si>
    <t>UCM 34575</t>
  </si>
  <si>
    <t>UCM 34627</t>
  </si>
  <si>
    <t>UCM 34630</t>
  </si>
  <si>
    <t>UCM 34937</t>
  </si>
  <si>
    <t>UCM 34943</t>
  </si>
  <si>
    <t>UCM 34989</t>
  </si>
  <si>
    <t>UCM 35067</t>
  </si>
  <si>
    <t>UCM 35069</t>
  </si>
  <si>
    <t>UCM 35204</t>
  </si>
  <si>
    <t>UCM 40705</t>
  </si>
  <si>
    <t>UCM 47286</t>
  </si>
  <si>
    <t>UCM 47732</t>
  </si>
  <si>
    <t>measurement for P1</t>
  </si>
  <si>
    <t>UCM 34153</t>
  </si>
  <si>
    <t>UCM 34154</t>
  </si>
  <si>
    <t>UCM 34155</t>
  </si>
  <si>
    <t>UCM 34156</t>
  </si>
  <si>
    <t>UCM 34158</t>
  </si>
  <si>
    <t>UCM 34179</t>
  </si>
  <si>
    <t>UCM 34190</t>
  </si>
  <si>
    <t>UCM 34193</t>
  </si>
  <si>
    <t>UCM 34228</t>
  </si>
  <si>
    <t>UCM 34626</t>
  </si>
  <si>
    <t>UCM 34631</t>
  </si>
  <si>
    <t>UCM 34640</t>
  </si>
  <si>
    <t>UCM 34988</t>
  </si>
  <si>
    <t>UCM 35068</t>
  </si>
  <si>
    <t>UCM 39552</t>
  </si>
  <si>
    <t>UCM 40151</t>
  </si>
  <si>
    <t>UCM 40152</t>
  </si>
  <si>
    <t>UCM 47728</t>
  </si>
  <si>
    <t>UCM 47729</t>
  </si>
  <si>
    <t>UCM 47730</t>
  </si>
  <si>
    <t>P! ALSO PRESENT\</t>
  </si>
  <si>
    <t>USNM 16621</t>
  </si>
  <si>
    <t>USNM 16623</t>
  </si>
  <si>
    <t>USNM 16624</t>
  </si>
  <si>
    <t>UCM 3382</t>
  </si>
  <si>
    <t>UCM 39111</t>
  </si>
  <si>
    <t>UCM 39118</t>
  </si>
  <si>
    <t>UCM 38041</t>
  </si>
  <si>
    <t>cf. kimbetovius</t>
  </si>
  <si>
    <t>UCM 38198</t>
  </si>
  <si>
    <t>UCM 43127</t>
  </si>
  <si>
    <t>UCM 48271</t>
  </si>
  <si>
    <t>dp4 or m1</t>
  </si>
  <si>
    <t>Arctocyonidae gen indet</t>
  </si>
  <si>
    <t>UCM 34177</t>
  </si>
  <si>
    <t>Mioclaenidae gen indet.</t>
  </si>
  <si>
    <t>UCM 43129</t>
  </si>
  <si>
    <t>UCM 43130</t>
  </si>
  <si>
    <t>UCM 43741</t>
  </si>
  <si>
    <t>Tinuviel?</t>
  </si>
  <si>
    <t>UCM 34144</t>
  </si>
  <si>
    <t>UCM 34165</t>
  </si>
  <si>
    <t>UCM 34166</t>
  </si>
  <si>
    <t>UCM 34167</t>
  </si>
  <si>
    <t>UCM 34168</t>
  </si>
  <si>
    <t>UCMP 117091</t>
  </si>
  <si>
    <t>UCM 34146</t>
  </si>
  <si>
    <t>UCM 34147</t>
  </si>
  <si>
    <t>UCM 34148</t>
  </si>
  <si>
    <t>UCM 34152</t>
  </si>
  <si>
    <t>UCM 34599</t>
  </si>
  <si>
    <t>UCM 34956</t>
  </si>
  <si>
    <t>UCM 34964</t>
  </si>
  <si>
    <t>UCM 35077</t>
  </si>
  <si>
    <t>UCM 35078</t>
  </si>
  <si>
    <t>UCM 38861</t>
  </si>
  <si>
    <t>UCM 40701</t>
  </si>
  <si>
    <t>UCM 40704</t>
  </si>
  <si>
    <t>UCM 47299</t>
  </si>
  <si>
    <t>UCM 48329</t>
  </si>
  <si>
    <t>Hemithlaeus?</t>
  </si>
  <si>
    <t>may need to check Middleton and Dewar 2004 to check if these were ever reassigned</t>
  </si>
  <si>
    <t>UCM 39108</t>
  </si>
  <si>
    <t>UCM 44266</t>
  </si>
  <si>
    <t>UCM 40531</t>
  </si>
  <si>
    <t>UCM 39110</t>
  </si>
  <si>
    <t>UCM 38044</t>
  </si>
  <si>
    <t>UCM 38195</t>
  </si>
  <si>
    <t>UCM 39105</t>
  </si>
  <si>
    <t>UCM 39116</t>
  </si>
  <si>
    <t>UCM 40530</t>
  </si>
  <si>
    <t>UCM 44267</t>
  </si>
  <si>
    <t>UCM 44269</t>
  </si>
  <si>
    <t>left side</t>
  </si>
  <si>
    <t>UCM 32296</t>
  </si>
  <si>
    <t>UCM 38038</t>
  </si>
  <si>
    <t>UCM 38040</t>
  </si>
  <si>
    <t>UCM 38043</t>
  </si>
  <si>
    <t>UCM 38045</t>
  </si>
  <si>
    <t>UCM 38200</t>
  </si>
  <si>
    <t>UCM 39104</t>
  </si>
  <si>
    <t>UCM 39106</t>
  </si>
  <si>
    <t>UCM 39112</t>
  </si>
  <si>
    <t>UCM 39117</t>
  </si>
  <si>
    <t>UCM 39120</t>
  </si>
  <si>
    <t>UCM 40536</t>
  </si>
  <si>
    <t>UCM 40537</t>
  </si>
  <si>
    <t>UCM 44268</t>
  </si>
  <si>
    <t>UCM 47586</t>
  </si>
  <si>
    <t>UCM 47852</t>
  </si>
  <si>
    <t>UCM 48442</t>
  </si>
  <si>
    <t>USNM Uncat</t>
  </si>
  <si>
    <t>measure taken from cast</t>
  </si>
  <si>
    <t>no associated specimen #</t>
  </si>
  <si>
    <t>USM 34163</t>
  </si>
  <si>
    <t>USM 34169</t>
  </si>
  <si>
    <t>USM 34572</t>
  </si>
  <si>
    <t>USM 34597</t>
  </si>
  <si>
    <t>USM 34601</t>
  </si>
  <si>
    <t>USM 30594</t>
  </si>
  <si>
    <t>USM 34145</t>
  </si>
  <si>
    <t>USM 34570</t>
  </si>
  <si>
    <t>USM 34635</t>
  </si>
  <si>
    <t>USM 34637</t>
  </si>
  <si>
    <t>USM 34957</t>
  </si>
  <si>
    <t>USM 38859</t>
  </si>
  <si>
    <t>USM 48364</t>
  </si>
  <si>
    <t>USM 33880</t>
  </si>
  <si>
    <t>USM 33881</t>
  </si>
  <si>
    <t>USM 35075</t>
  </si>
  <si>
    <t>aff. entoconus</t>
  </si>
  <si>
    <t>USM 39109</t>
  </si>
  <si>
    <t>USM 44068</t>
  </si>
  <si>
    <t>aff. Entoconus</t>
  </si>
  <si>
    <t>USNM 16625</t>
  </si>
  <si>
    <t>UCM 38042</t>
  </si>
  <si>
    <t>UCM 43740</t>
  </si>
  <si>
    <t>UCM 47587</t>
  </si>
  <si>
    <t>USGS D810</t>
  </si>
  <si>
    <t>UCM 40534</t>
  </si>
  <si>
    <t>UCM 40533</t>
  </si>
  <si>
    <t>UCM 43133</t>
  </si>
  <si>
    <t>"</t>
  </si>
  <si>
    <t>ArcticyonidaeGen.</t>
  </si>
  <si>
    <t>indetsp.</t>
  </si>
  <si>
    <t>Indetsp.</t>
  </si>
  <si>
    <t>Gen.indet</t>
  </si>
  <si>
    <t>Cimolestidae</t>
  </si>
  <si>
    <t>Plesiadapidae</t>
  </si>
  <si>
    <t>genindet</t>
  </si>
  <si>
    <t>genindet.</t>
  </si>
  <si>
    <t>"Tinuviel</t>
  </si>
  <si>
    <t>gazini"</t>
  </si>
  <si>
    <t>"Hemithlaeus</t>
  </si>
  <si>
    <t>harbourae"</t>
  </si>
  <si>
    <t>cf. Loxolophus</t>
  </si>
  <si>
    <t>UNSM 214539</t>
  </si>
  <si>
    <t>UM 68376</t>
  </si>
  <si>
    <t>p3 or p4</t>
  </si>
  <si>
    <t>UM 69542</t>
  </si>
  <si>
    <t>kep the measurements for UM 69542 separate in case specimens are assigned separate taxons in later paper.</t>
  </si>
  <si>
    <t>PU 19576</t>
  </si>
  <si>
    <t>PU 14970</t>
  </si>
  <si>
    <t>PU 17758</t>
  </si>
  <si>
    <t>FMNH 15016</t>
  </si>
  <si>
    <t>Gingerich 1979</t>
  </si>
  <si>
    <t>undescribed genus and sp. Of Shiebout 1974</t>
  </si>
  <si>
    <t>UM 68355</t>
  </si>
  <si>
    <t>Gingerich 1978</t>
  </si>
  <si>
    <t>FMNH 15556</t>
  </si>
  <si>
    <t>?Chriacus sp. Douglass Quarry For Union Group Krause and Gingerich 1983:189</t>
  </si>
  <si>
    <t>McKenna and Lofgren 2003</t>
  </si>
  <si>
    <t>RAM 6908</t>
  </si>
  <si>
    <t>from Rigby 1980; Rigby 1980 contained an error in M3 length due to mean exceeding the observed range=typos</t>
  </si>
  <si>
    <t>"Tricentes"</t>
  </si>
  <si>
    <t>likely the specimen USNM 20583; from Gazin 1956</t>
  </si>
  <si>
    <t>listed at USNm 20583 in this paper but should be USNM 20582</t>
  </si>
  <si>
    <t>?Protogonodon</t>
  </si>
  <si>
    <t>AMNH 16397</t>
  </si>
  <si>
    <t>concise taxon reassignment; indicate that prior literature had large measure that it actually is</t>
  </si>
  <si>
    <t>holotype?</t>
  </si>
  <si>
    <t>unsure it this was M2 in paper</t>
  </si>
  <si>
    <t>M1 or M2 and length and width are +/- 0.2</t>
  </si>
  <si>
    <t>listed as M?2; length has error of +/-0.1</t>
  </si>
  <si>
    <t>length and width show error of +/- 0.,1</t>
  </si>
  <si>
    <t>unsure if this is m1</t>
  </si>
  <si>
    <t>length has +/- of 0.1</t>
  </si>
  <si>
    <t>PU 16667</t>
  </si>
  <si>
    <t>UM 2226</t>
  </si>
  <si>
    <t>AMNH 58054</t>
  </si>
  <si>
    <t>UM 1560</t>
  </si>
  <si>
    <t>PU 14211</t>
  </si>
  <si>
    <t>PU 17305</t>
  </si>
  <si>
    <t>length has error of +/- 0.1</t>
  </si>
  <si>
    <t>PU 14205</t>
  </si>
  <si>
    <t>NMNH 23279</t>
  </si>
  <si>
    <t>length and wdith have error of +/- 0.1</t>
  </si>
  <si>
    <t>PU 21087</t>
  </si>
  <si>
    <t>length has error of +/- 0.2 and width +/- of 0.1</t>
  </si>
  <si>
    <t>AMNH 36068</t>
  </si>
  <si>
    <t>AMNH 2378</t>
  </si>
  <si>
    <t>tecumsae</t>
  </si>
  <si>
    <t>Procerberus</t>
  </si>
  <si>
    <t>plutonis</t>
  </si>
  <si>
    <t>UM VP1464</t>
  </si>
  <si>
    <t>m?2</t>
  </si>
  <si>
    <t>Niphredil</t>
  </si>
  <si>
    <t>radagasti</t>
  </si>
  <si>
    <t>PU 21416</t>
  </si>
  <si>
    <t>Leptacodon</t>
  </si>
  <si>
    <t>UM VP1595</t>
  </si>
  <si>
    <t>proserpinae</t>
  </si>
  <si>
    <t>Nyctitheriidae</t>
  </si>
  <si>
    <t>Paleotomus</t>
  </si>
  <si>
    <t>Aletodon</t>
  </si>
  <si>
    <t>NMMNH P-21687</t>
  </si>
  <si>
    <t>Williamson and Lucas 1993</t>
  </si>
  <si>
    <t>NMMNH P-21692</t>
  </si>
  <si>
    <t>NMMNH P-21685</t>
  </si>
  <si>
    <t>NMMNH P-21680</t>
  </si>
  <si>
    <t>NMMNH P-19217</t>
  </si>
  <si>
    <t>Rigby 1980</t>
  </si>
  <si>
    <t>Rigby has a strange way of reported the lower molars.  Repeated entries for L, AW, and PW with most being the same but some minor differences.  Could be typo for this species m2 PW.  Gives 5.10 and then lists 5.04</t>
  </si>
  <si>
    <t>AMNH 87815</t>
  </si>
  <si>
    <t>AMNH 100558</t>
  </si>
  <si>
    <t>AMNH 100556</t>
  </si>
  <si>
    <t>AMNH 87742</t>
  </si>
  <si>
    <t>AMNH 87762</t>
  </si>
  <si>
    <t>AMNH 87626a</t>
  </si>
  <si>
    <t>AMNH 87768</t>
  </si>
  <si>
    <t>AMNH 87580a</t>
  </si>
  <si>
    <t>AMNH 87710</t>
  </si>
  <si>
    <t>AMNH 87580b</t>
  </si>
  <si>
    <t>AMNH 100564</t>
  </si>
  <si>
    <t>AMNH 87579</t>
  </si>
  <si>
    <t>AMNH 87761</t>
  </si>
  <si>
    <t>8..85</t>
  </si>
  <si>
    <t>AMNH 101102</t>
  </si>
  <si>
    <t>AMNH 87582</t>
  </si>
  <si>
    <t>AMNH 87602</t>
  </si>
  <si>
    <t>AMNH 87603</t>
  </si>
  <si>
    <t>AMNH 87703</t>
  </si>
  <si>
    <t>AMNH 87674</t>
  </si>
  <si>
    <t>AMNH 87688</t>
  </si>
  <si>
    <t>AMNH 100571</t>
  </si>
  <si>
    <t>AMNH 87765</t>
  </si>
  <si>
    <t>AMNH 100569</t>
  </si>
  <si>
    <t>AMNH 100570</t>
  </si>
  <si>
    <t>AMNH 87701</t>
  </si>
  <si>
    <t>AMNH 87662</t>
  </si>
  <si>
    <t>AMNH 88094</t>
  </si>
  <si>
    <t>AMNH 87626</t>
  </si>
  <si>
    <t>AMNH 87749</t>
  </si>
  <si>
    <t>AMNH 87821</t>
  </si>
  <si>
    <t>AMNH 87604</t>
  </si>
  <si>
    <t>AMNH 87737</t>
  </si>
  <si>
    <t>AMNH 87685</t>
  </si>
  <si>
    <t>deciduous premolars</t>
  </si>
  <si>
    <t>AMNH 87562</t>
  </si>
  <si>
    <t>AMNH 87569</t>
  </si>
  <si>
    <t>AMNH 87587</t>
  </si>
  <si>
    <t>AMNH 87784h</t>
  </si>
  <si>
    <t>AMNH 100600i</t>
  </si>
  <si>
    <t>AMNH 87771d</t>
  </si>
  <si>
    <t>AMNH 100218</t>
  </si>
  <si>
    <t>AMNH 100260</t>
  </si>
  <si>
    <t>AMNH 100261</t>
  </si>
  <si>
    <t>AMNH 87649</t>
  </si>
  <si>
    <t>AMNH 87623</t>
  </si>
  <si>
    <t>AMNH 87756</t>
  </si>
  <si>
    <t>AMNH 87556</t>
  </si>
  <si>
    <t>AMNH 87559</t>
  </si>
  <si>
    <t>AMNH 87581</t>
  </si>
  <si>
    <t>AMNH 100548</t>
  </si>
  <si>
    <t>AMNH 87595</t>
  </si>
  <si>
    <t>AMNH 87588</t>
  </si>
  <si>
    <t>ROM 12865</t>
  </si>
  <si>
    <t>Russell 1974</t>
  </si>
  <si>
    <t>AMNH 790</t>
  </si>
  <si>
    <t>AMNH 803</t>
  </si>
  <si>
    <t>AMNH 3121</t>
  </si>
  <si>
    <t>Matthew 1897</t>
  </si>
  <si>
    <t>AMNH 931</t>
  </si>
  <si>
    <t>AMNH 2399</t>
  </si>
  <si>
    <t>AMNH 4001</t>
  </si>
  <si>
    <t>AMNH 2384</t>
  </si>
  <si>
    <t>AMNH 2379</t>
  </si>
  <si>
    <t>AMNH 3115</t>
  </si>
  <si>
    <t>AMNH 3101</t>
  </si>
  <si>
    <t>AMNH 3547a</t>
  </si>
  <si>
    <t>AMNH 3198</t>
  </si>
  <si>
    <t>AMNH 761</t>
  </si>
  <si>
    <t>AMNH 3896</t>
  </si>
  <si>
    <t>AMNH 3833</t>
  </si>
  <si>
    <t>AMNH 3212</t>
  </si>
  <si>
    <t>AMNH 2421</t>
  </si>
  <si>
    <t>AMNH 4025</t>
  </si>
  <si>
    <t>AMNH 3292a</t>
  </si>
  <si>
    <t>AMNH 3294</t>
  </si>
  <si>
    <t>AMNH 3278</t>
  </si>
  <si>
    <t>AMNH 2435</t>
  </si>
  <si>
    <t>Gazin 1941</t>
  </si>
  <si>
    <t>m3 length is approx</t>
  </si>
  <si>
    <t>Protogonodon?</t>
  </si>
  <si>
    <t>USNM 15538</t>
  </si>
  <si>
    <t>USNM 16181</t>
  </si>
  <si>
    <t>USNM 16193</t>
  </si>
  <si>
    <t>USNM 16186</t>
  </si>
  <si>
    <t>USNM 16217</t>
  </si>
  <si>
    <t>Oxyclaenid?</t>
  </si>
  <si>
    <t>USNM 15546</t>
  </si>
  <si>
    <t>USNM 16178</t>
  </si>
  <si>
    <t>USNM 16179</t>
  </si>
  <si>
    <t>USNM 16182</t>
  </si>
  <si>
    <t>USNM 16284</t>
  </si>
  <si>
    <t>USNM 16285</t>
  </si>
  <si>
    <t>USNM 16202</t>
  </si>
  <si>
    <t>USNM 16201</t>
  </si>
  <si>
    <t>USNM 16177</t>
  </si>
  <si>
    <t>USNM 16196</t>
  </si>
  <si>
    <t>USNM 16194</t>
  </si>
  <si>
    <t>USNM 16189</t>
  </si>
  <si>
    <t>USNM 16188</t>
  </si>
  <si>
    <t>USNM 16190</t>
  </si>
  <si>
    <t>USNM 16197</t>
  </si>
  <si>
    <t>USNM 16198</t>
  </si>
  <si>
    <t>USNM 16195</t>
  </si>
  <si>
    <t>USNM 15537</t>
  </si>
  <si>
    <t>USNM 16249</t>
  </si>
  <si>
    <t>has question marks by some measures=approx?</t>
  </si>
  <si>
    <t>USNM 16192</t>
  </si>
  <si>
    <t>Haploconus?</t>
  </si>
  <si>
    <t>USNM 16191</t>
  </si>
  <si>
    <t>not 51794</t>
  </si>
  <si>
    <t>Oxyclaenid</t>
  </si>
  <si>
    <t>Gazin 1938</t>
  </si>
  <si>
    <t>USNM 12147</t>
  </si>
  <si>
    <t>M1-3 length is 13.5</t>
  </si>
  <si>
    <t>Simpson 1932</t>
  </si>
  <si>
    <t>UNM B1700</t>
  </si>
  <si>
    <t>AMNH 58347</t>
  </si>
  <si>
    <t>AMNH 16525</t>
  </si>
  <si>
    <t>AMNH 58346</t>
  </si>
  <si>
    <t>right dental elements</t>
  </si>
  <si>
    <t>left dental elements</t>
  </si>
  <si>
    <t>redundant with specimens listed with this paper</t>
  </si>
  <si>
    <t>Reynolds 1936</t>
  </si>
  <si>
    <t>St. Louis Univ. 118</t>
  </si>
  <si>
    <t>McKenna etal 2008</t>
  </si>
  <si>
    <t>RAM 7171</t>
  </si>
  <si>
    <t>RAM 6506</t>
  </si>
  <si>
    <t>RAM 6417</t>
  </si>
  <si>
    <t>UCMP 44761</t>
  </si>
  <si>
    <t>UCMP 131790</t>
  </si>
  <si>
    <t>Robinson 1986</t>
  </si>
  <si>
    <t>BYU 3853</t>
  </si>
  <si>
    <t>BYU 3765</t>
  </si>
  <si>
    <t>BYU 3802</t>
  </si>
  <si>
    <t>BYU 3848</t>
  </si>
  <si>
    <t>BYU 3795</t>
  </si>
  <si>
    <t>BYU 3864</t>
  </si>
  <si>
    <t>BYU 3865</t>
  </si>
  <si>
    <t>BYU 3842</t>
  </si>
  <si>
    <t>BYU 3812</t>
  </si>
  <si>
    <t>BYU 3867</t>
  </si>
  <si>
    <t>unsure if P2</t>
  </si>
  <si>
    <t>BYU 3829</t>
  </si>
  <si>
    <t>BYU 3801</t>
  </si>
  <si>
    <t>BYYU 3774</t>
  </si>
  <si>
    <t>AMNH 36050</t>
  </si>
  <si>
    <t>BYU 3834</t>
  </si>
  <si>
    <t>BYU 4919</t>
  </si>
  <si>
    <t>cf. gilmorei</t>
  </si>
  <si>
    <t>BYU 3755</t>
  </si>
  <si>
    <t>BYU 3749</t>
  </si>
  <si>
    <t>AMNH 36043</t>
  </si>
  <si>
    <t>BYU 3816</t>
  </si>
  <si>
    <t>BYU 3859</t>
  </si>
  <si>
    <t>BYU 3838</t>
  </si>
  <si>
    <t>AMNH 36028</t>
  </si>
  <si>
    <t>AMNH 36039</t>
  </si>
  <si>
    <t>BYU 3751</t>
  </si>
  <si>
    <t>BYU 3844</t>
  </si>
  <si>
    <t>cf. oligistus</t>
  </si>
  <si>
    <t>BYU 3741</t>
  </si>
  <si>
    <t>BYU 3742</t>
  </si>
  <si>
    <t>BYU 3817</t>
  </si>
  <si>
    <t>BYU 3820</t>
  </si>
  <si>
    <t>BYU 3771</t>
  </si>
  <si>
    <t>AMNH 36076</t>
  </si>
  <si>
    <t>unsure if m2 and/or m3</t>
  </si>
  <si>
    <t>AMNH 36051</t>
  </si>
  <si>
    <t>BYU 3800</t>
  </si>
  <si>
    <t>BYU 3860</t>
  </si>
  <si>
    <t>BYU 3862</t>
  </si>
  <si>
    <t>AMNH 36073</t>
  </si>
  <si>
    <t>BYU 3779</t>
  </si>
  <si>
    <t>BYU 4925</t>
  </si>
  <si>
    <t>AMNH 36075</t>
  </si>
  <si>
    <t>BYU 3822</t>
  </si>
  <si>
    <t>BYU 3819</t>
  </si>
  <si>
    <t>BYU 3830</t>
  </si>
  <si>
    <t>BYU 3787</t>
  </si>
  <si>
    <t>BYU 3851</t>
  </si>
  <si>
    <t>BYU 9987</t>
  </si>
  <si>
    <t>cf. spiekeri</t>
  </si>
  <si>
    <t>BYU 3768</t>
  </si>
  <si>
    <t>AMNH 36055</t>
  </si>
  <si>
    <t>AMNH 36045</t>
  </si>
  <si>
    <t>BYU 3832</t>
  </si>
  <si>
    <t>BYU 3836</t>
  </si>
  <si>
    <t>BYU 3756</t>
  </si>
  <si>
    <t>BYU 4227</t>
  </si>
  <si>
    <t>AMNH 36056</t>
  </si>
  <si>
    <t>unsure if M1</t>
  </si>
  <si>
    <t>BYU 3790</t>
  </si>
  <si>
    <t>BYU 3861</t>
  </si>
  <si>
    <t>?Oxyclaenus</t>
  </si>
  <si>
    <t>BYU 3799</t>
  </si>
  <si>
    <t>BYU 3784</t>
  </si>
  <si>
    <t>BYU 3818</t>
  </si>
  <si>
    <t>BYU 4928</t>
  </si>
  <si>
    <t>BYU 4924</t>
  </si>
  <si>
    <t>BYU 4368</t>
  </si>
  <si>
    <t>BYU 3796</t>
  </si>
  <si>
    <t>BYU 3743</t>
  </si>
  <si>
    <t>BYU 3747</t>
  </si>
  <si>
    <t>BYU 3762</t>
  </si>
  <si>
    <t>BYU 9994</t>
  </si>
  <si>
    <t>BYU 3763</t>
  </si>
  <si>
    <t>AMNH 36064</t>
  </si>
  <si>
    <t>BYU 3750</t>
  </si>
  <si>
    <t>unsure if P4</t>
  </si>
  <si>
    <t>AMNH 36048</t>
  </si>
  <si>
    <t>AMNH 36063</t>
  </si>
  <si>
    <t>unsure if P3</t>
  </si>
  <si>
    <t>synonymized to L. mantiensis in part Gazin 1939 p 285. not L mantiensis of Rigby 1980</t>
  </si>
  <si>
    <t>AMNH 36060</t>
  </si>
  <si>
    <t>BYU 3746</t>
  </si>
  <si>
    <t>synonymized to L. mantiensis in part Gazin 1939 p 285. not L mantiensis of Rigby 1980; wight of 3746 greater than that shown</t>
  </si>
  <si>
    <t>gazinensis</t>
  </si>
  <si>
    <t>BYU 3773</t>
  </si>
  <si>
    <t>Mioclaenidae gen.</t>
  </si>
  <si>
    <t>BYU 3783</t>
  </si>
  <si>
    <t>BYU 3754</t>
  </si>
  <si>
    <t>BYU 3766</t>
  </si>
  <si>
    <t>AMNH 36030</t>
  </si>
  <si>
    <t>AMNH 36044</t>
  </si>
  <si>
    <t>AMNH 36046</t>
  </si>
  <si>
    <t>measures are listed as upper dentition.  Unsure if these include USNM 15544 for M2; may be synonymized with Litaletes disjunctus as per Robinson 1986</t>
  </si>
  <si>
    <t>gen.sp.</t>
  </si>
  <si>
    <t>Lofgren etal 2014</t>
  </si>
  <si>
    <t>RAM 9041</t>
  </si>
  <si>
    <t>measures taken from Gazin 1956</t>
  </si>
  <si>
    <t>RAM 15622</t>
  </si>
  <si>
    <t>RAM 15333</t>
  </si>
  <si>
    <t>RAM 6928</t>
  </si>
  <si>
    <t>RAM 9670</t>
  </si>
  <si>
    <t>unsure which m1 measurment belong to this specimen</t>
  </si>
  <si>
    <t>unsure which m1 measurment belong to this specimen; assigned talonid widths based on text indication 9670 has a broader talonid</t>
  </si>
  <si>
    <t>species average between RAM 9670 and RAM 15622</t>
  </si>
  <si>
    <t>cf. gingerichi</t>
  </si>
  <si>
    <t>UM 87040</t>
  </si>
  <si>
    <t>FMNH P15545</t>
  </si>
  <si>
    <t>UW 13325</t>
  </si>
  <si>
    <t>UW 13321</t>
  </si>
  <si>
    <t>TMM 41365-764</t>
  </si>
  <si>
    <t>UM 81147</t>
  </si>
  <si>
    <t>UM 110259</t>
  </si>
  <si>
    <t>RAM 9040</t>
  </si>
  <si>
    <t>measurement taken from Winterfiel 1982 table 18</t>
  </si>
  <si>
    <t>measurement taken from Schiebout 1974 table 14</t>
  </si>
  <si>
    <t>measurement taken from Winterfiel 1982 table 17</t>
  </si>
  <si>
    <t>measurement taken from Gingerich 1979 table 1</t>
  </si>
  <si>
    <t>measurement taken from Gunnell 1994 table 3</t>
  </si>
  <si>
    <t>measurement taken from Secord 2008 table 53</t>
  </si>
  <si>
    <t>Arctocyonidae?</t>
  </si>
  <si>
    <t>RAM 9660</t>
  </si>
  <si>
    <t>unsure if it is a p2, p3, P2, P3</t>
  </si>
  <si>
    <t>RAM 9047</t>
  </si>
  <si>
    <t>RAM 9098</t>
  </si>
  <si>
    <t>RAM 6724</t>
  </si>
  <si>
    <t>RAM 6926</t>
  </si>
  <si>
    <t>USMN 21020</t>
  </si>
  <si>
    <t>suggested to be a species of Promioclaenus by Gazin 1956</t>
  </si>
  <si>
    <t>species average between RAM 9098 and 6724 for m2-m3</t>
  </si>
  <si>
    <t>mean derived by averaging ranges of measurements; aggregate of AMNH 15952, 15953, 15957, 15958, 15959, 16631, 16632, 16633, 16634, 16645, lower dentitions and AMNH 16636, 16644, 1705 (upp dentitions)</t>
  </si>
  <si>
    <t>measures taken from rigby 1980</t>
  </si>
  <si>
    <t>cf. bisonensis</t>
  </si>
  <si>
    <t>RAM 9023</t>
  </si>
  <si>
    <t>RAM 9046</t>
  </si>
  <si>
    <t>RAM 6723</t>
  </si>
  <si>
    <t>RAM 9024</t>
  </si>
  <si>
    <t>RAM 9045</t>
  </si>
  <si>
    <t>RAM 10292</t>
  </si>
  <si>
    <t>UCMP 69122</t>
  </si>
  <si>
    <t>RAM 9025</t>
  </si>
  <si>
    <t>RAM 6721</t>
  </si>
  <si>
    <t>RAM 10290</t>
  </si>
  <si>
    <t>RAM 10291</t>
  </si>
  <si>
    <t>is a dp4</t>
  </si>
  <si>
    <t>also has a dp4</t>
  </si>
  <si>
    <t>RAM 9022</t>
  </si>
  <si>
    <t>RAM 9019</t>
  </si>
  <si>
    <t>RAM 9672</t>
  </si>
  <si>
    <t>RAM 7248</t>
  </si>
  <si>
    <t>RAM 9659</t>
  </si>
  <si>
    <t>RAM 6722</t>
  </si>
  <si>
    <t>RAM 9021</t>
  </si>
  <si>
    <t>RAM 9020</t>
  </si>
  <si>
    <t>RAM 15000</t>
  </si>
  <si>
    <t>RAM 7245</t>
  </si>
  <si>
    <t>RAM 7205</t>
  </si>
  <si>
    <t>RAM 7208</t>
  </si>
  <si>
    <t>RAM 9725</t>
  </si>
  <si>
    <t>also has a dP4</t>
  </si>
  <si>
    <t>is a dP4</t>
  </si>
  <si>
    <t>cf. matthewi</t>
  </si>
  <si>
    <t>RAM 7210</t>
  </si>
  <si>
    <t>AMNH 56284</t>
  </si>
  <si>
    <t>cf. grangeri</t>
  </si>
  <si>
    <t>RAM 7172</t>
  </si>
  <si>
    <t>RAM 7253</t>
  </si>
  <si>
    <t>taken from Thewissen 1990</t>
  </si>
  <si>
    <t>RAM 9043</t>
  </si>
  <si>
    <t>AMNH 16591</t>
  </si>
  <si>
    <t>Van Valen 1967</t>
  </si>
  <si>
    <t>ambigua</t>
  </si>
  <si>
    <t>Triisodon</t>
  </si>
  <si>
    <t>Cope 1884</t>
  </si>
  <si>
    <t>m1 length derived by subtracting length 3 true molars by combo of length of second true molar and length last true molar</t>
  </si>
  <si>
    <t>unclear if M3 measure is for upper or lower.  Could be typo as written in doc</t>
  </si>
  <si>
    <t>unsure if p3 or p4</t>
  </si>
  <si>
    <t>Archibald 1982</t>
  </si>
  <si>
    <t>UCMP 116499</t>
  </si>
  <si>
    <t>UCMP 116500</t>
  </si>
  <si>
    <t>UCMP 116501</t>
  </si>
  <si>
    <t>UCMP 116498</t>
  </si>
  <si>
    <t>UCMP 116497</t>
  </si>
  <si>
    <t>species average locality</t>
  </si>
  <si>
    <t>V70201 and V65127</t>
  </si>
  <si>
    <t>UCMP 121791</t>
  </si>
  <si>
    <t>unsure if m1</t>
  </si>
  <si>
    <t>LACM 112902</t>
  </si>
  <si>
    <t>UCMP 116540</t>
  </si>
  <si>
    <t>UCMP 116541</t>
  </si>
  <si>
    <t>UCMP 116543</t>
  </si>
  <si>
    <t>UCMP 116537</t>
  </si>
  <si>
    <t>UCMP 116544</t>
  </si>
  <si>
    <t>UCMP 116538</t>
  </si>
  <si>
    <t>UCMP 116539</t>
  </si>
  <si>
    <t>UCMP 116542</t>
  </si>
  <si>
    <t>UCMP 116503</t>
  </si>
  <si>
    <t>UCMP 116511</t>
  </si>
  <si>
    <t>UCMP 116512</t>
  </si>
  <si>
    <t>UCMP 116513</t>
  </si>
  <si>
    <t>UCMP 116515</t>
  </si>
  <si>
    <t>UCMP 116514</t>
  </si>
  <si>
    <t>UCMP 116504</t>
  </si>
  <si>
    <t>UCMP 116505</t>
  </si>
  <si>
    <t>UCMP 116506</t>
  </si>
  <si>
    <t>UCMP 116507</t>
  </si>
  <si>
    <t>UCMP 116508</t>
  </si>
  <si>
    <t>UCMP 116509</t>
  </si>
  <si>
    <t>UCMP 116510</t>
  </si>
  <si>
    <t>UCMP 116520</t>
  </si>
  <si>
    <t>UCMP 116521</t>
  </si>
  <si>
    <t>UCMP 116522</t>
  </si>
  <si>
    <t>UCMP 116524</t>
  </si>
  <si>
    <t>UCMP 116525</t>
  </si>
  <si>
    <t>UCMP 116527</t>
  </si>
  <si>
    <t>UCMP 116528</t>
  </si>
  <si>
    <t>UCMP 116529</t>
  </si>
  <si>
    <t>UCMP 116523</t>
  </si>
  <si>
    <t>UCMP 116530</t>
  </si>
  <si>
    <t>UCMP 116531</t>
  </si>
  <si>
    <t>UCMP 116532</t>
  </si>
  <si>
    <t>UCMP 116533</t>
  </si>
  <si>
    <t>UCMP 116534</t>
  </si>
  <si>
    <t>UCMP 116526</t>
  </si>
  <si>
    <t>UCMP 116516</t>
  </si>
  <si>
    <t>UCMP 116517</t>
  </si>
  <si>
    <t>UCMP 116518</t>
  </si>
  <si>
    <t>UCMP 116519</t>
  </si>
  <si>
    <t xml:space="preserve">unsure if M2  </t>
  </si>
  <si>
    <t>UCMP 116536</t>
  </si>
  <si>
    <t>cf. morgoth</t>
  </si>
  <si>
    <t>UCMP 112901</t>
  </si>
  <si>
    <t>UCMP 120410</t>
  </si>
  <si>
    <t>UCMP 120408</t>
  </si>
  <si>
    <t>UCMP 120409</t>
  </si>
  <si>
    <t>?Periptychidae</t>
  </si>
  <si>
    <t>LACM 112903</t>
  </si>
  <si>
    <t>cf. nordicum</t>
  </si>
  <si>
    <t>MOR 823</t>
  </si>
  <si>
    <t>MOR 817</t>
  </si>
  <si>
    <t>MOR 901</t>
  </si>
  <si>
    <t>MOR 816</t>
  </si>
  <si>
    <t>MOR 820</t>
  </si>
  <si>
    <t>MOR 824</t>
  </si>
  <si>
    <t>MOR 900</t>
  </si>
  <si>
    <t>MOR 903</t>
  </si>
  <si>
    <t>MOR 892</t>
  </si>
  <si>
    <t>MOR 818</t>
  </si>
  <si>
    <t>MOR 821</t>
  </si>
  <si>
    <t>MOR 819</t>
  </si>
  <si>
    <t>MOR 896</t>
  </si>
  <si>
    <t>MOR 832</t>
  </si>
  <si>
    <t>MOR 808</t>
  </si>
  <si>
    <t>MOR 831</t>
  </si>
  <si>
    <t>MOR 889</t>
  </si>
  <si>
    <t>MOR 898</t>
  </si>
  <si>
    <t>MOR 902</t>
  </si>
  <si>
    <t>?Loxolophus</t>
  </si>
  <si>
    <t>nidhoggi?</t>
  </si>
  <si>
    <t>Hunter etal 1997</t>
  </si>
  <si>
    <t>unsure what type of molar it is</t>
  </si>
  <si>
    <t>?Carcinodon</t>
  </si>
  <si>
    <t>MOR 897</t>
  </si>
  <si>
    <t>MOR 826</t>
  </si>
  <si>
    <t>MOR 827</t>
  </si>
  <si>
    <t>cf. mantiensis</t>
  </si>
  <si>
    <t>MOR 809</t>
  </si>
  <si>
    <t>MOR 812</t>
  </si>
  <si>
    <t>MOR 830</t>
  </si>
  <si>
    <t>MOR 828</t>
  </si>
  <si>
    <t>MOR 829</t>
  </si>
  <si>
    <t>MOR 833</t>
  </si>
  <si>
    <t>MOR 893</t>
  </si>
  <si>
    <t>MOR 834</t>
  </si>
  <si>
    <t>MOR 839</t>
  </si>
  <si>
    <t>MOR 894</t>
  </si>
  <si>
    <t>MOR 836</t>
  </si>
  <si>
    <t>MOR 807</t>
  </si>
  <si>
    <t>MOR 837</t>
  </si>
  <si>
    <t>MOR 841</t>
  </si>
  <si>
    <t>MOR 840</t>
  </si>
  <si>
    <t>MOR 838</t>
  </si>
  <si>
    <t>unsure which molar this is</t>
  </si>
  <si>
    <t>MOR 806</t>
  </si>
  <si>
    <t>unsure which premolar this is</t>
  </si>
  <si>
    <t>MOR 811</t>
  </si>
  <si>
    <t>Onychodectes</t>
  </si>
  <si>
    <t>tisonensis</t>
  </si>
  <si>
    <t>West 1976</t>
  </si>
  <si>
    <t>Rock Bench</t>
  </si>
  <si>
    <t>Lower Torrejon</t>
  </si>
  <si>
    <t>Dragon Canyon</t>
  </si>
  <si>
    <t xml:space="preserve">locality average  </t>
  </si>
  <si>
    <t>Late Torrejon</t>
  </si>
  <si>
    <t>Mason Pocket</t>
  </si>
  <si>
    <t>Bison Basin</t>
  </si>
  <si>
    <t>Cedar Point Quarry</t>
  </si>
  <si>
    <t>Bighorn Basin</t>
  </si>
  <si>
    <t>Polecat Bench area</t>
  </si>
  <si>
    <t>Buckman Hollow area</t>
  </si>
  <si>
    <t>Graybull beds, Willwood Fm, Bighorn Basin</t>
  </si>
  <si>
    <t>Lysitian Wind River fm</t>
  </si>
  <si>
    <t>Lysitian Willwood Fm Bighorn Basin</t>
  </si>
  <si>
    <t>Lost Cabin beds, Wind River Fm</t>
  </si>
  <si>
    <t>Polecat Bech area</t>
  </si>
  <si>
    <t>Fort Union Fm, Melville Beds Douglass Quarry</t>
  </si>
  <si>
    <t xml:space="preserve"> Fort Union Fm, Cedar Point Quarry</t>
  </si>
  <si>
    <t>Fort Union Fm, Bison Basin</t>
  </si>
  <si>
    <t xml:space="preserve"> Fort Union Fm, Polecate Bench Area</t>
  </si>
  <si>
    <t>osbornianum</t>
  </si>
  <si>
    <t>Bighorn Basin, Willwood Fm Graybull eds early Wasatchian</t>
  </si>
  <si>
    <t>UM 73611</t>
  </si>
  <si>
    <t>UM 86253</t>
  </si>
  <si>
    <t>UM 108252</t>
  </si>
  <si>
    <t>UM 110177</t>
  </si>
  <si>
    <t>UM 109123</t>
  </si>
  <si>
    <t>UM 109162</t>
  </si>
  <si>
    <t>UM 109214</t>
  </si>
  <si>
    <t>UM 109219</t>
  </si>
  <si>
    <t>UM 109246</t>
  </si>
  <si>
    <t>UM 109335</t>
  </si>
  <si>
    <t>UM 110070</t>
  </si>
  <si>
    <t>YPM-PU 13943</t>
  </si>
  <si>
    <t>YPM-PU 13957</t>
  </si>
  <si>
    <t>cf. yalensis</t>
  </si>
  <si>
    <t>UM 109345</t>
  </si>
  <si>
    <t>Secord 2008</t>
  </si>
  <si>
    <t>AMNH 22176</t>
  </si>
  <si>
    <t>UM 68256</t>
  </si>
  <si>
    <t>UM 71762</t>
  </si>
  <si>
    <t>UM 74032</t>
  </si>
  <si>
    <t>UM 77028</t>
  </si>
  <si>
    <t>UM 79867</t>
  </si>
  <si>
    <t>UM 80355</t>
  </si>
  <si>
    <t>YPM-PU 19026</t>
  </si>
  <si>
    <t>UM 110281</t>
  </si>
  <si>
    <t>UM 71241</t>
  </si>
  <si>
    <t>cf. antiquus</t>
  </si>
  <si>
    <t>Bear Creek</t>
  </si>
  <si>
    <t>SC-165</t>
  </si>
  <si>
    <t>SC-187</t>
  </si>
  <si>
    <t>FG-8</t>
  </si>
  <si>
    <t>SC-270</t>
  </si>
  <si>
    <t>Fossil Hollow</t>
  </si>
  <si>
    <t>Sec. 7 T57N, R100W</t>
  </si>
  <si>
    <t>SC-228</t>
  </si>
  <si>
    <t>SC-195</t>
  </si>
  <si>
    <t>SC-188</t>
  </si>
  <si>
    <t>SC-29</t>
  </si>
  <si>
    <t>BTQ</t>
  </si>
  <si>
    <t>SC-193</t>
  </si>
  <si>
    <t>SC-121?</t>
  </si>
  <si>
    <t>PQ</t>
  </si>
  <si>
    <t>SC-419</t>
  </si>
  <si>
    <t>Y2k</t>
  </si>
  <si>
    <t>CM 11682</t>
  </si>
  <si>
    <t>CM 11705</t>
  </si>
  <si>
    <t>CM 11674</t>
  </si>
  <si>
    <t>within range T. antiquus but too small for T. psuedacrtos</t>
  </si>
  <si>
    <t>similar size to holotype T pseudarctos</t>
  </si>
  <si>
    <t>UM 77164</t>
  </si>
  <si>
    <t>UM 75814</t>
  </si>
  <si>
    <t>UM 83275</t>
  </si>
  <si>
    <t>UM 85305</t>
  </si>
  <si>
    <t>UM 91331</t>
  </si>
  <si>
    <t>UM 110933</t>
  </si>
  <si>
    <t>YPM-PU 17406</t>
  </si>
  <si>
    <t>YPM-PU 17746</t>
  </si>
  <si>
    <t>YPM-PU 18557</t>
  </si>
  <si>
    <t>CTQ</t>
  </si>
  <si>
    <t>FG-15</t>
  </si>
  <si>
    <t>DQ</t>
  </si>
  <si>
    <t>near SC-243</t>
  </si>
  <si>
    <t>cf. mumak</t>
  </si>
  <si>
    <t>YPM-PU 14962</t>
  </si>
  <si>
    <t>UM 63100</t>
  </si>
  <si>
    <t>UM 82084</t>
  </si>
  <si>
    <t>UM 108586</t>
  </si>
  <si>
    <t>UM 110327</t>
  </si>
  <si>
    <t>CPQ</t>
  </si>
  <si>
    <t>SC-262</t>
  </si>
  <si>
    <t>SC-268</t>
  </si>
  <si>
    <t>JQ</t>
  </si>
  <si>
    <t>cf. nexus</t>
  </si>
  <si>
    <t>Misc.</t>
  </si>
  <si>
    <t>UM 68792</t>
  </si>
  <si>
    <t>SC-186</t>
  </si>
  <si>
    <t>UM 68798</t>
  </si>
  <si>
    <t>UM 69244</t>
  </si>
  <si>
    <t>FH</t>
  </si>
  <si>
    <t>UM 71710</t>
  </si>
  <si>
    <t>SC-242</t>
  </si>
  <si>
    <t>UM 79866</t>
  </si>
  <si>
    <t>UM 82106</t>
  </si>
  <si>
    <t>FG-55</t>
  </si>
  <si>
    <t>UM 108511</t>
  </si>
  <si>
    <t>SC-386</t>
  </si>
  <si>
    <t>UM 110067</t>
  </si>
  <si>
    <t>SC-424</t>
  </si>
  <si>
    <t>UM 110103</t>
  </si>
  <si>
    <t>SC-422</t>
  </si>
  <si>
    <t>Buckman Hollow</t>
  </si>
  <si>
    <t>YPM-PU 18757</t>
  </si>
  <si>
    <t>S22,T57N,100W</t>
  </si>
  <si>
    <t>also has a dp4 and dP4</t>
  </si>
  <si>
    <t>Divide Quarry</t>
  </si>
  <si>
    <t>UM 75818</t>
  </si>
  <si>
    <t>FG-016</t>
  </si>
  <si>
    <t>MP-054</t>
  </si>
  <si>
    <t>UM 91038</t>
  </si>
  <si>
    <t>UM 110219</t>
  </si>
  <si>
    <t>UM 110318</t>
  </si>
  <si>
    <t>YPM-PU 14970</t>
  </si>
  <si>
    <t>YPM-PU 19576</t>
  </si>
  <si>
    <t>Coon Creek Drainage</t>
  </si>
  <si>
    <t>SC-261</t>
  </si>
  <si>
    <t>C-243</t>
  </si>
  <si>
    <t>FG-028</t>
  </si>
  <si>
    <t>has a c1</t>
  </si>
  <si>
    <t>is a c1</t>
  </si>
  <si>
    <t>Chappo Local Fauna</t>
  </si>
  <si>
    <t>same specimens as Gunnell? 1994</t>
  </si>
  <si>
    <t>UM 92145</t>
  </si>
  <si>
    <t>MP-94</t>
  </si>
  <si>
    <t>UM 108684</t>
  </si>
  <si>
    <t>UM 64394</t>
  </si>
  <si>
    <t>UM 64570</t>
  </si>
  <si>
    <t>UM 108472</t>
  </si>
  <si>
    <t>SC-394</t>
  </si>
  <si>
    <t>cf. Aphanocyon</t>
  </si>
  <si>
    <t>unsure if p3</t>
  </si>
  <si>
    <t>UM 73673</t>
  </si>
  <si>
    <t>UM 108427</t>
  </si>
  <si>
    <t>UM 68787</t>
  </si>
  <si>
    <t>UM 108322</t>
  </si>
  <si>
    <t>SC-275</t>
  </si>
  <si>
    <t>SC-389</t>
  </si>
  <si>
    <t>SC-370</t>
  </si>
  <si>
    <t>UM 108528</t>
  </si>
  <si>
    <t>SC-185</t>
  </si>
  <si>
    <t>UM 112580</t>
  </si>
  <si>
    <t>UW 28687</t>
  </si>
  <si>
    <t>from unpublished disstertation by Higgins 2000</t>
  </si>
  <si>
    <t>UM 80582</t>
  </si>
  <si>
    <t>UM 80667</t>
  </si>
  <si>
    <t>UM 83218</t>
  </si>
  <si>
    <t>UM 91319</t>
  </si>
  <si>
    <t>UM 109961</t>
  </si>
  <si>
    <t>UM 68754</t>
  </si>
  <si>
    <t>SC-179</t>
  </si>
  <si>
    <t>UM 71612</t>
  </si>
  <si>
    <t>UM 95844</t>
  </si>
  <si>
    <t>UM 71373</t>
  </si>
  <si>
    <t>SC-362</t>
  </si>
  <si>
    <t>SC-250</t>
  </si>
  <si>
    <t>YPM-PU 14961</t>
  </si>
  <si>
    <t>Jepsen Quarry</t>
  </si>
  <si>
    <t>UM 71621</t>
  </si>
  <si>
    <t>UM 101828</t>
  </si>
  <si>
    <t>UM 108347</t>
  </si>
  <si>
    <t>UM 108352</t>
  </si>
  <si>
    <t>UM 108286</t>
  </si>
  <si>
    <t>UM 108293</t>
  </si>
  <si>
    <t>UM 69924</t>
  </si>
  <si>
    <t>UM 101135</t>
  </si>
  <si>
    <t>UM 101134</t>
  </si>
  <si>
    <t>UM 73373</t>
  </si>
  <si>
    <t>UM 108299</t>
  </si>
  <si>
    <t>UM 108943</t>
  </si>
  <si>
    <t>SC-380</t>
  </si>
  <si>
    <t>SC-411</t>
  </si>
  <si>
    <t>SC-259</t>
  </si>
  <si>
    <t>SC-226</t>
  </si>
  <si>
    <t>SC-217</t>
  </si>
  <si>
    <t>SC-215</t>
  </si>
  <si>
    <t>SC-191</t>
  </si>
  <si>
    <t>cf. Ectocion</t>
  </si>
  <si>
    <t>UM 58125</t>
  </si>
  <si>
    <t>UM 95331</t>
  </si>
  <si>
    <t>Verbatim Name</t>
  </si>
  <si>
    <t>Synonymization (Full/partial)</t>
  </si>
  <si>
    <t>Details</t>
  </si>
  <si>
    <t>My examplis</t>
  </si>
  <si>
    <t>Previous namis</t>
  </si>
  <si>
    <t>Full</t>
  </si>
  <si>
    <t>Validus taxons</t>
  </si>
  <si>
    <t>Partial</t>
  </si>
  <si>
    <t>UCMP 44781</t>
  </si>
  <si>
    <t>ACM 3493</t>
  </si>
  <si>
    <t>AMNH 4147</t>
  </si>
  <si>
    <t>USNM 1176</t>
  </si>
  <si>
    <t>Redline 1979</t>
  </si>
  <si>
    <t>Redline 1997</t>
  </si>
  <si>
    <t>reported as lineage H. paulus-paulus</t>
  </si>
  <si>
    <t>reported as lineage H. paulus-wortmani</t>
  </si>
  <si>
    <t>reported as lineage H. paulus-lysitensis</t>
  </si>
  <si>
    <t>reported as lineage H. paulus-simplex</t>
  </si>
  <si>
    <t>CM 36449</t>
  </si>
  <si>
    <t>CM 40083</t>
  </si>
  <si>
    <t>CM 36447</t>
  </si>
  <si>
    <t>CM 21092</t>
  </si>
  <si>
    <t>CM 55258</t>
  </si>
  <si>
    <t>CM 29126</t>
  </si>
  <si>
    <t>CM 60560</t>
  </si>
  <si>
    <t>CM 60561</t>
  </si>
  <si>
    <t>CM 45233</t>
  </si>
  <si>
    <t>CM 49459</t>
  </si>
  <si>
    <t>CM 45244</t>
  </si>
  <si>
    <t>CM 46647</t>
  </si>
  <si>
    <t>CM 45133</t>
  </si>
  <si>
    <t>CM 45286</t>
  </si>
  <si>
    <t>CM 49458</t>
  </si>
  <si>
    <t>CM 22703</t>
  </si>
  <si>
    <t>CM 28662</t>
  </si>
  <si>
    <t>CM 54106</t>
  </si>
  <si>
    <t>CM 19811</t>
  </si>
  <si>
    <t>CM 21909</t>
  </si>
  <si>
    <t>CM 39169</t>
  </si>
  <si>
    <t>CM 12404</t>
  </si>
  <si>
    <t>CM 58093</t>
  </si>
  <si>
    <t>CM 12376</t>
  </si>
  <si>
    <t>CM 57991</t>
  </si>
  <si>
    <t>CM 11478</t>
  </si>
  <si>
    <t>CM 58082</t>
  </si>
  <si>
    <t>CM 21050</t>
  </si>
  <si>
    <t>CM 40080</t>
  </si>
  <si>
    <t>CM 21061</t>
  </si>
  <si>
    <t>CM 56236</t>
  </si>
  <si>
    <t>CM 44945</t>
  </si>
  <si>
    <t>CM 22339</t>
  </si>
  <si>
    <t>CM 22339 (separate specimen)</t>
  </si>
  <si>
    <t>CM 22699</t>
  </si>
  <si>
    <t>CM 49400</t>
  </si>
  <si>
    <t>CM 19819</t>
  </si>
  <si>
    <t>CM 45371</t>
  </si>
  <si>
    <t>CM 22694</t>
  </si>
  <si>
    <t>CM 20941</t>
  </si>
  <si>
    <t>CM 28752</t>
  </si>
  <si>
    <t>CM 28668</t>
  </si>
  <si>
    <t>CM 51993</t>
  </si>
  <si>
    <t>CM 51984</t>
  </si>
  <si>
    <t>CM 36616</t>
  </si>
  <si>
    <t>CM 53715</t>
  </si>
  <si>
    <t>CM 16751</t>
  </si>
  <si>
    <t>CM 12375</t>
  </si>
  <si>
    <t>Redline 1998</t>
  </si>
  <si>
    <t>CM 45257</t>
  </si>
  <si>
    <t>CM 40668</t>
  </si>
  <si>
    <t>CM 45158</t>
  </si>
  <si>
    <t>CM 45232</t>
  </si>
  <si>
    <t>CM 40667</t>
  </si>
  <si>
    <t>reported as H. powellianus-walcottianus</t>
  </si>
  <si>
    <t>reported as H. powellianus-powellianus</t>
  </si>
  <si>
    <t>cf. mentalis</t>
  </si>
  <si>
    <t>CM 14929</t>
  </si>
  <si>
    <t>CM 47128</t>
  </si>
  <si>
    <t>CM 62663</t>
  </si>
  <si>
    <t>CM 46843</t>
  </si>
  <si>
    <t>CM 62668</t>
  </si>
  <si>
    <t>CM 4915</t>
  </si>
  <si>
    <t>CM 10472</t>
  </si>
  <si>
    <t>CM 445976</t>
  </si>
  <si>
    <t>?minor</t>
  </si>
  <si>
    <t>CM 45996</t>
  </si>
  <si>
    <t>?early Lysitean Cole locality</t>
  </si>
  <si>
    <t>Author Synonymized</t>
  </si>
  <si>
    <t>PBDB ID</t>
  </si>
  <si>
    <t>Gazin 1968</t>
  </si>
  <si>
    <t>Synonomized Name</t>
  </si>
  <si>
    <t>partial synonymization of specimens assigned to V. taxons</t>
  </si>
  <si>
    <t>YOM 26344</t>
  </si>
  <si>
    <t>Gingerich 1994</t>
  </si>
  <si>
    <t>Krishtalka 1979</t>
  </si>
  <si>
    <t>CM 18851</t>
  </si>
  <si>
    <t>cf. paulus</t>
  </si>
  <si>
    <t>V-78001-2 and V-79005</t>
  </si>
  <si>
    <t>Eaton 1982</t>
  </si>
  <si>
    <t>V-79006, V-80001, V-80003</t>
  </si>
  <si>
    <t>P2 is average from min and max of range</t>
  </si>
  <si>
    <t>most measures are average of min and max of range</t>
  </si>
  <si>
    <t>V-79008</t>
  </si>
  <si>
    <t>V-79005 and V-81113</t>
  </si>
  <si>
    <t>p1-m3 is 20.5mm; M?U is unknown</t>
  </si>
  <si>
    <t>cf. tonksi</t>
  </si>
  <si>
    <t>V-79005 and V-80004</t>
  </si>
  <si>
    <t>V-78001</t>
  </si>
  <si>
    <t>UC 44272</t>
  </si>
  <si>
    <t>UC 46640</t>
  </si>
  <si>
    <t>average UC 46639 and UC 44269</t>
  </si>
  <si>
    <t>McKenna 1960</t>
  </si>
  <si>
    <t>average UC 44773 and UC 46643</t>
  </si>
  <si>
    <t>UC 46644</t>
  </si>
  <si>
    <t>UC 46168</t>
  </si>
  <si>
    <t>V-5357</t>
  </si>
  <si>
    <t>UC 44034</t>
  </si>
  <si>
    <t>V-5352</t>
  </si>
  <si>
    <t>UC 46169</t>
  </si>
  <si>
    <t>V-5550</t>
  </si>
  <si>
    <t>UC 44868</t>
  </si>
  <si>
    <t>V-5357A</t>
  </si>
  <si>
    <t>UC 46172</t>
  </si>
  <si>
    <t>UC 46171</t>
  </si>
  <si>
    <t>?Phenacodus</t>
  </si>
  <si>
    <t>UC 44048</t>
  </si>
  <si>
    <t>Anthill Quarry</t>
  </si>
  <si>
    <t>osbornianus?</t>
  </si>
  <si>
    <t>UC 46170</t>
  </si>
  <si>
    <t>Alhwit Pocket</t>
  </si>
  <si>
    <t>UC 44799</t>
  </si>
  <si>
    <t>Timberlake Quarry</t>
  </si>
  <si>
    <t>UC 44781</t>
  </si>
  <si>
    <t>West Alheit Pocket</t>
  </si>
  <si>
    <t>UC 46388</t>
  </si>
  <si>
    <t>UC 46389</t>
  </si>
  <si>
    <t>UC 46390</t>
  </si>
  <si>
    <t>UC 46394</t>
  </si>
  <si>
    <t>UC 46393</t>
  </si>
  <si>
    <t>UC 46391</t>
  </si>
  <si>
    <t>UC 43964</t>
  </si>
  <si>
    <t>UC 46384</t>
  </si>
  <si>
    <t>UC 44801</t>
  </si>
  <si>
    <t>UC 46381</t>
  </si>
  <si>
    <t>UC 46380</t>
  </si>
  <si>
    <t>UC 44111</t>
  </si>
  <si>
    <t>UC 44862</t>
  </si>
  <si>
    <t>UC 44311</t>
  </si>
  <si>
    <t>UC 46379</t>
  </si>
  <si>
    <t>UC 44113</t>
  </si>
  <si>
    <t>UC 44135</t>
  </si>
  <si>
    <t>UC 46386</t>
  </si>
  <si>
    <t>UC 46387</t>
  </si>
  <si>
    <t>UC 46383</t>
  </si>
  <si>
    <t>UC 46385</t>
  </si>
  <si>
    <t>UC 44112</t>
  </si>
  <si>
    <t>UC 46392</t>
  </si>
  <si>
    <t>UC 44044</t>
  </si>
  <si>
    <t>UC 44142</t>
  </si>
  <si>
    <t>UC 44043</t>
  </si>
  <si>
    <t>M2-M3=6.6</t>
  </si>
  <si>
    <t>M2-M3=6.7</t>
  </si>
  <si>
    <t>M2-M3=6.6: M1-M3=10</t>
  </si>
  <si>
    <t>M2-M3=6.9</t>
  </si>
  <si>
    <t>M2-M3=6.5: M1-M3=10.2</t>
  </si>
  <si>
    <t>average</t>
  </si>
  <si>
    <t>only aggregate measurements ate given</t>
  </si>
  <si>
    <t>Matthew 1909</t>
  </si>
  <si>
    <t>Cope 1875</t>
  </si>
  <si>
    <t>Cope 1874 Report upon Vertebrate Fossils Discovered in New Mexico with Descriptions of New Species</t>
  </si>
  <si>
    <t>Include</t>
  </si>
  <si>
    <t>measurements from Robinson 1986</t>
  </si>
  <si>
    <t>listed as in Van Valen 1978 under NMNH 23279</t>
  </si>
  <si>
    <t>exact same specimen and measurements from Gazin 1939</t>
  </si>
  <si>
    <t>Uintatheriidae</t>
  </si>
  <si>
    <t>Bathyopsis</t>
  </si>
  <si>
    <t>fissidens</t>
  </si>
  <si>
    <t>Eobasileus</t>
  </si>
  <si>
    <t>cornutus</t>
  </si>
  <si>
    <t>harrisorum</t>
  </si>
  <si>
    <t>praecursor</t>
  </si>
  <si>
    <t>Uintatherium</t>
  </si>
  <si>
    <t>anceps</t>
  </si>
  <si>
    <t>UMMP 27249</t>
  </si>
  <si>
    <t>hobackensis</t>
  </si>
  <si>
    <t>Lower dentition measured at cingulum; Upper dentiton was measured out of tooth row</t>
  </si>
  <si>
    <t>Dorr 1958</t>
  </si>
  <si>
    <t>UMMP 27250</t>
  </si>
  <si>
    <t>UMMP 27251</t>
  </si>
  <si>
    <t>lower dentition measured out of tooth row</t>
  </si>
  <si>
    <t>UMMP 27252</t>
  </si>
  <si>
    <t>upper dentition measured out of tooth row; also marked with a ca. (unsure what this means); slightly distorted specimen</t>
  </si>
  <si>
    <t>cf. uintensis</t>
  </si>
  <si>
    <t>West 1982</t>
  </si>
  <si>
    <t>TMM 41672-63</t>
  </si>
  <si>
    <t>TMM 41745-15</t>
  </si>
  <si>
    <t>TMM 41372-227</t>
  </si>
  <si>
    <t>TMM 41443-28</t>
  </si>
  <si>
    <t>Texas memorial museum (unsure of acronym)</t>
  </si>
  <si>
    <t>Texas memorial museum (unsure of acronym); m1 or m2</t>
  </si>
  <si>
    <t>average measurements</t>
  </si>
  <si>
    <t>TMM 41477-12</t>
  </si>
  <si>
    <t>cf. Uintatherium</t>
  </si>
  <si>
    <t>TMM 42287-9</t>
  </si>
  <si>
    <t>UCM 102271</t>
  </si>
  <si>
    <t>measures in cm</t>
  </si>
  <si>
    <t>Flora 2021</t>
  </si>
  <si>
    <t>not in PBDB</t>
  </si>
  <si>
    <t> 36065</t>
  </si>
  <si>
    <t>Turnbull 2002</t>
  </si>
  <si>
    <t>PM 53933</t>
  </si>
  <si>
    <t>PM 3896</t>
  </si>
  <si>
    <t>PM 8019</t>
  </si>
  <si>
    <t>PM 54406A</t>
  </si>
  <si>
    <t>UFH 54015</t>
  </si>
  <si>
    <t>juvenile</t>
  </si>
  <si>
    <t>PM 60171</t>
  </si>
  <si>
    <t>PM 26925</t>
  </si>
  <si>
    <t>USNM 2666</t>
  </si>
  <si>
    <t>listed as old 1603</t>
  </si>
  <si>
    <t>USNM 2670</t>
  </si>
  <si>
    <t>USNM W 5919</t>
  </si>
  <si>
    <t>listed as old 1651</t>
  </si>
  <si>
    <t>USNM B 16663</t>
  </si>
  <si>
    <t>USNM B 18599</t>
  </si>
  <si>
    <t>USNM B 18600</t>
  </si>
  <si>
    <t>BMUW 592041</t>
  </si>
  <si>
    <t>YPM 11567</t>
  </si>
  <si>
    <t>YPM 11256</t>
  </si>
  <si>
    <t>PUM 10079</t>
  </si>
  <si>
    <t>PM 53932</t>
  </si>
  <si>
    <t>PM 54801</t>
  </si>
  <si>
    <t>PM 55174</t>
  </si>
  <si>
    <t>PM 56022</t>
  </si>
  <si>
    <t>DMNH EPV 1849</t>
  </si>
  <si>
    <t>UM 101209</t>
  </si>
  <si>
    <t>YPM 11039</t>
  </si>
  <si>
    <t>measurement originally in cm; left dentition</t>
  </si>
  <si>
    <t>measurement originally in cm; right dentition; P4 AW is minimum approximation/estimate</t>
  </si>
  <si>
    <t>measurement originally in cm; approximate measurements on P4L, M1L, M2 PW, and M3L</t>
  </si>
  <si>
    <t xml:space="preserve"> measured from cast of New Colorado Specimen; left side</t>
  </si>
  <si>
    <t xml:space="preserve"> measured from cast of New Colorado Specimen; right side</t>
  </si>
  <si>
    <t>Green River Fm</t>
  </si>
  <si>
    <t>YPM 11036</t>
  </si>
  <si>
    <t>cast (P 26232); left side</t>
  </si>
  <si>
    <t>cast (P 26232); right side</t>
  </si>
  <si>
    <t>PUM 10298</t>
  </si>
  <si>
    <t>measued (cm) from cast of PUM 10298 *=AMNH 14367; approximate measures for widths of P2, P4 AW, M3 widths; left dentition</t>
  </si>
  <si>
    <t>measued (cm) from cast of PUM 10298 *=AMNH 14367; approximate measures for  P2 AW, P3 AW, P4 widths, M2 PW, M3 widths; right dentition</t>
  </si>
  <si>
    <t>ANSP 12609</t>
  </si>
  <si>
    <t>lists multiple specimens as comprising theholotype but emasures are from ANSP 12609)</t>
  </si>
  <si>
    <t>left dentition</t>
  </si>
  <si>
    <t>right dentition</t>
  </si>
  <si>
    <t>left dentition; approximate P2L, P3 PW</t>
  </si>
  <si>
    <t>right dentition; approximate P4 AW</t>
  </si>
  <si>
    <t>measures from cast PM; approximate wifhts for M3</t>
  </si>
  <si>
    <t>measures from cast PM 8088; all measures are approximate; M3 measures taken form alveolus</t>
  </si>
  <si>
    <t>measured from cast PM 8089; p2 taken from alveolus; p3 L and AW are alveolar but PW is approx; p4 AW is approx, also lists alveolar measures; m1 all approx</t>
  </si>
  <si>
    <t>measured from cast 8089; p2 taken from alveolus; p3 taken are approx; p4 AW is approx, also lists alveolar measures; m1 all approx; m2 widths approx; m3 widths approx</t>
  </si>
  <si>
    <t>PUM 10385</t>
  </si>
  <si>
    <t>left dentiton; m2 and m3 may have been unerupted however it is hard to tell whether the symbol is a u or a * on this scan</t>
  </si>
  <si>
    <t>right dentition; apprximate measures for p4 PW, m1AW, m2 widths, m3 pw</t>
  </si>
  <si>
    <t>left dentition; liekly juvenile individual due to unerupted teeth (p2, p3, m3)</t>
  </si>
  <si>
    <t>right dentition; likely juvenile individual due to unerupted teeth (p2, p3, m3)</t>
  </si>
  <si>
    <t>PM 55827</t>
  </si>
  <si>
    <t>leaft dentition; all measures approximate; p4-m3 are alveolar measures</t>
  </si>
  <si>
    <t>right dentition; all measures are alveolar measures</t>
  </si>
  <si>
    <t>left dentition; approx measres p2 widths, p4 pw, m1-m3 are approximate</t>
  </si>
  <si>
    <t>right dentition; approx measures p2 pw, p3 length, m2 AW, m3 L and PW</t>
  </si>
  <si>
    <t>left dentition; m2 and m3 are fully approximate</t>
  </si>
  <si>
    <t>right dentition; approximate m2 Aw and all of m3</t>
  </si>
  <si>
    <t>only give the full  length of the cheek tooth row (p2-m3) for left (167mm) asnd right (165mm)</t>
  </si>
  <si>
    <t>probably UFH 54515; approx measures for p4 aw, m2 aw</t>
  </si>
  <si>
    <t>probably UFH 54515; approx measures for p4 length, all m1 and m2, and m3 widths</t>
  </si>
  <si>
    <t>Sage creek white layer; Bridger Basin</t>
  </si>
  <si>
    <t>left dentition; alveolar measures p2-p4; m2 and widths of m3 are approx/estimated</t>
  </si>
  <si>
    <t>righ dentition; alveolar p2-m1; m2 Length and pw is approx/estimated</t>
  </si>
  <si>
    <t>left dentition; aterisks are lsited next to p2-p4 measures .  Author indicates something wrong with specimen; potentially incorrectly reconstructed</t>
  </si>
  <si>
    <t>right dentition; asterisks are lsited next to p2-p3 measures. Author indicates something wrong with specimen; potentially incorrectly reconstructed</t>
  </si>
  <si>
    <t>Holotype</t>
  </si>
  <si>
    <t>ANSP 12607</t>
  </si>
  <si>
    <t>holotype of U. robustum; m2 length is alveolar</t>
  </si>
  <si>
    <t>PUM 11611</t>
  </si>
  <si>
    <t>UFH 93002</t>
  </si>
  <si>
    <t>author suggest that this is a specimen of Bathyopsis due to being too small for U. anceps; m1 length is broken</t>
  </si>
  <si>
    <t>AMNH 5040</t>
  </si>
  <si>
    <t>P2 to M3 legnth is 168 mm</t>
  </si>
  <si>
    <t>P 12170</t>
  </si>
  <si>
    <t>P 12164</t>
  </si>
  <si>
    <t>left dentition; approximate measures P4, M1, M2 widths</t>
  </si>
  <si>
    <t>right dentition; approximate measures M2 length and aw, M3 all measures</t>
  </si>
  <si>
    <t>YPM 110141</t>
  </si>
  <si>
    <t>right dentition; M1 widths and M2 length are approximate</t>
  </si>
  <si>
    <t>UW 13644</t>
  </si>
  <si>
    <t>left dentition; P4 widths and M1 AW; all teeth are worn</t>
  </si>
  <si>
    <t>right dentition; M1 legnth and widths; all teeth are worn</t>
  </si>
  <si>
    <t>measured from cast PM 3944; variance in author measurements based on Wheeler's Value</t>
  </si>
  <si>
    <t>UWBM 59204</t>
  </si>
  <si>
    <t>m3 widths are approximate</t>
  </si>
  <si>
    <t>DMNH EPV 495</t>
  </si>
  <si>
    <t>left dentition; approximate values for P4 pw and m3 length and aw</t>
  </si>
  <si>
    <t>right dentition; m1 aw is broken</t>
  </si>
  <si>
    <t>DMNH EPV 529</t>
  </si>
  <si>
    <t>placement of Molar is uncertain; could be M2 or M3 likely M2</t>
  </si>
  <si>
    <t>PM 1674 A</t>
  </si>
  <si>
    <t>placement uncertain either p4 or m1</t>
  </si>
  <si>
    <t>PM 1737</t>
  </si>
  <si>
    <t>left dentition; m1is worn; m3 length is written as &gt;4.5 ~4.9</t>
  </si>
  <si>
    <t>right dentition; m1 is worn and approximated; p4 length and aw is approx</t>
  </si>
  <si>
    <t>measures from cast M 3944; type of Tin. Stenops</t>
  </si>
  <si>
    <t>composite measure ment p2-m3 of 173 mm (W=width) not sure what this means by width given that this is a length measurement</t>
  </si>
  <si>
    <t>entire tooth row p2-m3 is 168 mm which is different than Osborne (165) and Speirs (166mm).</t>
  </si>
  <si>
    <t>UCMP 81356</t>
  </si>
  <si>
    <t>all teeth are worn</t>
  </si>
  <si>
    <t>EPV 492</t>
  </si>
  <si>
    <t xml:space="preserve">right dentition; m1 is listed as shed; </t>
  </si>
  <si>
    <t>left dentition; m1 is worn; m3 aw is approximate</t>
  </si>
  <si>
    <t>EPV 496</t>
  </si>
  <si>
    <t>left dentition; p2 pw approximate</t>
  </si>
  <si>
    <t xml:space="preserve">right dentition: </t>
  </si>
  <si>
    <t>EPV 2604</t>
  </si>
  <si>
    <t>did not include tooth in statistics</t>
  </si>
  <si>
    <t>UCM 51046 F</t>
  </si>
  <si>
    <t>left dentition; all measures are approximate</t>
  </si>
  <si>
    <t>right dentition; m2 widths are approximate; p4 aw is writtena t &gt;1.5~1.7</t>
  </si>
  <si>
    <t>AMNH 1664</t>
  </si>
  <si>
    <t>alticeps</t>
  </si>
  <si>
    <t>AMNH 1694</t>
  </si>
  <si>
    <t>AMNH 1671</t>
  </si>
  <si>
    <t>AMNH 2366</t>
  </si>
  <si>
    <t>AMNH 1689</t>
  </si>
  <si>
    <t>AMNH 1693</t>
  </si>
  <si>
    <t>YPM 11044</t>
  </si>
  <si>
    <t>Tinoceras</t>
  </si>
  <si>
    <t>parvum</t>
  </si>
  <si>
    <t>AMNH 1678</t>
  </si>
  <si>
    <t>PM 54818</t>
  </si>
  <si>
    <t>YPM 11043</t>
  </si>
  <si>
    <t>annectens</t>
  </si>
  <si>
    <t>CMNH 29493</t>
  </si>
  <si>
    <t>assigned to species on stratigraphic grounds</t>
  </si>
  <si>
    <t>Dissertation not in PBDB</t>
  </si>
  <si>
    <t>FMNH P15546</t>
  </si>
  <si>
    <t>PU 14491</t>
  </si>
  <si>
    <t>PU 18869</t>
  </si>
  <si>
    <t>UM 27249</t>
  </si>
  <si>
    <t>UM 27250</t>
  </si>
  <si>
    <t>UM 77018</t>
  </si>
  <si>
    <t>FMNH P15526</t>
  </si>
  <si>
    <t>FMNH PM239</t>
  </si>
  <si>
    <t>FMNH PM15584</t>
  </si>
  <si>
    <t>FMNH P15106</t>
  </si>
  <si>
    <t>Thewissen and Gingerich 1987</t>
  </si>
  <si>
    <t>Thewissen and Gingerich 1987Thewissen and Gingerich 1987</t>
  </si>
  <si>
    <t>length of p2-m3 is 92mm</t>
  </si>
  <si>
    <t>length of p2-m3 is 93mm</t>
  </si>
  <si>
    <t>length of p2-m3 is 72mm</t>
  </si>
  <si>
    <t>Bathyopsoides</t>
  </si>
  <si>
    <t>FMNH P15549</t>
  </si>
  <si>
    <t>FMNH P15574</t>
  </si>
  <si>
    <t>newbilli</t>
  </si>
  <si>
    <t>PU 18720</t>
  </si>
  <si>
    <t>PU 18837</t>
  </si>
  <si>
    <t>PU 13378</t>
  </si>
  <si>
    <t>PU 14861</t>
  </si>
  <si>
    <t>PU 14991</t>
  </si>
  <si>
    <t>PU 18849</t>
  </si>
  <si>
    <t>PU 19344</t>
  </si>
  <si>
    <t>UM 85250</t>
  </si>
  <si>
    <t>PU 13234</t>
  </si>
  <si>
    <t>PU 16163</t>
  </si>
  <si>
    <t>PU 18141</t>
  </si>
  <si>
    <t>PU 18717</t>
  </si>
  <si>
    <t>UM 63279</t>
  </si>
  <si>
    <t>UM 65042</t>
  </si>
  <si>
    <t>UM 65071</t>
  </si>
  <si>
    <t>UM 66769</t>
  </si>
  <si>
    <t>UM 69696</t>
  </si>
  <si>
    <t>UM 86159</t>
  </si>
  <si>
    <t>UM 65660</t>
  </si>
  <si>
    <t>AMNH 16786</t>
  </si>
  <si>
    <t>PU 19540</t>
  </si>
  <si>
    <t>PU 65042</t>
  </si>
  <si>
    <t>PU 65071</t>
  </si>
  <si>
    <t>PU 65660</t>
  </si>
  <si>
    <t>PU 67460</t>
  </si>
  <si>
    <t>PU 68206</t>
  </si>
  <si>
    <t>PU 68244</t>
  </si>
  <si>
    <t>PU 71440</t>
  </si>
  <si>
    <t>PU 77018</t>
  </si>
  <si>
    <t>PU 86152</t>
  </si>
  <si>
    <t>successor</t>
  </si>
  <si>
    <t>UM 27251</t>
  </si>
  <si>
    <t>UM 27252</t>
  </si>
  <si>
    <t>Prouintatherium</t>
  </si>
  <si>
    <t>UM 86621</t>
  </si>
  <si>
    <t>USGS 12765</t>
  </si>
  <si>
    <t>YPM 22954</t>
  </si>
  <si>
    <t>USGS 1989</t>
  </si>
  <si>
    <t>Bown 1982</t>
  </si>
  <si>
    <t>width or m1 and m3 are estimates</t>
  </si>
  <si>
    <t>Kelley and Wood 1952</t>
  </si>
  <si>
    <t>ACM 3870</t>
  </si>
  <si>
    <t>ACM 11167</t>
  </si>
  <si>
    <t xml:space="preserve"> Thewissen and Gingerich 1987 inidcates that (left MI,identified as
dP3 by Guthrie, 1967, with associated tooth fragments).</t>
  </si>
  <si>
    <t>AMNH 4369</t>
  </si>
  <si>
    <t>ACM 3025</t>
  </si>
  <si>
    <t>AMNH 4378</t>
  </si>
  <si>
    <t>ACM 3531</t>
  </si>
  <si>
    <t>ACM 10121</t>
  </si>
  <si>
    <t>ACM 11241</t>
  </si>
  <si>
    <t>ACM 11222</t>
  </si>
  <si>
    <t>ACM 11045</t>
  </si>
  <si>
    <t>ACM 3326</t>
  </si>
  <si>
    <t>AMNH 2983</t>
  </si>
  <si>
    <t>AMNH 15315</t>
  </si>
  <si>
    <t>ACM 10200</t>
  </si>
  <si>
    <t>cf. copei</t>
  </si>
  <si>
    <t>ACM 11078</t>
  </si>
  <si>
    <t>ACM 3249</t>
  </si>
  <si>
    <t>ACM 11115</t>
  </si>
  <si>
    <t>ACM 10166</t>
  </si>
  <si>
    <t>ACM 3256</t>
  </si>
  <si>
    <t>ACM 3348</t>
  </si>
  <si>
    <t>ACM 3232</t>
  </si>
  <si>
    <t>ACM 3246</t>
  </si>
  <si>
    <t>ACM 11024</t>
  </si>
  <si>
    <t>ACM 3470</t>
  </si>
  <si>
    <t>cotype</t>
  </si>
  <si>
    <t>ACM 3492</t>
  </si>
  <si>
    <t>AMNH 17438</t>
  </si>
  <si>
    <t>?Bathyopsis</t>
  </si>
  <si>
    <t>Wheeler 1961</t>
  </si>
  <si>
    <t>USNM 5919</t>
  </si>
  <si>
    <t>PUM 10297</t>
  </si>
  <si>
    <t>YPM 11-39</t>
  </si>
  <si>
    <t>USNM 18600</t>
  </si>
  <si>
    <t>YPM 11038</t>
  </si>
  <si>
    <t>AMNH 1683</t>
  </si>
  <si>
    <t>USNM 16663</t>
  </si>
  <si>
    <t>PUM 10076</t>
  </si>
  <si>
    <t>YPM 11041</t>
  </si>
  <si>
    <t>Tetheopsis</t>
  </si>
  <si>
    <t>Mus. Nat Hist 495</t>
  </si>
  <si>
    <t>CNHM P12170</t>
  </si>
  <si>
    <t>Lengths of upper cheek-tooth row 170mm</t>
  </si>
  <si>
    <t>Lengths of upper cheek-tooth row 169mm</t>
  </si>
  <si>
    <t>Lengths of upper cheek-tooth row 166mm</t>
  </si>
  <si>
    <t>Lengths of upper cheek-tooth row 161mm</t>
  </si>
  <si>
    <t>Lengths of upper cheek-tooth row 160mm</t>
  </si>
  <si>
    <t>Lengths of upper cheek-tooth row 156mm</t>
  </si>
  <si>
    <t>Lengths of upper cheek-tooth row 154mm</t>
  </si>
  <si>
    <t>Lengths of upper cheek-tooth row 152mm</t>
  </si>
  <si>
    <t>Lengths of upper cheek-tooth row 151mm</t>
  </si>
  <si>
    <t>Lengths of upper cheek-tooth row 150mm</t>
  </si>
  <si>
    <t>Lengths of upper cheek-tooth row 148mm</t>
  </si>
  <si>
    <t>Lengths of upper cheek-tooth row 147mm</t>
  </si>
  <si>
    <t>Lengths of upper cheek-tooth row 146mm</t>
  </si>
  <si>
    <t>Lengths of upper cheek-tooth row 145mm</t>
  </si>
  <si>
    <t>Lengths of upper cheek-tooth row 144mm</t>
  </si>
  <si>
    <t>Lengths of upper cheek-tooth row 143mm</t>
  </si>
  <si>
    <t>Lengths of upper cheek-tooth row 184mm</t>
  </si>
  <si>
    <t>Lengths of upper cheek-tooth row 179mm</t>
  </si>
  <si>
    <t>Lengths of upper cheek-tooth row 164mm</t>
  </si>
  <si>
    <t>Lengths of upper cheek-tooth row 163mm</t>
  </si>
  <si>
    <t>Lengths of upper cheek-tooth row 188mm</t>
  </si>
  <si>
    <t>Lengths of upper cheek-tooth row 174mm</t>
  </si>
  <si>
    <t>Lengths of upper cheek-tooth row 168mm</t>
  </si>
  <si>
    <t>Lengths of lower cheek-tooth row 168mm</t>
  </si>
  <si>
    <t>Lengths of lower cheek-tooth row 172mm</t>
  </si>
  <si>
    <t>AMNH 12170</t>
  </si>
  <si>
    <t>YPM 11541</t>
  </si>
  <si>
    <t>USNM 71-46</t>
  </si>
  <si>
    <t>YPM 11194</t>
  </si>
  <si>
    <t>YPM 11212</t>
  </si>
  <si>
    <t>Lengths of lower cheek-tooth row 171mm</t>
  </si>
  <si>
    <t>Lengths of lower cheek-tooth row 169mm</t>
  </si>
  <si>
    <t>Lengths of lower cheek-tooth row 163mm</t>
  </si>
  <si>
    <t>Lengths of lower cheek-tooth row 161mm</t>
  </si>
  <si>
    <t>Lengths of lower cheek-tooth row 158mm</t>
  </si>
  <si>
    <t>Lengths of lower cheek-tooth row 155mm</t>
  </si>
  <si>
    <t>Lengths of lower cheek-tooth row 154mm</t>
  </si>
  <si>
    <t>Lengths of lower cheek-tooth row 150mm</t>
  </si>
  <si>
    <t>Lengths of lower cheek-tooth row 149mm</t>
  </si>
  <si>
    <t>Lengths of lower cheek-tooth row 140mm</t>
  </si>
  <si>
    <t>Lengths of lower cheek-tooth row 192mm</t>
  </si>
  <si>
    <t>Lengths of lower cheek-tooth row 173mm</t>
  </si>
  <si>
    <t>CMNH 496</t>
  </si>
  <si>
    <t>Lengths of lower cheek-tooth row 196mm</t>
  </si>
  <si>
    <t>ingens</t>
  </si>
  <si>
    <t>Average lengths of lupper cheek-tooth row 153.9mm</t>
  </si>
  <si>
    <t>Average lengths of lupper cheek-tooth row 171.8mm</t>
  </si>
  <si>
    <t>Average lengths of lupper cheek-tooth row 164mm</t>
  </si>
  <si>
    <t>Average lengths of lupper cheek-tooth row 176.7mm</t>
  </si>
  <si>
    <t xml:space="preserve"> Average lengths of lower cheek-tooth row 158.4mm</t>
  </si>
  <si>
    <t xml:space="preserve"> Average lengths of lower cheek-tooth row 175.5mm</t>
  </si>
  <si>
    <t xml:space="preserve"> Average lengths of lower cheek-tooth row 196mm</t>
  </si>
  <si>
    <t>AMNH 4820</t>
  </si>
  <si>
    <t>reassigned to be a p2 which is different than Wheeler 1961</t>
  </si>
  <si>
    <t>Robinson 1966</t>
  </si>
  <si>
    <t>cf. fissidens</t>
  </si>
  <si>
    <t>PM 15197</t>
  </si>
  <si>
    <t>West 1973</t>
  </si>
  <si>
    <t>Cope 1881</t>
  </si>
  <si>
    <t>posterior 5 molars (p3-m3?) are 44mm</t>
  </si>
  <si>
    <t>No. 1.</t>
  </si>
  <si>
    <t>No. 2.</t>
  </si>
  <si>
    <t>Length of true molar series is 39mm; no individual measurement for m2 is given in paper</t>
  </si>
  <si>
    <t>AMNH 4824</t>
  </si>
  <si>
    <t>AMNH 17548</t>
  </si>
  <si>
    <t>determined by looking at difference in maximum for average for P. vortmani as they do a with and without AMNH 17548</t>
  </si>
  <si>
    <t>locality averages</t>
  </si>
  <si>
    <t>the average with AMNH 17548 excluded</t>
  </si>
  <si>
    <t>included in locality averages</t>
  </si>
  <si>
    <t>Lost Cabin Levels of Huerfano Formations</t>
  </si>
  <si>
    <t>Lost Cabin Levels of Wind River Formations</t>
  </si>
  <si>
    <t>includes the type</t>
  </si>
  <si>
    <t>Lysite Fauna of Willwood Fm</t>
  </si>
  <si>
    <t>Lysite Fauna of Wind River Fm</t>
  </si>
  <si>
    <t>Lost Cabin Fauna of Wind River Fm</t>
  </si>
  <si>
    <t>Lost Cabin Fauna of Huerfano Fm</t>
  </si>
  <si>
    <t>Gardner Butte Fauna of Huerfano Fm</t>
  </si>
  <si>
    <t>Black Fork of the Bridger Fm</t>
  </si>
  <si>
    <t>small Hyopsodus, excluding H. minor</t>
  </si>
  <si>
    <t>AMNH Specimens; small Hyopsodus, excluding H. minor</t>
  </si>
  <si>
    <t>YPM specimens; AMNH Specimens; small Hyopsodus, excluding H. minor</t>
  </si>
  <si>
    <t>large species Hyopsodus</t>
  </si>
  <si>
    <t>does not list which tooth this is m1 or m2 or m3? Also specimen number is listed with an * but no footnote appears to be associated</t>
  </si>
  <si>
    <t>PM 15514</t>
  </si>
  <si>
    <t>PM 15543</t>
  </si>
  <si>
    <t>PM 15511</t>
  </si>
  <si>
    <t>Also lists measurements for upper and lower m1-m2.  M1-M2 is 3.77mm long and 4.95 mm wide. M1-m2 is 4.3 mm long, wtrig=3.37mm, wtal=3.6.</t>
  </si>
  <si>
    <t>PM 15775</t>
  </si>
  <si>
    <t>PM 15780</t>
  </si>
  <si>
    <t>PM 15308</t>
  </si>
  <si>
    <t>PM 15353</t>
  </si>
  <si>
    <t>PM 15307</t>
  </si>
  <si>
    <t>Also lists measurements for upper and lower m1-m2.  M1-M2 is 3.58mm long and 4.37 mm wide. m1-m2 is 3.73 mm long, wtrig=2.92mm, wtal=2.91.</t>
  </si>
  <si>
    <t>UW 1745</t>
  </si>
  <si>
    <t>Also lists measurements for upper and lower m1-m2. m1-m2 is ___ mm long, wtrig = 5.9mm, wtal = ___mm.</t>
  </si>
  <si>
    <t>Also lists measurements for upper and lower m1-m2. m1-m2 is 7.7 mm long, wtrig = 6.4 mm, wtal = 6.7 mm.</t>
  </si>
  <si>
    <t>PM 15350</t>
  </si>
  <si>
    <t>PM 15956</t>
  </si>
  <si>
    <t>PM 15510</t>
  </si>
  <si>
    <t>PM 15507</t>
  </si>
  <si>
    <t>YPM 14612</t>
  </si>
  <si>
    <t>typo in name lsited as H. wortmani</t>
  </si>
  <si>
    <t>AMNH 55230</t>
  </si>
  <si>
    <t>YPM 16446</t>
  </si>
  <si>
    <t>YPM 16435</t>
  </si>
  <si>
    <t>UNSM IQ 1037</t>
  </si>
  <si>
    <t>YPM 14322</t>
  </si>
  <si>
    <t>CNHM P12164</t>
  </si>
  <si>
    <t>USNM 18603</t>
  </si>
  <si>
    <t>AMNH 26618</t>
  </si>
  <si>
    <t>Gobiatherium</t>
  </si>
  <si>
    <t>mirificum</t>
  </si>
  <si>
    <t>AMNH 26630</t>
  </si>
  <si>
    <t>Gunnell 1998</t>
  </si>
  <si>
    <t>middleswarti</t>
  </si>
  <si>
    <t>Elachoceras</t>
  </si>
  <si>
    <t>subadult</t>
  </si>
  <si>
    <t>cf. Eobasileus</t>
  </si>
  <si>
    <t>Microsyopidae</t>
  </si>
  <si>
    <t>Microsyops</t>
  </si>
  <si>
    <t>Dissertation</t>
  </si>
  <si>
    <t>UW 12469</t>
  </si>
  <si>
    <t>UW 14381</t>
  </si>
  <si>
    <t>the M?U tooth measurements</t>
  </si>
  <si>
    <t>p1-m3 is 20.5mm</t>
  </si>
  <si>
    <t>UW 13577</t>
  </si>
  <si>
    <t>UW 14401</t>
  </si>
  <si>
    <t>UW 14383</t>
  </si>
  <si>
    <t>UW 15780</t>
  </si>
  <si>
    <t>m1 length is estimated</t>
  </si>
  <si>
    <t>m1l, m1tr,m2l, m2tal are estimated values</t>
  </si>
  <si>
    <t>all measures are estimated values</t>
  </si>
  <si>
    <t>all m2 measures are estimated values</t>
  </si>
  <si>
    <t>p4l and m1tr are estimated values</t>
  </si>
  <si>
    <t>all but M2L are estimated values</t>
  </si>
  <si>
    <t>p4l are estimated values</t>
  </si>
  <si>
    <t>M1L and M1TR are estimated values</t>
  </si>
  <si>
    <t>p2 measures are estimated values</t>
  </si>
  <si>
    <t>M1L, M2L, M2W are estimated values</t>
  </si>
  <si>
    <t>p3 are estimated values</t>
  </si>
  <si>
    <t>p3 and p4 are estimated values</t>
  </si>
  <si>
    <t>m1 are estimated values</t>
  </si>
  <si>
    <t>m3w are estimated values</t>
  </si>
  <si>
    <t>m2l are estimated values</t>
  </si>
  <si>
    <t>M3TR, M3TAL, M3W are estimated values</t>
  </si>
  <si>
    <t>m3 are estimated values</t>
  </si>
  <si>
    <t>m2l and m3tal are estimated values</t>
  </si>
  <si>
    <t>P4-M1 are estimated values</t>
  </si>
  <si>
    <t>p2-m1 are estimated values</t>
  </si>
  <si>
    <t>m1l, m1tr, and m3 are estimated values</t>
  </si>
  <si>
    <t>P4widths-M2L and tr are estimated values</t>
  </si>
  <si>
    <t>all measurements are estimated values</t>
  </si>
  <si>
    <t>p3 and p4 widths, m1l and w, m2l and m2tr  are estimated values</t>
  </si>
  <si>
    <t>M3 are estimated values</t>
  </si>
  <si>
    <t>m1l and m3tr are estimated values</t>
  </si>
  <si>
    <t>P3L are estimated values</t>
  </si>
  <si>
    <t>M3 widths are estimated values</t>
  </si>
  <si>
    <t>M2 measures are estimated values</t>
  </si>
  <si>
    <t>m2tr and m3l are estimated values</t>
  </si>
  <si>
    <t>m2w measures are approx</t>
  </si>
  <si>
    <t>M1tal are estimated values</t>
  </si>
  <si>
    <t>P4L are estimated values</t>
  </si>
  <si>
    <t>P2-P3,P4w,M1widths,M2tr-M3L are estimated values</t>
  </si>
  <si>
    <t>p2, p3w,p4w,m1widths, m2trig-m3 are estimated values</t>
  </si>
  <si>
    <t>all but m2l are estimated values</t>
  </si>
  <si>
    <t>p3w are estimated values</t>
  </si>
  <si>
    <t>M1 and M3L are estimated values</t>
  </si>
  <si>
    <t>M2L, p2w, p3w, m1trig,m2trig, m2tal, and m3 are estimated values</t>
  </si>
  <si>
    <t>m1l, m2l, m3l measurements are estimated</t>
  </si>
  <si>
    <t>P3W are estimated values</t>
  </si>
  <si>
    <t>P3,m1l and m1trig are estimated values</t>
  </si>
  <si>
    <t>P4_L, M1 tal are estimated values</t>
  </si>
  <si>
    <t>m2widths are estimated values</t>
  </si>
  <si>
    <t>m3trig are estimated values</t>
  </si>
  <si>
    <t>m1tal are estimated values</t>
  </si>
  <si>
    <t>p4L are estimated values</t>
  </si>
  <si>
    <t>p4w are estimated values</t>
  </si>
  <si>
    <t>m2L are estimated values</t>
  </si>
  <si>
    <t>m3tal are estimated values</t>
  </si>
  <si>
    <t>M3L and trig are estimated values</t>
  </si>
  <si>
    <t>M1widths are estimated values</t>
  </si>
  <si>
    <t>m1_l are estimated values</t>
  </si>
  <si>
    <t>M3L are estimated values</t>
  </si>
  <si>
    <t>m3_l, m3_tal are estimated values</t>
  </si>
  <si>
    <t>m2tal are estimated values</t>
  </si>
  <si>
    <t>p4w, m1trig,m2trig,m3l, m3tal are estimated values</t>
  </si>
  <si>
    <t>P3 and P4 lengths are estimated values; right side</t>
  </si>
  <si>
    <t>P2-P4 are estimated values; left side</t>
  </si>
  <si>
    <t>P2 are estimated values</t>
  </si>
  <si>
    <t>P3w are estimated values; right</t>
  </si>
  <si>
    <t>p3_w are estimated values</t>
  </si>
  <si>
    <t>p4_w are estimated values</t>
  </si>
  <si>
    <t>p3w, p4w, m3l are estimated values</t>
  </si>
  <si>
    <t>p3 and p4 lengths are estimated values</t>
  </si>
  <si>
    <t>Current Acronym</t>
  </si>
  <si>
    <t>Verbatin Acronyms</t>
  </si>
  <si>
    <t>Full Museum Name</t>
  </si>
  <si>
    <t>Collection Name</t>
  </si>
  <si>
    <t>AMNH</t>
  </si>
  <si>
    <t>American Museum of Natural History</t>
  </si>
  <si>
    <t>UALVP</t>
  </si>
  <si>
    <t>UCM</t>
  </si>
  <si>
    <t>UCMP</t>
  </si>
  <si>
    <t>UW</t>
  </si>
  <si>
    <t>USM</t>
  </si>
  <si>
    <t>BYU</t>
  </si>
  <si>
    <t>NMNH</t>
  </si>
  <si>
    <t>USNM</t>
  </si>
  <si>
    <t>OMNH</t>
  </si>
  <si>
    <t>UM</t>
  </si>
  <si>
    <t>PU</t>
  </si>
  <si>
    <t>YPM-PU</t>
  </si>
  <si>
    <t>NMMNH</t>
  </si>
  <si>
    <t>TMP</t>
  </si>
  <si>
    <t>YPM</t>
  </si>
  <si>
    <t>RAM</t>
  </si>
  <si>
    <t>DMNH</t>
  </si>
  <si>
    <t>LACM</t>
  </si>
  <si>
    <t>MOR</t>
  </si>
  <si>
    <t>UA</t>
  </si>
  <si>
    <t>UC</t>
  </si>
  <si>
    <t>USGS</t>
  </si>
  <si>
    <t>UNM</t>
  </si>
  <si>
    <t>IGM</t>
  </si>
  <si>
    <t>CM</t>
  </si>
  <si>
    <t>KU</t>
  </si>
  <si>
    <t>ACM</t>
  </si>
  <si>
    <t>IVPP</t>
  </si>
  <si>
    <t>YOM</t>
  </si>
  <si>
    <t>TMM</t>
  </si>
  <si>
    <t>FMNH</t>
  </si>
  <si>
    <t>UNSM</t>
  </si>
  <si>
    <t>UMVP</t>
  </si>
  <si>
    <t>BYYU</t>
  </si>
  <si>
    <t>USMN</t>
  </si>
  <si>
    <t>SPSM</t>
  </si>
  <si>
    <t>Frick Collection</t>
  </si>
  <si>
    <t>Yale Peobody Museum</t>
  </si>
  <si>
    <t>New Mexico Museum of Natural History and Science</t>
  </si>
  <si>
    <t>University of Colorado</t>
  </si>
  <si>
    <t>University of California Museum of Paleontology (Berkeley)</t>
  </si>
  <si>
    <t>United States National Museum</t>
  </si>
  <si>
    <t>University of Wyoming</t>
  </si>
  <si>
    <t>LACMNH</t>
  </si>
  <si>
    <t>Los Angeles County Museum of Natural History</t>
  </si>
  <si>
    <t>Institute for Vertebrate Paleontology and Paleoanthropology</t>
  </si>
  <si>
    <t>Royal Tyrrell Museum of Palaeontology</t>
  </si>
  <si>
    <t>University of Alberta Laboratory for Vertebrate Paleontology</t>
  </si>
  <si>
    <t>Museum of the Rockies</t>
  </si>
  <si>
    <t>Princeton University</t>
  </si>
  <si>
    <t>AMNH 17192</t>
  </si>
  <si>
    <t>Gray Bull of Clark fork Basin</t>
  </si>
  <si>
    <t>Later Gray Bull of Elk Creek</t>
  </si>
  <si>
    <t>type of genus</t>
  </si>
  <si>
    <t>FM 3117</t>
  </si>
  <si>
    <t xml:space="preserve">FM </t>
  </si>
  <si>
    <t>M1-3 is 0.015</t>
  </si>
  <si>
    <t>CMNH</t>
  </si>
  <si>
    <t>KUVP</t>
  </si>
  <si>
    <t>Museum of
Natural History, The University of Kansas</t>
  </si>
  <si>
    <t>Florida Museum of Natural History</t>
  </si>
  <si>
    <t>Carnegie Museum Natural History?</t>
  </si>
  <si>
    <t>KUVP 7833</t>
  </si>
  <si>
    <t>KUVP 7834</t>
  </si>
  <si>
    <t>KUVP 7835</t>
  </si>
  <si>
    <t>p4 width is 3.5?; m3 length had a + symbol next to the 5.2 and I am usnure what this represents. 1/24/2023 lsited as Ellipsodon inaequidens on KUVP collections website</t>
  </si>
  <si>
    <t>KUVP 9616</t>
  </si>
  <si>
    <t>KUVP 9617</t>
  </si>
  <si>
    <t>listed as Ellipsodon inaequidens on KUVP website</t>
  </si>
  <si>
    <t>KUVP 9618</t>
  </si>
  <si>
    <t>KUVP 9619</t>
  </si>
  <si>
    <t>KUVP 9626</t>
  </si>
  <si>
    <t>listed as Ellipsodon acolytus on KUVP website</t>
  </si>
  <si>
    <t>KUVP 7636</t>
  </si>
  <si>
    <t>FM 1706a</t>
  </si>
  <si>
    <t>FM 11878</t>
  </si>
  <si>
    <t>FM 11879</t>
  </si>
  <si>
    <t>FM 11881</t>
  </si>
  <si>
    <t>PU 1704</t>
  </si>
  <si>
    <t>FM 22176</t>
  </si>
  <si>
    <t>IVPP V 10707</t>
  </si>
  <si>
    <t>Rachel/Evan</t>
  </si>
  <si>
    <t>Amherst College</t>
  </si>
  <si>
    <t>National Museum of Natural History, Smithsonian</t>
  </si>
  <si>
    <t>University of Minnosota</t>
  </si>
  <si>
    <t>University of Alberta</t>
  </si>
  <si>
    <t>St. Loius University</t>
  </si>
  <si>
    <t>UA 1338</t>
  </si>
  <si>
    <t>M1-3_L</t>
  </si>
  <si>
    <t>m1-3_L</t>
  </si>
  <si>
    <t>P4-M3_L</t>
  </si>
  <si>
    <t>p4-m3_l</t>
  </si>
  <si>
    <t>length of true molars 11.5mm; inferior true molars measure between 12 and 12.5 mm</t>
  </si>
  <si>
    <t>multiple specimens</t>
  </si>
  <si>
    <t>potentially mutliple specimens</t>
  </si>
  <si>
    <t>p2_Trigw</t>
  </si>
  <si>
    <t>p2_Talw</t>
  </si>
  <si>
    <t>p3_Trigw</t>
  </si>
  <si>
    <t>p3_Talw</t>
  </si>
  <si>
    <t>p4_Trigw</t>
  </si>
  <si>
    <t>p4_Talw</t>
  </si>
  <si>
    <t>m1_Trigw</t>
  </si>
  <si>
    <t>m1_Talw</t>
  </si>
  <si>
    <t>m2_Trigw</t>
  </si>
  <si>
    <t>m2_Talw</t>
  </si>
  <si>
    <t>m3_Trigw</t>
  </si>
  <si>
    <t>m3_Talw</t>
  </si>
  <si>
    <t>Does nto state where depth was taken but context suggests at m3; no dental measures given</t>
  </si>
  <si>
    <t>p4-m3 = 23.8; listed as alower jaw</t>
  </si>
  <si>
    <t>p4-m3 = 22; measure may also be AMNH 14748</t>
  </si>
  <si>
    <t>m1.-3 = 38 mm; lower jaw</t>
  </si>
  <si>
    <t>M1.-3 = 57 mm; section only mentions jaw associated material</t>
  </si>
  <si>
    <t>m1-3, = 33 mm; section only lsits jaw associated material</t>
  </si>
  <si>
    <t>only aggregate measurements are given; true molar of jawsd 12.8 mm</t>
  </si>
  <si>
    <t>subspecies P. paulus vicarius; referred to as smaller variety</t>
  </si>
  <si>
    <t>FM 11877</t>
  </si>
  <si>
    <t>horizon D</t>
  </si>
  <si>
    <t>P1-M3 is 23.4mm</t>
  </si>
  <si>
    <t>horizon C; intermediate forms between H. paulus and H. despiciens</t>
  </si>
  <si>
    <t>m1-3 also give under horizon B in discussion of H. despiciens.  Similarity and discussion of chronospecies or transition between species makes me think the measures are repeated in text.</t>
  </si>
  <si>
    <t>likely includes the type 11900</t>
  </si>
  <si>
    <t>No. 11900</t>
  </si>
  <si>
    <t>No. 12781</t>
  </si>
  <si>
    <t>Wyoming</t>
  </si>
  <si>
    <t>Wind River Basin</t>
  </si>
  <si>
    <t>No. 12643</t>
  </si>
  <si>
    <t>Mesonyx</t>
  </si>
  <si>
    <t>obtusidens</t>
  </si>
  <si>
    <t>No. 13143</t>
  </si>
  <si>
    <t>Harpagolestes</t>
  </si>
  <si>
    <t>immanis</t>
  </si>
  <si>
    <t>No. 4262</t>
  </si>
  <si>
    <t>No. 72</t>
  </si>
  <si>
    <t>No. 3360</t>
  </si>
  <si>
    <t>No. 766</t>
  </si>
  <si>
    <t>No. 12496</t>
  </si>
  <si>
    <t>No. 11415</t>
  </si>
  <si>
    <t>No. 11897</t>
  </si>
  <si>
    <t>No. 10984</t>
  </si>
  <si>
    <t>No. 12945</t>
  </si>
  <si>
    <t>No. 10969</t>
  </si>
  <si>
    <t>No. 11393</t>
  </si>
  <si>
    <t>No. 12493</t>
  </si>
  <si>
    <t>UC 44770B</t>
  </si>
  <si>
    <t>V-5421</t>
  </si>
  <si>
    <t>UC 44770A</t>
  </si>
  <si>
    <t>listed as ?M2</t>
  </si>
  <si>
    <t>listed at ?M1</t>
  </si>
  <si>
    <t>average of UC 43030 and 43959</t>
  </si>
  <si>
    <t>listed as ?P4; ectoloph length of 7.6mm</t>
  </si>
  <si>
    <t>UC 44031</t>
  </si>
  <si>
    <t>UC 44779</t>
  </si>
  <si>
    <t>ossifraga?</t>
  </si>
  <si>
    <t>p2, p4, and M3 have a ? To denote that there is some uncertainty of which tooth they are; M1-3 is estimated</t>
  </si>
  <si>
    <t>P3-M3_L</t>
  </si>
  <si>
    <t>p3-m3_l</t>
  </si>
  <si>
    <t>the way measurements are reported makes it somewhat unclear which specimens are being reported</t>
  </si>
  <si>
    <t>M1-M2=6.6mm and P4-M2=9.4mm</t>
  </si>
  <si>
    <t>m1-m3=12.6; m2-m3=8.7; m1-m2=8.2</t>
  </si>
  <si>
    <t>teeth are heavily worn so measures are estimates; m2-m3=7.6, m1-m2=7.4</t>
  </si>
  <si>
    <t>m2-m3=8.6</t>
  </si>
  <si>
    <t>m1-m2=8.3</t>
  </si>
  <si>
    <t>m2-m3=7.9</t>
  </si>
  <si>
    <t>m1-m2=7.5 and estimated</t>
  </si>
  <si>
    <t>m1 is approximate/estimated</t>
  </si>
  <si>
    <t>m2-m3=8.3+,m1-m2=7.4+; all measures are estimates</t>
  </si>
  <si>
    <t>m1-m3 is estimated</t>
  </si>
  <si>
    <t>m2-m3=6.9+, m2 is estimated</t>
  </si>
  <si>
    <t>m2-m3=7.7</t>
  </si>
  <si>
    <t>m2-m3=7.2+, m1-m2=7+; all measures estimated</t>
  </si>
  <si>
    <t>m1-m2=7.7+, all measures are estimates</t>
  </si>
  <si>
    <t>m2-m3=8</t>
  </si>
  <si>
    <t>lobatus?</t>
  </si>
  <si>
    <t>UC 46709</t>
  </si>
  <si>
    <t>V 5550</t>
  </si>
  <si>
    <t>UC 46711</t>
  </si>
  <si>
    <t>V-5346A</t>
  </si>
  <si>
    <t>UC 43961</t>
  </si>
  <si>
    <t>UC 44841</t>
  </si>
  <si>
    <t>UC 46710</t>
  </si>
  <si>
    <t>immature jaw; m3 not erupted; p3-m2=115.1, p3 is ca. 22.5</t>
  </si>
  <si>
    <t>both sides of jaw present so took average or range given; p2 is ca. 26.8, p3 s ca 23.5-26.9, p4 is ca 28-28.8</t>
  </si>
  <si>
    <t>UALVP 44175</t>
  </si>
  <si>
    <t>Cyriacotherium</t>
  </si>
  <si>
    <t>UALVP 44185</t>
  </si>
  <si>
    <t>AMNH 4809</t>
  </si>
  <si>
    <t>UM 83629</t>
  </si>
  <si>
    <t>Ectoganus</t>
  </si>
  <si>
    <t>bighornensis</t>
  </si>
  <si>
    <t>UM 71330</t>
  </si>
  <si>
    <t>lobdelli</t>
  </si>
  <si>
    <t>m1 or 2</t>
  </si>
  <si>
    <t>Conoryctella</t>
  </si>
  <si>
    <t>dragonensis</t>
  </si>
  <si>
    <t>USNM 15704</t>
  </si>
  <si>
    <t>USNM 15722</t>
  </si>
  <si>
    <t>PCRU</t>
  </si>
  <si>
    <t>PCRL</t>
  </si>
  <si>
    <t>AMNH 16379</t>
  </si>
  <si>
    <t>AMNH 16382</t>
  </si>
  <si>
    <t>UCMP 36542</t>
  </si>
  <si>
    <t>AMNH 3557</t>
  </si>
  <si>
    <t>AMNH 59908</t>
  </si>
  <si>
    <t>AMNH 16386</t>
  </si>
  <si>
    <t>hard to tell from scan but looks like __-m3</t>
  </si>
  <si>
    <t>Calamodon</t>
  </si>
  <si>
    <t>cylindrifer</t>
  </si>
  <si>
    <t>cylindrical tooth…; anteroposterior=11mm by tranverse=10mm</t>
  </si>
  <si>
    <t>acutidens</t>
  </si>
  <si>
    <t>M2 or m2 or maybe even M1/m1 just called true molar anterior to last.</t>
  </si>
  <si>
    <t>p4-m2=37mm</t>
  </si>
  <si>
    <t>i1-m3=55mm</t>
  </si>
  <si>
    <t>m1-2=13.3mm;</t>
  </si>
  <si>
    <t>Hemiganus</t>
  </si>
  <si>
    <t>otariidens</t>
  </si>
  <si>
    <t>Cope 1888</t>
  </si>
  <si>
    <t>p3 -4=16mm; seven inferior molars = 52 mm; first molar? Length = 8.5, transverse=7.2</t>
  </si>
  <si>
    <t>Conoryctes</t>
  </si>
  <si>
    <t>comma</t>
  </si>
  <si>
    <t>m1-2=10.8mm</t>
  </si>
  <si>
    <t>AMNH 3124</t>
  </si>
  <si>
    <t>m1-2=11</t>
  </si>
  <si>
    <t>c-m3=45.5</t>
  </si>
  <si>
    <t>c-m3=56; p2-4=18</t>
  </si>
  <si>
    <t>No. 2454</t>
  </si>
  <si>
    <t>average or compilation of 6 specimens</t>
  </si>
  <si>
    <t>averageaverage or compilation of 4 specimens</t>
  </si>
  <si>
    <t>dp4</t>
  </si>
  <si>
    <t>i-m-s=.0343;
i1-m3=34.3mm; p2-p4=13.5mm; m1-3=12.9</t>
  </si>
  <si>
    <t>Rachel/ED</t>
  </si>
  <si>
    <t>AMNH 15711</t>
  </si>
  <si>
    <t>m1-2=50mm</t>
  </si>
  <si>
    <t>conidens</t>
  </si>
  <si>
    <t>bathygnathus</t>
  </si>
  <si>
    <t>crassicuspis</t>
  </si>
  <si>
    <t>inferior molars 30 wide</t>
  </si>
  <si>
    <t>gaudrianus</t>
  </si>
  <si>
    <t>interruptus</t>
  </si>
  <si>
    <t>length of true molar series 24.5 likely of the described jaw</t>
  </si>
  <si>
    <t>cheek tooth row excludes p4</t>
  </si>
  <si>
    <t>heilprinianus</t>
  </si>
  <si>
    <t>inferior true molar 1 or 2</t>
  </si>
  <si>
    <t>levisanus</t>
  </si>
  <si>
    <t>rusticus</t>
  </si>
  <si>
    <t>has measurement for superior molar but its unclear if this length or width</t>
  </si>
  <si>
    <t>coryphaeus</t>
  </si>
  <si>
    <t>5th specimen</t>
  </si>
  <si>
    <t>inversus</t>
  </si>
  <si>
    <t> 64558</t>
  </si>
  <si>
    <t>molar series 33mm</t>
  </si>
  <si>
    <t>molars 25mm</t>
  </si>
  <si>
    <t>molars 32mm</t>
  </si>
  <si>
    <t>molars 44mm</t>
  </si>
  <si>
    <t>true molars 16mm</t>
  </si>
  <si>
    <t>true molars 9mm</t>
  </si>
  <si>
    <t>molars 19mm</t>
  </si>
  <si>
    <t>true molars 18mm</t>
  </si>
  <si>
    <t>true molars 12mm</t>
  </si>
  <si>
    <t>true molars 11mm</t>
  </si>
  <si>
    <t>true molars 40mm</t>
  </si>
  <si>
    <t>true molars 14mm; superior molars except p4</t>
  </si>
  <si>
    <t>M2 is lsited as being 0.098m but this seems to be typo</t>
  </si>
  <si>
    <t>calceolata</t>
  </si>
  <si>
    <t>NA</t>
  </si>
  <si>
    <t>lobatus</t>
  </si>
  <si>
    <t>Cyriacotheriidae</t>
  </si>
  <si>
    <t>Stylinodontidae</t>
  </si>
  <si>
    <t>Conoryctidae</t>
  </si>
  <si>
    <t>Stylinodon</t>
  </si>
  <si>
    <t>mirus</t>
  </si>
  <si>
    <t>Wortmania</t>
  </si>
  <si>
    <t>quivirensis</t>
  </si>
  <si>
    <t>"Mioclaenus</t>
  </si>
  <si>
    <t>conidens"</t>
  </si>
  <si>
    <t>Sarcothraustes</t>
  </si>
  <si>
    <t>crassicuspis"</t>
  </si>
  <si>
    <t>gaudryanus</t>
  </si>
  <si>
    <t>interruptus"</t>
  </si>
  <si>
    <t>Huerfanodon</t>
  </si>
  <si>
    <t>Pentacodon</t>
  </si>
  <si>
    <t>"Haploconus</t>
  </si>
  <si>
    <t>cophater"</t>
  </si>
  <si>
    <t>apiculatus"</t>
  </si>
  <si>
    <t>"Anisonchus</t>
  </si>
  <si>
    <t>mandibularis"</t>
  </si>
  <si>
    <t>"Protogonia</t>
  </si>
  <si>
    <t>calceolata"</t>
  </si>
  <si>
    <t>Archaeolambdidae</t>
  </si>
  <si>
    <t>Celaenolambda</t>
  </si>
  <si>
    <t>wangzhaoi</t>
  </si>
  <si>
    <t>Harpyodidae</t>
  </si>
  <si>
    <t>Harpyodus</t>
  </si>
  <si>
    <t>decorus</t>
  </si>
  <si>
    <t>progressus</t>
  </si>
  <si>
    <t>euros</t>
  </si>
  <si>
    <t>Wangliidae</t>
  </si>
  <si>
    <t>Wanglia</t>
  </si>
  <si>
    <t>Barylambdidae</t>
  </si>
  <si>
    <t>Barylambda</t>
  </si>
  <si>
    <t>faberi</t>
  </si>
  <si>
    <t>Leptolambda</t>
  </si>
  <si>
    <t>schmidti</t>
  </si>
  <si>
    <t>churchilli</t>
  </si>
  <si>
    <t>Haplolambda</t>
  </si>
  <si>
    <t>Ignatiolambda</t>
  </si>
  <si>
    <t>barnesi</t>
  </si>
  <si>
    <t>quinni</t>
  </si>
  <si>
    <t>planicanina</t>
  </si>
  <si>
    <t>Crustulus</t>
  </si>
  <si>
    <t>fontanus</t>
  </si>
  <si>
    <t>jepseni</t>
  </si>
  <si>
    <t>jackwilsoni</t>
  </si>
  <si>
    <t>Pantolambda</t>
  </si>
  <si>
    <t>bathmodon</t>
  </si>
  <si>
    <t>cavirictus</t>
  </si>
  <si>
    <t>Bemalambdidae</t>
  </si>
  <si>
    <t>Bemalambda</t>
  </si>
  <si>
    <t>dingae</t>
  </si>
  <si>
    <t>pachyoesteus</t>
  </si>
  <si>
    <t>crassa</t>
  </si>
  <si>
    <t>nanhsiungensis</t>
  </si>
  <si>
    <t>Hypsilolambda</t>
  </si>
  <si>
    <t>chalingensis</t>
  </si>
  <si>
    <t>impensa</t>
  </si>
  <si>
    <t>Huananius</t>
  </si>
  <si>
    <t>youngi</t>
  </si>
  <si>
    <t>zeuxis</t>
  </si>
  <si>
    <t>Sparactolambda</t>
  </si>
  <si>
    <t>nanus</t>
  </si>
  <si>
    <t>looki</t>
  </si>
  <si>
    <t>Thulitheripus</t>
  </si>
  <si>
    <t>svalbardii</t>
  </si>
  <si>
    <t>Pantolambdodontidae</t>
  </si>
  <si>
    <t>Pantolambdodon</t>
  </si>
  <si>
    <t>inermis</t>
  </si>
  <si>
    <t>fortis</t>
  </si>
  <si>
    <t>Archaeolambda</t>
  </si>
  <si>
    <t>tabiensis</t>
  </si>
  <si>
    <t>yangtzeensis</t>
  </si>
  <si>
    <t>Guichilambda</t>
  </si>
  <si>
    <t>zhaii</t>
  </si>
  <si>
    <t>Oroklambda</t>
  </si>
  <si>
    <t>Dilambda</t>
  </si>
  <si>
    <t>zhuguikengensis</t>
  </si>
  <si>
    <t>Nanlingilambda</t>
  </si>
  <si>
    <t>datangensis</t>
  </si>
  <si>
    <t>chijiangensis</t>
  </si>
  <si>
    <t>Presbytherium</t>
  </si>
  <si>
    <t>taurus</t>
  </si>
  <si>
    <t>rhodorugatus</t>
  </si>
  <si>
    <t>Sabatherium</t>
  </si>
  <si>
    <t>sacrosanctum</t>
  </si>
  <si>
    <t>argyreum</t>
  </si>
  <si>
    <t>psamminum</t>
  </si>
  <si>
    <t>Pastoralodontidae</t>
  </si>
  <si>
    <t>Altilambda</t>
  </si>
  <si>
    <t>pactus</t>
  </si>
  <si>
    <t>tenuis</t>
  </si>
  <si>
    <t>yujingensis</t>
  </si>
  <si>
    <t>Pastoralodon</t>
  </si>
  <si>
    <t>lacustris</t>
  </si>
  <si>
    <t>Convallisodon</t>
  </si>
  <si>
    <t>convexus</t>
  </si>
  <si>
    <t>haliutensis</t>
  </si>
  <si>
    <t>Alcidedorbignyidae</t>
  </si>
  <si>
    <t>Alcidedorbignya</t>
  </si>
  <si>
    <t>inopinata</t>
  </si>
  <si>
    <t>radians</t>
  </si>
  <si>
    <t>hamatus</t>
  </si>
  <si>
    <t>Manteodon</t>
  </si>
  <si>
    <t>subquadratus</t>
  </si>
  <si>
    <t>Ectacodon</t>
  </si>
  <si>
    <t>cinctus</t>
  </si>
  <si>
    <t>Metalophodon</t>
  </si>
  <si>
    <t>testis</t>
  </si>
  <si>
    <t>repandus</t>
  </si>
  <si>
    <t>proterus</t>
  </si>
  <si>
    <t>oweni</t>
  </si>
  <si>
    <t>ryani</t>
  </si>
  <si>
    <t>ventanus</t>
  </si>
  <si>
    <t>anax</t>
  </si>
  <si>
    <t>pachypus</t>
  </si>
  <si>
    <t>Loxolophodon</t>
  </si>
  <si>
    <t>furcatus</t>
  </si>
  <si>
    <t>speirianum</t>
  </si>
  <si>
    <t>obliquus</t>
  </si>
  <si>
    <t>curvicristis</t>
  </si>
  <si>
    <t>flerowi</t>
  </si>
  <si>
    <t>singularis</t>
  </si>
  <si>
    <t>gosseleti</t>
  </si>
  <si>
    <t>brevipes</t>
  </si>
  <si>
    <t>semicinctus</t>
  </si>
  <si>
    <t>latipes</t>
  </si>
  <si>
    <t>eocaenus</t>
  </si>
  <si>
    <t>anthracoideus</t>
  </si>
  <si>
    <t>marginatus</t>
  </si>
  <si>
    <t>pisuqti</t>
  </si>
  <si>
    <t>Hypercoryphodon</t>
  </si>
  <si>
    <t>thomsoni</t>
  </si>
  <si>
    <t>Heterocoryphodon</t>
  </si>
  <si>
    <t>xuae</t>
  </si>
  <si>
    <t>yuntongi</t>
  </si>
  <si>
    <t>Wutucoryphodon</t>
  </si>
  <si>
    <t>dabuensis</t>
  </si>
  <si>
    <t>xianwui</t>
  </si>
  <si>
    <t>Asiocoryphodon</t>
  </si>
  <si>
    <t>conicus</t>
  </si>
  <si>
    <t>progressivus</t>
  </si>
  <si>
    <t>lophodontus</t>
  </si>
  <si>
    <t>Eudinoceras</t>
  </si>
  <si>
    <t>mongoliensis</t>
  </si>
  <si>
    <t>kholobolchiensis</t>
  </si>
  <si>
    <t>Metacoryphodon</t>
  </si>
  <si>
    <t>luminis</t>
  </si>
  <si>
    <t>obailiensis</t>
  </si>
  <si>
    <t>monolobotum</t>
  </si>
  <si>
    <t>xintaiensis</t>
  </si>
  <si>
    <t>zhichengensis</t>
  </si>
  <si>
    <t>crassum</t>
  </si>
  <si>
    <t>sishuiensis</t>
  </si>
  <si>
    <t>Hexodon</t>
  </si>
  <si>
    <t>torrejonius</t>
  </si>
  <si>
    <t>polecatensis</t>
  </si>
  <si>
    <t>Eurodon</t>
  </si>
  <si>
    <t>silveirinhensis</t>
  </si>
  <si>
    <t>Phanotherus</t>
  </si>
  <si>
    <t>Lampadophorus</t>
  </si>
  <si>
    <t>Dryptodon</t>
  </si>
  <si>
    <t>gliriformis</t>
  </si>
  <si>
    <t>crassus</t>
  </si>
  <si>
    <t>novomehicanus</t>
  </si>
  <si>
    <t>arcamaenus</t>
  </si>
  <si>
    <t>Conicodon</t>
  </si>
  <si>
    <t>expectatus</t>
  </si>
  <si>
    <t>Schochia</t>
  </si>
  <si>
    <t>Robertschochia</t>
  </si>
  <si>
    <t>sullivani</t>
  </si>
  <si>
    <t>Chungchienia</t>
  </si>
  <si>
    <t>sichuanica</t>
  </si>
  <si>
    <t>lushia</t>
  </si>
  <si>
    <t>inexplicatus</t>
  </si>
  <si>
    <t>Schowalteria</t>
  </si>
  <si>
    <t>clemensi</t>
  </si>
  <si>
    <t>Psittacotherium</t>
  </si>
  <si>
    <t>multifragum</t>
  </si>
  <si>
    <t>vultuosus</t>
  </si>
  <si>
    <t>aspasiae</t>
  </si>
  <si>
    <t>megalodus</t>
  </si>
  <si>
    <t>Kuanchuanius</t>
  </si>
  <si>
    <t>shantunensis</t>
  </si>
  <si>
    <t>Simplodon</t>
  </si>
  <si>
    <t>qianshanensis</t>
  </si>
  <si>
    <t>Yuesthonychidae</t>
  </si>
  <si>
    <t>Yuesthonyx</t>
  </si>
  <si>
    <t>tingae</t>
  </si>
  <si>
    <t>Dysnoetodon</t>
  </si>
  <si>
    <t>minuta</t>
  </si>
  <si>
    <t>Megalesthonyx</t>
  </si>
  <si>
    <t>hopsoni</t>
  </si>
  <si>
    <t>Plesiesthonyx</t>
  </si>
  <si>
    <t>luciae</t>
  </si>
  <si>
    <t>Franchaius</t>
  </si>
  <si>
    <t>Higotherium</t>
  </si>
  <si>
    <t>hypsodon</t>
  </si>
  <si>
    <t>Trogosus</t>
  </si>
  <si>
    <t>hyracoides</t>
  </si>
  <si>
    <t>danjiangensis</t>
  </si>
  <si>
    <t>castoridens</t>
  </si>
  <si>
    <t>hillsii</t>
  </si>
  <si>
    <t>Tillotherium</t>
  </si>
  <si>
    <t>Tillodon</t>
  </si>
  <si>
    <t>fodiens</t>
  </si>
  <si>
    <t>Anchippodus</t>
  </si>
  <si>
    <t>riparius</t>
  </si>
  <si>
    <t>vetulus</t>
  </si>
  <si>
    <t>Anthraconyx</t>
  </si>
  <si>
    <t>hypsomylus</t>
  </si>
  <si>
    <t>Paresthonyx</t>
  </si>
  <si>
    <t>orientalis</t>
  </si>
  <si>
    <t>munieri</t>
  </si>
  <si>
    <t>chardini</t>
  </si>
  <si>
    <t>elongatus</t>
  </si>
  <si>
    <t>russellonyx</t>
  </si>
  <si>
    <t>Indoesthonyx</t>
  </si>
  <si>
    <t>suratensis</t>
  </si>
  <si>
    <t>Adapidium</t>
  </si>
  <si>
    <t>huanghoense</t>
  </si>
  <si>
    <t>xenicus</t>
  </si>
  <si>
    <t>ancylion</t>
  </si>
  <si>
    <t>Plethorodon</t>
  </si>
  <si>
    <t>chienshanensis</t>
  </si>
  <si>
    <t>Meiostylodon</t>
  </si>
  <si>
    <t>zaoshiensis</t>
  </si>
  <si>
    <t>Basalina</t>
  </si>
  <si>
    <t>basalensis</t>
  </si>
  <si>
    <t>Lofochaius</t>
  </si>
  <si>
    <t>brachyodus</t>
  </si>
  <si>
    <t>Benaius</t>
  </si>
  <si>
    <t>qianshuiensis</t>
  </si>
  <si>
    <t>USGS 10008</t>
  </si>
  <si>
    <t>D-2000</t>
  </si>
  <si>
    <t>USGS 10006</t>
  </si>
  <si>
    <t>USGS 10010</t>
  </si>
  <si>
    <t>M1 and M2 desingations are uncertain</t>
  </si>
  <si>
    <t>USGS 10009</t>
  </si>
  <si>
    <t>m1 designation is uncertain</t>
  </si>
  <si>
    <t>USGS 10007</t>
  </si>
  <si>
    <t>USGS 10004</t>
  </si>
  <si>
    <t>lower molar designation uncertain</t>
  </si>
  <si>
    <t>USGS 10005</t>
  </si>
  <si>
    <t>Bathyopsinae</t>
  </si>
  <si>
    <t>Honey 1988</t>
  </si>
  <si>
    <t>premolar or molar; borken specimen</t>
  </si>
  <si>
    <t>Gingerich and Childress 1983</t>
  </si>
  <si>
    <t>measurements are from Schiebout 1974</t>
  </si>
  <si>
    <t>TMM 40537-83</t>
  </si>
  <si>
    <t>PU 14863</t>
  </si>
  <si>
    <t>measurements are from Simons 1960</t>
  </si>
  <si>
    <t>Plateau Valley</t>
  </si>
  <si>
    <t>PU 14990</t>
  </si>
  <si>
    <t>PU 14681</t>
  </si>
  <si>
    <t>PU 16445</t>
  </si>
  <si>
    <t>PU 16662</t>
  </si>
  <si>
    <t>C. jepseni or a small Barylambda churchilli</t>
  </si>
  <si>
    <t>PU 14974</t>
  </si>
  <si>
    <t>USNM 15408</t>
  </si>
  <si>
    <t>Simons 1960</t>
  </si>
  <si>
    <t> 3124</t>
  </si>
  <si>
    <t>M3 width is approximate</t>
  </si>
  <si>
    <t>AMNH 16663</t>
  </si>
  <si>
    <t>M3 length is approximate</t>
  </si>
  <si>
    <t>AMNH 16664</t>
  </si>
  <si>
    <t>M1 and M3 length is approximate</t>
  </si>
  <si>
    <t>AMNH 16665</t>
  </si>
  <si>
    <t>M1 width is approximate</t>
  </si>
  <si>
    <t>AMNH 2552</t>
  </si>
  <si>
    <t>AMNH 3958</t>
  </si>
  <si>
    <t>p4 length is approximate</t>
  </si>
  <si>
    <t>KU 8072</t>
  </si>
  <si>
    <t>USNM 21327</t>
  </si>
  <si>
    <t>AMNH 963</t>
  </si>
  <si>
    <t>P3 and M1 width is approximate</t>
  </si>
  <si>
    <t>AMNH 3961</t>
  </si>
  <si>
    <t>PU 16490</t>
  </si>
  <si>
    <t>USNM 20029</t>
  </si>
  <si>
    <t>CNHM P-15520</t>
  </si>
  <si>
    <t>M1 length is approximate</t>
  </si>
  <si>
    <t>M1-M3 is appraimate</t>
  </si>
  <si>
    <t>USNM 7934</t>
  </si>
  <si>
    <t>P3 length is approximate</t>
  </si>
  <si>
    <t>M2 width is approximate</t>
  </si>
  <si>
    <t>PU 13235</t>
  </si>
  <si>
    <t>AMNH 35201</t>
  </si>
  <si>
    <t>CNHM P-15551</t>
  </si>
  <si>
    <t>PU 14617</t>
  </si>
  <si>
    <t>p4 length and m3 width are estimates</t>
  </si>
  <si>
    <t>PU 16447</t>
  </si>
  <si>
    <t>majus</t>
  </si>
  <si>
    <t>AMNH 35720</t>
  </si>
  <si>
    <t>P4 length is estimated; M1 legnth and width is approximate</t>
  </si>
  <si>
    <t>p2, p3, p4, m2 trigonid, and m3 talonid are approximate</t>
  </si>
  <si>
    <t>AMNH 55400</t>
  </si>
  <si>
    <t>M2 and M3 measures are approximate; m1, m2, and m3 trigonid are approximate; m3 length and trigonid width are approximate</t>
  </si>
  <si>
    <t>CM 11353</t>
  </si>
  <si>
    <t>CNHM P-26075</t>
  </si>
  <si>
    <t>PU 14680</t>
  </si>
  <si>
    <t>PU 14879</t>
  </si>
  <si>
    <t>PU 14996</t>
  </si>
  <si>
    <t>PU 14992</t>
  </si>
  <si>
    <t>CNHM P-15571</t>
  </si>
  <si>
    <t>CM 8990</t>
  </si>
  <si>
    <t>AMNH 32511</t>
  </si>
  <si>
    <t>all lengths are approximate; m1 to m3 widths are approximate; this specimen is attributed to Barylambda churchilli by Gingerich and Childress 1983</t>
  </si>
  <si>
    <t>P2 length is approximate; this specimen is attributed to Barylambda churchilli by Gingerich and Childress 1983</t>
  </si>
  <si>
    <t>M3 width is approximate; this specimen is attributed to Barylambda churchilli by Gingerich and Childress 1983</t>
  </si>
  <si>
    <t>; this specimen is attributed to Barylambda churchilli by Gingerich and Childress 1983</t>
  </si>
  <si>
    <t>M1 and M2 width are approximate; this specimen is attributed to Barylambda churchilli by Gingerich and Childress 1983</t>
  </si>
  <si>
    <t>M1,2,3 lengths are approximate;M2 and M3 widths are estimates; this specimen is attributed to Barylambda churchilli by Gingerich and Childress 1983</t>
  </si>
  <si>
    <t>M1 length is approximate; this specimen is attributed to Barylambda churchilli by Gingerich and Childress 1983</t>
  </si>
  <si>
    <t>p2 and m3 lengths are approximate; this specimen is attributed to Barylambda churchilli by Gingerich and Childress 1983</t>
  </si>
  <si>
    <t>p3, m2 trigonid, and m3 trigonid widths are approximate; this specimen is attributed to Barylambda churchilli by Gingerich and Childress 1983</t>
  </si>
  <si>
    <t>CNHM P-14944</t>
  </si>
  <si>
    <t>M1 and M2 lengths are approximate; M1 and M2 widths are estimates; M1-3 is approximate</t>
  </si>
  <si>
    <t>CNHM P-14955</t>
  </si>
  <si>
    <t>P4 and M3 lengths estimates</t>
  </si>
  <si>
    <t>CNHM P-15075</t>
  </si>
  <si>
    <t>CNHM P-25617</t>
  </si>
  <si>
    <t>P3 length is estimate;M3 length is approximate</t>
  </si>
  <si>
    <t>CNHM P-14637</t>
  </si>
  <si>
    <t>CNHM P-14902</t>
  </si>
  <si>
    <t>P2 length, M1 length, M2 trigonid width, M3 width are approximate</t>
  </si>
  <si>
    <t>CNHM P-15542</t>
  </si>
  <si>
    <t>AMNH 2455</t>
  </si>
  <si>
    <t>cavirictus?</t>
  </si>
  <si>
    <t>PU 14685</t>
  </si>
  <si>
    <t>AMNH 21748</t>
  </si>
  <si>
    <t>AMNH 22100</t>
  </si>
  <si>
    <t>PU 13400</t>
  </si>
  <si>
    <t>type?</t>
  </si>
  <si>
    <t>crown of premolar is 10mm x 10mm</t>
  </si>
  <si>
    <t>Cope 1874</t>
  </si>
  <si>
    <t>legnth of molar 42mm; diamter 15mm</t>
  </si>
  <si>
    <t>length of molar 15mm x13mm</t>
  </si>
  <si>
    <t>incisor tooth</t>
  </si>
  <si>
    <r>
      <t>mandibularis</t>
    </r>
    <r>
      <rPr>
        <sz val="14"/>
        <color rgb="FF333333"/>
        <rFont val="Arial"/>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</si>
</sst>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rgb="FF000000"/>
      <name val="Calibri"/>
      <family val="2"/>
      <scheme val="minor"/>
    </font>
    <font>
      <i/>
      <sz val="16"/>
      <color rgb="FF333333"/>
      <name val="Arial"/>
      <family val="2"/>
    </font>
    <font>
      <i/>
      <sz val="11"/>
      <color theme="1"/>
      <name val="Calibri"/>
      <family val="2"/>
      <scheme val="minor"/>
    </font>
    <font>
      <sz val="14"/>
      <color rgb="FF333333"/>
      <name val="Arial"/>
      <family val="2"/>
    </font>
    <font>
      <sz val="12"/>
      <name val="Calibri"/>
      <family val="2"/>
      <scheme val="minor"/>
    </font>
    <font>
      <sz val="12"/>
      <color theme="1"/>
      <name val="Helvetica Neue"/>
      <family val="2"/>
    </font>
    <font>
      <sz val="11"/>
      <color rgb="FF333333"/>
      <name val="Arial"/>
      <family val="2"/>
    </font>
    <font>
      <sz val="12"/>
      <color rgb="FF333333"/>
      <name val="Arial"/>
      <family val="2"/>
    </font>
    <font>
      <sz val="12"/>
      <color rgb="FF252525"/>
      <name val="Arial"/>
      <family val="2"/>
    </font>
    <font>
      <sz val="11"/>
      <color rgb="FF000000"/>
      <name val="Tahoma"/>
      <family val="2"/>
    </font>
    <font>
      <sz val="10"/>
      <color rgb="FF000000"/>
      <name val="Arial"/>
      <family val="2"/>
    </font>
    <font>
      <i/>
      <sz val="14"/>
      <color rgb="FF333333"/>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rgb="FF92D050"/>
        <bgColor indexed="64"/>
      </patternFill>
    </fill>
    <fill>
      <patternFill patternType="solid">
        <fgColor theme="7" tint="0.59999389629810485"/>
        <bgColor indexed="64"/>
      </patternFill>
    </fill>
    <fill>
      <patternFill patternType="solid">
        <fgColor theme="2" tint="-0.499984740745262"/>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14" fontId="0" fillId="0" borderId="0" xfId="0" applyNumberFormat="1"/>
    <xf numFmtId="0" fontId="0" fillId="33" borderId="0" xfId="0" applyFill="1"/>
    <xf numFmtId="14" fontId="0" fillId="33" borderId="0" xfId="0" applyNumberFormat="1" applyFill="1"/>
    <xf numFmtId="0" fontId="0" fillId="34" borderId="0" xfId="0" applyFill="1"/>
    <xf numFmtId="0" fontId="0" fillId="35" borderId="0" xfId="0" applyFill="1"/>
    <xf numFmtId="0" fontId="0" fillId="36" borderId="0" xfId="0" applyFill="1"/>
    <xf numFmtId="14" fontId="0" fillId="36" borderId="0" xfId="0" applyNumberFormat="1" applyFill="1"/>
    <xf numFmtId="0" fontId="18" fillId="0" borderId="0" xfId="0" applyFont="1"/>
    <xf numFmtId="0" fontId="20" fillId="0" borderId="0" xfId="0" applyFont="1"/>
    <xf numFmtId="0" fontId="0" fillId="37" borderId="0" xfId="0" applyFill="1"/>
    <xf numFmtId="0" fontId="0" fillId="38" borderId="0" xfId="0" applyFill="1"/>
    <xf numFmtId="14" fontId="0" fillId="37" borderId="0" xfId="0" applyNumberFormat="1" applyFill="1"/>
    <xf numFmtId="18" fontId="0" fillId="0" borderId="0" xfId="0" applyNumberFormat="1"/>
    <xf numFmtId="0" fontId="0" fillId="37" borderId="0" xfId="0" quotePrefix="1" applyFill="1"/>
    <xf numFmtId="0" fontId="0" fillId="0" borderId="0" xfId="0" quotePrefix="1"/>
    <xf numFmtId="0" fontId="21" fillId="0" borderId="0" xfId="0" applyFont="1"/>
    <xf numFmtId="0" fontId="0" fillId="0" borderId="10" xfId="0" applyBorder="1"/>
    <xf numFmtId="0" fontId="0" fillId="39" borderId="0" xfId="0" applyFill="1"/>
    <xf numFmtId="0" fontId="17" fillId="39" borderId="0" xfId="0" applyFont="1" applyFill="1"/>
    <xf numFmtId="0" fontId="17" fillId="0" borderId="0" xfId="0" applyFont="1"/>
    <xf numFmtId="0" fontId="0" fillId="40" borderId="0" xfId="0" applyFill="1"/>
    <xf numFmtId="0" fontId="16" fillId="0" borderId="0" xfId="0" applyFont="1"/>
    <xf numFmtId="0" fontId="22" fillId="0" borderId="0" xfId="0" applyFont="1"/>
    <xf numFmtId="14" fontId="0" fillId="37" borderId="0" xfId="0" quotePrefix="1" applyNumberFormat="1" applyFill="1"/>
    <xf numFmtId="14" fontId="0" fillId="0" borderId="0" xfId="0" quotePrefix="1" applyNumberFormat="1"/>
    <xf numFmtId="0" fontId="23" fillId="0" borderId="0" xfId="0" applyFont="1"/>
    <xf numFmtId="0" fontId="23" fillId="36" borderId="0" xfId="0" applyFont="1" applyFill="1"/>
    <xf numFmtId="0" fontId="23" fillId="41" borderId="0" xfId="0" applyFont="1" applyFill="1"/>
    <xf numFmtId="0" fontId="24" fillId="41" borderId="0" xfId="0" applyFont="1" applyFill="1"/>
    <xf numFmtId="0" fontId="0" fillId="42" borderId="0" xfId="0" applyFill="1"/>
    <xf numFmtId="0" fontId="25" fillId="38" borderId="0" xfId="0" applyFont="1" applyFill="1"/>
    <xf numFmtId="0" fontId="25" fillId="0" borderId="0" xfId="0" applyFont="1"/>
    <xf numFmtId="0" fontId="26" fillId="0" borderId="0" xfId="0" applyFont="1"/>
    <xf numFmtId="0" fontId="0" fillId="0" borderId="0" xfId="0" applyAlignment="1">
      <alignment wrapText="1"/>
    </xf>
    <xf numFmtId="0" fontId="20" fillId="37" borderId="0" xfId="0" applyFont="1" applyFill="1"/>
    <xf numFmtId="0" fontId="18" fillId="33" borderId="0" xfId="0" applyFont="1" applyFill="1"/>
    <xf numFmtId="14" fontId="0" fillId="34" borderId="0" xfId="0" applyNumberFormat="1" applyFill="1"/>
    <xf numFmtId="0" fontId="27" fillId="0" borderId="0" xfId="0" applyFont="1"/>
    <xf numFmtId="0" fontId="28" fillId="0" borderId="0" xfId="0" applyFont="1"/>
    <xf numFmtId="0" fontId="24" fillId="43" borderId="0" xfId="0" applyFont="1" applyFill="1"/>
    <xf numFmtId="0" fontId="18" fillId="37" borderId="0" xfId="0" applyFont="1" applyFill="1"/>
    <xf numFmtId="0" fontId="0" fillId="43" borderId="0" xfId="0" applyFill="1"/>
    <xf numFmtId="0" fontId="29" fillId="43" borderId="0" xfId="0" applyFont="1" applyFill="1"/>
    <xf numFmtId="0" fontId="30" fillId="0" borderId="0" xfId="0" applyFont="1"/>
    <xf numFmtId="0" fontId="0" fillId="44" borderId="0" xfId="0" applyFill="1"/>
    <xf numFmtId="0" fontId="0" fillId="45" borderId="0" xfId="0" applyFill="1"/>
    <xf numFmtId="0" fontId="18" fillId="36" borderId="0" xfId="0" applyFont="1" applyFill="1"/>
    <xf numFmtId="0" fontId="0" fillId="46" borderId="0" xfId="0" applyFill="1"/>
    <xf numFmtId="0" fontId="18" fillId="46" borderId="0" xfId="0" applyFont="1" applyFill="1"/>
    <xf numFmtId="14" fontId="0" fillId="36" borderId="0" xfId="0" quotePrefix="1" applyNumberFormat="1" applyFill="1"/>
    <xf numFmtId="0" fontId="0" fillId="47" borderId="0" xfId="0" applyFill="1"/>
    <xf numFmtId="14" fontId="0" fillId="47" borderId="0" xfId="0" applyNumberFormat="1" applyFill="1"/>
    <xf numFmtId="14" fontId="0" fillId="44" borderId="0" xfId="0" applyNumberFormat="1" applyFill="1"/>
    <xf numFmtId="0" fontId="17" fillId="37" borderId="0" xfId="0" applyFont="1" applyFill="1"/>
    <xf numFmtId="14" fontId="18" fillId="36" borderId="0" xfId="0" applyNumberFormat="1" applyFont="1" applyFill="1"/>
    <xf numFmtId="0" fontId="17" fillId="36" borderId="0" xfId="0" applyFont="1" applyFill="1"/>
    <xf numFmtId="0" fontId="26" fillId="48" borderId="0" xfId="0" applyFont="1" applyFill="1" applyAlignment="1">
      <alignment vertical="center" wrapText="1"/>
    </xf>
    <xf numFmtId="0" fontId="26" fillId="36" borderId="0" xfId="0" applyFont="1" applyFill="1" applyAlignment="1">
      <alignment vertical="center" wrapText="1"/>
    </xf>
    <xf numFmtId="14" fontId="0" fillId="0" borderId="10" xfId="0" applyNumberFormat="1" applyBorder="1"/>
    <xf numFmtId="14" fontId="0" fillId="38" borderId="0" xfId="0" applyNumberFormat="1" applyFill="1"/>
    <xf numFmtId="0" fontId="18" fillId="39" borderId="0" xfId="0" applyFont="1" applyFill="1"/>
    <xf numFmtId="14" fontId="17" fillId="39" borderId="0" xfId="0" applyNumberFormat="1" applyFont="1" applyFill="1"/>
    <xf numFmtId="0" fontId="20" fillId="36" borderId="0" xfId="0" applyFont="1" applyFill="1"/>
    <xf numFmtId="0" fontId="3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auto="1"/>
      </font>
      <fill>
        <patternFill>
          <bgColor rgb="FFFFC000"/>
        </patternFill>
      </fill>
    </dxf>
    <dxf>
      <font>
        <color auto="1"/>
      </font>
      <fill>
        <patternFill>
          <bgColor rgb="FFFFC000"/>
        </patternFill>
      </fill>
    </dxf>
    <dxf>
      <fill>
        <patternFill>
          <bgColor rgb="FFFFC000"/>
        </patternFill>
      </fill>
    </dxf>
    <dxf>
      <font>
        <color rgb="FFFFC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Evan Doughty" id="{B7F299A5-2768-C748-9F7F-9A1AD49F5D55}" userId="d473a8e1011cd9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42" dT="2022-10-07T22:39:51.17" personId="{B7F299A5-2768-C748-9F7F-9A1AD49F5D55}" id="{51DC188F-C31F-BE43-9852-6DCC06AFAA5C}">
    <text xml:space="preserve">Williamson and Carr 2009 give dissent anterior and posterior widths.
</text>
  </threadedComment>
  <threadedComment ref="BU556" dT="2022-10-17T18:32:22.70" personId="{B7F299A5-2768-C748-9F7F-9A1AD49F5D55}" id="{24A130E2-DA41-2141-8914-0B232244CE33}">
    <text>Eaton 1982 measurements likely from their dissertation and not the actual publication.</text>
  </threadedComment>
  <threadedComment ref="I2294" dT="2022-10-07T22:30:30.50" personId="{B7F299A5-2768-C748-9F7F-9A1AD49F5D55}" id="{998F06C3-C27A-B14A-8FBD-9C72BF274026}">
    <text xml:space="preserve">Simpson 1937 includes m1 measurement
</text>
  </threadedComment>
  <threadedComment ref="I2876" dT="2022-10-07T21:58:04.47" personId="{B7F299A5-2768-C748-9F7F-9A1AD49F5D55}" id="{85E9CAE0-0846-D948-9577-65F9C4916468}">
    <text>Gingerich 1978 contain more measurements for this specimen</text>
  </threadedComment>
  <threadedComment ref="G3330" dT="2023-02-10T03:55:33.42" personId="{B7F299A5-2768-C748-9F7F-9A1AD49F5D55}" id="{448CD2D4-BF84-403C-8034-409E19B9D26F}">
    <text>Partially synonized into Barylambda churchhilli by Gingerich and Childress 1983</text>
  </threadedComment>
  <threadedComment ref="G3331" dT="2023-02-10T03:53:53.14" personId="{B7F299A5-2768-C748-9F7F-9A1AD49F5D55}" id="{88BECD6D-1F14-4707-942F-7FC985544244}">
    <text>Partially synonized into Barylambda churchhilli by Gingerich and Childress 1983</text>
  </threadedComment>
  <threadedComment ref="G3332" dT="2023-02-10T03:54:03.98" personId="{B7F299A5-2768-C748-9F7F-9A1AD49F5D55}" id="{5B0A1745-0B74-4251-93B7-F19CAC6DCE7F}">
    <text>Partially synonized into Barylambda churchhilli by Gingerich and Childress 1983</text>
  </threadedComment>
  <threadedComment ref="G3333" dT="2023-02-10T03:54:35.48" personId="{B7F299A5-2768-C748-9F7F-9A1AD49F5D55}" id="{D1263FC4-4AD8-4350-AB0B-506A6A0D2104}">
    <text>Partially synonized into Barylambda churchhilli by Gingerich and Childress 1983</text>
  </threadedComment>
  <threadedComment ref="G3335" dT="2023-02-10T03:53:43.13" personId="{B7F299A5-2768-C748-9F7F-9A1AD49F5D55}" id="{B28FFDB8-A199-41D1-A5F5-6372074D9856}">
    <text>Partially synonized into Barylambda churchhilli by Gingerich and Childress 1983</text>
  </threadedComment>
  <threadedComment ref="G3336" dT="2023-02-10T03:54:13.42" personId="{B7F299A5-2768-C748-9F7F-9A1AD49F5D55}" id="{743688B0-0332-4C66-B035-B1E2EBB5384E}">
    <text>Partially synonized into Barylambda churchhilli by Gingerich and Childress 1983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3358"/>
  <sheetViews>
    <sheetView tabSelected="1" zoomScale="80" zoomScaleNormal="80" zoomScaleSheetLayoutView="80" workbookViewId="0">
      <pane xSplit="10" ySplit="10" topLeftCell="BA1260" activePane="bottomRight" state="frozen"/>
      <selection pane="topRight" activeCell="L1" sqref="L1"/>
      <selection pane="bottomLeft" activeCell="A23" sqref="A23"/>
      <selection pane="bottomRight" activeCell="H1269" sqref="H1269"/>
    </sheetView>
  </sheetViews>
  <sheetFormatPr baseColWidth="10" defaultColWidth="8.83203125" defaultRowHeight="15" outlineLevelCol="1" x14ac:dyDescent="0.2"/>
  <cols>
    <col min="1" max="1" width="29.6640625" bestFit="1" customWidth="1"/>
    <col min="2" max="2" width="9.5" customWidth="1"/>
    <col min="3" max="3" width="24.5" customWidth="1" outlineLevel="1"/>
    <col min="4" max="4" width="19.5" customWidth="1" outlineLevel="1"/>
    <col min="5" max="5" width="21.33203125" customWidth="1" outlineLevel="1"/>
    <col min="6" max="6" width="23" customWidth="1" outlineLevel="1"/>
    <col min="7" max="7" width="20" customWidth="1" outlineLevel="1"/>
    <col min="8" max="8" width="22.5" customWidth="1" outlineLevel="1"/>
    <col min="9" max="9" width="10.1640625" customWidth="1" outlineLevel="1"/>
    <col min="10" max="10" width="8.83203125" customWidth="1" outlineLevel="1"/>
    <col min="11" max="11" width="10.6640625" bestFit="1" customWidth="1"/>
    <col min="12" max="12" width="48.6640625" bestFit="1" customWidth="1"/>
    <col min="69" max="69" width="31.1640625" customWidth="1"/>
    <col min="71" max="71" width="16.5" style="1" bestFit="1" customWidth="1"/>
    <col min="72" max="72" width="33.5" customWidth="1"/>
    <col min="75" max="75" width="21.5" customWidth="1"/>
  </cols>
  <sheetData>
    <row r="1" spans="1:78" s="17" customFormat="1" x14ac:dyDescent="0.2">
      <c r="A1" s="17" t="s">
        <v>0</v>
      </c>
      <c r="B1" s="17" t="s">
        <v>1</v>
      </c>
      <c r="C1" s="17" t="s">
        <v>2</v>
      </c>
      <c r="D1" s="17" t="s">
        <v>3</v>
      </c>
      <c r="E1" s="17" t="s">
        <v>1497</v>
      </c>
      <c r="F1" s="17" t="s">
        <v>1498</v>
      </c>
      <c r="G1" s="17" t="s">
        <v>4</v>
      </c>
      <c r="H1" s="17" t="s">
        <v>5</v>
      </c>
      <c r="I1" s="17" t="s">
        <v>2979</v>
      </c>
      <c r="J1" s="17" t="s">
        <v>6</v>
      </c>
      <c r="K1" s="17" t="s">
        <v>7</v>
      </c>
      <c r="L1" s="17" t="s">
        <v>8</v>
      </c>
      <c r="M1" s="17" t="s">
        <v>9</v>
      </c>
      <c r="N1" s="17" t="s">
        <v>10</v>
      </c>
      <c r="O1" s="17" t="s">
        <v>11</v>
      </c>
      <c r="P1" s="17" t="s">
        <v>12</v>
      </c>
      <c r="Q1" s="17" t="s">
        <v>13</v>
      </c>
      <c r="R1" s="17" t="s">
        <v>14</v>
      </c>
      <c r="S1" s="17" t="s">
        <v>15</v>
      </c>
      <c r="T1" s="17" t="s">
        <v>16</v>
      </c>
      <c r="U1" s="17" t="s">
        <v>17</v>
      </c>
      <c r="V1" s="17" t="s">
        <v>18</v>
      </c>
      <c r="W1" s="17" t="s">
        <v>19</v>
      </c>
      <c r="X1" s="17" t="s">
        <v>20</v>
      </c>
      <c r="Y1" s="17" t="s">
        <v>21</v>
      </c>
      <c r="Z1" s="17" t="s">
        <v>22</v>
      </c>
      <c r="AA1" s="17" t="s">
        <v>23</v>
      </c>
      <c r="AB1" s="17" t="s">
        <v>24</v>
      </c>
      <c r="AC1" s="17" t="s">
        <v>25</v>
      </c>
      <c r="AD1" s="17" t="s">
        <v>26</v>
      </c>
      <c r="AE1" s="17" t="s">
        <v>27</v>
      </c>
      <c r="AF1" s="17" t="s">
        <v>28</v>
      </c>
      <c r="AG1" s="17" t="s">
        <v>29</v>
      </c>
      <c r="AH1" s="17" t="s">
        <v>30</v>
      </c>
      <c r="AI1" s="17" t="s">
        <v>31</v>
      </c>
      <c r="AJ1" s="17" t="s">
        <v>32</v>
      </c>
      <c r="AK1" s="17" t="s">
        <v>33</v>
      </c>
      <c r="AL1" s="17" t="s">
        <v>3549</v>
      </c>
      <c r="AM1" s="17" t="s">
        <v>3550</v>
      </c>
      <c r="AN1" s="17" t="s">
        <v>34</v>
      </c>
      <c r="AO1" s="17" t="s">
        <v>35</v>
      </c>
      <c r="AP1" s="17" t="s">
        <v>3551</v>
      </c>
      <c r="AQ1" s="17" t="s">
        <v>3552</v>
      </c>
      <c r="AR1" s="17" t="s">
        <v>36</v>
      </c>
      <c r="AS1" s="17" t="s">
        <v>37</v>
      </c>
      <c r="AT1" s="17" t="s">
        <v>3553</v>
      </c>
      <c r="AU1" s="17" t="s">
        <v>3554</v>
      </c>
      <c r="AV1" s="17" t="s">
        <v>38</v>
      </c>
      <c r="AW1" s="17" t="s">
        <v>39</v>
      </c>
      <c r="AX1" s="17" t="s">
        <v>3555</v>
      </c>
      <c r="AY1" s="17" t="s">
        <v>3556</v>
      </c>
      <c r="AZ1" s="17" t="s">
        <v>40</v>
      </c>
      <c r="BA1" s="17" t="s">
        <v>41</v>
      </c>
      <c r="BB1" s="17" t="s">
        <v>3557</v>
      </c>
      <c r="BC1" s="17" t="s">
        <v>3558</v>
      </c>
      <c r="BD1" s="17" t="s">
        <v>42</v>
      </c>
      <c r="BE1" s="17" t="s">
        <v>43</v>
      </c>
      <c r="BF1" s="17" t="s">
        <v>3559</v>
      </c>
      <c r="BG1" s="17" t="s">
        <v>3560</v>
      </c>
      <c r="BH1" s="17" t="s">
        <v>44</v>
      </c>
      <c r="BI1" s="17" t="s">
        <v>3542</v>
      </c>
      <c r="BJ1" s="17" t="s">
        <v>3543</v>
      </c>
      <c r="BK1" s="17" t="s">
        <v>3544</v>
      </c>
      <c r="BL1" s="17" t="s">
        <v>3545</v>
      </c>
      <c r="BM1" s="17" t="s">
        <v>3608</v>
      </c>
      <c r="BN1" s="17" t="s">
        <v>3609</v>
      </c>
      <c r="BO1" s="17" t="s">
        <v>3650</v>
      </c>
      <c r="BP1" s="17" t="s">
        <v>3651</v>
      </c>
      <c r="BQ1" s="17" t="s">
        <v>45</v>
      </c>
      <c r="BR1" s="17" t="s">
        <v>46</v>
      </c>
      <c r="BS1" s="59" t="s">
        <v>47</v>
      </c>
      <c r="BT1" s="17" t="s">
        <v>48</v>
      </c>
      <c r="BU1" s="17" t="s">
        <v>49</v>
      </c>
      <c r="BV1" s="17" t="s">
        <v>50</v>
      </c>
      <c r="BW1" s="17" t="s">
        <v>51</v>
      </c>
    </row>
    <row r="2" spans="1:78" s="2" customFormat="1" x14ac:dyDescent="0.2">
      <c r="A2" t="s">
        <v>702</v>
      </c>
      <c r="B2"/>
      <c r="C2" t="s">
        <v>96</v>
      </c>
      <c r="D2" t="s">
        <v>1492</v>
      </c>
      <c r="E2" t="s">
        <v>703</v>
      </c>
      <c r="F2" t="s">
        <v>704</v>
      </c>
      <c r="G2" t="s">
        <v>703</v>
      </c>
      <c r="H2" t="s">
        <v>704</v>
      </c>
      <c r="I2"/>
      <c r="J2"/>
      <c r="K2"/>
      <c r="L2"/>
      <c r="M2"/>
      <c r="N2"/>
      <c r="O2"/>
      <c r="P2"/>
      <c r="Q2"/>
      <c r="R2"/>
      <c r="S2"/>
      <c r="T2"/>
      <c r="U2"/>
      <c r="V2"/>
      <c r="W2"/>
      <c r="X2"/>
      <c r="Y2"/>
      <c r="Z2"/>
      <c r="AA2"/>
      <c r="AB2"/>
      <c r="AC2"/>
      <c r="AD2"/>
      <c r="AE2"/>
      <c r="AF2"/>
      <c r="AG2"/>
      <c r="AH2"/>
      <c r="AI2"/>
      <c r="AJ2"/>
      <c r="AK2"/>
      <c r="AL2"/>
      <c r="AM2"/>
      <c r="AN2"/>
      <c r="AO2"/>
      <c r="AP2"/>
      <c r="AQ2"/>
      <c r="AR2"/>
      <c r="AS2">
        <v>5.34</v>
      </c>
      <c r="AT2"/>
      <c r="AU2"/>
      <c r="AV2">
        <v>1.7</v>
      </c>
      <c r="AW2">
        <v>4.1399999999999997</v>
      </c>
      <c r="AX2"/>
      <c r="AY2"/>
      <c r="AZ2">
        <v>1.7</v>
      </c>
      <c r="BA2"/>
      <c r="BB2"/>
      <c r="BC2"/>
      <c r="BD2"/>
      <c r="BE2"/>
      <c r="BF2"/>
      <c r="BG2"/>
      <c r="BH2"/>
      <c r="BI2"/>
      <c r="BJ2"/>
      <c r="BK2"/>
      <c r="BL2"/>
      <c r="BM2"/>
      <c r="BN2"/>
      <c r="BO2"/>
      <c r="BP2"/>
      <c r="BQ2"/>
      <c r="BR2" t="s">
        <v>67</v>
      </c>
      <c r="BS2" s="1">
        <v>44798</v>
      </c>
      <c r="BT2" t="s">
        <v>705</v>
      </c>
      <c r="BU2">
        <v>3801</v>
      </c>
      <c r="BV2" t="s">
        <v>60</v>
      </c>
      <c r="BW2" t="s">
        <v>705</v>
      </c>
    </row>
    <row r="3" spans="1:78" s="2" customFormat="1" x14ac:dyDescent="0.2">
      <c r="A3" t="s">
        <v>706</v>
      </c>
      <c r="B3" t="s">
        <v>322</v>
      </c>
      <c r="C3" t="s">
        <v>96</v>
      </c>
      <c r="D3" t="s">
        <v>1492</v>
      </c>
      <c r="E3" t="s">
        <v>703</v>
      </c>
      <c r="F3" t="s">
        <v>704</v>
      </c>
      <c r="G3" t="s">
        <v>703</v>
      </c>
      <c r="H3" t="s">
        <v>704</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v>4.88</v>
      </c>
      <c r="BB3"/>
      <c r="BC3"/>
      <c r="BD3">
        <v>1.6</v>
      </c>
      <c r="BE3"/>
      <c r="BF3"/>
      <c r="BG3"/>
      <c r="BH3"/>
      <c r="BI3"/>
      <c r="BJ3"/>
      <c r="BK3"/>
      <c r="BL3"/>
      <c r="BM3"/>
      <c r="BN3"/>
      <c r="BO3"/>
      <c r="BP3"/>
      <c r="BQ3"/>
      <c r="BR3" t="s">
        <v>67</v>
      </c>
      <c r="BS3" s="1">
        <v>44798</v>
      </c>
      <c r="BT3" t="s">
        <v>705</v>
      </c>
      <c r="BU3">
        <v>3801</v>
      </c>
      <c r="BV3" t="s">
        <v>60</v>
      </c>
      <c r="BW3" t="s">
        <v>705</v>
      </c>
    </row>
    <row r="4" spans="1:78" s="2" customFormat="1" x14ac:dyDescent="0.2">
      <c r="A4" t="s">
        <v>707</v>
      </c>
      <c r="B4"/>
      <c r="C4" t="s">
        <v>96</v>
      </c>
      <c r="D4" t="s">
        <v>1492</v>
      </c>
      <c r="E4" t="s">
        <v>703</v>
      </c>
      <c r="F4" t="s">
        <v>708</v>
      </c>
      <c r="G4" t="s">
        <v>703</v>
      </c>
      <c r="H4" t="s">
        <v>708</v>
      </c>
      <c r="I4" t="b">
        <v>0</v>
      </c>
      <c r="J4"/>
      <c r="K4"/>
      <c r="L4"/>
      <c r="M4"/>
      <c r="N4"/>
      <c r="O4"/>
      <c r="P4"/>
      <c r="Q4"/>
      <c r="R4"/>
      <c r="S4"/>
      <c r="T4"/>
      <c r="U4"/>
      <c r="V4"/>
      <c r="W4"/>
      <c r="X4"/>
      <c r="Y4"/>
      <c r="Z4"/>
      <c r="AA4"/>
      <c r="AB4"/>
      <c r="AC4"/>
      <c r="AD4"/>
      <c r="AE4"/>
      <c r="AF4"/>
      <c r="AG4"/>
      <c r="AH4"/>
      <c r="AI4"/>
      <c r="AJ4"/>
      <c r="AK4"/>
      <c r="AL4"/>
      <c r="AM4"/>
      <c r="AN4"/>
      <c r="AO4"/>
      <c r="AP4"/>
      <c r="AQ4"/>
      <c r="AR4"/>
      <c r="AS4">
        <v>3.7</v>
      </c>
      <c r="AT4"/>
      <c r="AU4"/>
      <c r="AV4">
        <v>0.7</v>
      </c>
      <c r="AW4">
        <v>3.15</v>
      </c>
      <c r="AX4"/>
      <c r="AY4"/>
      <c r="AZ4">
        <v>1.05</v>
      </c>
      <c r="BA4">
        <v>3.25</v>
      </c>
      <c r="BB4"/>
      <c r="BC4"/>
      <c r="BD4">
        <v>1.1000000000000001</v>
      </c>
      <c r="BE4">
        <v>3.1</v>
      </c>
      <c r="BF4"/>
      <c r="BG4"/>
      <c r="BH4"/>
      <c r="BI4"/>
      <c r="BJ4"/>
      <c r="BK4"/>
      <c r="BL4"/>
      <c r="BM4"/>
      <c r="BN4"/>
      <c r="BO4"/>
      <c r="BP4"/>
      <c r="BQ4" t="s">
        <v>709</v>
      </c>
      <c r="BR4" t="s">
        <v>67</v>
      </c>
      <c r="BS4" s="1">
        <v>44798</v>
      </c>
      <c r="BT4" t="s">
        <v>705</v>
      </c>
      <c r="BU4">
        <v>3801</v>
      </c>
      <c r="BV4" t="s">
        <v>60</v>
      </c>
      <c r="BW4" t="s">
        <v>705</v>
      </c>
    </row>
    <row r="5" spans="1:78" s="6" customFormat="1" x14ac:dyDescent="0.2">
      <c r="A5" s="6" t="s">
        <v>710</v>
      </c>
      <c r="B5" s="6" t="s">
        <v>322</v>
      </c>
      <c r="C5" s="6" t="s">
        <v>96</v>
      </c>
      <c r="D5" s="6" t="s">
        <v>1492</v>
      </c>
      <c r="E5" s="6" t="s">
        <v>703</v>
      </c>
      <c r="F5" s="6" t="s">
        <v>711</v>
      </c>
      <c r="G5" s="6" t="s">
        <v>703</v>
      </c>
      <c r="H5" s="6" t="s">
        <v>712</v>
      </c>
      <c r="BK5" s="6">
        <v>22</v>
      </c>
      <c r="BQ5" s="6" t="s">
        <v>3563</v>
      </c>
      <c r="BR5" s="6" t="s">
        <v>58</v>
      </c>
      <c r="BS5" s="7">
        <v>44964</v>
      </c>
      <c r="BT5" s="6" t="s">
        <v>68</v>
      </c>
      <c r="BU5" s="6">
        <v>2469</v>
      </c>
      <c r="BV5" s="6" t="s">
        <v>713</v>
      </c>
    </row>
    <row r="6" spans="1:78" s="48" customFormat="1" x14ac:dyDescent="0.2">
      <c r="A6" s="48" t="s">
        <v>717</v>
      </c>
      <c r="C6" s="48" t="s">
        <v>96</v>
      </c>
      <c r="D6" s="48" t="s">
        <v>1492</v>
      </c>
      <c r="E6" s="48" t="s">
        <v>703</v>
      </c>
      <c r="F6" s="48" t="s">
        <v>711</v>
      </c>
      <c r="G6" s="48" t="s">
        <v>703</v>
      </c>
      <c r="H6" s="48" t="s">
        <v>712</v>
      </c>
      <c r="I6" s="49" t="b">
        <v>0</v>
      </c>
      <c r="BQ6" s="48" t="s">
        <v>3561</v>
      </c>
      <c r="BR6" s="48" t="s">
        <v>58</v>
      </c>
      <c r="BT6" s="48" t="s">
        <v>68</v>
      </c>
      <c r="BU6" s="48">
        <v>2469</v>
      </c>
      <c r="BV6" s="48" t="s">
        <v>713</v>
      </c>
    </row>
    <row r="7" spans="1:78" x14ac:dyDescent="0.2">
      <c r="A7" s="10" t="s">
        <v>3576</v>
      </c>
      <c r="B7" s="10" t="s">
        <v>63</v>
      </c>
      <c r="C7" s="10" t="s">
        <v>96</v>
      </c>
      <c r="D7" s="10" t="s">
        <v>1492</v>
      </c>
      <c r="E7" s="10" t="s">
        <v>703</v>
      </c>
      <c r="F7" s="10" t="s">
        <v>711</v>
      </c>
      <c r="G7" s="10" t="s">
        <v>703</v>
      </c>
      <c r="H7" s="10" t="s">
        <v>712</v>
      </c>
      <c r="I7" s="10"/>
      <c r="J7" s="10"/>
      <c r="K7" s="10" t="s">
        <v>3577</v>
      </c>
      <c r="L7" s="10" t="s">
        <v>3578</v>
      </c>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t="s">
        <v>67</v>
      </c>
      <c r="BS7" s="12">
        <v>44964</v>
      </c>
      <c r="BT7" s="10" t="s">
        <v>2976</v>
      </c>
      <c r="BU7" s="10">
        <v>7017</v>
      </c>
      <c r="BV7" s="10" t="s">
        <v>60</v>
      </c>
      <c r="BW7" s="10" t="s">
        <v>2976</v>
      </c>
      <c r="BX7" s="10"/>
      <c r="BY7" s="10"/>
      <c r="BZ7" s="10"/>
    </row>
    <row r="8" spans="1:78" x14ac:dyDescent="0.2">
      <c r="A8" t="s">
        <v>710</v>
      </c>
      <c r="B8" t="s">
        <v>714</v>
      </c>
      <c r="C8" t="s">
        <v>96</v>
      </c>
      <c r="D8" t="s">
        <v>1492</v>
      </c>
      <c r="E8" t="s">
        <v>703</v>
      </c>
      <c r="F8" t="s">
        <v>711</v>
      </c>
      <c r="G8" t="s">
        <v>703</v>
      </c>
      <c r="H8" t="s">
        <v>711</v>
      </c>
      <c r="BD8">
        <v>2.08</v>
      </c>
      <c r="BE8">
        <v>6.02</v>
      </c>
      <c r="BH8">
        <v>2.12</v>
      </c>
      <c r="BR8" t="s">
        <v>67</v>
      </c>
      <c r="BS8" s="1">
        <v>44798</v>
      </c>
      <c r="BT8" t="s">
        <v>705</v>
      </c>
      <c r="BU8">
        <v>3801</v>
      </c>
      <c r="BV8" t="s">
        <v>60</v>
      </c>
      <c r="BW8" t="s">
        <v>705</v>
      </c>
    </row>
    <row r="9" spans="1:78" x14ac:dyDescent="0.2">
      <c r="A9" t="s">
        <v>715</v>
      </c>
      <c r="C9" t="s">
        <v>96</v>
      </c>
      <c r="D9" t="s">
        <v>1492</v>
      </c>
      <c r="E9" t="s">
        <v>703</v>
      </c>
      <c r="F9" t="s">
        <v>711</v>
      </c>
      <c r="G9" t="s">
        <v>703</v>
      </c>
      <c r="H9" t="s">
        <v>711</v>
      </c>
      <c r="AS9">
        <v>5.52</v>
      </c>
      <c r="AW9">
        <v>4.83</v>
      </c>
      <c r="BA9">
        <v>5.4</v>
      </c>
      <c r="BD9">
        <v>1.81</v>
      </c>
      <c r="BR9" t="s">
        <v>67</v>
      </c>
      <c r="BS9" s="1">
        <v>44798</v>
      </c>
      <c r="BT9" t="s">
        <v>705</v>
      </c>
      <c r="BU9">
        <v>3801</v>
      </c>
      <c r="BV9" t="s">
        <v>60</v>
      </c>
      <c r="BW9" t="s">
        <v>705</v>
      </c>
    </row>
    <row r="10" spans="1:78" x14ac:dyDescent="0.2">
      <c r="A10" t="s">
        <v>716</v>
      </c>
      <c r="C10" t="s">
        <v>96</v>
      </c>
      <c r="D10" t="s">
        <v>1492</v>
      </c>
      <c r="E10" t="s">
        <v>703</v>
      </c>
      <c r="F10" t="s">
        <v>711</v>
      </c>
      <c r="G10" t="s">
        <v>703</v>
      </c>
      <c r="H10" t="s">
        <v>711</v>
      </c>
      <c r="AZ10">
        <v>1.8</v>
      </c>
      <c r="BA10">
        <v>6.01</v>
      </c>
      <c r="BD10">
        <v>2.1</v>
      </c>
      <c r="BR10" t="s">
        <v>67</v>
      </c>
      <c r="BS10" s="1">
        <v>44798</v>
      </c>
      <c r="BT10" t="s">
        <v>705</v>
      </c>
      <c r="BU10">
        <v>3801</v>
      </c>
      <c r="BV10" t="s">
        <v>60</v>
      </c>
      <c r="BW10" t="s">
        <v>705</v>
      </c>
    </row>
    <row r="11" spans="1:78" s="6" customFormat="1" x14ac:dyDescent="0.2">
      <c r="A11" t="s">
        <v>717</v>
      </c>
      <c r="B11"/>
      <c r="C11" t="s">
        <v>96</v>
      </c>
      <c r="D11" t="s">
        <v>1492</v>
      </c>
      <c r="E11" t="s">
        <v>703</v>
      </c>
      <c r="F11" t="s">
        <v>711</v>
      </c>
      <c r="G11" t="s">
        <v>703</v>
      </c>
      <c r="H11" t="s">
        <v>711</v>
      </c>
      <c r="I11"/>
      <c r="J11"/>
      <c r="K11"/>
      <c r="L11"/>
      <c r="M11"/>
      <c r="N11"/>
      <c r="O11"/>
      <c r="P11"/>
      <c r="Q11"/>
      <c r="R11"/>
      <c r="S11"/>
      <c r="T11"/>
      <c r="U11"/>
      <c r="V11"/>
      <c r="W11"/>
      <c r="X11"/>
      <c r="Y11"/>
      <c r="Z11"/>
      <c r="AA11"/>
      <c r="AB11"/>
      <c r="AC11"/>
      <c r="AD11"/>
      <c r="AE11"/>
      <c r="AF11"/>
      <c r="AG11"/>
      <c r="AH11"/>
      <c r="AI11"/>
      <c r="AJ11"/>
      <c r="AK11">
        <v>3.25</v>
      </c>
      <c r="AL11"/>
      <c r="AM11"/>
      <c r="AN11">
        <v>1.24</v>
      </c>
      <c r="AO11"/>
      <c r="AP11"/>
      <c r="AQ11"/>
      <c r="AR11"/>
      <c r="AS11">
        <v>4.97</v>
      </c>
      <c r="AT11"/>
      <c r="AU11"/>
      <c r="AV11">
        <v>1.6</v>
      </c>
      <c r="AW11">
        <v>4.88</v>
      </c>
      <c r="AX11"/>
      <c r="AY11"/>
      <c r="AZ11"/>
      <c r="BA11">
        <v>5.7249999999999996</v>
      </c>
      <c r="BB11"/>
      <c r="BC11"/>
      <c r="BD11">
        <v>1.96</v>
      </c>
      <c r="BE11">
        <v>6.1849999999999996</v>
      </c>
      <c r="BF11"/>
      <c r="BG11"/>
      <c r="BH11">
        <v>1.9</v>
      </c>
      <c r="BI11"/>
      <c r="BJ11"/>
      <c r="BK11"/>
      <c r="BL11"/>
      <c r="BM11"/>
      <c r="BN11"/>
      <c r="BO11"/>
      <c r="BP11"/>
      <c r="BQ11"/>
      <c r="BR11" t="s">
        <v>67</v>
      </c>
      <c r="BS11" s="1">
        <v>44798</v>
      </c>
      <c r="BT11" t="s">
        <v>705</v>
      </c>
      <c r="BU11">
        <v>3801</v>
      </c>
      <c r="BV11" t="s">
        <v>60</v>
      </c>
      <c r="BW11" t="s">
        <v>705</v>
      </c>
      <c r="BX11"/>
      <c r="BY11"/>
      <c r="BZ11"/>
    </row>
    <row r="12" spans="1:78" x14ac:dyDescent="0.2">
      <c r="A12" t="s">
        <v>718</v>
      </c>
      <c r="C12" t="s">
        <v>96</v>
      </c>
      <c r="D12" t="s">
        <v>1492</v>
      </c>
      <c r="E12" t="s">
        <v>703</v>
      </c>
      <c r="F12" t="s">
        <v>711</v>
      </c>
      <c r="G12" t="s">
        <v>703</v>
      </c>
      <c r="H12" t="s">
        <v>711</v>
      </c>
      <c r="AS12">
        <v>5.6</v>
      </c>
      <c r="BE12">
        <v>5.9</v>
      </c>
      <c r="BH12">
        <v>1.84</v>
      </c>
      <c r="BR12" t="s">
        <v>67</v>
      </c>
      <c r="BS12" s="1">
        <v>44798</v>
      </c>
      <c r="BT12" t="s">
        <v>705</v>
      </c>
      <c r="BU12">
        <v>3801</v>
      </c>
      <c r="BV12" t="s">
        <v>60</v>
      </c>
      <c r="BW12" t="s">
        <v>705</v>
      </c>
    </row>
    <row r="13" spans="1:78" x14ac:dyDescent="0.2">
      <c r="A13" t="s">
        <v>719</v>
      </c>
      <c r="C13" t="s">
        <v>96</v>
      </c>
      <c r="D13" t="s">
        <v>1492</v>
      </c>
      <c r="E13" t="s">
        <v>703</v>
      </c>
      <c r="F13" t="s">
        <v>711</v>
      </c>
      <c r="G13" t="s">
        <v>703</v>
      </c>
      <c r="H13" t="s">
        <v>711</v>
      </c>
      <c r="AS13">
        <v>5.61</v>
      </c>
      <c r="AV13">
        <v>1.8</v>
      </c>
      <c r="AW13">
        <v>4.96</v>
      </c>
      <c r="BA13">
        <v>5.6950000000000003</v>
      </c>
      <c r="BD13">
        <v>2.04</v>
      </c>
      <c r="BH13">
        <v>2.2400000000000002</v>
      </c>
      <c r="BR13" t="s">
        <v>67</v>
      </c>
      <c r="BS13" s="1">
        <v>44798</v>
      </c>
      <c r="BT13" t="s">
        <v>705</v>
      </c>
      <c r="BU13">
        <v>3801</v>
      </c>
      <c r="BV13" t="s">
        <v>60</v>
      </c>
      <c r="BW13" t="s">
        <v>705</v>
      </c>
    </row>
    <row r="14" spans="1:78" x14ac:dyDescent="0.2">
      <c r="A14" s="6" t="s">
        <v>720</v>
      </c>
      <c r="B14" s="6"/>
      <c r="C14" s="6" t="s">
        <v>96</v>
      </c>
      <c r="D14" s="6" t="s">
        <v>1492</v>
      </c>
      <c r="E14" s="6" t="s">
        <v>703</v>
      </c>
      <c r="F14" s="6" t="s">
        <v>711</v>
      </c>
      <c r="G14" s="6" t="s">
        <v>703</v>
      </c>
      <c r="H14" s="6" t="s">
        <v>711</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v>23.8</v>
      </c>
      <c r="BM14" s="6"/>
      <c r="BN14" s="6"/>
      <c r="BO14" s="6"/>
      <c r="BP14" s="6"/>
      <c r="BQ14" s="6" t="s">
        <v>3562</v>
      </c>
      <c r="BR14" s="6" t="s">
        <v>58</v>
      </c>
      <c r="BS14" s="6"/>
      <c r="BT14" s="6" t="s">
        <v>68</v>
      </c>
      <c r="BU14" s="6">
        <v>2469</v>
      </c>
      <c r="BV14" s="6" t="s">
        <v>713</v>
      </c>
      <c r="BW14" s="6"/>
      <c r="BX14" s="6"/>
      <c r="BY14" s="6"/>
      <c r="BZ14" s="6"/>
    </row>
    <row r="15" spans="1:78" s="6" customFormat="1" x14ac:dyDescent="0.2">
      <c r="A15" t="s">
        <v>720</v>
      </c>
      <c r="B15" t="s">
        <v>322</v>
      </c>
      <c r="C15" t="s">
        <v>96</v>
      </c>
      <c r="D15" t="s">
        <v>1492</v>
      </c>
      <c r="E15" t="s">
        <v>703</v>
      </c>
      <c r="F15" t="s">
        <v>711</v>
      </c>
      <c r="G15" t="s">
        <v>703</v>
      </c>
      <c r="H15" t="s">
        <v>711</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v>5.64</v>
      </c>
      <c r="AT15"/>
      <c r="AU15"/>
      <c r="AV15">
        <v>1.87</v>
      </c>
      <c r="AW15">
        <v>5.09</v>
      </c>
      <c r="AX15"/>
      <c r="AY15"/>
      <c r="AZ15"/>
      <c r="BA15">
        <v>5.76</v>
      </c>
      <c r="BB15"/>
      <c r="BC15"/>
      <c r="BD15">
        <v>2.33</v>
      </c>
      <c r="BE15"/>
      <c r="BF15"/>
      <c r="BG15"/>
      <c r="BH15"/>
      <c r="BI15"/>
      <c r="BJ15"/>
      <c r="BK15"/>
      <c r="BL15"/>
      <c r="BM15"/>
      <c r="BN15"/>
      <c r="BO15"/>
      <c r="BP15"/>
      <c r="BQ15"/>
      <c r="BR15" t="s">
        <v>67</v>
      </c>
      <c r="BS15" s="1">
        <v>44798</v>
      </c>
      <c r="BT15" t="s">
        <v>705</v>
      </c>
      <c r="BU15">
        <v>3801</v>
      </c>
      <c r="BV15" t="s">
        <v>60</v>
      </c>
      <c r="BW15" t="s">
        <v>705</v>
      </c>
      <c r="BX15"/>
      <c r="BY15"/>
      <c r="BZ15"/>
    </row>
    <row r="16" spans="1:78" s="6" customFormat="1" x14ac:dyDescent="0.2">
      <c r="A16" t="s">
        <v>721</v>
      </c>
      <c r="B16"/>
      <c r="C16" t="s">
        <v>96</v>
      </c>
      <c r="D16" t="s">
        <v>1492</v>
      </c>
      <c r="E16" t="s">
        <v>703</v>
      </c>
      <c r="F16" t="s">
        <v>711</v>
      </c>
      <c r="G16" t="s">
        <v>703</v>
      </c>
      <c r="H16" t="s">
        <v>711</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v>1.6</v>
      </c>
      <c r="BA16"/>
      <c r="BB16"/>
      <c r="BC16"/>
      <c r="BD16">
        <v>1.96</v>
      </c>
      <c r="BE16"/>
      <c r="BF16"/>
      <c r="BG16"/>
      <c r="BH16"/>
      <c r="BI16"/>
      <c r="BJ16"/>
      <c r="BK16"/>
      <c r="BL16"/>
      <c r="BM16"/>
      <c r="BN16"/>
      <c r="BO16"/>
      <c r="BP16"/>
      <c r="BQ16"/>
      <c r="BR16" t="s">
        <v>67</v>
      </c>
      <c r="BS16" s="1">
        <v>44798</v>
      </c>
      <c r="BT16" t="s">
        <v>705</v>
      </c>
      <c r="BU16">
        <v>3801</v>
      </c>
      <c r="BV16" t="s">
        <v>60</v>
      </c>
      <c r="BW16" t="s">
        <v>705</v>
      </c>
      <c r="BX16"/>
      <c r="BY16"/>
      <c r="BZ16"/>
    </row>
    <row r="17" spans="1:78" s="6" customFormat="1" x14ac:dyDescent="0.2">
      <c r="A17" t="s">
        <v>722</v>
      </c>
      <c r="B17"/>
      <c r="C17" t="s">
        <v>96</v>
      </c>
      <c r="D17" t="s">
        <v>1492</v>
      </c>
      <c r="E17" t="s">
        <v>703</v>
      </c>
      <c r="F17" t="s">
        <v>723</v>
      </c>
      <c r="G17" t="s">
        <v>703</v>
      </c>
      <c r="H17" t="s">
        <v>723</v>
      </c>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v>5.51</v>
      </c>
      <c r="BB17"/>
      <c r="BC17"/>
      <c r="BD17">
        <v>2.0499999999999998</v>
      </c>
      <c r="BE17"/>
      <c r="BF17"/>
      <c r="BG17"/>
      <c r="BH17"/>
      <c r="BI17"/>
      <c r="BJ17"/>
      <c r="BK17"/>
      <c r="BL17"/>
      <c r="BM17"/>
      <c r="BN17"/>
      <c r="BO17"/>
      <c r="BP17"/>
      <c r="BQ17"/>
      <c r="BR17" t="s">
        <v>67</v>
      </c>
      <c r="BS17" s="1">
        <v>44798</v>
      </c>
      <c r="BT17" t="s">
        <v>705</v>
      </c>
      <c r="BU17">
        <v>3801</v>
      </c>
      <c r="BV17" t="s">
        <v>60</v>
      </c>
      <c r="BW17" t="s">
        <v>705</v>
      </c>
      <c r="BX17"/>
      <c r="BY17"/>
      <c r="BZ17"/>
    </row>
    <row r="18" spans="1:78" x14ac:dyDescent="0.2">
      <c r="A18" t="s">
        <v>724</v>
      </c>
      <c r="C18" t="s">
        <v>96</v>
      </c>
      <c r="D18" t="s">
        <v>1492</v>
      </c>
      <c r="E18" t="s">
        <v>703</v>
      </c>
      <c r="F18" t="s">
        <v>267</v>
      </c>
      <c r="G18" t="s">
        <v>725</v>
      </c>
      <c r="H18" t="s">
        <v>267</v>
      </c>
      <c r="I18" t="b">
        <v>0</v>
      </c>
      <c r="AO18">
        <v>7</v>
      </c>
      <c r="AR18">
        <v>2.8</v>
      </c>
      <c r="BQ18" t="s">
        <v>726</v>
      </c>
      <c r="BR18" t="s">
        <v>67</v>
      </c>
      <c r="BS18" s="1">
        <v>44798</v>
      </c>
      <c r="BT18" t="s">
        <v>705</v>
      </c>
      <c r="BU18">
        <v>3801</v>
      </c>
      <c r="BV18" t="s">
        <v>60</v>
      </c>
      <c r="BW18" t="s">
        <v>705</v>
      </c>
    </row>
    <row r="19" spans="1:78" x14ac:dyDescent="0.2">
      <c r="A19" s="10" t="s">
        <v>3678</v>
      </c>
      <c r="B19" s="10" t="s">
        <v>63</v>
      </c>
      <c r="C19" s="10" t="s">
        <v>96</v>
      </c>
      <c r="D19" s="10" t="s">
        <v>1484</v>
      </c>
      <c r="E19" s="10" t="s">
        <v>97</v>
      </c>
      <c r="F19" s="10" t="s">
        <v>98</v>
      </c>
      <c r="G19" s="10" t="s">
        <v>99</v>
      </c>
      <c r="H19" s="10" t="s">
        <v>98</v>
      </c>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t="s">
        <v>67</v>
      </c>
      <c r="BS19" s="12">
        <v>44964</v>
      </c>
      <c r="BT19" s="10" t="s">
        <v>2256</v>
      </c>
      <c r="BU19" s="10">
        <v>82637</v>
      </c>
      <c r="BV19" s="10" t="s">
        <v>60</v>
      </c>
      <c r="BW19" s="10" t="s">
        <v>2256</v>
      </c>
      <c r="BX19" s="10"/>
      <c r="BY19" s="10"/>
      <c r="BZ19" s="10"/>
    </row>
    <row r="20" spans="1:78" x14ac:dyDescent="0.2">
      <c r="A20" s="10" t="s">
        <v>3588</v>
      </c>
      <c r="B20" s="10"/>
      <c r="C20" s="10" t="s">
        <v>96</v>
      </c>
      <c r="D20" s="10" t="s">
        <v>1484</v>
      </c>
      <c r="E20" s="10" t="s">
        <v>97</v>
      </c>
      <c r="F20" s="10" t="s">
        <v>98</v>
      </c>
      <c r="G20" s="10" t="s">
        <v>99</v>
      </c>
      <c r="H20" s="10" t="s">
        <v>98</v>
      </c>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t="s">
        <v>67</v>
      </c>
      <c r="BS20" s="12">
        <v>44964</v>
      </c>
      <c r="BT20" s="10" t="s">
        <v>2976</v>
      </c>
      <c r="BU20" s="10">
        <v>7017</v>
      </c>
      <c r="BV20" s="10" t="s">
        <v>60</v>
      </c>
      <c r="BW20" s="10" t="s">
        <v>2976</v>
      </c>
      <c r="BX20" s="10"/>
      <c r="BY20" s="10"/>
      <c r="BZ20" s="10"/>
    </row>
    <row r="21" spans="1:78" x14ac:dyDescent="0.2">
      <c r="A21" s="6"/>
      <c r="B21" s="6"/>
      <c r="C21" s="6" t="s">
        <v>96</v>
      </c>
      <c r="D21" s="6" t="s">
        <v>1484</v>
      </c>
      <c r="E21" s="6" t="s">
        <v>97</v>
      </c>
      <c r="F21" s="6" t="s">
        <v>98</v>
      </c>
      <c r="G21" s="6" t="s">
        <v>99</v>
      </c>
      <c r="H21" s="6" t="s">
        <v>98</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57</v>
      </c>
      <c r="BK21" s="6"/>
      <c r="BL21" s="6"/>
      <c r="BM21" s="6"/>
      <c r="BN21" s="6"/>
      <c r="BO21" s="6"/>
      <c r="BP21" s="6"/>
      <c r="BQ21" s="6" t="s">
        <v>3565</v>
      </c>
      <c r="BR21" s="6" t="s">
        <v>3535</v>
      </c>
      <c r="BS21" s="7">
        <v>44950</v>
      </c>
      <c r="BT21" s="6" t="s">
        <v>68</v>
      </c>
      <c r="BU21" s="6">
        <v>2469</v>
      </c>
      <c r="BV21" s="6" t="s">
        <v>100</v>
      </c>
      <c r="BW21" s="6"/>
      <c r="BX21" s="6"/>
      <c r="BY21" s="6"/>
      <c r="BZ21" s="6"/>
    </row>
    <row r="22" spans="1:78" x14ac:dyDescent="0.2">
      <c r="A22" s="6" t="s">
        <v>505</v>
      </c>
      <c r="B22" s="6"/>
      <c r="C22" s="6" t="s">
        <v>96</v>
      </c>
      <c r="D22" s="6" t="s">
        <v>1484</v>
      </c>
      <c r="E22" s="6" t="s">
        <v>99</v>
      </c>
      <c r="F22" s="6" t="s">
        <v>506</v>
      </c>
      <c r="G22" s="6" t="s">
        <v>99</v>
      </c>
      <c r="H22" s="6" t="s">
        <v>506</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v>38</v>
      </c>
      <c r="BK22" s="6"/>
      <c r="BL22" s="6"/>
      <c r="BM22" s="6"/>
      <c r="BN22" s="6"/>
      <c r="BO22" s="6"/>
      <c r="BP22" s="6"/>
      <c r="BQ22" s="6" t="s">
        <v>3564</v>
      </c>
      <c r="BR22" s="6" t="s">
        <v>3535</v>
      </c>
      <c r="BS22" s="7">
        <v>44950</v>
      </c>
      <c r="BT22" s="6" t="s">
        <v>68</v>
      </c>
      <c r="BU22" s="6">
        <v>2469</v>
      </c>
      <c r="BV22" s="6" t="s">
        <v>100</v>
      </c>
      <c r="BW22" s="6"/>
      <c r="BX22" s="6"/>
      <c r="BY22" s="6"/>
      <c r="BZ22" s="6"/>
    </row>
    <row r="23" spans="1:78" x14ac:dyDescent="0.2">
      <c r="A23" s="10" t="s">
        <v>3587</v>
      </c>
      <c r="B23" s="10"/>
      <c r="C23" s="10" t="s">
        <v>96</v>
      </c>
      <c r="D23" s="10" t="s">
        <v>1484</v>
      </c>
      <c r="E23" s="10" t="s">
        <v>99</v>
      </c>
      <c r="F23" s="10" t="s">
        <v>506</v>
      </c>
      <c r="G23" s="10" t="s">
        <v>99</v>
      </c>
      <c r="H23" s="10" t="s">
        <v>506</v>
      </c>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t="s">
        <v>67</v>
      </c>
      <c r="BS23" s="12">
        <v>44964</v>
      </c>
      <c r="BT23" s="10" t="s">
        <v>2976</v>
      </c>
      <c r="BU23" s="10">
        <v>7017</v>
      </c>
      <c r="BV23" s="10" t="s">
        <v>60</v>
      </c>
      <c r="BW23" s="10" t="s">
        <v>2976</v>
      </c>
      <c r="BX23" s="10"/>
      <c r="BY23" s="10"/>
      <c r="BZ23" s="10"/>
    </row>
    <row r="24" spans="1:78" x14ac:dyDescent="0.2">
      <c r="A24" s="6"/>
      <c r="B24" s="6"/>
      <c r="C24" s="6" t="s">
        <v>96</v>
      </c>
      <c r="D24" s="6" t="s">
        <v>1484</v>
      </c>
      <c r="E24" s="6" t="s">
        <v>99</v>
      </c>
      <c r="F24" s="6" t="s">
        <v>506</v>
      </c>
      <c r="G24" s="6" t="s">
        <v>99</v>
      </c>
      <c r="H24" s="6" t="s">
        <v>506</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v>33</v>
      </c>
      <c r="BK24" s="6"/>
      <c r="BL24" s="6"/>
      <c r="BM24" s="6"/>
      <c r="BN24" s="6"/>
      <c r="BO24" s="6"/>
      <c r="BP24" s="6"/>
      <c r="BQ24" s="6" t="s">
        <v>3566</v>
      </c>
      <c r="BR24" s="6" t="s">
        <v>3535</v>
      </c>
      <c r="BS24" s="7">
        <v>44950</v>
      </c>
      <c r="BT24" s="6" t="s">
        <v>68</v>
      </c>
      <c r="BU24" s="6">
        <v>2469</v>
      </c>
      <c r="BV24" s="6" t="s">
        <v>100</v>
      </c>
      <c r="BW24" s="6"/>
      <c r="BX24" s="6"/>
      <c r="BY24" s="6"/>
      <c r="BZ24" s="6"/>
    </row>
    <row r="25" spans="1:78" x14ac:dyDescent="0.2">
      <c r="A25" s="10" t="s">
        <v>3582</v>
      </c>
      <c r="B25" s="10"/>
      <c r="C25" s="10" t="s">
        <v>96</v>
      </c>
      <c r="D25" s="10" t="s">
        <v>1484</v>
      </c>
      <c r="E25" s="10" t="s">
        <v>3583</v>
      </c>
      <c r="F25" s="10" t="s">
        <v>3584</v>
      </c>
      <c r="G25" s="10" t="s">
        <v>3583</v>
      </c>
      <c r="H25" s="10" t="s">
        <v>3584</v>
      </c>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t="s">
        <v>67</v>
      </c>
      <c r="BS25" s="12">
        <v>44964</v>
      </c>
      <c r="BT25" s="10" t="s">
        <v>2976</v>
      </c>
      <c r="BU25" s="10">
        <v>7017</v>
      </c>
      <c r="BV25" s="10" t="s">
        <v>60</v>
      </c>
      <c r="BW25" s="10" t="s">
        <v>2976</v>
      </c>
      <c r="BX25" s="10"/>
      <c r="BY25" s="10"/>
      <c r="BZ25" s="10"/>
    </row>
    <row r="26" spans="1:78" x14ac:dyDescent="0.2">
      <c r="A26" s="10" t="s">
        <v>3579</v>
      </c>
      <c r="B26" s="10"/>
      <c r="C26" s="10" t="s">
        <v>96</v>
      </c>
      <c r="D26" s="10" t="s">
        <v>1484</v>
      </c>
      <c r="E26" s="10" t="s">
        <v>3580</v>
      </c>
      <c r="F26" s="10" t="s">
        <v>3581</v>
      </c>
      <c r="G26" s="10" t="s">
        <v>3580</v>
      </c>
      <c r="H26" s="10" t="s">
        <v>3581</v>
      </c>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t="s">
        <v>67</v>
      </c>
      <c r="BS26" s="12">
        <v>44964</v>
      </c>
      <c r="BT26" s="10" t="s">
        <v>2976</v>
      </c>
      <c r="BU26" s="10">
        <v>7017</v>
      </c>
      <c r="BV26" s="10" t="s">
        <v>60</v>
      </c>
      <c r="BW26" s="10" t="s">
        <v>2976</v>
      </c>
      <c r="BX26" s="10"/>
      <c r="BY26" s="10"/>
      <c r="BZ26" s="10"/>
    </row>
    <row r="27" spans="1:78" s="6" customFormat="1" x14ac:dyDescent="0.2">
      <c r="A27" t="s">
        <v>1087</v>
      </c>
      <c r="B27"/>
      <c r="C27" t="s">
        <v>96</v>
      </c>
      <c r="D27" t="s">
        <v>1484</v>
      </c>
      <c r="E27" t="s">
        <v>1088</v>
      </c>
      <c r="F27" t="s">
        <v>1089</v>
      </c>
      <c r="G27" t="s">
        <v>1088</v>
      </c>
      <c r="H27" t="s">
        <v>1089</v>
      </c>
      <c r="I27"/>
      <c r="J27"/>
      <c r="K27"/>
      <c r="L27"/>
      <c r="M27"/>
      <c r="N27"/>
      <c r="O27"/>
      <c r="P27"/>
      <c r="Q27"/>
      <c r="R27"/>
      <c r="S27"/>
      <c r="T27"/>
      <c r="U27">
        <v>24.4</v>
      </c>
      <c r="V27"/>
      <c r="W27"/>
      <c r="X27">
        <v>24.6</v>
      </c>
      <c r="Y27">
        <v>25.4</v>
      </c>
      <c r="Z27"/>
      <c r="AA27"/>
      <c r="AB27">
        <v>27.1</v>
      </c>
      <c r="AC27"/>
      <c r="AD27"/>
      <c r="AE27"/>
      <c r="AF27">
        <v>28.5</v>
      </c>
      <c r="AG27"/>
      <c r="AH27"/>
      <c r="AI27"/>
      <c r="AJ27"/>
      <c r="AK27"/>
      <c r="AL27"/>
      <c r="AM27"/>
      <c r="AN27"/>
      <c r="AO27">
        <v>25.6</v>
      </c>
      <c r="AP27"/>
      <c r="AQ27"/>
      <c r="AR27">
        <v>14.8</v>
      </c>
      <c r="AS27">
        <v>28.9</v>
      </c>
      <c r="AT27"/>
      <c r="AU27"/>
      <c r="AV27">
        <v>16.399999999999999</v>
      </c>
      <c r="AW27">
        <v>30</v>
      </c>
      <c r="AX27"/>
      <c r="AY27"/>
      <c r="AZ27">
        <v>17.5</v>
      </c>
      <c r="BA27">
        <v>31.4</v>
      </c>
      <c r="BB27"/>
      <c r="BC27"/>
      <c r="BD27">
        <v>18.100000000000001</v>
      </c>
      <c r="BE27"/>
      <c r="BF27"/>
      <c r="BG27"/>
      <c r="BH27"/>
      <c r="BI27"/>
      <c r="BJ27"/>
      <c r="BK27"/>
      <c r="BL27"/>
      <c r="BM27"/>
      <c r="BN27"/>
      <c r="BO27"/>
      <c r="BP27"/>
      <c r="BQ27"/>
      <c r="BR27" t="s">
        <v>70</v>
      </c>
      <c r="BS27"/>
      <c r="BT27" t="s">
        <v>68</v>
      </c>
      <c r="BU27">
        <v>2469</v>
      </c>
      <c r="BV27" t="s">
        <v>100</v>
      </c>
      <c r="BW27"/>
      <c r="BX27"/>
      <c r="BY27"/>
      <c r="BZ27"/>
    </row>
    <row r="28" spans="1:78" x14ac:dyDescent="0.2">
      <c r="A28" t="s">
        <v>1090</v>
      </c>
      <c r="C28" t="s">
        <v>96</v>
      </c>
      <c r="D28" t="s">
        <v>1484</v>
      </c>
      <c r="E28" t="s">
        <v>1088</v>
      </c>
      <c r="F28" t="s">
        <v>1089</v>
      </c>
      <c r="G28" t="s">
        <v>1088</v>
      </c>
      <c r="H28" t="s">
        <v>1089</v>
      </c>
      <c r="Q28">
        <v>22.5</v>
      </c>
      <c r="T28">
        <v>17.3</v>
      </c>
      <c r="U28">
        <v>26.3</v>
      </c>
      <c r="X28">
        <v>26.8</v>
      </c>
      <c r="Y28">
        <v>34.799999999999997</v>
      </c>
      <c r="AB28">
        <v>34.700000000000003</v>
      </c>
      <c r="AC28">
        <v>29</v>
      </c>
      <c r="AF28">
        <v>33.299999999999997</v>
      </c>
      <c r="AG28">
        <v>22.6</v>
      </c>
      <c r="AS28">
        <v>26.7</v>
      </c>
      <c r="AV28">
        <v>17.2</v>
      </c>
      <c r="AW28">
        <v>33.9</v>
      </c>
      <c r="AZ28">
        <v>19.3</v>
      </c>
      <c r="BA28">
        <v>42.7</v>
      </c>
      <c r="BQ28" t="s">
        <v>1091</v>
      </c>
      <c r="BR28" t="s">
        <v>70</v>
      </c>
      <c r="BS28"/>
      <c r="BT28" t="s">
        <v>68</v>
      </c>
      <c r="BU28">
        <v>2469</v>
      </c>
      <c r="BV28" t="s">
        <v>71</v>
      </c>
      <c r="BW28" t="s">
        <v>68</v>
      </c>
    </row>
    <row r="29" spans="1:78" x14ac:dyDescent="0.2">
      <c r="A29" t="s">
        <v>1092</v>
      </c>
      <c r="C29" t="s">
        <v>96</v>
      </c>
      <c r="D29" t="s">
        <v>1484</v>
      </c>
      <c r="E29" t="s">
        <v>1088</v>
      </c>
      <c r="F29" t="s">
        <v>1089</v>
      </c>
      <c r="G29" t="s">
        <v>1088</v>
      </c>
      <c r="H29" t="s">
        <v>1089</v>
      </c>
      <c r="AG29">
        <v>31.7</v>
      </c>
      <c r="AJ29">
        <v>34.700000000000003</v>
      </c>
      <c r="BA29">
        <v>35</v>
      </c>
      <c r="BD29">
        <v>18.600000000000001</v>
      </c>
      <c r="BR29" t="s">
        <v>70</v>
      </c>
      <c r="BS29"/>
      <c r="BT29" t="s">
        <v>68</v>
      </c>
      <c r="BU29">
        <v>2469</v>
      </c>
      <c r="BV29" t="s">
        <v>71</v>
      </c>
      <c r="BW29" t="s">
        <v>68</v>
      </c>
    </row>
    <row r="30" spans="1:78" x14ac:dyDescent="0.2">
      <c r="A30" t="s">
        <v>1093</v>
      </c>
      <c r="C30" t="s">
        <v>96</v>
      </c>
      <c r="D30" t="s">
        <v>1484</v>
      </c>
      <c r="E30" t="s">
        <v>1088</v>
      </c>
      <c r="F30" t="s">
        <v>1089</v>
      </c>
      <c r="G30" t="s">
        <v>1088</v>
      </c>
      <c r="H30" t="s">
        <v>1089</v>
      </c>
      <c r="U30">
        <v>22.8</v>
      </c>
      <c r="X30">
        <v>23.5</v>
      </c>
      <c r="AC30">
        <v>26.8</v>
      </c>
      <c r="AF30">
        <v>26.6</v>
      </c>
      <c r="AG30">
        <v>22.5</v>
      </c>
      <c r="AJ30">
        <v>27.8</v>
      </c>
      <c r="AO30">
        <v>25</v>
      </c>
      <c r="AR30">
        <v>15.1</v>
      </c>
      <c r="AW30">
        <v>28.7</v>
      </c>
      <c r="AZ30">
        <v>15.3</v>
      </c>
      <c r="BA30">
        <v>32.200000000000003</v>
      </c>
      <c r="BD30">
        <v>15.3</v>
      </c>
      <c r="BE30">
        <v>30</v>
      </c>
      <c r="BH30">
        <v>13.9</v>
      </c>
      <c r="BR30" t="s">
        <v>70</v>
      </c>
      <c r="BS30"/>
      <c r="BT30" t="s">
        <v>68</v>
      </c>
      <c r="BU30">
        <v>2469</v>
      </c>
      <c r="BV30" t="s">
        <v>100</v>
      </c>
    </row>
    <row r="31" spans="1:78" x14ac:dyDescent="0.2">
      <c r="A31" t="s">
        <v>1094</v>
      </c>
      <c r="C31" t="s">
        <v>96</v>
      </c>
      <c r="D31" t="s">
        <v>1484</v>
      </c>
      <c r="E31" t="s">
        <v>1088</v>
      </c>
      <c r="F31" t="s">
        <v>1089</v>
      </c>
      <c r="G31" t="s">
        <v>1088</v>
      </c>
      <c r="H31" t="s">
        <v>1089</v>
      </c>
      <c r="M31">
        <v>18.399999999999999</v>
      </c>
      <c r="P31">
        <v>15.4</v>
      </c>
      <c r="Q31">
        <v>20.3</v>
      </c>
      <c r="T31">
        <v>17.2</v>
      </c>
      <c r="Y31">
        <v>26</v>
      </c>
      <c r="AB31">
        <v>25.8</v>
      </c>
      <c r="AC31">
        <v>26.4</v>
      </c>
      <c r="AF31">
        <v>30.7</v>
      </c>
      <c r="AG31">
        <v>25.9</v>
      </c>
      <c r="AJ31">
        <v>25.4</v>
      </c>
      <c r="BR31" t="s">
        <v>70</v>
      </c>
      <c r="BS31"/>
      <c r="BT31" t="s">
        <v>68</v>
      </c>
      <c r="BU31">
        <v>2469</v>
      </c>
      <c r="BV31" t="s">
        <v>100</v>
      </c>
    </row>
    <row r="32" spans="1:78" x14ac:dyDescent="0.2">
      <c r="A32" s="10" t="s">
        <v>3586</v>
      </c>
      <c r="B32" s="10"/>
      <c r="C32" s="10" t="s">
        <v>96</v>
      </c>
      <c r="D32" s="10" t="s">
        <v>1484</v>
      </c>
      <c r="E32" s="10" t="s">
        <v>1088</v>
      </c>
      <c r="F32" s="10" t="s">
        <v>1089</v>
      </c>
      <c r="G32" s="10" t="s">
        <v>1088</v>
      </c>
      <c r="H32" s="10" t="s">
        <v>1089</v>
      </c>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t="s">
        <v>67</v>
      </c>
      <c r="BS32" s="12">
        <v>44964</v>
      </c>
      <c r="BT32" s="10" t="s">
        <v>2976</v>
      </c>
      <c r="BU32" s="10">
        <v>7017</v>
      </c>
      <c r="BV32" s="10" t="s">
        <v>60</v>
      </c>
      <c r="BW32" s="10" t="s">
        <v>2976</v>
      </c>
      <c r="BX32" s="10"/>
      <c r="BY32" s="10"/>
      <c r="BZ32" s="10"/>
    </row>
    <row r="33" spans="1:78" x14ac:dyDescent="0.2">
      <c r="A33" t="s">
        <v>1095</v>
      </c>
      <c r="C33" t="s">
        <v>96</v>
      </c>
      <c r="D33" t="s">
        <v>1484</v>
      </c>
      <c r="E33" t="s">
        <v>1088</v>
      </c>
      <c r="F33" t="s">
        <v>1096</v>
      </c>
      <c r="G33" t="s">
        <v>1088</v>
      </c>
      <c r="H33" t="s">
        <v>1096</v>
      </c>
      <c r="AO33">
        <v>16.8</v>
      </c>
      <c r="AR33">
        <v>7.5</v>
      </c>
      <c r="AS33">
        <v>19.3</v>
      </c>
      <c r="AV33">
        <v>8.4</v>
      </c>
      <c r="AW33">
        <v>19.8</v>
      </c>
      <c r="AZ33">
        <v>8.8000000000000007</v>
      </c>
      <c r="BA33">
        <v>21.3</v>
      </c>
      <c r="BD33">
        <v>9.3000000000000007</v>
      </c>
      <c r="BE33">
        <v>20.5</v>
      </c>
      <c r="BR33" t="s">
        <v>70</v>
      </c>
      <c r="BS33"/>
      <c r="BT33" t="s">
        <v>68</v>
      </c>
      <c r="BU33">
        <v>2469</v>
      </c>
      <c r="BV33" t="s">
        <v>71</v>
      </c>
      <c r="BW33" t="s">
        <v>68</v>
      </c>
    </row>
    <row r="34" spans="1:78" x14ac:dyDescent="0.2">
      <c r="A34" t="s">
        <v>1097</v>
      </c>
      <c r="C34" t="s">
        <v>96</v>
      </c>
      <c r="D34" t="s">
        <v>1484</v>
      </c>
      <c r="E34" t="s">
        <v>1088</v>
      </c>
      <c r="F34" t="s">
        <v>1098</v>
      </c>
      <c r="G34" t="s">
        <v>1088</v>
      </c>
      <c r="H34" t="s">
        <v>1098</v>
      </c>
      <c r="M34">
        <v>12.5</v>
      </c>
      <c r="P34">
        <v>8.5</v>
      </c>
      <c r="Q34">
        <v>14.5</v>
      </c>
      <c r="T34">
        <v>9</v>
      </c>
      <c r="U34">
        <v>15.8</v>
      </c>
      <c r="X34">
        <v>14.5</v>
      </c>
      <c r="Y34">
        <v>19.5</v>
      </c>
      <c r="AB34">
        <v>16.899999999999999</v>
      </c>
      <c r="AC34">
        <v>18.7</v>
      </c>
      <c r="AF34">
        <v>19.399999999999999</v>
      </c>
      <c r="AG34">
        <v>13.8</v>
      </c>
      <c r="AJ34">
        <v>15.1</v>
      </c>
      <c r="BQ34" t="s">
        <v>1099</v>
      </c>
      <c r="BR34" t="s">
        <v>70</v>
      </c>
      <c r="BS34"/>
      <c r="BT34" t="s">
        <v>68</v>
      </c>
      <c r="BU34">
        <v>2469</v>
      </c>
      <c r="BV34" t="s">
        <v>71</v>
      </c>
      <c r="BW34" t="s">
        <v>68</v>
      </c>
    </row>
    <row r="35" spans="1:78" x14ac:dyDescent="0.2">
      <c r="A35" s="10" t="s">
        <v>3585</v>
      </c>
      <c r="B35" s="10"/>
      <c r="C35" s="10" t="s">
        <v>96</v>
      </c>
      <c r="D35" s="10" t="s">
        <v>1484</v>
      </c>
      <c r="E35" s="10" t="s">
        <v>1088</v>
      </c>
      <c r="F35" s="10" t="s">
        <v>1098</v>
      </c>
      <c r="G35" s="10" t="s">
        <v>1088</v>
      </c>
      <c r="H35" s="10" t="s">
        <v>1098</v>
      </c>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t="s">
        <v>67</v>
      </c>
      <c r="BS35" s="12">
        <v>44964</v>
      </c>
      <c r="BT35" s="10" t="s">
        <v>2976</v>
      </c>
      <c r="BU35" s="10">
        <v>7017</v>
      </c>
      <c r="BV35" s="10" t="s">
        <v>60</v>
      </c>
      <c r="BW35" s="10" t="s">
        <v>2976</v>
      </c>
      <c r="BX35" s="10"/>
      <c r="BY35" s="10"/>
      <c r="BZ35" s="10"/>
    </row>
    <row r="36" spans="1:78" x14ac:dyDescent="0.2">
      <c r="A36" t="s">
        <v>3547</v>
      </c>
      <c r="C36" t="s">
        <v>96</v>
      </c>
      <c r="D36" t="s">
        <v>1484</v>
      </c>
      <c r="E36" t="s">
        <v>1088</v>
      </c>
      <c r="F36" t="s">
        <v>1098</v>
      </c>
      <c r="G36" t="s">
        <v>1088</v>
      </c>
      <c r="H36" t="s">
        <v>3606</v>
      </c>
      <c r="AG36">
        <v>20.7</v>
      </c>
      <c r="AK36">
        <v>13.5</v>
      </c>
      <c r="AS36">
        <v>17.3</v>
      </c>
      <c r="BI36">
        <v>51</v>
      </c>
      <c r="BQ36" t="s">
        <v>3607</v>
      </c>
      <c r="BR36" t="s">
        <v>67</v>
      </c>
      <c r="BS36" s="1">
        <v>44964</v>
      </c>
      <c r="BT36" t="s">
        <v>2920</v>
      </c>
      <c r="BU36">
        <v>2528</v>
      </c>
    </row>
    <row r="37" spans="1:78" x14ac:dyDescent="0.2">
      <c r="A37" s="10" t="s">
        <v>3604</v>
      </c>
      <c r="B37" s="10"/>
      <c r="C37" s="10" t="s">
        <v>96</v>
      </c>
      <c r="D37" s="10" t="s">
        <v>1484</v>
      </c>
      <c r="E37" s="10" t="s">
        <v>1088</v>
      </c>
      <c r="F37" s="10" t="s">
        <v>1098</v>
      </c>
      <c r="G37" s="10" t="s">
        <v>1088</v>
      </c>
      <c r="H37" s="10" t="s">
        <v>3606</v>
      </c>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t="s">
        <v>67</v>
      </c>
      <c r="BS37" s="12">
        <v>44964</v>
      </c>
      <c r="BT37" s="10" t="s">
        <v>2920</v>
      </c>
      <c r="BU37" s="10">
        <v>2528</v>
      </c>
      <c r="BV37" s="10" t="s">
        <v>60</v>
      </c>
      <c r="BW37" s="10" t="s">
        <v>2920</v>
      </c>
      <c r="BX37" s="10"/>
      <c r="BY37" s="10"/>
      <c r="BZ37" s="10"/>
    </row>
    <row r="38" spans="1:78" x14ac:dyDescent="0.2">
      <c r="A38" s="10" t="s">
        <v>3605</v>
      </c>
      <c r="B38" s="10"/>
      <c r="C38" s="10" t="s">
        <v>96</v>
      </c>
      <c r="D38" s="10" t="s">
        <v>1484</v>
      </c>
      <c r="E38" s="10" t="s">
        <v>1088</v>
      </c>
      <c r="F38" s="10" t="s">
        <v>1098</v>
      </c>
      <c r="G38" s="10" t="s">
        <v>1088</v>
      </c>
      <c r="H38" s="10" t="s">
        <v>3606</v>
      </c>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t="s">
        <v>67</v>
      </c>
      <c r="BS38" s="12">
        <v>44964</v>
      </c>
      <c r="BT38" s="10" t="s">
        <v>2920</v>
      </c>
      <c r="BU38" s="10">
        <v>2528</v>
      </c>
      <c r="BV38" s="10" t="s">
        <v>60</v>
      </c>
      <c r="BW38" s="10" t="s">
        <v>2920</v>
      </c>
      <c r="BX38" s="10"/>
      <c r="BY38" s="10"/>
      <c r="BZ38" s="10"/>
    </row>
    <row r="39" spans="1:78" x14ac:dyDescent="0.2">
      <c r="A39" s="6"/>
      <c r="B39" s="6"/>
      <c r="C39" s="6" t="s">
        <v>96</v>
      </c>
      <c r="D39" s="6" t="s">
        <v>1491</v>
      </c>
      <c r="E39" s="6" t="s">
        <v>3733</v>
      </c>
      <c r="F39" s="6" t="s">
        <v>3701</v>
      </c>
      <c r="G39" s="6" t="s">
        <v>343</v>
      </c>
      <c r="H39" s="6" t="s">
        <v>3701</v>
      </c>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v>7</v>
      </c>
      <c r="AT39" s="6"/>
      <c r="AU39" s="6"/>
      <c r="AV39" s="6">
        <v>3.8</v>
      </c>
      <c r="AW39" s="6"/>
      <c r="AX39" s="6"/>
      <c r="AY39" s="6"/>
      <c r="AZ39" s="6"/>
      <c r="BA39" s="6"/>
      <c r="BB39" s="6"/>
      <c r="BC39" s="6"/>
      <c r="BD39" s="6"/>
      <c r="BE39" s="6"/>
      <c r="BF39" s="6"/>
      <c r="BG39" s="6"/>
      <c r="BH39" s="6"/>
      <c r="BI39" s="6"/>
      <c r="BJ39" s="6"/>
      <c r="BK39" s="6"/>
      <c r="BL39" s="6"/>
      <c r="BM39" s="6"/>
      <c r="BN39" s="6"/>
      <c r="BO39" s="6"/>
      <c r="BP39" s="6"/>
      <c r="BQ39" s="6"/>
      <c r="BR39" s="6" t="s">
        <v>67</v>
      </c>
      <c r="BS39" s="7">
        <v>44964</v>
      </c>
      <c r="BT39" s="6" t="s">
        <v>3669</v>
      </c>
      <c r="BU39" s="58" t="s">
        <v>3702</v>
      </c>
      <c r="BV39" s="6"/>
      <c r="BW39" s="6"/>
      <c r="BX39" s="6"/>
      <c r="BY39" s="6"/>
      <c r="BZ39" s="6"/>
    </row>
    <row r="40" spans="1:78" x14ac:dyDescent="0.2">
      <c r="A40" t="s">
        <v>626</v>
      </c>
      <c r="B40" t="s">
        <v>322</v>
      </c>
      <c r="C40" t="s">
        <v>96</v>
      </c>
      <c r="D40" t="s">
        <v>627</v>
      </c>
      <c r="E40" t="s">
        <v>628</v>
      </c>
      <c r="F40" t="s">
        <v>629</v>
      </c>
      <c r="G40" t="s">
        <v>628</v>
      </c>
      <c r="H40" t="s">
        <v>629</v>
      </c>
      <c r="AW40">
        <v>10.4</v>
      </c>
      <c r="AX40">
        <v>5.6</v>
      </c>
      <c r="AY40">
        <v>5.4</v>
      </c>
      <c r="AZ40">
        <v>5.6</v>
      </c>
      <c r="BQ40" t="s">
        <v>2160</v>
      </c>
      <c r="BR40" t="s">
        <v>58</v>
      </c>
      <c r="BS40" s="1">
        <v>44819</v>
      </c>
      <c r="BT40" t="s">
        <v>59</v>
      </c>
      <c r="BU40">
        <v>3485</v>
      </c>
      <c r="BV40" t="s">
        <v>60</v>
      </c>
      <c r="BW40" t="s">
        <v>59</v>
      </c>
    </row>
    <row r="41" spans="1:78" x14ac:dyDescent="0.2">
      <c r="A41" s="6"/>
      <c r="B41" s="6"/>
      <c r="C41" s="6" t="s">
        <v>96</v>
      </c>
      <c r="D41" s="6" t="s">
        <v>627</v>
      </c>
      <c r="E41" s="6" t="s">
        <v>628</v>
      </c>
      <c r="F41" s="6" t="s">
        <v>3699</v>
      </c>
      <c r="G41" s="6" t="s">
        <v>126</v>
      </c>
      <c r="H41" s="6" t="s">
        <v>3699</v>
      </c>
      <c r="I41" s="6"/>
      <c r="J41" s="6"/>
      <c r="K41" s="6"/>
      <c r="L41" s="6"/>
      <c r="M41" s="6"/>
      <c r="N41" s="6"/>
      <c r="O41" s="6"/>
      <c r="P41" s="6"/>
      <c r="Q41" s="6"/>
      <c r="R41" s="6"/>
      <c r="S41" s="6"/>
      <c r="T41" s="6"/>
      <c r="U41" s="6">
        <v>10</v>
      </c>
      <c r="V41" s="6"/>
      <c r="W41" s="6"/>
      <c r="X41" s="6">
        <v>12</v>
      </c>
      <c r="Y41" s="6"/>
      <c r="Z41" s="6"/>
      <c r="AA41" s="6"/>
      <c r="AB41" s="6"/>
      <c r="AC41" s="6">
        <v>11</v>
      </c>
      <c r="AD41" s="6"/>
      <c r="AE41" s="6"/>
      <c r="AF41" s="6">
        <v>16</v>
      </c>
      <c r="AG41" s="6">
        <v>8</v>
      </c>
      <c r="AH41" s="6"/>
      <c r="AI41" s="6"/>
      <c r="AJ41" s="6">
        <v>15</v>
      </c>
      <c r="AK41" s="6"/>
      <c r="AL41" s="6"/>
      <c r="AM41" s="6"/>
      <c r="AN41" s="6"/>
      <c r="AO41" s="6"/>
      <c r="AP41" s="6"/>
      <c r="AQ41" s="6"/>
      <c r="AR41" s="6"/>
      <c r="AS41" s="6"/>
      <c r="AT41" s="6"/>
      <c r="AU41" s="6"/>
      <c r="AV41" s="6"/>
      <c r="AW41" s="6">
        <v>10.5</v>
      </c>
      <c r="AX41" s="6"/>
      <c r="AY41" s="6"/>
      <c r="AZ41" s="6">
        <v>8</v>
      </c>
      <c r="BA41" s="6">
        <v>12.5</v>
      </c>
      <c r="BB41" s="6"/>
      <c r="BC41" s="6"/>
      <c r="BD41" s="6">
        <v>9</v>
      </c>
      <c r="BE41" s="6"/>
      <c r="BF41" s="6"/>
      <c r="BG41" s="6"/>
      <c r="BH41" s="6"/>
      <c r="BI41" s="6">
        <v>31</v>
      </c>
      <c r="BJ41" s="6">
        <v>37</v>
      </c>
      <c r="BK41" s="6"/>
      <c r="BL41" s="6"/>
      <c r="BM41" s="6"/>
      <c r="BN41" s="6"/>
      <c r="BO41" s="6"/>
      <c r="BP41" s="6">
        <v>73</v>
      </c>
      <c r="BQ41" s="6"/>
      <c r="BR41" s="6" t="s">
        <v>67</v>
      </c>
      <c r="BS41" s="7">
        <v>44964</v>
      </c>
      <c r="BT41" s="6" t="s">
        <v>3669</v>
      </c>
      <c r="BU41" s="58" t="s">
        <v>3702</v>
      </c>
      <c r="BV41" s="6"/>
      <c r="BW41" s="6"/>
      <c r="BX41" s="6"/>
      <c r="BY41" s="6"/>
      <c r="BZ41" s="6"/>
    </row>
    <row r="42" spans="1:78" s="4" customFormat="1" x14ac:dyDescent="0.2">
      <c r="A42" t="s">
        <v>630</v>
      </c>
      <c r="B42" t="s">
        <v>322</v>
      </c>
      <c r="C42" t="s">
        <v>96</v>
      </c>
      <c r="D42" t="s">
        <v>627</v>
      </c>
      <c r="E42" t="s">
        <v>628</v>
      </c>
      <c r="F42" t="s">
        <v>631</v>
      </c>
      <c r="G42" t="s">
        <v>628</v>
      </c>
      <c r="H42" t="s">
        <v>631</v>
      </c>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v>7.4</v>
      </c>
      <c r="BF42">
        <v>4.4000000000000004</v>
      </c>
      <c r="BG42">
        <v>3.7</v>
      </c>
      <c r="BH42">
        <v>4.4000000000000004</v>
      </c>
      <c r="BI42"/>
      <c r="BJ42"/>
      <c r="BK42"/>
      <c r="BL42"/>
      <c r="BM42"/>
      <c r="BN42"/>
      <c r="BO42"/>
      <c r="BP42"/>
      <c r="BQ42" t="s">
        <v>2161</v>
      </c>
      <c r="BR42" t="s">
        <v>58</v>
      </c>
      <c r="BS42" s="1">
        <v>44819</v>
      </c>
      <c r="BT42" t="s">
        <v>59</v>
      </c>
      <c r="BU42">
        <v>3485</v>
      </c>
      <c r="BV42" t="s">
        <v>60</v>
      </c>
      <c r="BW42" t="s">
        <v>59</v>
      </c>
      <c r="BX42"/>
      <c r="BY42"/>
      <c r="BZ42"/>
    </row>
    <row r="43" spans="1:78" x14ac:dyDescent="0.2">
      <c r="A43" t="s">
        <v>2587</v>
      </c>
      <c r="C43" t="s">
        <v>96</v>
      </c>
      <c r="D43" t="s">
        <v>627</v>
      </c>
      <c r="E43" t="s">
        <v>628</v>
      </c>
      <c r="F43" t="s">
        <v>631</v>
      </c>
      <c r="G43" t="s">
        <v>628</v>
      </c>
      <c r="H43" t="s">
        <v>2589</v>
      </c>
      <c r="AW43">
        <v>6.9</v>
      </c>
      <c r="AX43">
        <v>4.2</v>
      </c>
      <c r="AY43">
        <v>4.5999999999999996</v>
      </c>
      <c r="AZ43">
        <v>4.5999999999999996</v>
      </c>
      <c r="BR43" t="s">
        <v>67</v>
      </c>
      <c r="BS43" s="1">
        <v>44827</v>
      </c>
      <c r="BT43" t="s">
        <v>2590</v>
      </c>
      <c r="BU43">
        <v>1985</v>
      </c>
      <c r="BV43" t="s">
        <v>60</v>
      </c>
    </row>
    <row r="44" spans="1:78" x14ac:dyDescent="0.2">
      <c r="A44" t="s">
        <v>1853</v>
      </c>
      <c r="C44" t="s">
        <v>96</v>
      </c>
      <c r="D44" t="s">
        <v>627</v>
      </c>
      <c r="E44" t="s">
        <v>628</v>
      </c>
      <c r="F44" t="s">
        <v>267</v>
      </c>
      <c r="G44" t="s">
        <v>628</v>
      </c>
      <c r="H44" t="s">
        <v>267</v>
      </c>
      <c r="AC44">
        <v>5.2610000000000001</v>
      </c>
      <c r="AF44">
        <v>7.173</v>
      </c>
      <c r="BR44" t="s">
        <v>67</v>
      </c>
      <c r="BS44" s="1">
        <v>44812</v>
      </c>
      <c r="BT44" t="s">
        <v>1701</v>
      </c>
      <c r="BU44">
        <v>1420</v>
      </c>
    </row>
    <row r="45" spans="1:78" x14ac:dyDescent="0.2">
      <c r="A45" s="6"/>
      <c r="B45" s="6"/>
      <c r="C45" s="6" t="s">
        <v>96</v>
      </c>
      <c r="D45" s="6" t="s">
        <v>627</v>
      </c>
      <c r="E45" s="6" t="s">
        <v>700</v>
      </c>
      <c r="F45" s="6" t="s">
        <v>3730</v>
      </c>
      <c r="G45" s="6" t="s">
        <v>126</v>
      </c>
      <c r="H45" s="6" t="s">
        <v>3690</v>
      </c>
      <c r="I45" s="6"/>
      <c r="J45" s="6"/>
      <c r="K45" s="6"/>
      <c r="L45" s="6"/>
      <c r="M45" s="6"/>
      <c r="N45" s="6"/>
      <c r="O45" s="6"/>
      <c r="P45" s="6"/>
      <c r="Q45" s="6"/>
      <c r="R45" s="6"/>
      <c r="S45" s="6"/>
      <c r="T45" s="6"/>
      <c r="U45" s="6"/>
      <c r="V45" s="6"/>
      <c r="W45" s="6"/>
      <c r="X45" s="6"/>
      <c r="Y45" s="6"/>
      <c r="Z45" s="6"/>
      <c r="AA45" s="6"/>
      <c r="AB45" s="6">
        <v>8</v>
      </c>
      <c r="AC45" s="6">
        <v>7.5</v>
      </c>
      <c r="AD45" s="6"/>
      <c r="AE45" s="6"/>
      <c r="AF45" s="6">
        <v>10.5</v>
      </c>
      <c r="AG45" s="6">
        <v>5</v>
      </c>
      <c r="AH45" s="6"/>
      <c r="AI45" s="6"/>
      <c r="AJ45" s="6">
        <v>9</v>
      </c>
      <c r="AK45" s="6"/>
      <c r="AL45" s="6"/>
      <c r="AM45" s="6"/>
      <c r="AN45" s="6"/>
      <c r="AO45" s="6"/>
      <c r="AP45" s="6"/>
      <c r="AQ45" s="6"/>
      <c r="AR45" s="6"/>
      <c r="AS45" s="6"/>
      <c r="AT45" s="6"/>
      <c r="AU45" s="6"/>
      <c r="AV45" s="6"/>
      <c r="AW45" s="6"/>
      <c r="AX45" s="6"/>
      <c r="AY45" s="6"/>
      <c r="AZ45" s="6"/>
      <c r="BA45" s="6">
        <v>9</v>
      </c>
      <c r="BB45" s="6"/>
      <c r="BC45" s="6"/>
      <c r="BD45" s="6">
        <v>5</v>
      </c>
      <c r="BE45" s="6">
        <v>8.5</v>
      </c>
      <c r="BF45" s="6"/>
      <c r="BG45" s="6"/>
      <c r="BH45" s="6"/>
      <c r="BI45" s="6">
        <v>21</v>
      </c>
      <c r="BJ45" s="6"/>
      <c r="BK45" s="6"/>
      <c r="BL45" s="6"/>
      <c r="BM45" s="6">
        <v>45</v>
      </c>
      <c r="BN45" s="6"/>
      <c r="BO45" s="6"/>
      <c r="BP45" s="6"/>
      <c r="BQ45" s="6"/>
      <c r="BR45" s="6" t="s">
        <v>67</v>
      </c>
      <c r="BS45" s="7">
        <v>44964</v>
      </c>
      <c r="BT45" s="6" t="s">
        <v>3669</v>
      </c>
      <c r="BU45" s="58" t="s">
        <v>3702</v>
      </c>
      <c r="BV45" s="6"/>
      <c r="BW45" s="6"/>
      <c r="BX45" s="6"/>
      <c r="BY45" s="6"/>
      <c r="BZ45" s="6"/>
    </row>
    <row r="46" spans="1:78" x14ac:dyDescent="0.2">
      <c r="A46" t="s">
        <v>699</v>
      </c>
      <c r="B46" t="s">
        <v>322</v>
      </c>
      <c r="C46" t="s">
        <v>96</v>
      </c>
      <c r="D46" t="s">
        <v>627</v>
      </c>
      <c r="E46" t="s">
        <v>700</v>
      </c>
      <c r="F46" t="s">
        <v>701</v>
      </c>
      <c r="G46" t="s">
        <v>700</v>
      </c>
      <c r="H46" t="s">
        <v>701</v>
      </c>
      <c r="Y46">
        <v>10.199999999999999</v>
      </c>
      <c r="AB46">
        <v>11.3</v>
      </c>
      <c r="BR46" t="s">
        <v>58</v>
      </c>
      <c r="BS46" s="1">
        <v>44819</v>
      </c>
      <c r="BT46" t="s">
        <v>59</v>
      </c>
      <c r="BU46">
        <v>3485</v>
      </c>
      <c r="BV46" t="s">
        <v>60</v>
      </c>
      <c r="BW46" t="s">
        <v>59</v>
      </c>
    </row>
    <row r="47" spans="1:78" x14ac:dyDescent="0.2">
      <c r="A47" s="6"/>
      <c r="B47" s="6"/>
      <c r="C47" s="6" t="s">
        <v>96</v>
      </c>
      <c r="D47" s="6" t="s">
        <v>627</v>
      </c>
      <c r="E47" s="6" t="s">
        <v>700</v>
      </c>
      <c r="F47" s="6" t="s">
        <v>3696</v>
      </c>
      <c r="G47" s="6" t="s">
        <v>126</v>
      </c>
      <c r="H47" s="6" t="s">
        <v>3696</v>
      </c>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v>7</v>
      </c>
      <c r="BF47" s="6"/>
      <c r="BG47" s="6"/>
      <c r="BH47" s="6"/>
      <c r="BI47" s="6"/>
      <c r="BJ47" s="6">
        <v>22</v>
      </c>
      <c r="BK47" s="6"/>
      <c r="BL47" s="6"/>
      <c r="BM47" s="6"/>
      <c r="BN47" s="6"/>
      <c r="BO47" s="6"/>
      <c r="BP47" s="6"/>
      <c r="BQ47" s="6"/>
      <c r="BR47" s="6" t="s">
        <v>67</v>
      </c>
      <c r="BS47" s="7">
        <v>44964</v>
      </c>
      <c r="BT47" s="6" t="s">
        <v>3669</v>
      </c>
      <c r="BU47" s="58" t="s">
        <v>3702</v>
      </c>
      <c r="BV47" s="6"/>
      <c r="BW47" s="6"/>
      <c r="BX47" s="6"/>
      <c r="BY47" s="6"/>
      <c r="BZ47" s="6"/>
    </row>
    <row r="48" spans="1:78" s="20" customFormat="1" x14ac:dyDescent="0.2">
      <c r="A48" s="6"/>
      <c r="B48" s="6"/>
      <c r="C48" s="6" t="s">
        <v>96</v>
      </c>
      <c r="D48" s="6" t="s">
        <v>627</v>
      </c>
      <c r="E48" s="6" t="s">
        <v>3728</v>
      </c>
      <c r="F48" s="6" t="s">
        <v>3687</v>
      </c>
      <c r="G48" s="6" t="s">
        <v>126</v>
      </c>
      <c r="H48" s="6" t="s">
        <v>3687</v>
      </c>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v>11</v>
      </c>
      <c r="AX48" s="6"/>
      <c r="AY48" s="6"/>
      <c r="AZ48" s="6">
        <v>9.5</v>
      </c>
      <c r="BA48" s="6">
        <v>12.5</v>
      </c>
      <c r="BB48" s="6"/>
      <c r="BC48" s="6"/>
      <c r="BD48" s="6">
        <v>10</v>
      </c>
      <c r="BE48" s="6">
        <v>12.5</v>
      </c>
      <c r="BF48" s="6"/>
      <c r="BG48" s="6"/>
      <c r="BH48" s="6">
        <v>9.5</v>
      </c>
      <c r="BI48" s="6"/>
      <c r="BJ48" s="6">
        <v>37</v>
      </c>
      <c r="BK48" s="6"/>
      <c r="BL48" s="6"/>
      <c r="BM48" s="6"/>
      <c r="BN48" s="6"/>
      <c r="BO48" s="6"/>
      <c r="BP48" s="6">
        <v>81</v>
      </c>
      <c r="BQ48" s="6"/>
      <c r="BR48" s="6" t="s">
        <v>67</v>
      </c>
      <c r="BS48" s="7">
        <v>44964</v>
      </c>
      <c r="BT48" s="6" t="s">
        <v>3669</v>
      </c>
      <c r="BU48" s="58" t="s">
        <v>3702</v>
      </c>
      <c r="BV48" s="6"/>
      <c r="BW48" s="6"/>
      <c r="BX48" s="6"/>
      <c r="BY48" s="6"/>
      <c r="BZ48" s="6"/>
    </row>
    <row r="49" spans="1:78" x14ac:dyDescent="0.2">
      <c r="A49" s="6"/>
      <c r="B49" s="6"/>
      <c r="C49" s="6" t="s">
        <v>96</v>
      </c>
      <c r="D49" s="6" t="s">
        <v>627</v>
      </c>
      <c r="E49" s="6" t="s">
        <v>2503</v>
      </c>
      <c r="F49" s="6" t="s">
        <v>3688</v>
      </c>
      <c r="G49" s="6" t="s">
        <v>126</v>
      </c>
      <c r="H49" s="6" t="s">
        <v>3697</v>
      </c>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v>12</v>
      </c>
      <c r="BF49" s="6"/>
      <c r="BG49" s="6"/>
      <c r="BH49" s="6"/>
      <c r="BI49" s="6"/>
      <c r="BJ49" s="6">
        <v>40</v>
      </c>
      <c r="BK49" s="6"/>
      <c r="BL49" s="6"/>
      <c r="BM49" s="6"/>
      <c r="BN49" s="6"/>
      <c r="BO49" s="6"/>
      <c r="BP49" s="6"/>
      <c r="BQ49" s="6"/>
      <c r="BR49" s="6" t="s">
        <v>67</v>
      </c>
      <c r="BS49" s="7">
        <v>44964</v>
      </c>
      <c r="BT49" s="6" t="s">
        <v>3669</v>
      </c>
      <c r="BU49" s="58" t="s">
        <v>3702</v>
      </c>
      <c r="BV49" s="6"/>
      <c r="BW49" s="6"/>
      <c r="BX49" s="6"/>
      <c r="BY49" s="6"/>
      <c r="BZ49" s="6"/>
    </row>
    <row r="50" spans="1:78" s="10" customFormat="1" x14ac:dyDescent="0.2">
      <c r="A50" s="6"/>
      <c r="B50" s="6"/>
      <c r="C50" s="6" t="s">
        <v>96</v>
      </c>
      <c r="D50" s="6" t="s">
        <v>627</v>
      </c>
      <c r="E50" s="6" t="s">
        <v>2503</v>
      </c>
      <c r="F50" s="6" t="s">
        <v>3725</v>
      </c>
      <c r="G50" s="6" t="s">
        <v>126</v>
      </c>
      <c r="H50" s="6" t="s">
        <v>342</v>
      </c>
      <c r="I50" s="6"/>
      <c r="J50" s="6"/>
      <c r="K50" s="6"/>
      <c r="L50" s="6"/>
      <c r="M50" s="6"/>
      <c r="N50" s="6"/>
      <c r="O50" s="6"/>
      <c r="P50" s="6"/>
      <c r="Q50" s="6"/>
      <c r="R50" s="6"/>
      <c r="S50" s="6"/>
      <c r="T50" s="6"/>
      <c r="U50" s="6"/>
      <c r="V50" s="6"/>
      <c r="W50" s="6"/>
      <c r="X50" s="6"/>
      <c r="Y50" s="6"/>
      <c r="Z50" s="6"/>
      <c r="AA50" s="6"/>
      <c r="AB50" s="6"/>
      <c r="AC50" s="6">
        <v>22</v>
      </c>
      <c r="AD50" s="6"/>
      <c r="AE50" s="6"/>
      <c r="AF50" s="6">
        <v>16</v>
      </c>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t="s">
        <v>67</v>
      </c>
      <c r="BS50" s="7">
        <v>44964</v>
      </c>
      <c r="BT50" s="6" t="s">
        <v>3669</v>
      </c>
      <c r="BU50" s="58" t="s">
        <v>3702</v>
      </c>
      <c r="BV50" s="6"/>
      <c r="BW50" s="6"/>
      <c r="BX50" s="6"/>
      <c r="BY50" s="6"/>
      <c r="BZ50" s="6"/>
    </row>
    <row r="51" spans="1:78" x14ac:dyDescent="0.2">
      <c r="A51" s="6" t="s">
        <v>3548</v>
      </c>
      <c r="B51" s="6"/>
      <c r="C51" s="6" t="s">
        <v>1488</v>
      </c>
      <c r="D51" s="6" t="s">
        <v>1489</v>
      </c>
      <c r="E51" s="6" t="s">
        <v>333</v>
      </c>
      <c r="F51" s="6" t="s">
        <v>334</v>
      </c>
      <c r="G51" s="6" t="s">
        <v>335</v>
      </c>
      <c r="H51" s="6" t="s">
        <v>334</v>
      </c>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v>22</v>
      </c>
      <c r="BK51" s="6"/>
      <c r="BL51" s="6"/>
      <c r="BM51" s="6"/>
      <c r="BN51" s="6"/>
      <c r="BO51" s="6"/>
      <c r="BP51" s="6"/>
      <c r="BQ51" s="6" t="s">
        <v>1450</v>
      </c>
      <c r="BR51" s="6" t="s">
        <v>67</v>
      </c>
      <c r="BS51" s="7">
        <v>44806</v>
      </c>
      <c r="BT51" s="6" t="s">
        <v>1443</v>
      </c>
      <c r="BU51" s="6">
        <v>35427</v>
      </c>
      <c r="BV51" s="6"/>
      <c r="BW51" s="6"/>
      <c r="BX51" s="6"/>
      <c r="BY51" s="6"/>
      <c r="BZ51" s="6"/>
    </row>
    <row r="52" spans="1:78" x14ac:dyDescent="0.2">
      <c r="C52" t="s">
        <v>1488</v>
      </c>
      <c r="D52" t="s">
        <v>1489</v>
      </c>
      <c r="E52" t="s">
        <v>333</v>
      </c>
      <c r="F52" t="s">
        <v>334</v>
      </c>
      <c r="G52" t="s">
        <v>335</v>
      </c>
      <c r="H52" t="s">
        <v>334</v>
      </c>
      <c r="AW52">
        <v>6.2</v>
      </c>
      <c r="AZ52">
        <v>5</v>
      </c>
      <c r="BE52">
        <v>9.5</v>
      </c>
      <c r="BH52">
        <v>6.5</v>
      </c>
      <c r="BR52" t="s">
        <v>67</v>
      </c>
      <c r="BS52" s="1">
        <v>44797</v>
      </c>
      <c r="BT52" t="s">
        <v>73</v>
      </c>
      <c r="BU52">
        <v>36083</v>
      </c>
      <c r="BV52" t="s">
        <v>60</v>
      </c>
      <c r="BW52" t="s">
        <v>73</v>
      </c>
    </row>
    <row r="53" spans="1:78" x14ac:dyDescent="0.2">
      <c r="A53" t="s">
        <v>3547</v>
      </c>
      <c r="C53" t="s">
        <v>1488</v>
      </c>
      <c r="D53" t="s">
        <v>1489</v>
      </c>
      <c r="E53" t="s">
        <v>1458</v>
      </c>
      <c r="F53" t="s">
        <v>1459</v>
      </c>
      <c r="G53" t="s">
        <v>335</v>
      </c>
      <c r="H53" t="s">
        <v>1452</v>
      </c>
      <c r="M53">
        <v>5</v>
      </c>
      <c r="Q53">
        <v>6</v>
      </c>
      <c r="T53">
        <v>6</v>
      </c>
      <c r="AC53">
        <v>5.5</v>
      </c>
      <c r="AF53">
        <v>8</v>
      </c>
      <c r="BE53">
        <v>6</v>
      </c>
      <c r="BI53">
        <v>16</v>
      </c>
      <c r="BM53">
        <v>35</v>
      </c>
      <c r="BQ53" t="s">
        <v>1454</v>
      </c>
      <c r="BR53" t="s">
        <v>67</v>
      </c>
      <c r="BS53" s="1">
        <v>44806</v>
      </c>
      <c r="BT53" t="s">
        <v>1443</v>
      </c>
      <c r="BU53">
        <v>35427</v>
      </c>
    </row>
    <row r="54" spans="1:78" x14ac:dyDescent="0.2">
      <c r="A54" s="19" t="s">
        <v>1700</v>
      </c>
      <c r="B54" s="19"/>
      <c r="C54" s="19" t="s">
        <v>1485</v>
      </c>
      <c r="D54" s="19" t="s">
        <v>3818</v>
      </c>
      <c r="E54" s="19" t="s">
        <v>3819</v>
      </c>
      <c r="F54" s="19" t="s">
        <v>3820</v>
      </c>
      <c r="G54" s="19" t="s">
        <v>3819</v>
      </c>
      <c r="H54" s="19" t="s">
        <v>3820</v>
      </c>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62"/>
      <c r="BT54" s="19"/>
      <c r="BU54" s="19"/>
      <c r="BV54" s="19"/>
      <c r="BW54" s="19"/>
      <c r="BX54" s="19"/>
      <c r="BY54" s="19"/>
      <c r="BZ54" s="19"/>
    </row>
    <row r="55" spans="1:78" x14ac:dyDescent="0.2">
      <c r="A55" s="19" t="s">
        <v>1700</v>
      </c>
      <c r="B55" s="19"/>
      <c r="C55" s="19" t="s">
        <v>1485</v>
      </c>
      <c r="D55" s="19" t="s">
        <v>3818</v>
      </c>
      <c r="E55" s="19" t="s">
        <v>3819</v>
      </c>
      <c r="F55" s="19"/>
      <c r="G55" s="19" t="s">
        <v>3819</v>
      </c>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62"/>
      <c r="BT55" s="19"/>
      <c r="BU55" s="19"/>
      <c r="BV55" s="19"/>
      <c r="BW55" s="19"/>
      <c r="BX55" s="19"/>
      <c r="BY55" s="19"/>
      <c r="BZ55" s="19"/>
    </row>
    <row r="56" spans="1:78" x14ac:dyDescent="0.2">
      <c r="A56" s="19" t="s">
        <v>1700</v>
      </c>
      <c r="B56" s="19"/>
      <c r="C56" s="19" t="s">
        <v>1485</v>
      </c>
      <c r="D56" s="19" t="s">
        <v>3741</v>
      </c>
      <c r="E56" s="19" t="s">
        <v>3742</v>
      </c>
      <c r="F56" s="19" t="s">
        <v>3743</v>
      </c>
      <c r="G56" s="19" t="s">
        <v>3742</v>
      </c>
      <c r="H56" s="19" t="s">
        <v>3743</v>
      </c>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62"/>
      <c r="BT56" s="19"/>
      <c r="BU56" s="19"/>
      <c r="BV56" s="19"/>
      <c r="BW56" s="19"/>
      <c r="BX56" s="19"/>
      <c r="BY56" s="19"/>
      <c r="BZ56" s="19"/>
    </row>
    <row r="57" spans="1:78" x14ac:dyDescent="0.2">
      <c r="A57" s="19" t="s">
        <v>1700</v>
      </c>
      <c r="B57" s="19"/>
      <c r="C57" s="19" t="s">
        <v>1485</v>
      </c>
      <c r="D57" s="19" t="s">
        <v>3741</v>
      </c>
      <c r="E57" s="19" t="s">
        <v>3742</v>
      </c>
      <c r="F57" s="19"/>
      <c r="G57" s="19" t="s">
        <v>3742</v>
      </c>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62"/>
      <c r="BT57" s="19"/>
      <c r="BU57" s="19"/>
      <c r="BV57" s="19"/>
      <c r="BW57" s="19"/>
      <c r="BX57" s="19"/>
      <c r="BY57" s="19"/>
      <c r="BZ57" s="19"/>
    </row>
    <row r="58" spans="1:78" x14ac:dyDescent="0.2">
      <c r="A58" s="11" t="s">
        <v>1700</v>
      </c>
      <c r="B58" s="11"/>
      <c r="C58" s="11" t="s">
        <v>1485</v>
      </c>
      <c r="D58" s="11" t="s">
        <v>3751</v>
      </c>
      <c r="E58" s="11" t="s">
        <v>3752</v>
      </c>
      <c r="F58" s="11" t="s">
        <v>3753</v>
      </c>
      <c r="G58" s="11" t="s">
        <v>3752</v>
      </c>
      <c r="H58" s="11" t="s">
        <v>3753</v>
      </c>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60"/>
      <c r="BT58" s="11"/>
      <c r="BU58" s="11"/>
      <c r="BV58" s="11"/>
      <c r="BW58" s="11"/>
      <c r="BX58" s="11"/>
      <c r="BY58" s="11"/>
      <c r="BZ58" s="11"/>
    </row>
    <row r="59" spans="1:78" x14ac:dyDescent="0.2">
      <c r="A59" s="11" t="s">
        <v>1700</v>
      </c>
      <c r="B59" s="11"/>
      <c r="C59" s="11" t="s">
        <v>1485</v>
      </c>
      <c r="D59" s="11" t="s">
        <v>3751</v>
      </c>
      <c r="E59" s="11" t="s">
        <v>3752</v>
      </c>
      <c r="F59" s="11"/>
      <c r="G59" s="11" t="s">
        <v>3752</v>
      </c>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60"/>
      <c r="BT59" s="11"/>
      <c r="BU59" s="11"/>
      <c r="BV59" s="11"/>
      <c r="BW59" s="11"/>
      <c r="BX59" s="11"/>
      <c r="BY59" s="11"/>
      <c r="BZ59" s="11"/>
    </row>
    <row r="60" spans="1:78" x14ac:dyDescent="0.2">
      <c r="A60" s="11" t="s">
        <v>1700</v>
      </c>
      <c r="B60" s="11"/>
      <c r="C60" s="11" t="s">
        <v>1485</v>
      </c>
      <c r="D60" s="11" t="s">
        <v>3751</v>
      </c>
      <c r="E60" s="11" t="s">
        <v>3757</v>
      </c>
      <c r="F60" s="11" t="s">
        <v>3759</v>
      </c>
      <c r="G60" s="11" t="s">
        <v>3758</v>
      </c>
      <c r="H60" s="11" t="s">
        <v>3759</v>
      </c>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60"/>
      <c r="BT60" s="11"/>
      <c r="BU60" s="11"/>
      <c r="BV60" s="11"/>
      <c r="BW60" s="11"/>
      <c r="BX60" s="11"/>
      <c r="BY60" s="11"/>
      <c r="BZ60" s="11"/>
    </row>
    <row r="61" spans="1:78" x14ac:dyDescent="0.2">
      <c r="A61" s="19" t="s">
        <v>1700</v>
      </c>
      <c r="B61" s="19"/>
      <c r="C61" s="19" t="s">
        <v>1485</v>
      </c>
      <c r="D61" s="19" t="s">
        <v>3751</v>
      </c>
      <c r="E61" s="19" t="s">
        <v>3757</v>
      </c>
      <c r="F61" s="19" t="s">
        <v>3761</v>
      </c>
      <c r="G61" s="19" t="s">
        <v>3757</v>
      </c>
      <c r="H61" s="19" t="s">
        <v>3761</v>
      </c>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62"/>
      <c r="BT61" s="19"/>
      <c r="BU61" s="19"/>
      <c r="BV61" s="19"/>
      <c r="BW61" s="19"/>
      <c r="BX61" s="19"/>
      <c r="BY61" s="19"/>
      <c r="BZ61" s="19"/>
    </row>
    <row r="62" spans="1:78" x14ac:dyDescent="0.2">
      <c r="A62" s="11" t="s">
        <v>1700</v>
      </c>
      <c r="B62" s="11"/>
      <c r="C62" s="11" t="s">
        <v>1485</v>
      </c>
      <c r="D62" s="11" t="s">
        <v>3751</v>
      </c>
      <c r="E62" s="11" t="s">
        <v>3757</v>
      </c>
      <c r="F62" s="11" t="s">
        <v>3760</v>
      </c>
      <c r="G62" s="11" t="s">
        <v>3757</v>
      </c>
      <c r="H62" s="11" t="s">
        <v>3760</v>
      </c>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60"/>
      <c r="BT62" s="11"/>
      <c r="BU62" s="11"/>
      <c r="BV62" s="11"/>
      <c r="BW62" s="11"/>
      <c r="BX62" s="11"/>
      <c r="BY62" s="11"/>
      <c r="BZ62" s="11"/>
    </row>
    <row r="63" spans="1:78" x14ac:dyDescent="0.2">
      <c r="A63" s="11" t="s">
        <v>1700</v>
      </c>
      <c r="B63" s="11"/>
      <c r="C63" s="11" t="s">
        <v>1485</v>
      </c>
      <c r="D63" s="11" t="s">
        <v>3751</v>
      </c>
      <c r="E63" s="11" t="s">
        <v>3757</v>
      </c>
      <c r="F63" s="11" t="s">
        <v>110</v>
      </c>
      <c r="G63" s="11" t="s">
        <v>3757</v>
      </c>
      <c r="H63" s="11" t="s">
        <v>110</v>
      </c>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60"/>
      <c r="BT63" s="11"/>
      <c r="BU63" s="11"/>
      <c r="BV63" s="11"/>
      <c r="BW63" s="11"/>
      <c r="BX63" s="11"/>
      <c r="BY63" s="11"/>
      <c r="BZ63" s="11"/>
    </row>
    <row r="64" spans="1:78" x14ac:dyDescent="0.2">
      <c r="A64" s="11" t="s">
        <v>1700</v>
      </c>
      <c r="B64" s="11"/>
      <c r="C64" s="11" t="s">
        <v>1485</v>
      </c>
      <c r="D64" s="11" t="s">
        <v>3751</v>
      </c>
      <c r="E64" s="11" t="s">
        <v>3757</v>
      </c>
      <c r="F64" s="11"/>
      <c r="G64" s="11" t="s">
        <v>3757</v>
      </c>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60"/>
      <c r="BT64" s="11"/>
      <c r="BU64" s="11"/>
      <c r="BV64" s="11"/>
      <c r="BW64" s="11"/>
      <c r="BX64" s="11"/>
      <c r="BY64" s="11"/>
      <c r="BZ64" s="11"/>
    </row>
    <row r="65" spans="1:78" x14ac:dyDescent="0.2">
      <c r="A65" s="11" t="s">
        <v>1700</v>
      </c>
      <c r="B65" s="11"/>
      <c r="C65" s="11" t="s">
        <v>1485</v>
      </c>
      <c r="D65" s="11" t="s">
        <v>3751</v>
      </c>
      <c r="E65" s="11" t="s">
        <v>3757</v>
      </c>
      <c r="F65" s="11"/>
      <c r="G65" s="11" t="s">
        <v>3758</v>
      </c>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60"/>
      <c r="BT65" s="11"/>
      <c r="BU65" s="11"/>
      <c r="BV65" s="11"/>
      <c r="BW65" s="11"/>
      <c r="BX65" s="11"/>
      <c r="BY65" s="11"/>
      <c r="BZ65" s="11"/>
    </row>
    <row r="66" spans="1:78" x14ac:dyDescent="0.2">
      <c r="A66" s="11" t="s">
        <v>1700</v>
      </c>
      <c r="B66" s="11"/>
      <c r="C66" s="11" t="s">
        <v>1485</v>
      </c>
      <c r="D66" s="11" t="s">
        <v>3751</v>
      </c>
      <c r="E66" s="11" t="s">
        <v>3754</v>
      </c>
      <c r="F66" s="11" t="s">
        <v>3756</v>
      </c>
      <c r="G66" s="11" t="s">
        <v>3754</v>
      </c>
      <c r="H66" s="11" t="s">
        <v>3756</v>
      </c>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60"/>
      <c r="BT66" s="11"/>
      <c r="BU66" s="11"/>
      <c r="BV66" s="11"/>
      <c r="BW66" s="11"/>
      <c r="BX66" s="11"/>
      <c r="BY66" s="11"/>
      <c r="BZ66" s="11"/>
    </row>
    <row r="67" spans="1:78" x14ac:dyDescent="0.2">
      <c r="A67" s="11" t="s">
        <v>1700</v>
      </c>
      <c r="B67" s="11"/>
      <c r="C67" s="11" t="s">
        <v>1485</v>
      </c>
      <c r="D67" s="11" t="s">
        <v>3751</v>
      </c>
      <c r="E67" s="11" t="s">
        <v>3754</v>
      </c>
      <c r="F67" s="11" t="s">
        <v>3755</v>
      </c>
      <c r="G67" s="11" t="s">
        <v>3754</v>
      </c>
      <c r="H67" s="11" t="s">
        <v>3755</v>
      </c>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60"/>
      <c r="BT67" s="11"/>
      <c r="BU67" s="11"/>
      <c r="BV67" s="11"/>
      <c r="BW67" s="11"/>
      <c r="BX67" s="11"/>
      <c r="BY67" s="11"/>
      <c r="BZ67" s="11"/>
    </row>
    <row r="68" spans="1:78" x14ac:dyDescent="0.2">
      <c r="A68" s="11" t="s">
        <v>1700</v>
      </c>
      <c r="B68" s="11"/>
      <c r="C68" s="11" t="s">
        <v>1485</v>
      </c>
      <c r="D68" s="11" t="s">
        <v>3751</v>
      </c>
      <c r="E68" s="11" t="s">
        <v>3754</v>
      </c>
      <c r="F68" s="11"/>
      <c r="G68" s="11" t="s">
        <v>3754</v>
      </c>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60"/>
      <c r="BT68" s="11"/>
      <c r="BU68" s="11"/>
      <c r="BV68" s="11"/>
      <c r="BW68" s="11"/>
      <c r="BX68" s="11"/>
      <c r="BY68" s="11"/>
      <c r="BZ68" s="11"/>
    </row>
    <row r="69" spans="1:78" x14ac:dyDescent="0.2">
      <c r="A69" s="19" t="s">
        <v>1700</v>
      </c>
      <c r="B69" s="19"/>
      <c r="C69" s="19" t="s">
        <v>1485</v>
      </c>
      <c r="D69" s="19" t="s">
        <v>3769</v>
      </c>
      <c r="E69" s="19" t="s">
        <v>3770</v>
      </c>
      <c r="F69" s="19" t="s">
        <v>3773</v>
      </c>
      <c r="G69" s="19" t="s">
        <v>3770</v>
      </c>
      <c r="H69" s="19" t="s">
        <v>3773</v>
      </c>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62"/>
      <c r="BT69" s="19"/>
      <c r="BU69" s="19"/>
      <c r="BV69" s="19"/>
      <c r="BW69" s="19"/>
      <c r="BX69" s="19"/>
      <c r="BY69" s="19"/>
      <c r="BZ69" s="19"/>
    </row>
    <row r="70" spans="1:78" x14ac:dyDescent="0.2">
      <c r="A70" s="19" t="s">
        <v>1700</v>
      </c>
      <c r="B70" s="19"/>
      <c r="C70" s="19" t="s">
        <v>1485</v>
      </c>
      <c r="D70" s="19" t="s">
        <v>3769</v>
      </c>
      <c r="E70" s="19" t="s">
        <v>3770</v>
      </c>
      <c r="F70" s="19" t="s">
        <v>3771</v>
      </c>
      <c r="G70" s="19" t="s">
        <v>3770</v>
      </c>
      <c r="H70" s="19" t="s">
        <v>3771</v>
      </c>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62"/>
      <c r="BT70" s="19"/>
      <c r="BU70" s="19"/>
      <c r="BV70" s="19"/>
      <c r="BW70" s="19"/>
      <c r="BX70" s="19"/>
      <c r="BY70" s="19"/>
      <c r="BZ70" s="19"/>
    </row>
    <row r="71" spans="1:78" x14ac:dyDescent="0.2">
      <c r="A71" s="19" t="s">
        <v>1700</v>
      </c>
      <c r="B71" s="19"/>
      <c r="C71" s="19" t="s">
        <v>1485</v>
      </c>
      <c r="D71" s="19" t="s">
        <v>3769</v>
      </c>
      <c r="E71" s="19" t="s">
        <v>3770</v>
      </c>
      <c r="F71" s="19" t="s">
        <v>3774</v>
      </c>
      <c r="G71" s="19" t="s">
        <v>3770</v>
      </c>
      <c r="H71" s="19" t="s">
        <v>3774</v>
      </c>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62"/>
      <c r="BT71" s="19"/>
      <c r="BU71" s="19"/>
      <c r="BV71" s="19"/>
      <c r="BW71" s="19"/>
      <c r="BX71" s="19"/>
      <c r="BY71" s="19"/>
      <c r="BZ71" s="19"/>
    </row>
    <row r="72" spans="1:78" x14ac:dyDescent="0.2">
      <c r="A72" s="19" t="s">
        <v>1700</v>
      </c>
      <c r="B72" s="19"/>
      <c r="C72" s="19" t="s">
        <v>1485</v>
      </c>
      <c r="D72" s="19" t="s">
        <v>3769</v>
      </c>
      <c r="E72" s="19" t="s">
        <v>3770</v>
      </c>
      <c r="F72" s="19" t="s">
        <v>3772</v>
      </c>
      <c r="G72" s="19" t="s">
        <v>3770</v>
      </c>
      <c r="H72" s="19" t="s">
        <v>3772</v>
      </c>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62"/>
      <c r="BT72" s="19"/>
      <c r="BU72" s="19"/>
      <c r="BV72" s="19"/>
      <c r="BW72" s="19"/>
      <c r="BX72" s="19"/>
      <c r="BY72" s="19"/>
      <c r="BZ72" s="19"/>
    </row>
    <row r="73" spans="1:78" x14ac:dyDescent="0.2">
      <c r="A73" s="19" t="s">
        <v>1700</v>
      </c>
      <c r="B73" s="19"/>
      <c r="C73" s="19" t="s">
        <v>1485</v>
      </c>
      <c r="D73" s="19" t="s">
        <v>3769</v>
      </c>
      <c r="E73" s="19" t="s">
        <v>3770</v>
      </c>
      <c r="F73" s="19"/>
      <c r="G73" s="19" t="s">
        <v>3770</v>
      </c>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62"/>
      <c r="BT73" s="19"/>
      <c r="BU73" s="19"/>
      <c r="BV73" s="19"/>
      <c r="BW73" s="19"/>
      <c r="BX73" s="19"/>
      <c r="BY73" s="19"/>
      <c r="BZ73" s="19"/>
    </row>
    <row r="74" spans="1:78" x14ac:dyDescent="0.2">
      <c r="A74" s="19" t="s">
        <v>1700</v>
      </c>
      <c r="B74" s="19"/>
      <c r="C74" s="19" t="s">
        <v>1485</v>
      </c>
      <c r="D74" s="19" t="s">
        <v>3769</v>
      </c>
      <c r="E74" s="19" t="s">
        <v>3775</v>
      </c>
      <c r="F74" s="19" t="s">
        <v>3776</v>
      </c>
      <c r="G74" s="19" t="s">
        <v>3775</v>
      </c>
      <c r="H74" s="19" t="s">
        <v>3776</v>
      </c>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62"/>
      <c r="BT74" s="19"/>
      <c r="BU74" s="19"/>
      <c r="BV74" s="19"/>
      <c r="BW74" s="19"/>
      <c r="BX74" s="19"/>
      <c r="BY74" s="19"/>
      <c r="BZ74" s="19"/>
    </row>
    <row r="75" spans="1:78" x14ac:dyDescent="0.2">
      <c r="A75" s="19" t="s">
        <v>1700</v>
      </c>
      <c r="B75" s="19"/>
      <c r="C75" s="19" t="s">
        <v>1485</v>
      </c>
      <c r="D75" s="19" t="s">
        <v>3769</v>
      </c>
      <c r="E75" s="19" t="s">
        <v>3775</v>
      </c>
      <c r="F75" s="19" t="s">
        <v>3777</v>
      </c>
      <c r="G75" s="19" t="s">
        <v>3775</v>
      </c>
      <c r="H75" s="19" t="s">
        <v>3777</v>
      </c>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62"/>
      <c r="BT75" s="19"/>
      <c r="BU75" s="19"/>
      <c r="BV75" s="19"/>
      <c r="BW75" s="19"/>
      <c r="BX75" s="19"/>
      <c r="BY75" s="19"/>
      <c r="BZ75" s="19"/>
    </row>
    <row r="76" spans="1:78" x14ac:dyDescent="0.2">
      <c r="A76" s="19" t="s">
        <v>1700</v>
      </c>
      <c r="B76" s="19"/>
      <c r="C76" s="19" t="s">
        <v>1485</v>
      </c>
      <c r="D76" s="19" t="s">
        <v>3769</v>
      </c>
      <c r="E76" s="19" t="s">
        <v>3775</v>
      </c>
      <c r="F76" s="19"/>
      <c r="G76" s="19" t="s">
        <v>3775</v>
      </c>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62"/>
      <c r="BT76" s="19"/>
      <c r="BU76" s="19"/>
      <c r="BV76" s="19"/>
      <c r="BW76" s="19"/>
      <c r="BX76" s="19"/>
      <c r="BY76" s="19"/>
      <c r="BZ76" s="19"/>
    </row>
    <row r="77" spans="1:78" s="20" customFormat="1" x14ac:dyDescent="0.2">
      <c r="A77" t="s">
        <v>1899</v>
      </c>
      <c r="B77"/>
      <c r="C77" t="s">
        <v>1485</v>
      </c>
      <c r="D77" t="s">
        <v>2122</v>
      </c>
      <c r="E77" t="s">
        <v>1904</v>
      </c>
      <c r="F77" t="s">
        <v>1905</v>
      </c>
      <c r="G77" t="s">
        <v>1904</v>
      </c>
      <c r="H77" t="s">
        <v>1905</v>
      </c>
      <c r="I77"/>
      <c r="J77"/>
      <c r="K77"/>
      <c r="L77"/>
      <c r="M77"/>
      <c r="N77"/>
      <c r="O77"/>
      <c r="P77"/>
      <c r="Q77"/>
      <c r="R77"/>
      <c r="S77"/>
      <c r="T77"/>
      <c r="U77"/>
      <c r="V77"/>
      <c r="W77"/>
      <c r="X77"/>
      <c r="Y77">
        <v>3.1</v>
      </c>
      <c r="Z77"/>
      <c r="AA77"/>
      <c r="AB77">
        <v>4.78</v>
      </c>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t="s">
        <v>67</v>
      </c>
      <c r="BS77" s="1">
        <v>44813</v>
      </c>
      <c r="BT77" t="s">
        <v>1907</v>
      </c>
      <c r="BU77">
        <v>34317</v>
      </c>
      <c r="BV77" t="s">
        <v>60</v>
      </c>
      <c r="BW77" s="9" t="s">
        <v>1907</v>
      </c>
      <c r="BX77"/>
      <c r="BY77"/>
      <c r="BZ77"/>
    </row>
    <row r="78" spans="1:78" x14ac:dyDescent="0.2">
      <c r="A78" t="s">
        <v>2183</v>
      </c>
      <c r="B78" t="s">
        <v>322</v>
      </c>
      <c r="C78" t="s">
        <v>1485</v>
      </c>
      <c r="D78" t="s">
        <v>2122</v>
      </c>
      <c r="E78" t="s">
        <v>2188</v>
      </c>
      <c r="F78" t="s">
        <v>2182</v>
      </c>
      <c r="G78" t="s">
        <v>2181</v>
      </c>
      <c r="H78" t="s">
        <v>2182</v>
      </c>
      <c r="AW78">
        <v>5.3</v>
      </c>
      <c r="AX78">
        <v>3.4</v>
      </c>
      <c r="AY78">
        <v>3.1</v>
      </c>
      <c r="AZ78">
        <v>3.4</v>
      </c>
      <c r="BR78" t="s">
        <v>67</v>
      </c>
      <c r="BS78" s="1">
        <v>44819</v>
      </c>
      <c r="BT78" t="s">
        <v>59</v>
      </c>
      <c r="BU78">
        <v>3485</v>
      </c>
      <c r="BV78" t="s">
        <v>60</v>
      </c>
      <c r="BW78" t="s">
        <v>59</v>
      </c>
    </row>
    <row r="79" spans="1:78" x14ac:dyDescent="0.2">
      <c r="A79" t="s">
        <v>2179</v>
      </c>
      <c r="B79" t="s">
        <v>322</v>
      </c>
      <c r="C79" t="s">
        <v>1485</v>
      </c>
      <c r="D79" t="s">
        <v>2122</v>
      </c>
      <c r="E79" t="s">
        <v>2177</v>
      </c>
      <c r="F79" t="s">
        <v>2178</v>
      </c>
      <c r="G79" t="s">
        <v>2177</v>
      </c>
      <c r="H79" t="s">
        <v>2178</v>
      </c>
      <c r="BA79">
        <v>2.8</v>
      </c>
      <c r="BB79">
        <v>1.8</v>
      </c>
      <c r="BC79">
        <v>1.7</v>
      </c>
      <c r="BD79">
        <v>1.8</v>
      </c>
      <c r="BQ79" t="s">
        <v>2180</v>
      </c>
      <c r="BR79" t="s">
        <v>67</v>
      </c>
      <c r="BS79" s="1">
        <v>44819</v>
      </c>
      <c r="BT79" t="s">
        <v>59</v>
      </c>
      <c r="BU79">
        <v>3485</v>
      </c>
      <c r="BV79" t="s">
        <v>60</v>
      </c>
      <c r="BW79" t="s">
        <v>59</v>
      </c>
    </row>
    <row r="80" spans="1:78" x14ac:dyDescent="0.2">
      <c r="A80" s="19" t="s">
        <v>1700</v>
      </c>
      <c r="B80" s="19"/>
      <c r="C80" s="19" t="s">
        <v>1485</v>
      </c>
      <c r="D80" s="19" t="s">
        <v>337</v>
      </c>
      <c r="E80" s="19" t="s">
        <v>3859</v>
      </c>
      <c r="F80" s="19" t="s">
        <v>3860</v>
      </c>
      <c r="G80" s="19" t="s">
        <v>3859</v>
      </c>
      <c r="H80" s="19" t="s">
        <v>3860</v>
      </c>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62"/>
      <c r="BT80" s="19"/>
      <c r="BU80" s="19"/>
      <c r="BV80" s="19"/>
      <c r="BW80" s="19"/>
      <c r="BX80" s="19"/>
      <c r="BY80" s="19"/>
      <c r="BZ80" s="19"/>
    </row>
    <row r="81" spans="1:78" s="18" customFormat="1" x14ac:dyDescent="0.2">
      <c r="A81" s="19" t="s">
        <v>1700</v>
      </c>
      <c r="B81" s="19"/>
      <c r="C81" s="19" t="s">
        <v>1485</v>
      </c>
      <c r="D81" s="19" t="s">
        <v>337</v>
      </c>
      <c r="E81" s="19" t="s">
        <v>3859</v>
      </c>
      <c r="F81" s="19" t="s">
        <v>3860</v>
      </c>
      <c r="G81" s="19" t="s">
        <v>3859</v>
      </c>
      <c r="H81" s="19" t="s">
        <v>3861</v>
      </c>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62"/>
      <c r="BT81" s="19"/>
      <c r="BU81" s="19"/>
      <c r="BV81" s="19"/>
      <c r="BW81" s="19"/>
      <c r="BX81" s="19"/>
      <c r="BY81" s="19"/>
      <c r="BZ81" s="19"/>
    </row>
    <row r="82" spans="1:78" x14ac:dyDescent="0.2">
      <c r="A82" s="19" t="s">
        <v>1700</v>
      </c>
      <c r="B82" s="19"/>
      <c r="C82" s="19" t="s">
        <v>1485</v>
      </c>
      <c r="D82" s="19" t="s">
        <v>337</v>
      </c>
      <c r="E82" s="19" t="s">
        <v>3859</v>
      </c>
      <c r="F82" s="19" t="s">
        <v>3862</v>
      </c>
      <c r="G82" s="19" t="s">
        <v>3859</v>
      </c>
      <c r="H82" s="19" t="s">
        <v>3862</v>
      </c>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62"/>
      <c r="BT82" s="19"/>
      <c r="BU82" s="19"/>
      <c r="BV82" s="19"/>
      <c r="BW82" s="19"/>
      <c r="BX82" s="19"/>
      <c r="BY82" s="19"/>
      <c r="BZ82" s="19"/>
    </row>
    <row r="83" spans="1:78" s="18" customFormat="1" x14ac:dyDescent="0.2">
      <c r="A83" s="19" t="s">
        <v>1700</v>
      </c>
      <c r="B83" s="19"/>
      <c r="C83" s="19" t="s">
        <v>1485</v>
      </c>
      <c r="D83" s="19" t="s">
        <v>337</v>
      </c>
      <c r="E83" s="19" t="s">
        <v>3859</v>
      </c>
      <c r="F83" s="19"/>
      <c r="G83" s="19" t="s">
        <v>3859</v>
      </c>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62"/>
      <c r="BT83" s="19"/>
      <c r="BU83" s="19"/>
      <c r="BV83" s="19"/>
      <c r="BW83" s="19"/>
      <c r="BX83" s="19"/>
      <c r="BY83" s="19"/>
      <c r="BZ83" s="19"/>
    </row>
    <row r="84" spans="1:78" x14ac:dyDescent="0.2">
      <c r="A84" s="11" t="s">
        <v>1700</v>
      </c>
      <c r="B84" s="11"/>
      <c r="C84" s="11" t="s">
        <v>1485</v>
      </c>
      <c r="D84" s="11" t="s">
        <v>337</v>
      </c>
      <c r="E84" s="11" t="s">
        <v>471</v>
      </c>
      <c r="F84" s="11" t="s">
        <v>472</v>
      </c>
      <c r="G84" s="11" t="s">
        <v>473</v>
      </c>
      <c r="H84" s="11" t="s">
        <v>1017</v>
      </c>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60"/>
      <c r="BT84" s="11"/>
      <c r="BU84" s="11"/>
      <c r="BV84" s="11"/>
      <c r="BW84" s="11"/>
      <c r="BX84" s="11"/>
      <c r="BY84" s="11"/>
      <c r="BZ84" s="11"/>
    </row>
    <row r="85" spans="1:78" x14ac:dyDescent="0.2">
      <c r="A85" s="11" t="s">
        <v>1700</v>
      </c>
      <c r="B85" s="11"/>
      <c r="C85" s="11" t="s">
        <v>1485</v>
      </c>
      <c r="D85" s="11" t="s">
        <v>337</v>
      </c>
      <c r="E85" s="11" t="s">
        <v>471</v>
      </c>
      <c r="F85" s="11" t="s">
        <v>472</v>
      </c>
      <c r="G85" s="11" t="s">
        <v>473</v>
      </c>
      <c r="H85" s="11" t="s">
        <v>474</v>
      </c>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60"/>
      <c r="BT85" s="11"/>
      <c r="BU85" s="11"/>
      <c r="BV85" s="11"/>
      <c r="BW85" s="11"/>
      <c r="BX85" s="11"/>
      <c r="BY85" s="11"/>
      <c r="BZ85" s="11"/>
    </row>
    <row r="86" spans="1:78" ht="16" x14ac:dyDescent="0.2">
      <c r="C86" t="s">
        <v>1485</v>
      </c>
      <c r="D86" t="s">
        <v>337</v>
      </c>
      <c r="E86" t="s">
        <v>471</v>
      </c>
      <c r="F86" t="s">
        <v>472</v>
      </c>
      <c r="G86" t="s">
        <v>473</v>
      </c>
      <c r="H86" t="s">
        <v>474</v>
      </c>
      <c r="AG86">
        <v>30</v>
      </c>
      <c r="AJ86">
        <v>40</v>
      </c>
      <c r="BE86">
        <v>39</v>
      </c>
      <c r="BH86">
        <v>26</v>
      </c>
      <c r="BR86" t="s">
        <v>67</v>
      </c>
      <c r="BS86"/>
      <c r="BT86" t="s">
        <v>2978</v>
      </c>
      <c r="BU86" s="40">
        <v>53224</v>
      </c>
    </row>
    <row r="87" spans="1:78" x14ac:dyDescent="0.2">
      <c r="A87" s="11" t="s">
        <v>1700</v>
      </c>
      <c r="B87" s="11"/>
      <c r="C87" s="11" t="s">
        <v>1485</v>
      </c>
      <c r="D87" s="11" t="s">
        <v>337</v>
      </c>
      <c r="E87" s="11" t="s">
        <v>471</v>
      </c>
      <c r="F87" s="11" t="s">
        <v>472</v>
      </c>
      <c r="G87" s="11" t="s">
        <v>473</v>
      </c>
      <c r="H87" s="11" t="s">
        <v>420</v>
      </c>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60"/>
      <c r="BT87" s="11"/>
      <c r="BU87" s="11"/>
      <c r="BV87" s="11"/>
      <c r="BW87" s="11"/>
      <c r="BX87" s="11"/>
      <c r="BY87" s="11"/>
      <c r="BZ87" s="11"/>
    </row>
    <row r="88" spans="1:78" x14ac:dyDescent="0.2">
      <c r="A88" s="11" t="s">
        <v>1700</v>
      </c>
      <c r="B88" s="11"/>
      <c r="C88" s="11" t="s">
        <v>1485</v>
      </c>
      <c r="D88" s="11" t="s">
        <v>337</v>
      </c>
      <c r="E88" s="11" t="s">
        <v>471</v>
      </c>
      <c r="F88" s="11" t="s">
        <v>472</v>
      </c>
      <c r="G88" s="11" t="s">
        <v>473</v>
      </c>
      <c r="H88" s="11" t="s">
        <v>475</v>
      </c>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60"/>
      <c r="BT88" s="11"/>
      <c r="BU88" s="11"/>
      <c r="BV88" s="11"/>
      <c r="BW88" s="11"/>
      <c r="BX88" s="11"/>
      <c r="BY88" s="11"/>
      <c r="BZ88" s="11"/>
    </row>
    <row r="89" spans="1:78" ht="16" x14ac:dyDescent="0.2">
      <c r="C89" t="s">
        <v>1485</v>
      </c>
      <c r="D89" t="s">
        <v>337</v>
      </c>
      <c r="E89" t="s">
        <v>471</v>
      </c>
      <c r="F89" t="s">
        <v>472</v>
      </c>
      <c r="G89" t="s">
        <v>473</v>
      </c>
      <c r="H89" t="s">
        <v>475</v>
      </c>
      <c r="BE89">
        <v>41</v>
      </c>
      <c r="BF89">
        <v>27</v>
      </c>
      <c r="BG89">
        <v>22</v>
      </c>
      <c r="BH89">
        <v>27</v>
      </c>
      <c r="BQ89" t="s">
        <v>476</v>
      </c>
      <c r="BR89" t="s">
        <v>67</v>
      </c>
      <c r="BS89"/>
      <c r="BT89" t="s">
        <v>2978</v>
      </c>
      <c r="BU89" s="40">
        <v>53224</v>
      </c>
    </row>
    <row r="90" spans="1:78" x14ac:dyDescent="0.2">
      <c r="A90" s="11" t="s">
        <v>1700</v>
      </c>
      <c r="B90" s="11"/>
      <c r="C90" s="11" t="s">
        <v>1485</v>
      </c>
      <c r="D90" s="11" t="s">
        <v>337</v>
      </c>
      <c r="E90" s="11" t="s">
        <v>471</v>
      </c>
      <c r="F90" s="11" t="s">
        <v>472</v>
      </c>
      <c r="G90" s="11" t="s">
        <v>473</v>
      </c>
      <c r="H90" s="11" t="s">
        <v>477</v>
      </c>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60"/>
      <c r="BT90" s="11"/>
      <c r="BU90" s="11"/>
      <c r="BV90" s="11"/>
      <c r="BW90" s="11"/>
      <c r="BX90" s="11"/>
      <c r="BY90" s="11"/>
      <c r="BZ90" s="11"/>
    </row>
    <row r="91" spans="1:78" ht="16" x14ac:dyDescent="0.2">
      <c r="C91" t="s">
        <v>1485</v>
      </c>
      <c r="D91" t="s">
        <v>337</v>
      </c>
      <c r="E91" t="s">
        <v>471</v>
      </c>
      <c r="F91" t="s">
        <v>472</v>
      </c>
      <c r="G91" t="s">
        <v>473</v>
      </c>
      <c r="H91" t="s">
        <v>477</v>
      </c>
      <c r="AG91">
        <v>29</v>
      </c>
      <c r="AH91">
        <v>39</v>
      </c>
      <c r="AJ91">
        <v>39</v>
      </c>
      <c r="BF91">
        <v>23</v>
      </c>
      <c r="BH91">
        <v>23</v>
      </c>
      <c r="BQ91" t="s">
        <v>478</v>
      </c>
      <c r="BR91" t="s">
        <v>67</v>
      </c>
      <c r="BS91"/>
      <c r="BT91" t="s">
        <v>2978</v>
      </c>
      <c r="BU91" s="40">
        <v>53224</v>
      </c>
    </row>
    <row r="92" spans="1:78" x14ac:dyDescent="0.2">
      <c r="A92" s="11" t="s">
        <v>1700</v>
      </c>
      <c r="B92" s="11"/>
      <c r="C92" s="11" t="s">
        <v>1485</v>
      </c>
      <c r="D92" s="11" t="s">
        <v>337</v>
      </c>
      <c r="E92" s="11" t="s">
        <v>471</v>
      </c>
      <c r="F92" s="11" t="s">
        <v>472</v>
      </c>
      <c r="G92" s="11" t="s">
        <v>473</v>
      </c>
      <c r="H92" s="11" t="s">
        <v>479</v>
      </c>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60"/>
      <c r="BT92" s="11"/>
      <c r="BU92" s="11"/>
      <c r="BV92" s="11"/>
      <c r="BW92" s="11"/>
      <c r="BX92" s="11"/>
      <c r="BY92" s="11"/>
      <c r="BZ92" s="11"/>
    </row>
    <row r="93" spans="1:78" ht="16" x14ac:dyDescent="0.2">
      <c r="C93" t="s">
        <v>1485</v>
      </c>
      <c r="D93" t="s">
        <v>337</v>
      </c>
      <c r="E93" t="s">
        <v>471</v>
      </c>
      <c r="F93" t="s">
        <v>472</v>
      </c>
      <c r="G93" t="s">
        <v>473</v>
      </c>
      <c r="H93" t="s">
        <v>479</v>
      </c>
      <c r="AG93">
        <v>32</v>
      </c>
      <c r="AJ93">
        <v>43</v>
      </c>
      <c r="BA93">
        <v>30</v>
      </c>
      <c r="BD93">
        <v>21</v>
      </c>
      <c r="BE93">
        <v>26</v>
      </c>
      <c r="BH93">
        <v>35</v>
      </c>
      <c r="BQ93" t="s">
        <v>480</v>
      </c>
      <c r="BR93" t="s">
        <v>67</v>
      </c>
      <c r="BS93"/>
      <c r="BT93" t="s">
        <v>2978</v>
      </c>
      <c r="BU93" s="40">
        <v>53224</v>
      </c>
    </row>
    <row r="94" spans="1:78" x14ac:dyDescent="0.2">
      <c r="A94" s="11" t="s">
        <v>1700</v>
      </c>
      <c r="B94" s="11"/>
      <c r="C94" s="11" t="s">
        <v>1485</v>
      </c>
      <c r="D94" s="11" t="s">
        <v>337</v>
      </c>
      <c r="E94" s="11" t="s">
        <v>471</v>
      </c>
      <c r="F94" s="11" t="s">
        <v>472</v>
      </c>
      <c r="G94" s="11" t="s">
        <v>471</v>
      </c>
      <c r="H94" s="11" t="s">
        <v>472</v>
      </c>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60"/>
      <c r="BT94" s="11"/>
      <c r="BU94" s="11"/>
      <c r="BV94" s="11"/>
      <c r="BW94" s="11"/>
      <c r="BX94" s="11"/>
      <c r="BY94" s="11"/>
      <c r="BZ94" s="11"/>
    </row>
    <row r="95" spans="1:78" x14ac:dyDescent="0.2">
      <c r="A95" s="11" t="s">
        <v>1700</v>
      </c>
      <c r="B95" s="11"/>
      <c r="C95" s="11" t="s">
        <v>1485</v>
      </c>
      <c r="D95" s="11" t="s">
        <v>337</v>
      </c>
      <c r="E95" s="11" t="s">
        <v>471</v>
      </c>
      <c r="F95" s="11" t="s">
        <v>472</v>
      </c>
      <c r="G95" s="11" t="s">
        <v>471</v>
      </c>
      <c r="H95" s="11" t="s">
        <v>3840</v>
      </c>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60"/>
      <c r="BT95" s="11"/>
      <c r="BU95" s="11"/>
      <c r="BV95" s="11"/>
      <c r="BW95" s="11"/>
      <c r="BX95" s="11"/>
      <c r="BY95" s="11"/>
      <c r="BZ95" s="11"/>
    </row>
    <row r="96" spans="1:78" x14ac:dyDescent="0.2">
      <c r="A96" s="11" t="s">
        <v>1700</v>
      </c>
      <c r="B96" s="11"/>
      <c r="C96" s="11" t="s">
        <v>1485</v>
      </c>
      <c r="D96" s="11" t="s">
        <v>337</v>
      </c>
      <c r="E96" s="11" t="s">
        <v>471</v>
      </c>
      <c r="F96" s="11" t="s">
        <v>472</v>
      </c>
      <c r="G96" s="11" t="s">
        <v>471</v>
      </c>
      <c r="H96" s="11" t="s">
        <v>3839</v>
      </c>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60"/>
      <c r="BT96" s="11"/>
      <c r="BU96" s="11"/>
      <c r="BV96" s="11"/>
      <c r="BW96" s="11"/>
      <c r="BX96" s="11"/>
      <c r="BY96" s="11"/>
      <c r="BZ96" s="11"/>
    </row>
    <row r="97" spans="1:78" x14ac:dyDescent="0.2">
      <c r="A97" s="11" t="s">
        <v>1700</v>
      </c>
      <c r="B97" s="11"/>
      <c r="C97" s="11" t="s">
        <v>1485</v>
      </c>
      <c r="D97" s="11" t="s">
        <v>337</v>
      </c>
      <c r="E97" s="11" t="s">
        <v>471</v>
      </c>
      <c r="F97" s="11" t="s">
        <v>472</v>
      </c>
      <c r="G97" s="11" t="s">
        <v>471</v>
      </c>
      <c r="H97" s="11" t="s">
        <v>798</v>
      </c>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60"/>
      <c r="BT97" s="11"/>
      <c r="BU97" s="11"/>
      <c r="BV97" s="11"/>
      <c r="BW97" s="11"/>
      <c r="BX97" s="11"/>
      <c r="BY97" s="11"/>
      <c r="BZ97" s="11"/>
    </row>
    <row r="98" spans="1:78" x14ac:dyDescent="0.2">
      <c r="A98" s="11" t="s">
        <v>1700</v>
      </c>
      <c r="B98" s="11"/>
      <c r="C98" s="11" t="s">
        <v>1485</v>
      </c>
      <c r="D98" s="11" t="s">
        <v>337</v>
      </c>
      <c r="E98" s="11" t="s">
        <v>471</v>
      </c>
      <c r="F98" s="11" t="s">
        <v>3844</v>
      </c>
      <c r="G98" s="11" t="s">
        <v>473</v>
      </c>
      <c r="H98" s="11" t="s">
        <v>3844</v>
      </c>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60"/>
      <c r="BT98" s="11"/>
      <c r="BU98" s="11"/>
      <c r="BV98" s="11"/>
      <c r="BW98" s="11"/>
      <c r="BX98" s="11"/>
      <c r="BY98" s="11"/>
      <c r="BZ98" s="11"/>
    </row>
    <row r="99" spans="1:78" x14ac:dyDescent="0.2">
      <c r="A99" s="11" t="s">
        <v>1700</v>
      </c>
      <c r="B99" s="11"/>
      <c r="C99" s="11" t="s">
        <v>1485</v>
      </c>
      <c r="D99" s="11" t="s">
        <v>337</v>
      </c>
      <c r="E99" s="11" t="s">
        <v>471</v>
      </c>
      <c r="F99" s="11" t="s">
        <v>3847</v>
      </c>
      <c r="G99" s="11" t="s">
        <v>471</v>
      </c>
      <c r="H99" s="11" t="s">
        <v>3848</v>
      </c>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60"/>
      <c r="BT99" s="11"/>
      <c r="BU99" s="11"/>
      <c r="BV99" s="11"/>
      <c r="BW99" s="11"/>
      <c r="BX99" s="11"/>
      <c r="BY99" s="11"/>
      <c r="BZ99" s="11"/>
    </row>
    <row r="100" spans="1:78" x14ac:dyDescent="0.2">
      <c r="A100" s="11" t="s">
        <v>1700</v>
      </c>
      <c r="B100" s="11"/>
      <c r="C100" s="11" t="s">
        <v>1485</v>
      </c>
      <c r="D100" s="11" t="s">
        <v>337</v>
      </c>
      <c r="E100" s="11" t="s">
        <v>471</v>
      </c>
      <c r="F100" s="11" t="s">
        <v>3847</v>
      </c>
      <c r="G100" s="11" t="s">
        <v>471</v>
      </c>
      <c r="H100" s="11" t="s">
        <v>3847</v>
      </c>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60"/>
      <c r="BT100" s="11"/>
      <c r="BU100" s="11"/>
      <c r="BV100" s="11"/>
      <c r="BW100" s="11"/>
      <c r="BX100" s="11"/>
      <c r="BY100" s="11"/>
      <c r="BZ100" s="11"/>
    </row>
    <row r="101" spans="1:78" x14ac:dyDescent="0.2">
      <c r="A101" s="11" t="s">
        <v>1700</v>
      </c>
      <c r="B101" s="11"/>
      <c r="C101" s="11" t="s">
        <v>1485</v>
      </c>
      <c r="D101" s="11" t="s">
        <v>337</v>
      </c>
      <c r="E101" s="11" t="s">
        <v>471</v>
      </c>
      <c r="F101" s="11" t="s">
        <v>3847</v>
      </c>
      <c r="G101" s="11" t="s">
        <v>471</v>
      </c>
      <c r="H101" s="11" t="s">
        <v>3849</v>
      </c>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60"/>
      <c r="BT101" s="11"/>
      <c r="BU101" s="11"/>
      <c r="BV101" s="11"/>
      <c r="BW101" s="11"/>
      <c r="BX101" s="11"/>
      <c r="BY101" s="11"/>
      <c r="BZ101" s="11"/>
    </row>
    <row r="102" spans="1:78" x14ac:dyDescent="0.2">
      <c r="A102" s="19" t="s">
        <v>1700</v>
      </c>
      <c r="B102" s="19"/>
      <c r="C102" s="19" t="s">
        <v>1485</v>
      </c>
      <c r="D102" s="19" t="s">
        <v>337</v>
      </c>
      <c r="E102" s="19" t="s">
        <v>471</v>
      </c>
      <c r="F102" s="19" t="s">
        <v>3841</v>
      </c>
      <c r="G102" s="19" t="s">
        <v>471</v>
      </c>
      <c r="H102" s="19" t="s">
        <v>3841</v>
      </c>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62"/>
      <c r="BT102" s="19"/>
      <c r="BU102" s="19"/>
      <c r="BV102" s="19"/>
      <c r="BW102" s="19"/>
      <c r="BX102" s="19"/>
      <c r="BY102" s="19"/>
      <c r="BZ102" s="19"/>
    </row>
    <row r="103" spans="1:78" x14ac:dyDescent="0.2">
      <c r="A103" s="11" t="s">
        <v>1700</v>
      </c>
      <c r="B103" s="11"/>
      <c r="C103" s="11" t="s">
        <v>1485</v>
      </c>
      <c r="D103" s="11" t="s">
        <v>337</v>
      </c>
      <c r="E103" s="11" t="s">
        <v>471</v>
      </c>
      <c r="F103" s="11" t="s">
        <v>3837</v>
      </c>
      <c r="G103" s="11" t="s">
        <v>3836</v>
      </c>
      <c r="H103" s="11" t="s">
        <v>3837</v>
      </c>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60"/>
      <c r="BT103" s="11"/>
      <c r="BU103" s="11"/>
      <c r="BV103" s="11"/>
      <c r="BW103" s="11"/>
      <c r="BX103" s="11"/>
      <c r="BY103" s="11"/>
      <c r="BZ103" s="11"/>
    </row>
    <row r="104" spans="1:78" x14ac:dyDescent="0.2">
      <c r="A104" s="11" t="s">
        <v>1700</v>
      </c>
      <c r="B104" s="11"/>
      <c r="C104" s="11" t="s">
        <v>1485</v>
      </c>
      <c r="D104" s="11" t="s">
        <v>337</v>
      </c>
      <c r="E104" s="11" t="s">
        <v>471</v>
      </c>
      <c r="F104" s="11" t="s">
        <v>3843</v>
      </c>
      <c r="G104" s="11" t="s">
        <v>471</v>
      </c>
      <c r="H104" s="11" t="s">
        <v>3843</v>
      </c>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60"/>
      <c r="BT104" s="11"/>
      <c r="BU104" s="11"/>
      <c r="BV104" s="11"/>
      <c r="BW104" s="11"/>
      <c r="BX104" s="11"/>
      <c r="BY104" s="11"/>
      <c r="BZ104" s="11"/>
    </row>
    <row r="105" spans="1:78" x14ac:dyDescent="0.2">
      <c r="A105" s="11" t="s">
        <v>1700</v>
      </c>
      <c r="B105" s="11"/>
      <c r="C105" s="11" t="s">
        <v>1485</v>
      </c>
      <c r="D105" s="11" t="s">
        <v>337</v>
      </c>
      <c r="E105" s="11" t="s">
        <v>471</v>
      </c>
      <c r="F105" s="11" t="s">
        <v>3846</v>
      </c>
      <c r="G105" s="11" t="s">
        <v>473</v>
      </c>
      <c r="H105" s="11" t="s">
        <v>3846</v>
      </c>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60"/>
      <c r="BT105" s="11"/>
      <c r="BU105" s="11"/>
      <c r="BV105" s="11"/>
      <c r="BW105" s="11"/>
      <c r="BX105" s="11"/>
      <c r="BY105" s="11"/>
      <c r="BZ105" s="11"/>
    </row>
    <row r="106" spans="1:78" x14ac:dyDescent="0.2">
      <c r="A106" s="11" t="s">
        <v>1700</v>
      </c>
      <c r="B106" s="11"/>
      <c r="C106" s="11" t="s">
        <v>1485</v>
      </c>
      <c r="D106" s="11" t="s">
        <v>337</v>
      </c>
      <c r="E106" s="11" t="s">
        <v>471</v>
      </c>
      <c r="F106" s="11" t="s">
        <v>3718</v>
      </c>
      <c r="G106" s="11" t="s">
        <v>473</v>
      </c>
      <c r="H106" s="11" t="s">
        <v>3835</v>
      </c>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60"/>
      <c r="BT106" s="11"/>
      <c r="BU106" s="11"/>
      <c r="BV106" s="11"/>
      <c r="BW106" s="11"/>
      <c r="BX106" s="11"/>
      <c r="BY106" s="11"/>
      <c r="BZ106" s="11"/>
    </row>
    <row r="107" spans="1:78" s="2" customFormat="1" x14ac:dyDescent="0.2">
      <c r="A107" s="11" t="s">
        <v>1700</v>
      </c>
      <c r="B107" s="11"/>
      <c r="C107" s="11" t="s">
        <v>1485</v>
      </c>
      <c r="D107" s="11" t="s">
        <v>337</v>
      </c>
      <c r="E107" s="11" t="s">
        <v>471</v>
      </c>
      <c r="F107" s="11" t="s">
        <v>3718</v>
      </c>
      <c r="G107" s="11" t="s">
        <v>471</v>
      </c>
      <c r="H107" s="11" t="s">
        <v>3834</v>
      </c>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60"/>
      <c r="BT107" s="11"/>
      <c r="BU107" s="11"/>
      <c r="BV107" s="11"/>
      <c r="BW107" s="11"/>
      <c r="BX107" s="11"/>
      <c r="BY107" s="11"/>
      <c r="BZ107" s="11"/>
    </row>
    <row r="108" spans="1:78" x14ac:dyDescent="0.2">
      <c r="A108" s="11" t="s">
        <v>1700</v>
      </c>
      <c r="B108" s="11"/>
      <c r="C108" s="11" t="s">
        <v>1485</v>
      </c>
      <c r="D108" s="11" t="s">
        <v>337</v>
      </c>
      <c r="E108" s="11" t="s">
        <v>471</v>
      </c>
      <c r="F108" s="11" t="s">
        <v>3718</v>
      </c>
      <c r="G108" s="11" t="s">
        <v>471</v>
      </c>
      <c r="H108" s="11" t="s">
        <v>3718</v>
      </c>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60"/>
      <c r="BT108" s="11"/>
      <c r="BU108" s="11"/>
      <c r="BV108" s="11"/>
      <c r="BW108" s="11"/>
      <c r="BX108" s="11"/>
      <c r="BY108" s="11"/>
      <c r="BZ108" s="11"/>
    </row>
    <row r="109" spans="1:78" x14ac:dyDescent="0.2">
      <c r="A109" t="s">
        <v>3631</v>
      </c>
      <c r="C109" t="s">
        <v>1485</v>
      </c>
      <c r="D109" t="s">
        <v>337</v>
      </c>
      <c r="E109" t="s">
        <v>471</v>
      </c>
      <c r="F109" t="s">
        <v>3718</v>
      </c>
      <c r="G109" t="s">
        <v>471</v>
      </c>
      <c r="H109" t="s">
        <v>3626</v>
      </c>
      <c r="Q109">
        <v>22.9</v>
      </c>
      <c r="T109">
        <v>30.7</v>
      </c>
      <c r="U109">
        <v>23.7</v>
      </c>
      <c r="X109">
        <v>33.700000000000003</v>
      </c>
      <c r="Y109">
        <v>30.3</v>
      </c>
      <c r="AB109">
        <v>35.9</v>
      </c>
      <c r="AG109">
        <v>34.4</v>
      </c>
      <c r="AJ109">
        <v>45.9</v>
      </c>
      <c r="BA109">
        <v>37</v>
      </c>
      <c r="BE109">
        <v>47</v>
      </c>
      <c r="BR109" t="s">
        <v>67</v>
      </c>
      <c r="BS109" s="1">
        <v>44964</v>
      </c>
      <c r="BT109" t="s">
        <v>2920</v>
      </c>
      <c r="BU109">
        <v>2528</v>
      </c>
    </row>
    <row r="110" spans="1:78" x14ac:dyDescent="0.2">
      <c r="A110" t="s">
        <v>3632</v>
      </c>
      <c r="C110" t="s">
        <v>1485</v>
      </c>
      <c r="D110" t="s">
        <v>337</v>
      </c>
      <c r="E110" t="s">
        <v>471</v>
      </c>
      <c r="F110" t="s">
        <v>3718</v>
      </c>
      <c r="G110" t="s">
        <v>471</v>
      </c>
      <c r="H110" t="s">
        <v>3626</v>
      </c>
      <c r="BE110">
        <v>41.8</v>
      </c>
      <c r="BR110" t="s">
        <v>67</v>
      </c>
      <c r="BS110" s="1">
        <v>44964</v>
      </c>
      <c r="BT110" t="s">
        <v>2920</v>
      </c>
      <c r="BU110">
        <v>2528</v>
      </c>
    </row>
    <row r="111" spans="1:78" s="2" customFormat="1" x14ac:dyDescent="0.2">
      <c r="A111" t="s">
        <v>3627</v>
      </c>
      <c r="B111"/>
      <c r="C111" t="s">
        <v>1485</v>
      </c>
      <c r="D111" t="s">
        <v>337</v>
      </c>
      <c r="E111" t="s">
        <v>471</v>
      </c>
      <c r="F111" t="s">
        <v>3718</v>
      </c>
      <c r="G111" t="s">
        <v>471</v>
      </c>
      <c r="H111" t="s">
        <v>3626</v>
      </c>
      <c r="I111"/>
      <c r="J111"/>
      <c r="K111"/>
      <c r="L111" t="s">
        <v>3628</v>
      </c>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v>25.2</v>
      </c>
      <c r="AT111"/>
      <c r="AU111"/>
      <c r="AV111"/>
      <c r="AW111">
        <v>33.200000000000003</v>
      </c>
      <c r="AX111"/>
      <c r="AY111"/>
      <c r="AZ111"/>
      <c r="BA111">
        <v>39.5</v>
      </c>
      <c r="BB111"/>
      <c r="BC111"/>
      <c r="BD111"/>
      <c r="BE111"/>
      <c r="BF111"/>
      <c r="BG111"/>
      <c r="BH111"/>
      <c r="BI111"/>
      <c r="BJ111"/>
      <c r="BK111"/>
      <c r="BL111"/>
      <c r="BM111"/>
      <c r="BN111"/>
      <c r="BO111"/>
      <c r="BP111"/>
      <c r="BQ111" t="s">
        <v>3634</v>
      </c>
      <c r="BR111" t="s">
        <v>67</v>
      </c>
      <c r="BS111" s="1">
        <v>44964</v>
      </c>
      <c r="BT111" t="s">
        <v>2920</v>
      </c>
      <c r="BU111">
        <v>2528</v>
      </c>
      <c r="BV111" t="s">
        <v>60</v>
      </c>
      <c r="BW111" t="s">
        <v>2920</v>
      </c>
      <c r="BX111"/>
      <c r="BY111"/>
      <c r="BZ111"/>
    </row>
    <row r="112" spans="1:78" s="2" customFormat="1" x14ac:dyDescent="0.2">
      <c r="A112" t="s">
        <v>3633</v>
      </c>
      <c r="B112"/>
      <c r="C112" t="s">
        <v>1485</v>
      </c>
      <c r="D112" t="s">
        <v>337</v>
      </c>
      <c r="E112" t="s">
        <v>471</v>
      </c>
      <c r="F112" t="s">
        <v>3718</v>
      </c>
      <c r="G112" t="s">
        <v>471</v>
      </c>
      <c r="H112" t="s">
        <v>3626</v>
      </c>
      <c r="I112"/>
      <c r="J112"/>
      <c r="K112"/>
      <c r="L112"/>
      <c r="M112"/>
      <c r="N112"/>
      <c r="O112"/>
      <c r="P112"/>
      <c r="Q112"/>
      <c r="R112"/>
      <c r="S112"/>
      <c r="T112"/>
      <c r="U112"/>
      <c r="V112"/>
      <c r="W112"/>
      <c r="X112"/>
      <c r="Y112"/>
      <c r="Z112"/>
      <c r="AA112"/>
      <c r="AB112"/>
      <c r="AC112"/>
      <c r="AD112"/>
      <c r="AE112"/>
      <c r="AF112"/>
      <c r="AG112"/>
      <c r="AH112"/>
      <c r="AI112"/>
      <c r="AJ112"/>
      <c r="AK112">
        <v>26.8</v>
      </c>
      <c r="AL112"/>
      <c r="AM112"/>
      <c r="AN112"/>
      <c r="AO112">
        <f>AVERAGE(23.5,26.9)</f>
        <v>25.2</v>
      </c>
      <c r="AP112"/>
      <c r="AQ112"/>
      <c r="AR112"/>
      <c r="AS112">
        <f>AVERAGE(28,28.8)</f>
        <v>28.4</v>
      </c>
      <c r="AT112"/>
      <c r="AU112"/>
      <c r="AV112"/>
      <c r="AW112">
        <v>32.6</v>
      </c>
      <c r="AX112"/>
      <c r="AY112"/>
      <c r="AZ112"/>
      <c r="BA112">
        <f>40.85</f>
        <v>40.85</v>
      </c>
      <c r="BB112"/>
      <c r="BC112"/>
      <c r="BD112"/>
      <c r="BE112"/>
      <c r="BF112"/>
      <c r="BG112"/>
      <c r="BH112"/>
      <c r="BI112"/>
      <c r="BJ112">
        <v>113.2</v>
      </c>
      <c r="BK112"/>
      <c r="BL112"/>
      <c r="BM112"/>
      <c r="BN112">
        <v>161.9</v>
      </c>
      <c r="BO112"/>
      <c r="BP112"/>
      <c r="BQ112" t="s">
        <v>3635</v>
      </c>
      <c r="BR112" t="s">
        <v>67</v>
      </c>
      <c r="BS112" s="1">
        <v>44964</v>
      </c>
      <c r="BT112" t="s">
        <v>2920</v>
      </c>
      <c r="BU112">
        <v>2528</v>
      </c>
      <c r="BV112"/>
      <c r="BW112"/>
      <c r="BX112"/>
      <c r="BY112"/>
      <c r="BZ112"/>
    </row>
    <row r="113" spans="1:78" s="18" customFormat="1" x14ac:dyDescent="0.2">
      <c r="A113" s="11" t="s">
        <v>1700</v>
      </c>
      <c r="B113" s="11"/>
      <c r="C113" s="11" t="s">
        <v>1485</v>
      </c>
      <c r="D113" s="11" t="s">
        <v>337</v>
      </c>
      <c r="E113" s="11" t="s">
        <v>471</v>
      </c>
      <c r="F113" s="11" t="s">
        <v>3718</v>
      </c>
      <c r="G113" s="11" t="s">
        <v>471</v>
      </c>
      <c r="H113" s="11" t="s">
        <v>3833</v>
      </c>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60"/>
      <c r="BT113" s="11"/>
      <c r="BU113" s="11"/>
      <c r="BV113" s="11"/>
      <c r="BW113" s="11"/>
      <c r="BX113" s="11"/>
      <c r="BY113" s="11"/>
      <c r="BZ113" s="11"/>
    </row>
    <row r="114" spans="1:78" x14ac:dyDescent="0.2">
      <c r="A114" s="19" t="s">
        <v>1700</v>
      </c>
      <c r="B114" s="19"/>
      <c r="C114" s="19" t="s">
        <v>1485</v>
      </c>
      <c r="D114" s="19" t="s">
        <v>337</v>
      </c>
      <c r="E114" s="19" t="s">
        <v>471</v>
      </c>
      <c r="F114" s="19" t="s">
        <v>3831</v>
      </c>
      <c r="G114" s="19" t="s">
        <v>471</v>
      </c>
      <c r="H114" s="19" t="s">
        <v>3831</v>
      </c>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62"/>
      <c r="BT114" s="19"/>
      <c r="BU114" s="19"/>
      <c r="BV114" s="19"/>
      <c r="BW114" s="19"/>
      <c r="BX114" s="19"/>
      <c r="BY114" s="19"/>
      <c r="BZ114" s="19"/>
    </row>
    <row r="115" spans="1:78" x14ac:dyDescent="0.2">
      <c r="A115" s="11" t="s">
        <v>1700</v>
      </c>
      <c r="B115" s="11"/>
      <c r="C115" s="11" t="s">
        <v>1485</v>
      </c>
      <c r="D115" s="11" t="s">
        <v>337</v>
      </c>
      <c r="E115" s="11" t="s">
        <v>471</v>
      </c>
      <c r="F115" s="11" t="s">
        <v>3850</v>
      </c>
      <c r="G115" s="11" t="s">
        <v>471</v>
      </c>
      <c r="H115" s="11" t="s">
        <v>3850</v>
      </c>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60"/>
      <c r="BT115" s="11"/>
      <c r="BU115" s="11"/>
      <c r="BV115" s="11"/>
      <c r="BW115" s="11"/>
      <c r="BX115" s="11"/>
      <c r="BY115" s="11"/>
      <c r="BZ115" s="11"/>
    </row>
    <row r="116" spans="1:78" x14ac:dyDescent="0.2">
      <c r="A116" s="11" t="s">
        <v>1700</v>
      </c>
      <c r="B116" s="11"/>
      <c r="C116" s="11" t="s">
        <v>1485</v>
      </c>
      <c r="D116" s="11" t="s">
        <v>337</v>
      </c>
      <c r="E116" s="11" t="s">
        <v>471</v>
      </c>
      <c r="F116" s="11" t="s">
        <v>3830</v>
      </c>
      <c r="G116" s="11" t="s">
        <v>471</v>
      </c>
      <c r="H116" s="11" t="s">
        <v>3830</v>
      </c>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60"/>
      <c r="BT116" s="11"/>
      <c r="BU116" s="11"/>
      <c r="BV116" s="11"/>
      <c r="BW116" s="11"/>
      <c r="BX116" s="11"/>
      <c r="BY116" s="11"/>
      <c r="BZ116" s="11"/>
    </row>
    <row r="117" spans="1:78" x14ac:dyDescent="0.2">
      <c r="A117" s="11" t="s">
        <v>1700</v>
      </c>
      <c r="B117" s="11"/>
      <c r="C117" s="11" t="s">
        <v>1485</v>
      </c>
      <c r="D117" s="11" t="s">
        <v>337</v>
      </c>
      <c r="E117" s="11" t="s">
        <v>471</v>
      </c>
      <c r="F117" s="11" t="s">
        <v>3821</v>
      </c>
      <c r="G117" s="11" t="s">
        <v>471</v>
      </c>
      <c r="H117" s="11" t="s">
        <v>3822</v>
      </c>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60"/>
      <c r="BT117" s="11"/>
      <c r="BU117" s="11"/>
      <c r="BV117" s="11"/>
      <c r="BW117" s="11"/>
      <c r="BX117" s="11"/>
      <c r="BY117" s="11"/>
      <c r="BZ117" s="11"/>
    </row>
    <row r="118" spans="1:78" x14ac:dyDescent="0.2">
      <c r="A118" s="11" t="s">
        <v>1700</v>
      </c>
      <c r="B118" s="11"/>
      <c r="C118" s="11" t="s">
        <v>1485</v>
      </c>
      <c r="D118" s="11" t="s">
        <v>337</v>
      </c>
      <c r="E118" s="11" t="s">
        <v>471</v>
      </c>
      <c r="F118" s="11" t="s">
        <v>3821</v>
      </c>
      <c r="G118" s="11" t="s">
        <v>471</v>
      </c>
      <c r="H118" s="11" t="s">
        <v>3821</v>
      </c>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60"/>
      <c r="BT118" s="11"/>
      <c r="BU118" s="11"/>
      <c r="BV118" s="11"/>
      <c r="BW118" s="11"/>
      <c r="BX118" s="11"/>
      <c r="BY118" s="11"/>
      <c r="BZ118" s="11"/>
    </row>
    <row r="119" spans="1:78" x14ac:dyDescent="0.2">
      <c r="A119" s="11" t="s">
        <v>1700</v>
      </c>
      <c r="B119" s="11"/>
      <c r="C119" s="11" t="s">
        <v>1485</v>
      </c>
      <c r="D119" s="11" t="s">
        <v>337</v>
      </c>
      <c r="E119" s="11" t="s">
        <v>471</v>
      </c>
      <c r="F119" s="11" t="s">
        <v>3821</v>
      </c>
      <c r="G119" s="11" t="s">
        <v>471</v>
      </c>
      <c r="H119" s="11" t="s">
        <v>3829</v>
      </c>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60"/>
      <c r="BT119" s="11"/>
      <c r="BU119" s="11"/>
      <c r="BV119" s="11"/>
      <c r="BW119" s="11"/>
      <c r="BX119" s="11"/>
      <c r="BY119" s="11"/>
      <c r="BZ119" s="11"/>
    </row>
    <row r="120" spans="1:78" x14ac:dyDescent="0.2">
      <c r="A120" s="11" t="s">
        <v>1700</v>
      </c>
      <c r="B120" s="11"/>
      <c r="C120" s="11" t="s">
        <v>1485</v>
      </c>
      <c r="D120" s="11" t="s">
        <v>337</v>
      </c>
      <c r="E120" s="11" t="s">
        <v>471</v>
      </c>
      <c r="F120" s="11" t="s">
        <v>3821</v>
      </c>
      <c r="G120" s="11" t="s">
        <v>3825</v>
      </c>
      <c r="H120" s="11" t="s">
        <v>3826</v>
      </c>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60"/>
      <c r="BT120" s="11"/>
      <c r="BU120" s="11"/>
      <c r="BV120" s="11"/>
      <c r="BW120" s="11"/>
      <c r="BX120" s="11"/>
      <c r="BY120" s="11"/>
      <c r="BZ120" s="11"/>
    </row>
    <row r="121" spans="1:78" x14ac:dyDescent="0.2">
      <c r="A121" s="11" t="s">
        <v>1700</v>
      </c>
      <c r="B121" s="11"/>
      <c r="C121" s="11" t="s">
        <v>1485</v>
      </c>
      <c r="D121" s="11" t="s">
        <v>337</v>
      </c>
      <c r="E121" s="11" t="s">
        <v>471</v>
      </c>
      <c r="F121" s="11" t="s">
        <v>3821</v>
      </c>
      <c r="G121" s="11" t="s">
        <v>3823</v>
      </c>
      <c r="H121" s="11" t="s">
        <v>3824</v>
      </c>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60"/>
      <c r="BT121" s="11"/>
      <c r="BU121" s="11"/>
      <c r="BV121" s="11"/>
      <c r="BW121" s="11"/>
      <c r="BX121" s="11"/>
      <c r="BY121" s="11"/>
      <c r="BZ121" s="11"/>
    </row>
    <row r="122" spans="1:78" x14ac:dyDescent="0.2">
      <c r="A122" s="11" t="s">
        <v>1700</v>
      </c>
      <c r="B122" s="11"/>
      <c r="C122" s="11" t="s">
        <v>1485</v>
      </c>
      <c r="D122" s="11" t="s">
        <v>337</v>
      </c>
      <c r="E122" s="11" t="s">
        <v>471</v>
      </c>
      <c r="F122" s="11" t="s">
        <v>3821</v>
      </c>
      <c r="G122" s="11" t="s">
        <v>3827</v>
      </c>
      <c r="H122" s="11" t="s">
        <v>3828</v>
      </c>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60"/>
      <c r="BT122" s="11"/>
      <c r="BU122" s="11"/>
      <c r="BV122" s="11"/>
      <c r="BW122" s="11"/>
      <c r="BX122" s="11"/>
      <c r="BY122" s="11"/>
      <c r="BZ122" s="11"/>
    </row>
    <row r="123" spans="1:78" x14ac:dyDescent="0.2">
      <c r="A123" s="11" t="s">
        <v>1700</v>
      </c>
      <c r="B123" s="11"/>
      <c r="C123" s="11" t="s">
        <v>1485</v>
      </c>
      <c r="D123" s="11" t="s">
        <v>337</v>
      </c>
      <c r="E123" s="11" t="s">
        <v>471</v>
      </c>
      <c r="F123" s="11" t="s">
        <v>3832</v>
      </c>
      <c r="G123" s="11" t="s">
        <v>471</v>
      </c>
      <c r="H123" s="11" t="s">
        <v>3832</v>
      </c>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60"/>
      <c r="BT123" s="11"/>
      <c r="BU123" s="11"/>
      <c r="BV123" s="11"/>
      <c r="BW123" s="11"/>
      <c r="BX123" s="11"/>
      <c r="BY123" s="11"/>
      <c r="BZ123" s="11"/>
    </row>
    <row r="124" spans="1:78" x14ac:dyDescent="0.2">
      <c r="A124" s="11" t="s">
        <v>1700</v>
      </c>
      <c r="B124" s="11"/>
      <c r="C124" s="11" t="s">
        <v>1485</v>
      </c>
      <c r="D124" s="11" t="s">
        <v>337</v>
      </c>
      <c r="E124" s="11" t="s">
        <v>471</v>
      </c>
      <c r="F124" s="11" t="s">
        <v>3845</v>
      </c>
      <c r="G124" s="11" t="s">
        <v>473</v>
      </c>
      <c r="H124" s="11" t="s">
        <v>3845</v>
      </c>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60"/>
      <c r="BT124" s="11"/>
      <c r="BU124" s="11"/>
      <c r="BV124" s="11"/>
      <c r="BW124" s="11"/>
      <c r="BX124" s="11"/>
      <c r="BY124" s="11"/>
      <c r="BZ124" s="11"/>
    </row>
    <row r="125" spans="1:78" x14ac:dyDescent="0.2">
      <c r="A125" s="11" t="s">
        <v>1700</v>
      </c>
      <c r="B125" s="11"/>
      <c r="C125" s="11" t="s">
        <v>1485</v>
      </c>
      <c r="D125" s="11" t="s">
        <v>337</v>
      </c>
      <c r="E125" s="11" t="s">
        <v>471</v>
      </c>
      <c r="F125" s="11" t="s">
        <v>3842</v>
      </c>
      <c r="G125" s="11" t="s">
        <v>471</v>
      </c>
      <c r="H125" s="11" t="s">
        <v>3842</v>
      </c>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60"/>
      <c r="BT125" s="11"/>
      <c r="BU125" s="11"/>
      <c r="BV125" s="11"/>
      <c r="BW125" s="11"/>
      <c r="BX125" s="11"/>
      <c r="BY125" s="11"/>
      <c r="BZ125" s="11"/>
    </row>
    <row r="126" spans="1:78" x14ac:dyDescent="0.2">
      <c r="A126" t="s">
        <v>2974</v>
      </c>
      <c r="C126" t="s">
        <v>1485</v>
      </c>
      <c r="D126" t="s">
        <v>337</v>
      </c>
      <c r="E126" t="s">
        <v>471</v>
      </c>
      <c r="F126" t="s">
        <v>267</v>
      </c>
      <c r="G126" t="s">
        <v>471</v>
      </c>
      <c r="H126" t="s">
        <v>267</v>
      </c>
      <c r="AO126">
        <v>19.2</v>
      </c>
      <c r="AR126">
        <v>15.55</v>
      </c>
      <c r="AS126">
        <v>22</v>
      </c>
      <c r="AV126">
        <v>17.899999999999999</v>
      </c>
      <c r="BR126" t="s">
        <v>67</v>
      </c>
      <c r="BS126" s="1">
        <v>44964</v>
      </c>
      <c r="BT126" t="s">
        <v>268</v>
      </c>
      <c r="BU126">
        <v>1657</v>
      </c>
    </row>
    <row r="127" spans="1:78" x14ac:dyDescent="0.2">
      <c r="A127" t="s">
        <v>3629</v>
      </c>
      <c r="C127" t="s">
        <v>1485</v>
      </c>
      <c r="D127" t="s">
        <v>337</v>
      </c>
      <c r="E127" t="s">
        <v>471</v>
      </c>
      <c r="F127" t="s">
        <v>267</v>
      </c>
      <c r="G127" t="s">
        <v>471</v>
      </c>
      <c r="H127" t="s">
        <v>267</v>
      </c>
      <c r="L127" t="s">
        <v>3630</v>
      </c>
      <c r="BE127">
        <v>35.9</v>
      </c>
      <c r="BH127">
        <v>23.4</v>
      </c>
      <c r="BR127" t="s">
        <v>67</v>
      </c>
      <c r="BS127" s="1">
        <v>44964</v>
      </c>
      <c r="BT127" t="s">
        <v>2920</v>
      </c>
      <c r="BU127">
        <v>2528</v>
      </c>
    </row>
    <row r="128" spans="1:78" x14ac:dyDescent="0.2">
      <c r="A128" s="11" t="s">
        <v>1700</v>
      </c>
      <c r="B128" s="11"/>
      <c r="C128" s="11" t="s">
        <v>1485</v>
      </c>
      <c r="D128" s="11" t="s">
        <v>337</v>
      </c>
      <c r="E128" s="11" t="s">
        <v>471</v>
      </c>
      <c r="F128" s="11" t="s">
        <v>3838</v>
      </c>
      <c r="G128" s="11" t="s">
        <v>3836</v>
      </c>
      <c r="H128" s="11" t="s">
        <v>3838</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60"/>
      <c r="BT128" s="11"/>
      <c r="BU128" s="11"/>
      <c r="BV128" s="11"/>
      <c r="BW128" s="11"/>
      <c r="BX128" s="11"/>
      <c r="BY128" s="11"/>
      <c r="BZ128" s="11"/>
    </row>
    <row r="129" spans="1:78" x14ac:dyDescent="0.2">
      <c r="A129" s="19" t="s">
        <v>1700</v>
      </c>
      <c r="B129" s="19"/>
      <c r="C129" s="19" t="s">
        <v>1485</v>
      </c>
      <c r="D129" s="19" t="s">
        <v>337</v>
      </c>
      <c r="E129" s="19" t="s">
        <v>471</v>
      </c>
      <c r="F129" s="19" t="s">
        <v>3779</v>
      </c>
      <c r="G129" s="19" t="s">
        <v>3823</v>
      </c>
      <c r="H129" s="19" t="s">
        <v>3779</v>
      </c>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62"/>
      <c r="BT129" s="19"/>
      <c r="BU129" s="19"/>
      <c r="BV129" s="19"/>
      <c r="BW129" s="19"/>
      <c r="BX129" s="19"/>
      <c r="BY129" s="19"/>
      <c r="BZ129" s="19"/>
    </row>
    <row r="130" spans="1:78" x14ac:dyDescent="0.2">
      <c r="A130" s="11" t="s">
        <v>1700</v>
      </c>
      <c r="B130" s="11"/>
      <c r="C130" s="11" t="s">
        <v>1485</v>
      </c>
      <c r="D130" s="11" t="s">
        <v>337</v>
      </c>
      <c r="E130" s="11" t="s">
        <v>471</v>
      </c>
      <c r="F130" s="11"/>
      <c r="G130" s="11" t="s">
        <v>473</v>
      </c>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60"/>
      <c r="BT130" s="11"/>
      <c r="BU130" s="11"/>
      <c r="BV130" s="11"/>
      <c r="BW130" s="11"/>
      <c r="BX130" s="11"/>
      <c r="BY130" s="11"/>
      <c r="BZ130" s="11"/>
    </row>
    <row r="131" spans="1:78" x14ac:dyDescent="0.2">
      <c r="A131" s="11" t="s">
        <v>1700</v>
      </c>
      <c r="B131" s="11"/>
      <c r="C131" s="11" t="s">
        <v>1485</v>
      </c>
      <c r="D131" s="11" t="s">
        <v>337</v>
      </c>
      <c r="E131" s="11" t="s">
        <v>471</v>
      </c>
      <c r="F131" s="11"/>
      <c r="G131" s="11" t="s">
        <v>471</v>
      </c>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60"/>
      <c r="BT131" s="11"/>
      <c r="BU131" s="11"/>
      <c r="BV131" s="11"/>
      <c r="BW131" s="11"/>
      <c r="BX131" s="11"/>
      <c r="BY131" s="11"/>
      <c r="BZ131" s="11"/>
    </row>
    <row r="132" spans="1:78" x14ac:dyDescent="0.2">
      <c r="A132" s="11" t="s">
        <v>1700</v>
      </c>
      <c r="B132" s="11"/>
      <c r="C132" s="11" t="s">
        <v>1485</v>
      </c>
      <c r="D132" s="11" t="s">
        <v>337</v>
      </c>
      <c r="E132" s="11" t="s">
        <v>471</v>
      </c>
      <c r="F132" s="11"/>
      <c r="G132" s="11" t="s">
        <v>3825</v>
      </c>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60"/>
      <c r="BT132" s="11"/>
      <c r="BU132" s="11"/>
      <c r="BV132" s="11"/>
      <c r="BW132" s="11"/>
      <c r="BX132" s="11"/>
      <c r="BY132" s="11"/>
      <c r="BZ132" s="11"/>
    </row>
    <row r="133" spans="1:78" x14ac:dyDescent="0.2">
      <c r="A133" s="11" t="s">
        <v>1700</v>
      </c>
      <c r="B133" s="11"/>
      <c r="C133" s="11" t="s">
        <v>1485</v>
      </c>
      <c r="D133" s="11" t="s">
        <v>337</v>
      </c>
      <c r="E133" s="11" t="s">
        <v>471</v>
      </c>
      <c r="F133" s="11"/>
      <c r="G133" s="11" t="s">
        <v>3836</v>
      </c>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60"/>
      <c r="BT133" s="11"/>
      <c r="BU133" s="11"/>
      <c r="BV133" s="11"/>
      <c r="BW133" s="11"/>
      <c r="BX133" s="11"/>
      <c r="BY133" s="11"/>
      <c r="BZ133" s="11"/>
    </row>
    <row r="134" spans="1:78" x14ac:dyDescent="0.2">
      <c r="A134" s="19" t="s">
        <v>1700</v>
      </c>
      <c r="B134" s="19"/>
      <c r="C134" s="19" t="s">
        <v>1485</v>
      </c>
      <c r="D134" s="19" t="s">
        <v>337</v>
      </c>
      <c r="E134" s="19" t="s">
        <v>471</v>
      </c>
      <c r="F134" s="19"/>
      <c r="G134" s="19" t="s">
        <v>3823</v>
      </c>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62"/>
      <c r="BT134" s="19"/>
      <c r="BU134" s="19"/>
      <c r="BV134" s="19"/>
      <c r="BW134" s="19"/>
      <c r="BX134" s="19"/>
      <c r="BY134" s="19"/>
      <c r="BZ134" s="19"/>
    </row>
    <row r="135" spans="1:78" x14ac:dyDescent="0.2">
      <c r="A135" s="11" t="s">
        <v>1700</v>
      </c>
      <c r="B135" s="11"/>
      <c r="C135" s="11" t="s">
        <v>1485</v>
      </c>
      <c r="D135" s="11" t="s">
        <v>337</v>
      </c>
      <c r="E135" s="11" t="s">
        <v>471</v>
      </c>
      <c r="F135" s="11"/>
      <c r="G135" s="11" t="s">
        <v>3827</v>
      </c>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60"/>
      <c r="BT135" s="11"/>
      <c r="BU135" s="11"/>
      <c r="BV135" s="11"/>
      <c r="BW135" s="11"/>
      <c r="BX135" s="11"/>
      <c r="BY135" s="11"/>
      <c r="BZ135" s="11"/>
    </row>
    <row r="136" spans="1:78" x14ac:dyDescent="0.2">
      <c r="A136" s="19" t="s">
        <v>1700</v>
      </c>
      <c r="B136" s="19"/>
      <c r="C136" s="19" t="s">
        <v>1485</v>
      </c>
      <c r="D136" s="19" t="s">
        <v>337</v>
      </c>
      <c r="E136" s="19" t="s">
        <v>3863</v>
      </c>
      <c r="F136" s="19" t="s">
        <v>3872</v>
      </c>
      <c r="G136" s="19" t="s">
        <v>3863</v>
      </c>
      <c r="H136" s="19" t="s">
        <v>3872</v>
      </c>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62"/>
      <c r="BT136" s="19"/>
      <c r="BU136" s="19"/>
      <c r="BV136" s="19"/>
      <c r="BW136" s="19"/>
      <c r="BX136" s="19"/>
      <c r="BY136" s="19"/>
      <c r="BZ136" s="19"/>
    </row>
    <row r="137" spans="1:78" x14ac:dyDescent="0.2">
      <c r="A137" s="19" t="s">
        <v>1700</v>
      </c>
      <c r="B137" s="19"/>
      <c r="C137" s="19" t="s">
        <v>1485</v>
      </c>
      <c r="D137" s="19" t="s">
        <v>337</v>
      </c>
      <c r="E137" s="19" t="s">
        <v>3863</v>
      </c>
      <c r="F137" s="19" t="s">
        <v>3864</v>
      </c>
      <c r="G137" s="19" t="s">
        <v>3863</v>
      </c>
      <c r="H137" s="19" t="s">
        <v>3865</v>
      </c>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62"/>
      <c r="BT137" s="19"/>
      <c r="BU137" s="19"/>
      <c r="BV137" s="19"/>
      <c r="BW137" s="19"/>
      <c r="BX137" s="19"/>
      <c r="BY137" s="19"/>
      <c r="BZ137" s="19"/>
    </row>
    <row r="138" spans="1:78" x14ac:dyDescent="0.2">
      <c r="A138" s="19" t="s">
        <v>1700</v>
      </c>
      <c r="B138" s="19"/>
      <c r="C138" s="19" t="s">
        <v>1485</v>
      </c>
      <c r="D138" s="19" t="s">
        <v>337</v>
      </c>
      <c r="E138" s="19" t="s">
        <v>3863</v>
      </c>
      <c r="F138" s="19" t="s">
        <v>3864</v>
      </c>
      <c r="G138" s="19" t="s">
        <v>3863</v>
      </c>
      <c r="H138" s="19" t="s">
        <v>3864</v>
      </c>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62"/>
      <c r="BT138" s="19"/>
      <c r="BU138" s="19"/>
      <c r="BV138" s="19"/>
      <c r="BW138" s="19"/>
      <c r="BX138" s="19"/>
      <c r="BY138" s="19"/>
      <c r="BZ138" s="19"/>
    </row>
    <row r="139" spans="1:78" x14ac:dyDescent="0.2">
      <c r="A139" s="19" t="s">
        <v>1700</v>
      </c>
      <c r="B139" s="19"/>
      <c r="C139" s="19" t="s">
        <v>1485</v>
      </c>
      <c r="D139" s="19" t="s">
        <v>337</v>
      </c>
      <c r="E139" s="19" t="s">
        <v>3863</v>
      </c>
      <c r="F139" s="19" t="s">
        <v>3864</v>
      </c>
      <c r="G139" s="19" t="s">
        <v>3863</v>
      </c>
      <c r="H139" s="19" t="s">
        <v>3868</v>
      </c>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62"/>
      <c r="BT139" s="19"/>
      <c r="BU139" s="19"/>
      <c r="BV139" s="19"/>
      <c r="BW139" s="19"/>
      <c r="BX139" s="19"/>
      <c r="BY139" s="19"/>
      <c r="BZ139" s="19"/>
    </row>
    <row r="140" spans="1:78" x14ac:dyDescent="0.2">
      <c r="A140" s="19" t="s">
        <v>1700</v>
      </c>
      <c r="B140" s="19"/>
      <c r="C140" s="19" t="s">
        <v>1485</v>
      </c>
      <c r="D140" s="19" t="s">
        <v>337</v>
      </c>
      <c r="E140" s="19" t="s">
        <v>3863</v>
      </c>
      <c r="F140" s="19" t="s">
        <v>3864</v>
      </c>
      <c r="G140" s="19" t="s">
        <v>3364</v>
      </c>
      <c r="H140" s="19" t="s">
        <v>3869</v>
      </c>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62"/>
      <c r="BT140" s="19"/>
      <c r="BU140" s="19"/>
      <c r="BV140" s="19"/>
      <c r="BW140" s="19"/>
      <c r="BX140" s="19"/>
      <c r="BY140" s="19"/>
      <c r="BZ140" s="19"/>
    </row>
    <row r="141" spans="1:78" x14ac:dyDescent="0.2">
      <c r="A141" s="19" t="s">
        <v>1700</v>
      </c>
      <c r="B141" s="19"/>
      <c r="C141" s="19" t="s">
        <v>1485</v>
      </c>
      <c r="D141" s="19" t="s">
        <v>337</v>
      </c>
      <c r="E141" s="19" t="s">
        <v>3863</v>
      </c>
      <c r="F141" s="19" t="s">
        <v>3864</v>
      </c>
      <c r="G141" s="19" t="s">
        <v>3866</v>
      </c>
      <c r="H141" s="19" t="s">
        <v>3867</v>
      </c>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62"/>
      <c r="BT141" s="19"/>
      <c r="BU141" s="19"/>
      <c r="BV141" s="19"/>
      <c r="BW141" s="19"/>
      <c r="BX141" s="19"/>
      <c r="BY141" s="19"/>
      <c r="BZ141" s="19"/>
    </row>
    <row r="142" spans="1:78" x14ac:dyDescent="0.2">
      <c r="A142" s="19" t="s">
        <v>1700</v>
      </c>
      <c r="B142" s="19"/>
      <c r="C142" s="19" t="s">
        <v>1485</v>
      </c>
      <c r="D142" s="19" t="s">
        <v>337</v>
      </c>
      <c r="E142" s="19" t="s">
        <v>3863</v>
      </c>
      <c r="F142" s="19" t="s">
        <v>3864</v>
      </c>
      <c r="G142" s="19" t="s">
        <v>3866</v>
      </c>
      <c r="H142" s="19" t="s">
        <v>1631</v>
      </c>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62"/>
      <c r="BT142" s="19"/>
      <c r="BU142" s="19"/>
      <c r="BV142" s="19"/>
      <c r="BW142" s="19"/>
      <c r="BX142" s="19"/>
      <c r="BY142" s="19"/>
      <c r="BZ142" s="19"/>
    </row>
    <row r="143" spans="1:78" x14ac:dyDescent="0.2">
      <c r="A143" s="19" t="s">
        <v>1700</v>
      </c>
      <c r="B143" s="19"/>
      <c r="C143" s="19" t="s">
        <v>1485</v>
      </c>
      <c r="D143" s="19" t="s">
        <v>337</v>
      </c>
      <c r="E143" s="19" t="s">
        <v>3863</v>
      </c>
      <c r="F143" s="19" t="s">
        <v>3873</v>
      </c>
      <c r="G143" s="19" t="s">
        <v>3863</v>
      </c>
      <c r="H143" s="19" t="s">
        <v>3873</v>
      </c>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62"/>
      <c r="BT143" s="19"/>
      <c r="BU143" s="19"/>
      <c r="BV143" s="19"/>
      <c r="BW143" s="19"/>
      <c r="BX143" s="19"/>
      <c r="BY143" s="19"/>
      <c r="BZ143" s="19"/>
    </row>
    <row r="144" spans="1:78" x14ac:dyDescent="0.2">
      <c r="A144" s="19" t="s">
        <v>1700</v>
      </c>
      <c r="B144" s="19"/>
      <c r="C144" s="19" t="s">
        <v>1485</v>
      </c>
      <c r="D144" s="19" t="s">
        <v>337</v>
      </c>
      <c r="E144" s="19" t="s">
        <v>3863</v>
      </c>
      <c r="F144" s="19" t="s">
        <v>3870</v>
      </c>
      <c r="G144" s="19" t="s">
        <v>3863</v>
      </c>
      <c r="H144" s="19" t="s">
        <v>3870</v>
      </c>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62"/>
      <c r="BT144" s="19"/>
      <c r="BU144" s="19"/>
      <c r="BV144" s="19"/>
      <c r="BW144" s="19"/>
      <c r="BX144" s="19"/>
      <c r="BY144" s="19"/>
      <c r="BZ144" s="19"/>
    </row>
    <row r="145" spans="1:78" x14ac:dyDescent="0.2">
      <c r="A145" s="19" t="s">
        <v>1700</v>
      </c>
      <c r="B145" s="19"/>
      <c r="C145" s="19" t="s">
        <v>1485</v>
      </c>
      <c r="D145" s="19" t="s">
        <v>337</v>
      </c>
      <c r="E145" s="19" t="s">
        <v>3863</v>
      </c>
      <c r="F145" s="19" t="s">
        <v>3779</v>
      </c>
      <c r="G145" s="19" t="s">
        <v>3863</v>
      </c>
      <c r="H145" s="19" t="s">
        <v>3779</v>
      </c>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62"/>
      <c r="BT145" s="19"/>
      <c r="BU145" s="19"/>
      <c r="BV145" s="19"/>
      <c r="BW145" s="19"/>
      <c r="BX145" s="19"/>
      <c r="BY145" s="19"/>
      <c r="BZ145" s="19"/>
    </row>
    <row r="146" spans="1:78" x14ac:dyDescent="0.2">
      <c r="A146" s="19" t="s">
        <v>1700</v>
      </c>
      <c r="B146" s="19"/>
      <c r="C146" s="19" t="s">
        <v>1485</v>
      </c>
      <c r="D146" s="19" t="s">
        <v>337</v>
      </c>
      <c r="E146" s="19" t="s">
        <v>3863</v>
      </c>
      <c r="F146" s="19" t="s">
        <v>3871</v>
      </c>
      <c r="G146" s="19" t="s">
        <v>3863</v>
      </c>
      <c r="H146" s="19" t="s">
        <v>3871</v>
      </c>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62"/>
      <c r="BT146" s="19"/>
      <c r="BU146" s="19"/>
      <c r="BV146" s="19"/>
      <c r="BW146" s="19"/>
      <c r="BX146" s="19"/>
      <c r="BY146" s="19"/>
      <c r="BZ146" s="19"/>
    </row>
    <row r="147" spans="1:78" x14ac:dyDescent="0.2">
      <c r="A147" s="19" t="s">
        <v>1700</v>
      </c>
      <c r="B147" s="19"/>
      <c r="C147" s="19" t="s">
        <v>1485</v>
      </c>
      <c r="D147" s="19" t="s">
        <v>337</v>
      </c>
      <c r="E147" s="19" t="s">
        <v>3863</v>
      </c>
      <c r="F147" s="19"/>
      <c r="G147" s="19" t="s">
        <v>3863</v>
      </c>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62"/>
      <c r="BT147" s="19"/>
      <c r="BU147" s="19"/>
      <c r="BV147" s="19"/>
      <c r="BW147" s="19"/>
      <c r="BX147" s="19"/>
      <c r="BY147" s="19"/>
      <c r="BZ147" s="19"/>
    </row>
    <row r="148" spans="1:78" x14ac:dyDescent="0.2">
      <c r="A148" s="19" t="s">
        <v>1700</v>
      </c>
      <c r="B148" s="19"/>
      <c r="C148" s="19" t="s">
        <v>1485</v>
      </c>
      <c r="D148" s="19" t="s">
        <v>337</v>
      </c>
      <c r="E148" s="19" t="s">
        <v>3863</v>
      </c>
      <c r="F148" s="19"/>
      <c r="G148" s="19" t="s">
        <v>3866</v>
      </c>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62"/>
      <c r="BT148" s="19"/>
      <c r="BU148" s="19"/>
      <c r="BV148" s="19"/>
      <c r="BW148" s="19"/>
      <c r="BX148" s="19"/>
      <c r="BY148" s="19"/>
      <c r="BZ148" s="19"/>
    </row>
    <row r="149" spans="1:78" x14ac:dyDescent="0.2">
      <c r="A149" s="19" t="s">
        <v>1700</v>
      </c>
      <c r="B149" s="19"/>
      <c r="C149" s="19" t="s">
        <v>1485</v>
      </c>
      <c r="D149" s="19" t="s">
        <v>337</v>
      </c>
      <c r="E149" s="19" t="s">
        <v>3853</v>
      </c>
      <c r="F149" s="19" t="s">
        <v>3854</v>
      </c>
      <c r="G149" s="19" t="s">
        <v>3853</v>
      </c>
      <c r="H149" s="19" t="s">
        <v>3854</v>
      </c>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62"/>
      <c r="BT149" s="19"/>
      <c r="BU149" s="19"/>
      <c r="BV149" s="19"/>
      <c r="BW149" s="19"/>
      <c r="BX149" s="19"/>
      <c r="BY149" s="19"/>
      <c r="BZ149" s="19"/>
    </row>
    <row r="150" spans="1:78" x14ac:dyDescent="0.2">
      <c r="A150" s="19" t="s">
        <v>1700</v>
      </c>
      <c r="B150" s="19"/>
      <c r="C150" s="19" t="s">
        <v>1485</v>
      </c>
      <c r="D150" s="19" t="s">
        <v>337</v>
      </c>
      <c r="E150" s="19" t="s">
        <v>3853</v>
      </c>
      <c r="F150" s="19" t="s">
        <v>3855</v>
      </c>
      <c r="G150" s="19" t="s">
        <v>3853</v>
      </c>
      <c r="H150" s="19" t="s">
        <v>3855</v>
      </c>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62"/>
      <c r="BT150" s="19"/>
      <c r="BU150" s="19"/>
      <c r="BV150" s="19"/>
      <c r="BW150" s="19"/>
      <c r="BX150" s="19"/>
      <c r="BY150" s="19"/>
      <c r="BZ150" s="19"/>
    </row>
    <row r="151" spans="1:78" x14ac:dyDescent="0.2">
      <c r="A151" s="19" t="s">
        <v>1700</v>
      </c>
      <c r="B151" s="19"/>
      <c r="C151" s="19" t="s">
        <v>1485</v>
      </c>
      <c r="D151" s="19" t="s">
        <v>337</v>
      </c>
      <c r="E151" s="19" t="s">
        <v>3853</v>
      </c>
      <c r="F151" s="19"/>
      <c r="G151" s="19" t="s">
        <v>3853</v>
      </c>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62"/>
      <c r="BT151" s="19"/>
      <c r="BU151" s="19"/>
      <c r="BV151" s="19"/>
      <c r="BW151" s="19"/>
      <c r="BX151" s="19"/>
      <c r="BY151" s="19"/>
      <c r="BZ151" s="19"/>
    </row>
    <row r="152" spans="1:78" x14ac:dyDescent="0.2">
      <c r="A152" s="19" t="s">
        <v>1700</v>
      </c>
      <c r="B152" s="19"/>
      <c r="C152" s="19" t="s">
        <v>1485</v>
      </c>
      <c r="D152" s="19" t="s">
        <v>337</v>
      </c>
      <c r="E152" s="19" t="s">
        <v>3851</v>
      </c>
      <c r="F152" s="19" t="s">
        <v>3852</v>
      </c>
      <c r="G152" s="19" t="s">
        <v>3851</v>
      </c>
      <c r="H152" s="19" t="s">
        <v>3852</v>
      </c>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62"/>
      <c r="BT152" s="19"/>
      <c r="BU152" s="19"/>
      <c r="BV152" s="19"/>
      <c r="BW152" s="19"/>
      <c r="BX152" s="19"/>
      <c r="BY152" s="19"/>
      <c r="BZ152" s="19"/>
    </row>
    <row r="153" spans="1:78" x14ac:dyDescent="0.2">
      <c r="A153" s="19" t="s">
        <v>1700</v>
      </c>
      <c r="B153" s="19"/>
      <c r="C153" s="19" t="s">
        <v>1485</v>
      </c>
      <c r="D153" s="19" t="s">
        <v>337</v>
      </c>
      <c r="E153" s="19" t="s">
        <v>3851</v>
      </c>
      <c r="F153" s="19"/>
      <c r="G153" s="19" t="s">
        <v>3851</v>
      </c>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62"/>
      <c r="BT153" s="19"/>
      <c r="BU153" s="19"/>
      <c r="BV153" s="19"/>
      <c r="BW153" s="19"/>
      <c r="BX153" s="19"/>
      <c r="BY153" s="19"/>
      <c r="BZ153" s="19"/>
    </row>
    <row r="154" spans="1:78" x14ac:dyDescent="0.2">
      <c r="A154" s="19" t="s">
        <v>1700</v>
      </c>
      <c r="B154" s="19"/>
      <c r="C154" s="19" t="s">
        <v>1485</v>
      </c>
      <c r="D154" s="19" t="s">
        <v>337</v>
      </c>
      <c r="E154" s="19" t="s">
        <v>3856</v>
      </c>
      <c r="F154" s="19" t="s">
        <v>3857</v>
      </c>
      <c r="G154" s="19" t="s">
        <v>3856</v>
      </c>
      <c r="H154" s="19" t="s">
        <v>3857</v>
      </c>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62"/>
      <c r="BT154" s="19"/>
      <c r="BU154" s="19"/>
      <c r="BV154" s="19"/>
      <c r="BW154" s="19"/>
      <c r="BX154" s="19"/>
      <c r="BY154" s="19"/>
      <c r="BZ154" s="19"/>
    </row>
    <row r="155" spans="1:78" x14ac:dyDescent="0.2">
      <c r="A155" s="19" t="s">
        <v>1700</v>
      </c>
      <c r="B155" s="19"/>
      <c r="C155" s="19" t="s">
        <v>1485</v>
      </c>
      <c r="D155" s="19" t="s">
        <v>337</v>
      </c>
      <c r="E155" s="19" t="s">
        <v>3856</v>
      </c>
      <c r="F155" s="19" t="s">
        <v>3858</v>
      </c>
      <c r="G155" s="19" t="s">
        <v>3856</v>
      </c>
      <c r="H155" s="19" t="s">
        <v>3858</v>
      </c>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62"/>
      <c r="BT155" s="19"/>
      <c r="BU155" s="19"/>
      <c r="BV155" s="19"/>
      <c r="BW155" s="19"/>
      <c r="BX155" s="19"/>
      <c r="BY155" s="19"/>
      <c r="BZ155" s="19"/>
    </row>
    <row r="156" spans="1:78" x14ac:dyDescent="0.2">
      <c r="A156" s="19" t="s">
        <v>1700</v>
      </c>
      <c r="B156" s="19"/>
      <c r="C156" s="19" t="s">
        <v>1485</v>
      </c>
      <c r="D156" s="19" t="s">
        <v>337</v>
      </c>
      <c r="E156" s="19" t="s">
        <v>3856</v>
      </c>
      <c r="F156" s="19"/>
      <c r="G156" s="19" t="s">
        <v>3856</v>
      </c>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62"/>
      <c r="BT156" s="19"/>
      <c r="BU156" s="19"/>
      <c r="BV156" s="19"/>
      <c r="BW156" s="19"/>
      <c r="BX156" s="19"/>
      <c r="BY156" s="19"/>
      <c r="BZ156" s="19"/>
    </row>
    <row r="157" spans="1:78" x14ac:dyDescent="0.2">
      <c r="A157" s="11" t="s">
        <v>1700</v>
      </c>
      <c r="B157" s="11"/>
      <c r="C157" s="11" t="s">
        <v>1485</v>
      </c>
      <c r="D157" s="11" t="s">
        <v>3719</v>
      </c>
      <c r="E157" s="11" t="s">
        <v>3637</v>
      </c>
      <c r="F157" s="11" t="s">
        <v>3806</v>
      </c>
      <c r="G157" s="11" t="s">
        <v>3637</v>
      </c>
      <c r="H157" s="11" t="s">
        <v>3806</v>
      </c>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60"/>
      <c r="BT157" s="11"/>
      <c r="BU157" s="11"/>
      <c r="BV157" s="11"/>
      <c r="BW157" s="11"/>
      <c r="BX157" s="11"/>
      <c r="BY157" s="11"/>
      <c r="BZ157" s="11"/>
    </row>
    <row r="158" spans="1:78" x14ac:dyDescent="0.2">
      <c r="A158" s="11" t="s">
        <v>1700</v>
      </c>
      <c r="B158" s="11"/>
      <c r="C158" s="11" t="s">
        <v>1485</v>
      </c>
      <c r="D158" s="11" t="s">
        <v>3719</v>
      </c>
      <c r="E158" s="11" t="s">
        <v>3637</v>
      </c>
      <c r="F158" s="11" t="s">
        <v>3807</v>
      </c>
      <c r="G158" s="11" t="s">
        <v>3637</v>
      </c>
      <c r="H158" s="11" t="s">
        <v>3807</v>
      </c>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60"/>
      <c r="BT158" s="11"/>
      <c r="BU158" s="11"/>
      <c r="BV158" s="11"/>
      <c r="BW158" s="11"/>
      <c r="BX158" s="11"/>
      <c r="BY158" s="11"/>
      <c r="BZ158" s="11"/>
    </row>
    <row r="159" spans="1:78" s="10" customFormat="1" x14ac:dyDescent="0.2">
      <c r="A159" t="s">
        <v>2974</v>
      </c>
      <c r="B159"/>
      <c r="C159" t="s">
        <v>1485</v>
      </c>
      <c r="D159" t="s">
        <v>3719</v>
      </c>
      <c r="E159" t="s">
        <v>3637</v>
      </c>
      <c r="F159" t="s">
        <v>267</v>
      </c>
      <c r="G159" t="s">
        <v>3637</v>
      </c>
      <c r="H159" t="s">
        <v>267</v>
      </c>
      <c r="I159"/>
      <c r="J159"/>
      <c r="K159"/>
      <c r="L159"/>
      <c r="M159"/>
      <c r="N159"/>
      <c r="O159"/>
      <c r="P159"/>
      <c r="Q159">
        <v>5.0999999999999996</v>
      </c>
      <c r="R159"/>
      <c r="S159"/>
      <c r="T159">
        <v>7.6</v>
      </c>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t="s">
        <v>67</v>
      </c>
      <c r="BS159" s="1">
        <v>44964</v>
      </c>
      <c r="BT159" t="s">
        <v>409</v>
      </c>
      <c r="BU159">
        <v>8868</v>
      </c>
      <c r="BV159"/>
      <c r="BW159"/>
      <c r="BX159"/>
      <c r="BY159"/>
      <c r="BZ159"/>
    </row>
    <row r="160" spans="1:78" x14ac:dyDescent="0.2">
      <c r="A160" s="10" t="s">
        <v>3638</v>
      </c>
      <c r="B160" s="10"/>
      <c r="C160" s="10" t="s">
        <v>1485</v>
      </c>
      <c r="D160" s="10" t="s">
        <v>3719</v>
      </c>
      <c r="E160" s="10" t="s">
        <v>3637</v>
      </c>
      <c r="F160" s="10" t="s">
        <v>267</v>
      </c>
      <c r="G160" s="10" t="s">
        <v>3637</v>
      </c>
      <c r="H160" s="10" t="s">
        <v>267</v>
      </c>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t="s">
        <v>67</v>
      </c>
      <c r="BS160" s="12">
        <v>44964</v>
      </c>
      <c r="BT160" s="10" t="s">
        <v>409</v>
      </c>
      <c r="BU160" s="10">
        <v>8868</v>
      </c>
      <c r="BV160" s="10" t="s">
        <v>60</v>
      </c>
      <c r="BW160" s="10" t="s">
        <v>409</v>
      </c>
      <c r="BX160" s="10"/>
      <c r="BY160" s="10"/>
      <c r="BZ160" s="10"/>
    </row>
    <row r="161" spans="1:78" x14ac:dyDescent="0.2">
      <c r="A161" s="11" t="s">
        <v>1700</v>
      </c>
      <c r="B161" s="11"/>
      <c r="C161" s="11" t="s">
        <v>1485</v>
      </c>
      <c r="D161" s="11" t="s">
        <v>3719</v>
      </c>
      <c r="E161" s="11" t="s">
        <v>3637</v>
      </c>
      <c r="F161" s="11"/>
      <c r="G161" s="11" t="s">
        <v>3637</v>
      </c>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60"/>
      <c r="BT161" s="11"/>
      <c r="BU161" s="11"/>
      <c r="BV161" s="11"/>
      <c r="BW161" s="11"/>
      <c r="BX161" s="11"/>
      <c r="BY161" s="11"/>
      <c r="BZ161" s="11"/>
    </row>
    <row r="162" spans="1:78" x14ac:dyDescent="0.2">
      <c r="A162" s="11" t="s">
        <v>1700</v>
      </c>
      <c r="B162" s="11"/>
      <c r="C162" s="11" t="s">
        <v>1485</v>
      </c>
      <c r="D162" s="11" t="s">
        <v>3719</v>
      </c>
      <c r="E162" s="11" t="s">
        <v>3637</v>
      </c>
      <c r="F162" s="11"/>
      <c r="G162" s="11" t="s">
        <v>3804</v>
      </c>
      <c r="H162" s="11" t="s">
        <v>3805</v>
      </c>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60"/>
      <c r="BT162" s="11"/>
      <c r="BU162" s="11"/>
      <c r="BV162" s="11"/>
      <c r="BW162" s="11"/>
      <c r="BX162" s="11"/>
      <c r="BY162" s="11"/>
      <c r="BZ162" s="11"/>
    </row>
    <row r="163" spans="1:78" x14ac:dyDescent="0.2">
      <c r="A163" s="11" t="s">
        <v>1700</v>
      </c>
      <c r="B163" s="11"/>
      <c r="C163" s="11" t="s">
        <v>1485</v>
      </c>
      <c r="D163" s="11" t="s">
        <v>3719</v>
      </c>
      <c r="E163" s="11" t="s">
        <v>3801</v>
      </c>
      <c r="F163" s="11" t="s">
        <v>3803</v>
      </c>
      <c r="G163" s="11" t="s">
        <v>3801</v>
      </c>
      <c r="H163" s="11" t="s">
        <v>3803</v>
      </c>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60"/>
      <c r="BT163" s="11"/>
      <c r="BU163" s="11"/>
      <c r="BV163" s="11"/>
      <c r="BW163" s="11"/>
      <c r="BX163" s="11"/>
      <c r="BY163" s="11"/>
      <c r="BZ163" s="11"/>
    </row>
    <row r="164" spans="1:78" x14ac:dyDescent="0.2">
      <c r="A164" s="11" t="s">
        <v>1700</v>
      </c>
      <c r="B164" s="11"/>
      <c r="C164" s="11" t="s">
        <v>1485</v>
      </c>
      <c r="D164" s="11" t="s">
        <v>3719</v>
      </c>
      <c r="E164" s="11" t="s">
        <v>3801</v>
      </c>
      <c r="F164" s="11" t="s">
        <v>3802</v>
      </c>
      <c r="G164" s="11" t="s">
        <v>3801</v>
      </c>
      <c r="H164" s="11" t="s">
        <v>3802</v>
      </c>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60"/>
      <c r="BT164" s="11"/>
      <c r="BU164" s="11"/>
      <c r="BV164" s="11"/>
      <c r="BW164" s="11"/>
      <c r="BX164" s="11"/>
      <c r="BY164" s="11"/>
      <c r="BZ164" s="11"/>
    </row>
    <row r="165" spans="1:78" x14ac:dyDescent="0.2">
      <c r="A165" s="11" t="s">
        <v>1700</v>
      </c>
      <c r="B165" s="11"/>
      <c r="C165" s="11" t="s">
        <v>1485</v>
      </c>
      <c r="D165" s="11" t="s">
        <v>3719</v>
      </c>
      <c r="E165" s="11" t="s">
        <v>3801</v>
      </c>
      <c r="F165" s="11"/>
      <c r="G165" s="11" t="s">
        <v>3801</v>
      </c>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60"/>
      <c r="BT165" s="11"/>
      <c r="BU165" s="11"/>
      <c r="BV165" s="11"/>
      <c r="BW165" s="11"/>
      <c r="BX165" s="11"/>
      <c r="BY165" s="11"/>
      <c r="BZ165" s="11"/>
    </row>
    <row r="166" spans="1:78" x14ac:dyDescent="0.2">
      <c r="A166" s="11" t="s">
        <v>1700</v>
      </c>
      <c r="B166" s="11"/>
      <c r="C166" s="11" t="s">
        <v>1485</v>
      </c>
      <c r="D166" s="11" t="s">
        <v>3719</v>
      </c>
      <c r="E166" s="11" t="s">
        <v>3804</v>
      </c>
      <c r="F166" s="11"/>
      <c r="G166" s="11" t="s">
        <v>3804</v>
      </c>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60"/>
      <c r="BT166" s="11"/>
      <c r="BU166" s="11"/>
      <c r="BV166" s="11"/>
      <c r="BW166" s="11"/>
      <c r="BX166" s="11"/>
      <c r="BY166" s="11"/>
      <c r="BZ166" s="11"/>
    </row>
    <row r="167" spans="1:78" x14ac:dyDescent="0.2">
      <c r="A167" s="19" t="s">
        <v>1700</v>
      </c>
      <c r="B167" s="19"/>
      <c r="C167" s="19" t="s">
        <v>1485</v>
      </c>
      <c r="D167" s="19" t="s">
        <v>265</v>
      </c>
      <c r="E167" s="19" t="s">
        <v>3939</v>
      </c>
      <c r="F167" s="19" t="s">
        <v>3940</v>
      </c>
      <c r="G167" s="19" t="s">
        <v>3939</v>
      </c>
      <c r="H167" s="19" t="s">
        <v>3940</v>
      </c>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62"/>
      <c r="BT167" s="19"/>
      <c r="BU167" s="19"/>
      <c r="BV167" s="19"/>
      <c r="BW167" s="19"/>
      <c r="BX167" s="19"/>
      <c r="BY167" s="19"/>
      <c r="BZ167" s="19"/>
    </row>
    <row r="168" spans="1:78" x14ac:dyDescent="0.2">
      <c r="A168" s="19" t="s">
        <v>1700</v>
      </c>
      <c r="B168" s="19"/>
      <c r="C168" s="19" t="s">
        <v>1485</v>
      </c>
      <c r="D168" s="19" t="s">
        <v>265</v>
      </c>
      <c r="E168" s="19" t="s">
        <v>3939</v>
      </c>
      <c r="F168" s="19"/>
      <c r="G168" s="19" t="s">
        <v>3939</v>
      </c>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62"/>
      <c r="BT168" s="19"/>
      <c r="BU168" s="19"/>
      <c r="BV168" s="19"/>
      <c r="BW168" s="19"/>
      <c r="BX168" s="19"/>
      <c r="BY168" s="19"/>
      <c r="BZ168" s="19"/>
    </row>
    <row r="169" spans="1:78" x14ac:dyDescent="0.2">
      <c r="A169" s="11" t="s">
        <v>1700</v>
      </c>
      <c r="B169" s="11"/>
      <c r="C169" s="11" t="s">
        <v>1485</v>
      </c>
      <c r="D169" s="11" t="s">
        <v>265</v>
      </c>
      <c r="E169" s="11" t="s">
        <v>3926</v>
      </c>
      <c r="F169" s="11" t="s">
        <v>3928</v>
      </c>
      <c r="G169" s="11" t="s">
        <v>3926</v>
      </c>
      <c r="H169" s="11" t="s">
        <v>3928</v>
      </c>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60"/>
      <c r="BT169" s="11"/>
      <c r="BU169" s="11"/>
      <c r="BV169" s="11"/>
      <c r="BW169" s="11"/>
      <c r="BX169" s="11"/>
      <c r="BY169" s="11"/>
      <c r="BZ169" s="11"/>
    </row>
    <row r="170" spans="1:78" x14ac:dyDescent="0.2">
      <c r="A170" s="11" t="s">
        <v>1700</v>
      </c>
      <c r="B170" s="11"/>
      <c r="C170" s="11" t="s">
        <v>1485</v>
      </c>
      <c r="D170" s="11" t="s">
        <v>265</v>
      </c>
      <c r="E170" s="11" t="s">
        <v>3926</v>
      </c>
      <c r="F170" s="11"/>
      <c r="G170" s="11" t="s">
        <v>3926</v>
      </c>
      <c r="H170" s="11" t="s">
        <v>3927</v>
      </c>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60"/>
      <c r="BT170" s="11"/>
      <c r="BU170" s="11"/>
      <c r="BV170" s="11"/>
      <c r="BW170" s="11"/>
      <c r="BX170" s="11"/>
      <c r="BY170" s="11"/>
      <c r="BZ170" s="11"/>
    </row>
    <row r="171" spans="1:78" x14ac:dyDescent="0.2">
      <c r="A171" s="11" t="s">
        <v>1700</v>
      </c>
      <c r="B171" s="11"/>
      <c r="C171" s="11" t="s">
        <v>1485</v>
      </c>
      <c r="D171" s="11" t="s">
        <v>265</v>
      </c>
      <c r="E171" s="11" t="s">
        <v>3926</v>
      </c>
      <c r="F171" s="11"/>
      <c r="G171" s="11" t="s">
        <v>3926</v>
      </c>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60"/>
      <c r="BT171" s="11"/>
      <c r="BU171" s="11"/>
      <c r="BV171" s="11"/>
      <c r="BW171" s="11"/>
      <c r="BX171" s="11"/>
      <c r="BY171" s="11"/>
      <c r="BZ171" s="11"/>
    </row>
    <row r="172" spans="1:78" x14ac:dyDescent="0.2">
      <c r="A172" s="19" t="s">
        <v>1700</v>
      </c>
      <c r="B172" s="19"/>
      <c r="C172" s="19" t="s">
        <v>1485</v>
      </c>
      <c r="D172" s="19" t="s">
        <v>265</v>
      </c>
      <c r="E172" s="19" t="s">
        <v>3929</v>
      </c>
      <c r="F172" s="19" t="s">
        <v>3930</v>
      </c>
      <c r="G172" s="19" t="s">
        <v>3929</v>
      </c>
      <c r="H172" s="19" t="s">
        <v>3930</v>
      </c>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62"/>
      <c r="BT172" s="19"/>
      <c r="BU172" s="19"/>
      <c r="BV172" s="19"/>
      <c r="BW172" s="19"/>
      <c r="BX172" s="19"/>
      <c r="BY172" s="19"/>
      <c r="BZ172" s="19"/>
    </row>
    <row r="173" spans="1:78" x14ac:dyDescent="0.2">
      <c r="A173" s="19" t="s">
        <v>1700</v>
      </c>
      <c r="B173" s="19"/>
      <c r="C173" s="19" t="s">
        <v>1485</v>
      </c>
      <c r="D173" s="19" t="s">
        <v>265</v>
      </c>
      <c r="E173" s="19" t="s">
        <v>3929</v>
      </c>
      <c r="F173" s="19"/>
      <c r="G173" s="19" t="s">
        <v>3929</v>
      </c>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62"/>
      <c r="BT173" s="19"/>
      <c r="BU173" s="19"/>
      <c r="BV173" s="19"/>
      <c r="BW173" s="19"/>
      <c r="BX173" s="19"/>
      <c r="BY173" s="19"/>
      <c r="BZ173" s="19"/>
    </row>
    <row r="174" spans="1:78" x14ac:dyDescent="0.2">
      <c r="A174" s="11" t="s">
        <v>1700</v>
      </c>
      <c r="B174" s="11"/>
      <c r="C174" s="11" t="s">
        <v>1485</v>
      </c>
      <c r="D174" s="11" t="s">
        <v>265</v>
      </c>
      <c r="E174" s="11" t="s">
        <v>632</v>
      </c>
      <c r="F174" s="11" t="s">
        <v>3662</v>
      </c>
      <c r="G174" s="11" t="s">
        <v>632</v>
      </c>
      <c r="H174" s="11" t="s">
        <v>3662</v>
      </c>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60"/>
      <c r="BT174" s="11"/>
      <c r="BU174" s="11"/>
      <c r="BV174" s="11"/>
      <c r="BW174" s="11"/>
      <c r="BX174" s="11"/>
      <c r="BY174" s="11"/>
      <c r="BZ174" s="11"/>
    </row>
    <row r="175" spans="1:78" x14ac:dyDescent="0.2">
      <c r="A175" t="s">
        <v>737</v>
      </c>
      <c r="C175" t="s">
        <v>1485</v>
      </c>
      <c r="D175" t="s">
        <v>265</v>
      </c>
      <c r="E175" t="s">
        <v>632</v>
      </c>
      <c r="F175" t="s">
        <v>3662</v>
      </c>
      <c r="G175" t="s">
        <v>632</v>
      </c>
      <c r="H175" t="s">
        <v>3662</v>
      </c>
      <c r="I175" t="b">
        <v>0</v>
      </c>
      <c r="AC175">
        <v>9.5</v>
      </c>
      <c r="AF175">
        <v>7.4</v>
      </c>
      <c r="AG175">
        <v>9.6999999999999993</v>
      </c>
      <c r="AJ175">
        <v>13</v>
      </c>
      <c r="BE175">
        <v>13</v>
      </c>
      <c r="BH175">
        <v>6.4</v>
      </c>
      <c r="BQ175" t="s">
        <v>3663</v>
      </c>
      <c r="BR175" t="s">
        <v>67</v>
      </c>
      <c r="BS175" s="1">
        <v>44964</v>
      </c>
      <c r="BT175" t="s">
        <v>3312</v>
      </c>
      <c r="BU175">
        <v>53314</v>
      </c>
    </row>
    <row r="176" spans="1:78" x14ac:dyDescent="0.2">
      <c r="A176" t="s">
        <v>741</v>
      </c>
      <c r="C176" t="s">
        <v>1485</v>
      </c>
      <c r="D176" t="s">
        <v>265</v>
      </c>
      <c r="E176" t="s">
        <v>632</v>
      </c>
      <c r="F176" t="s">
        <v>3662</v>
      </c>
      <c r="G176" t="s">
        <v>632</v>
      </c>
      <c r="H176" t="s">
        <v>3662</v>
      </c>
      <c r="Q176">
        <v>9.6999999999999993</v>
      </c>
      <c r="T176">
        <v>9.8000000000000007</v>
      </c>
      <c r="Y176">
        <v>8.6</v>
      </c>
      <c r="AB176">
        <v>13.3</v>
      </c>
      <c r="BM176">
        <v>41</v>
      </c>
      <c r="BR176" t="s">
        <v>67</v>
      </c>
      <c r="BS176" s="1">
        <v>44964</v>
      </c>
      <c r="BT176" t="s">
        <v>3312</v>
      </c>
      <c r="BU176">
        <v>53314</v>
      </c>
    </row>
    <row r="177" spans="1:78" x14ac:dyDescent="0.2">
      <c r="A177" s="11" t="s">
        <v>1700</v>
      </c>
      <c r="B177" s="11"/>
      <c r="C177" s="11" t="s">
        <v>1485</v>
      </c>
      <c r="D177" s="11" t="s">
        <v>265</v>
      </c>
      <c r="E177" s="11" t="s">
        <v>632</v>
      </c>
      <c r="F177" s="11" t="s">
        <v>633</v>
      </c>
      <c r="G177" s="11" t="s">
        <v>632</v>
      </c>
      <c r="H177" s="11" t="s">
        <v>634</v>
      </c>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60"/>
      <c r="BT177" s="11"/>
      <c r="BU177" s="11"/>
      <c r="BV177" s="11"/>
      <c r="BW177" s="11"/>
      <c r="BX177" s="11"/>
      <c r="BY177" s="11"/>
      <c r="BZ177" s="11"/>
    </row>
    <row r="178" spans="1:78" ht="16" x14ac:dyDescent="0.2">
      <c r="C178" t="s">
        <v>1485</v>
      </c>
      <c r="D178" t="s">
        <v>265</v>
      </c>
      <c r="E178" t="s">
        <v>632</v>
      </c>
      <c r="F178" t="s">
        <v>633</v>
      </c>
      <c r="G178" t="s">
        <v>632</v>
      </c>
      <c r="H178" t="s">
        <v>634</v>
      </c>
      <c r="AS178">
        <v>9</v>
      </c>
      <c r="AW178">
        <v>7</v>
      </c>
      <c r="BA178">
        <v>8</v>
      </c>
      <c r="BD178">
        <v>5</v>
      </c>
      <c r="BE178">
        <v>11</v>
      </c>
      <c r="BH178">
        <v>5</v>
      </c>
      <c r="BQ178" t="s">
        <v>635</v>
      </c>
      <c r="BR178" t="s">
        <v>67</v>
      </c>
      <c r="BS178"/>
      <c r="BT178" t="s">
        <v>2978</v>
      </c>
      <c r="BU178" s="40">
        <v>53224</v>
      </c>
    </row>
    <row r="179" spans="1:78" x14ac:dyDescent="0.2">
      <c r="A179" s="11" t="s">
        <v>1700</v>
      </c>
      <c r="B179" s="11"/>
      <c r="C179" s="11" t="s">
        <v>1485</v>
      </c>
      <c r="D179" s="11" t="s">
        <v>265</v>
      </c>
      <c r="E179" s="11" t="s">
        <v>632</v>
      </c>
      <c r="F179" s="11" t="s">
        <v>633</v>
      </c>
      <c r="G179" s="11" t="s">
        <v>632</v>
      </c>
      <c r="H179" s="11" t="s">
        <v>633</v>
      </c>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60"/>
      <c r="BT179" s="11"/>
      <c r="BU179" s="11"/>
      <c r="BV179" s="11"/>
      <c r="BW179" s="11"/>
      <c r="BX179" s="11"/>
      <c r="BY179" s="11"/>
      <c r="BZ179" s="11"/>
    </row>
    <row r="180" spans="1:78" x14ac:dyDescent="0.2">
      <c r="A180" t="s">
        <v>3602</v>
      </c>
      <c r="C180" t="s">
        <v>1485</v>
      </c>
      <c r="D180" t="s">
        <v>265</v>
      </c>
      <c r="E180" t="s">
        <v>632</v>
      </c>
      <c r="F180" t="s">
        <v>633</v>
      </c>
      <c r="G180" t="s">
        <v>632</v>
      </c>
      <c r="H180" t="s">
        <v>633</v>
      </c>
      <c r="I180" t="b">
        <v>0</v>
      </c>
      <c r="Y180">
        <f>AVERAGE(7.9,8.1)</f>
        <v>8</v>
      </c>
      <c r="Z180">
        <f>AVERAGE(10.6,10.7)</f>
        <v>10.649999999999999</v>
      </c>
      <c r="AB180">
        <v>10.65</v>
      </c>
      <c r="BQ180" t="s">
        <v>3601</v>
      </c>
      <c r="BR180" t="s">
        <v>67</v>
      </c>
      <c r="BS180" s="1">
        <v>44964</v>
      </c>
      <c r="BT180" t="s">
        <v>2920</v>
      </c>
      <c r="BU180">
        <v>2528</v>
      </c>
    </row>
    <row r="181" spans="1:78" x14ac:dyDescent="0.2">
      <c r="A181" t="s">
        <v>456</v>
      </c>
      <c r="C181" t="s">
        <v>1485</v>
      </c>
      <c r="D181" t="s">
        <v>265</v>
      </c>
      <c r="E181" t="s">
        <v>632</v>
      </c>
      <c r="F181" t="s">
        <v>633</v>
      </c>
      <c r="G181" t="s">
        <v>632</v>
      </c>
      <c r="H181" t="s">
        <v>633</v>
      </c>
      <c r="L181" t="s">
        <v>3505</v>
      </c>
      <c r="Y181">
        <v>6.53</v>
      </c>
      <c r="AB181">
        <v>10.4</v>
      </c>
      <c r="AC181">
        <v>6.9</v>
      </c>
      <c r="AF181">
        <v>11.6</v>
      </c>
      <c r="AO181">
        <v>5.78</v>
      </c>
      <c r="AR181">
        <v>3.8</v>
      </c>
      <c r="AS181">
        <v>7.04</v>
      </c>
      <c r="AV181">
        <v>5.17</v>
      </c>
      <c r="AW181">
        <v>7.56</v>
      </c>
      <c r="AZ181">
        <v>6.08</v>
      </c>
      <c r="BA181">
        <v>8.0399999999999991</v>
      </c>
      <c r="BD181">
        <v>6.25</v>
      </c>
      <c r="BE181">
        <v>9.25</v>
      </c>
      <c r="BH181">
        <v>5.08</v>
      </c>
      <c r="BR181" t="s">
        <v>67</v>
      </c>
      <c r="BS181"/>
      <c r="BT181" t="s">
        <v>104</v>
      </c>
      <c r="BU181">
        <v>1358</v>
      </c>
    </row>
    <row r="182" spans="1:78" x14ac:dyDescent="0.2">
      <c r="A182" t="s">
        <v>456</v>
      </c>
      <c r="C182" t="s">
        <v>1485</v>
      </c>
      <c r="D182" t="s">
        <v>265</v>
      </c>
      <c r="E182" t="s">
        <v>632</v>
      </c>
      <c r="F182" t="s">
        <v>633</v>
      </c>
      <c r="G182" t="s">
        <v>632</v>
      </c>
      <c r="H182" t="s">
        <v>633</v>
      </c>
      <c r="L182" t="s">
        <v>3506</v>
      </c>
      <c r="U182">
        <v>7.5</v>
      </c>
      <c r="X182">
        <v>9.6</v>
      </c>
      <c r="Y182">
        <v>8.06</v>
      </c>
      <c r="AB182">
        <v>11</v>
      </c>
      <c r="AC182">
        <v>8.3699999999999992</v>
      </c>
      <c r="AF182">
        <v>12.2</v>
      </c>
      <c r="AG182">
        <v>7.37</v>
      </c>
      <c r="AJ182">
        <v>12.57</v>
      </c>
      <c r="AO182">
        <v>6.33</v>
      </c>
      <c r="AR182">
        <v>3.83</v>
      </c>
      <c r="AS182">
        <v>7.67</v>
      </c>
      <c r="AV182">
        <v>4.91</v>
      </c>
      <c r="AW182">
        <v>8.0399999999999991</v>
      </c>
      <c r="AZ182">
        <v>5.84</v>
      </c>
      <c r="BA182">
        <v>8.35</v>
      </c>
      <c r="BD182">
        <v>6.28</v>
      </c>
      <c r="BE182">
        <v>9.8800000000000008</v>
      </c>
      <c r="BH182">
        <v>5.37</v>
      </c>
      <c r="BR182" t="s">
        <v>67</v>
      </c>
      <c r="BS182"/>
      <c r="BT182" t="s">
        <v>104</v>
      </c>
      <c r="BU182">
        <v>1358</v>
      </c>
    </row>
    <row r="183" spans="1:78" x14ac:dyDescent="0.2">
      <c r="A183" t="s">
        <v>456</v>
      </c>
      <c r="C183" t="s">
        <v>1485</v>
      </c>
      <c r="D183" t="s">
        <v>265</v>
      </c>
      <c r="E183" t="s">
        <v>632</v>
      </c>
      <c r="F183" t="s">
        <v>633</v>
      </c>
      <c r="G183" t="s">
        <v>632</v>
      </c>
      <c r="H183" t="s">
        <v>633</v>
      </c>
      <c r="L183" t="s">
        <v>639</v>
      </c>
      <c r="U183">
        <v>6</v>
      </c>
      <c r="X183">
        <v>7.5</v>
      </c>
      <c r="AF183">
        <v>6.6</v>
      </c>
      <c r="AG183">
        <v>6.2</v>
      </c>
      <c r="AJ183">
        <v>11.3</v>
      </c>
      <c r="AS183">
        <v>6.95</v>
      </c>
      <c r="AV183">
        <v>4</v>
      </c>
      <c r="AW183">
        <v>7.5</v>
      </c>
      <c r="AZ183">
        <v>5.6</v>
      </c>
      <c r="BA183">
        <v>8.3000000000000007</v>
      </c>
      <c r="BD183">
        <v>6.35</v>
      </c>
      <c r="BE183">
        <v>8.4499999999999993</v>
      </c>
      <c r="BH183">
        <v>4.5</v>
      </c>
      <c r="BR183" t="s">
        <v>67</v>
      </c>
      <c r="BS183"/>
      <c r="BT183" t="s">
        <v>104</v>
      </c>
      <c r="BU183">
        <v>1358</v>
      </c>
    </row>
    <row r="184" spans="1:78" x14ac:dyDescent="0.2">
      <c r="A184" t="s">
        <v>3599</v>
      </c>
      <c r="C184" t="s">
        <v>1485</v>
      </c>
      <c r="D184" t="s">
        <v>265</v>
      </c>
      <c r="E184" t="s">
        <v>632</v>
      </c>
      <c r="F184" t="s">
        <v>633</v>
      </c>
      <c r="G184" t="s">
        <v>632</v>
      </c>
      <c r="H184" t="s">
        <v>633</v>
      </c>
      <c r="I184" t="b">
        <v>0</v>
      </c>
      <c r="L184" t="s">
        <v>3598</v>
      </c>
      <c r="AC184">
        <v>8.1</v>
      </c>
      <c r="AD184">
        <v>12.7</v>
      </c>
      <c r="AF184">
        <v>12.7</v>
      </c>
      <c r="BQ184" t="s">
        <v>3600</v>
      </c>
      <c r="BR184" t="s">
        <v>67</v>
      </c>
      <c r="BS184" s="1">
        <v>44964</v>
      </c>
      <c r="BT184" t="s">
        <v>2920</v>
      </c>
      <c r="BU184">
        <v>2528</v>
      </c>
      <c r="BV184" t="s">
        <v>60</v>
      </c>
      <c r="BW184" t="s">
        <v>2920</v>
      </c>
    </row>
    <row r="185" spans="1:78" x14ac:dyDescent="0.2">
      <c r="A185" s="10" t="s">
        <v>3597</v>
      </c>
      <c r="B185" s="10"/>
      <c r="C185" s="10" t="s">
        <v>1485</v>
      </c>
      <c r="D185" s="10" t="s">
        <v>265</v>
      </c>
      <c r="E185" s="10" t="s">
        <v>632</v>
      </c>
      <c r="F185" s="10" t="s">
        <v>633</v>
      </c>
      <c r="G185" s="10" t="s">
        <v>632</v>
      </c>
      <c r="H185" s="10" t="s">
        <v>633</v>
      </c>
      <c r="I185" s="10" t="b">
        <v>0</v>
      </c>
      <c r="J185" s="10"/>
      <c r="K185" s="10"/>
      <c r="L185" s="10" t="s">
        <v>3598</v>
      </c>
      <c r="M185" s="10"/>
      <c r="N185" s="10"/>
      <c r="O185" s="10"/>
      <c r="P185" s="10"/>
      <c r="Q185" s="10"/>
      <c r="R185" s="10"/>
      <c r="S185" s="10"/>
      <c r="T185" s="10"/>
      <c r="U185" s="10">
        <v>7.6</v>
      </c>
      <c r="V185" s="10">
        <v>9.9</v>
      </c>
      <c r="W185" s="10"/>
      <c r="X185" s="10">
        <v>9.9</v>
      </c>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t="s">
        <v>3603</v>
      </c>
      <c r="BR185" s="10" t="s">
        <v>67</v>
      </c>
      <c r="BS185" s="12">
        <v>44964</v>
      </c>
      <c r="BT185" s="10" t="s">
        <v>2920</v>
      </c>
      <c r="BU185" s="10">
        <v>2528</v>
      </c>
      <c r="BV185" s="10" t="s">
        <v>60</v>
      </c>
      <c r="BW185" s="10" t="s">
        <v>2920</v>
      </c>
      <c r="BX185" s="10"/>
      <c r="BY185" s="10"/>
      <c r="BZ185" s="10"/>
    </row>
    <row r="186" spans="1:78" ht="16" x14ac:dyDescent="0.2">
      <c r="C186" t="s">
        <v>1485</v>
      </c>
      <c r="D186" t="s">
        <v>265</v>
      </c>
      <c r="E186" t="s">
        <v>632</v>
      </c>
      <c r="F186" t="s">
        <v>633</v>
      </c>
      <c r="G186" t="s">
        <v>632</v>
      </c>
      <c r="H186" t="s">
        <v>633</v>
      </c>
      <c r="AW186">
        <v>5.4</v>
      </c>
      <c r="BA186">
        <v>8.4</v>
      </c>
      <c r="BD186">
        <v>6.2</v>
      </c>
      <c r="BE186">
        <v>11.2</v>
      </c>
      <c r="BH186">
        <v>7</v>
      </c>
      <c r="BQ186" t="s">
        <v>636</v>
      </c>
      <c r="BR186" t="s">
        <v>67</v>
      </c>
      <c r="BS186"/>
      <c r="BT186" t="s">
        <v>2978</v>
      </c>
      <c r="BU186" s="40">
        <v>53224</v>
      </c>
    </row>
    <row r="187" spans="1:78" x14ac:dyDescent="0.2">
      <c r="A187" s="11" t="s">
        <v>1700</v>
      </c>
      <c r="B187" s="11"/>
      <c r="C187" s="11" t="s">
        <v>1485</v>
      </c>
      <c r="D187" s="11" t="s">
        <v>265</v>
      </c>
      <c r="E187" s="11" t="s">
        <v>632</v>
      </c>
      <c r="F187" s="11" t="s">
        <v>633</v>
      </c>
      <c r="G187" s="11" t="s">
        <v>632</v>
      </c>
      <c r="H187" s="11" t="s">
        <v>637</v>
      </c>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60"/>
      <c r="BT187" s="11"/>
      <c r="BU187" s="11"/>
      <c r="BV187" s="11"/>
      <c r="BW187" s="11"/>
      <c r="BX187" s="11"/>
      <c r="BY187" s="11"/>
      <c r="BZ187" s="11"/>
    </row>
    <row r="188" spans="1:78" ht="16" x14ac:dyDescent="0.2">
      <c r="C188" t="s">
        <v>1485</v>
      </c>
      <c r="D188" t="s">
        <v>265</v>
      </c>
      <c r="E188" t="s">
        <v>632</v>
      </c>
      <c r="F188" t="s">
        <v>633</v>
      </c>
      <c r="G188" t="s">
        <v>632</v>
      </c>
      <c r="H188" t="s">
        <v>637</v>
      </c>
      <c r="BE188">
        <v>9</v>
      </c>
      <c r="BF188">
        <v>5</v>
      </c>
      <c r="BG188">
        <v>2.5</v>
      </c>
      <c r="BH188">
        <v>5</v>
      </c>
      <c r="BQ188" t="s">
        <v>638</v>
      </c>
      <c r="BR188" t="s">
        <v>67</v>
      </c>
      <c r="BS188"/>
      <c r="BT188" t="s">
        <v>2978</v>
      </c>
      <c r="BU188" s="40">
        <v>53224</v>
      </c>
    </row>
    <row r="189" spans="1:78" x14ac:dyDescent="0.2">
      <c r="A189" t="s">
        <v>94</v>
      </c>
      <c r="C189" t="s">
        <v>1485</v>
      </c>
      <c r="D189" t="s">
        <v>265</v>
      </c>
      <c r="E189" t="s">
        <v>632</v>
      </c>
      <c r="F189" t="s">
        <v>640</v>
      </c>
      <c r="G189" t="s">
        <v>266</v>
      </c>
      <c r="H189" t="s">
        <v>640</v>
      </c>
      <c r="M189">
        <v>5.6</v>
      </c>
      <c r="P189">
        <v>3.7</v>
      </c>
      <c r="Q189">
        <v>8.1999999999999993</v>
      </c>
      <c r="T189">
        <v>8.4</v>
      </c>
      <c r="AC189">
        <v>8.1999999999999993</v>
      </c>
      <c r="AF189">
        <v>12.5</v>
      </c>
      <c r="AG189">
        <v>5.7</v>
      </c>
      <c r="AJ189">
        <v>9.9</v>
      </c>
      <c r="AK189">
        <v>4.5999999999999996</v>
      </c>
      <c r="AN189">
        <v>3.5</v>
      </c>
      <c r="AO189">
        <v>6.45</v>
      </c>
      <c r="AR189">
        <v>5.45</v>
      </c>
      <c r="AS189">
        <v>8.1999999999999993</v>
      </c>
      <c r="AV189">
        <v>7.2</v>
      </c>
      <c r="AZ189">
        <v>7.95</v>
      </c>
      <c r="BA189">
        <v>9.1</v>
      </c>
      <c r="BD189">
        <v>8.35</v>
      </c>
      <c r="BQ189" t="s">
        <v>94</v>
      </c>
      <c r="BR189" t="s">
        <v>67</v>
      </c>
      <c r="BS189"/>
      <c r="BT189" t="s">
        <v>268</v>
      </c>
      <c r="BU189">
        <v>1657</v>
      </c>
    </row>
    <row r="190" spans="1:78" x14ac:dyDescent="0.2">
      <c r="A190" s="10" t="s">
        <v>641</v>
      </c>
      <c r="B190" s="10" t="s">
        <v>322</v>
      </c>
      <c r="C190" s="10" t="s">
        <v>1485</v>
      </c>
      <c r="D190" s="10" t="s">
        <v>265</v>
      </c>
      <c r="E190" s="10" t="s">
        <v>632</v>
      </c>
      <c r="F190" s="10" t="s">
        <v>640</v>
      </c>
      <c r="G190" s="10" t="s">
        <v>266</v>
      </c>
      <c r="H190" s="10" t="s">
        <v>640</v>
      </c>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t="s">
        <v>67</v>
      </c>
      <c r="BS190" s="10"/>
      <c r="BT190" s="10" t="s">
        <v>268</v>
      </c>
      <c r="BU190" s="10">
        <v>1657</v>
      </c>
      <c r="BV190" s="10" t="s">
        <v>60</v>
      </c>
      <c r="BW190" s="10" t="s">
        <v>268</v>
      </c>
      <c r="BX190" s="10"/>
      <c r="BY190" s="10"/>
      <c r="BZ190" s="10"/>
    </row>
    <row r="191" spans="1:78" x14ac:dyDescent="0.2">
      <c r="A191" s="11" t="s">
        <v>1700</v>
      </c>
      <c r="B191" s="11"/>
      <c r="C191" s="11" t="s">
        <v>1485</v>
      </c>
      <c r="D191" s="11" t="s">
        <v>265</v>
      </c>
      <c r="E191" s="11" t="s">
        <v>632</v>
      </c>
      <c r="F191" s="11" t="s">
        <v>640</v>
      </c>
      <c r="G191" s="11" t="s">
        <v>632</v>
      </c>
      <c r="H191" s="11" t="s">
        <v>640</v>
      </c>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60"/>
      <c r="BT191" s="11"/>
      <c r="BU191" s="11"/>
      <c r="BV191" s="11"/>
      <c r="BW191" s="11"/>
      <c r="BX191" s="11"/>
      <c r="BY191" s="11"/>
      <c r="BZ191" s="11"/>
    </row>
    <row r="192" spans="1:78" x14ac:dyDescent="0.2">
      <c r="A192" s="19" t="s">
        <v>1700</v>
      </c>
      <c r="B192" s="19"/>
      <c r="C192" s="19" t="s">
        <v>1485</v>
      </c>
      <c r="D192" s="19" t="s">
        <v>265</v>
      </c>
      <c r="E192" s="19" t="s">
        <v>632</v>
      </c>
      <c r="F192" s="19" t="s">
        <v>3933</v>
      </c>
      <c r="G192" s="19" t="s">
        <v>632</v>
      </c>
      <c r="H192" s="19" t="s">
        <v>3933</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62"/>
      <c r="BT192" s="19"/>
      <c r="BU192" s="19"/>
      <c r="BV192" s="19"/>
      <c r="BW192" s="19"/>
      <c r="BX192" s="19"/>
      <c r="BY192" s="19"/>
      <c r="BZ192" s="19"/>
    </row>
    <row r="193" spans="1:78" x14ac:dyDescent="0.2">
      <c r="A193" s="19" t="s">
        <v>1700</v>
      </c>
      <c r="B193" s="19"/>
      <c r="C193" s="19" t="s">
        <v>1485</v>
      </c>
      <c r="D193" s="19" t="s">
        <v>265</v>
      </c>
      <c r="E193" s="19" t="s">
        <v>632</v>
      </c>
      <c r="F193" s="19" t="s">
        <v>3933</v>
      </c>
      <c r="G193" s="19" t="s">
        <v>3915</v>
      </c>
      <c r="H193" s="19" t="s">
        <v>3936</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62"/>
      <c r="BT193" s="19"/>
      <c r="BU193" s="19"/>
      <c r="BV193" s="19"/>
      <c r="BW193" s="19"/>
      <c r="BX193" s="19"/>
      <c r="BY193" s="19"/>
      <c r="BZ193" s="19"/>
    </row>
    <row r="194" spans="1:78" x14ac:dyDescent="0.2">
      <c r="A194" s="19" t="s">
        <v>1700</v>
      </c>
      <c r="B194" s="19"/>
      <c r="C194" s="19" t="s">
        <v>1485</v>
      </c>
      <c r="D194" s="19" t="s">
        <v>265</v>
      </c>
      <c r="E194" s="19" t="s">
        <v>632</v>
      </c>
      <c r="F194" s="19" t="s">
        <v>3933</v>
      </c>
      <c r="G194" s="19" t="s">
        <v>3913</v>
      </c>
      <c r="H194" s="19" t="s">
        <v>3934</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62"/>
      <c r="BT194" s="19"/>
      <c r="BU194" s="19"/>
      <c r="BV194" s="19"/>
      <c r="BW194" s="19"/>
      <c r="BX194" s="19"/>
      <c r="BY194" s="19"/>
      <c r="BZ194" s="19"/>
    </row>
    <row r="195" spans="1:78" x14ac:dyDescent="0.2">
      <c r="A195" s="19" t="s">
        <v>1700</v>
      </c>
      <c r="B195" s="19"/>
      <c r="C195" s="19" t="s">
        <v>1485</v>
      </c>
      <c r="D195" s="19" t="s">
        <v>265</v>
      </c>
      <c r="E195" s="19" t="s">
        <v>632</v>
      </c>
      <c r="F195" s="19" t="s">
        <v>3933</v>
      </c>
      <c r="G195" s="19" t="s">
        <v>3913</v>
      </c>
      <c r="H195" s="19" t="s">
        <v>3935</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62"/>
      <c r="BT195" s="19"/>
      <c r="BU195" s="19"/>
      <c r="BV195" s="19"/>
      <c r="BW195" s="19"/>
      <c r="BX195" s="19"/>
      <c r="BY195" s="19"/>
      <c r="BZ195" s="19"/>
    </row>
    <row r="196" spans="1:78" x14ac:dyDescent="0.2">
      <c r="A196" s="11" t="s">
        <v>1700</v>
      </c>
      <c r="B196" s="11"/>
      <c r="C196" s="11" t="s">
        <v>1485</v>
      </c>
      <c r="D196" s="11" t="s">
        <v>265</v>
      </c>
      <c r="E196" s="11" t="s">
        <v>632</v>
      </c>
      <c r="F196" s="11" t="s">
        <v>642</v>
      </c>
      <c r="G196" s="11" t="s">
        <v>632</v>
      </c>
      <c r="H196" s="11" t="s">
        <v>642</v>
      </c>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60"/>
      <c r="BT196" s="11"/>
      <c r="BU196" s="11"/>
      <c r="BV196" s="11"/>
      <c r="BW196" s="11"/>
      <c r="BX196" s="11"/>
      <c r="BY196" s="11"/>
      <c r="BZ196" s="11"/>
    </row>
    <row r="197" spans="1:78" x14ac:dyDescent="0.2">
      <c r="A197" t="s">
        <v>3639</v>
      </c>
      <c r="C197" t="s">
        <v>1485</v>
      </c>
      <c r="D197" t="s">
        <v>265</v>
      </c>
      <c r="E197" t="s">
        <v>632</v>
      </c>
      <c r="F197" t="s">
        <v>642</v>
      </c>
      <c r="G197" t="s">
        <v>632</v>
      </c>
      <c r="H197" t="s">
        <v>642</v>
      </c>
      <c r="BE197">
        <v>8.1999999999999993</v>
      </c>
      <c r="BH197">
        <v>4.9000000000000004</v>
      </c>
      <c r="BR197" t="s">
        <v>67</v>
      </c>
      <c r="BS197"/>
      <c r="BT197" t="s">
        <v>268</v>
      </c>
      <c r="BU197">
        <v>1657</v>
      </c>
    </row>
    <row r="198" spans="1:78" x14ac:dyDescent="0.2">
      <c r="C198" t="s">
        <v>1485</v>
      </c>
      <c r="D198" t="s">
        <v>265</v>
      </c>
      <c r="E198" t="s">
        <v>632</v>
      </c>
      <c r="F198" t="s">
        <v>642</v>
      </c>
      <c r="G198" t="s">
        <v>632</v>
      </c>
      <c r="H198" t="s">
        <v>642</v>
      </c>
      <c r="BE198">
        <v>9</v>
      </c>
      <c r="BH198">
        <v>5</v>
      </c>
      <c r="BR198" t="s">
        <v>67</v>
      </c>
      <c r="BS198" s="1">
        <v>44964</v>
      </c>
      <c r="BT198" t="s">
        <v>3312</v>
      </c>
      <c r="BU198">
        <v>53314</v>
      </c>
    </row>
    <row r="199" spans="1:78" x14ac:dyDescent="0.2">
      <c r="A199" s="11" t="s">
        <v>1700</v>
      </c>
      <c r="B199" s="11"/>
      <c r="C199" s="11" t="s">
        <v>1485</v>
      </c>
      <c r="D199" s="11" t="s">
        <v>265</v>
      </c>
      <c r="E199" s="11" t="s">
        <v>632</v>
      </c>
      <c r="F199" s="11"/>
      <c r="G199" s="11" t="s">
        <v>632</v>
      </c>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60"/>
      <c r="BT199" s="11"/>
      <c r="BU199" s="11"/>
      <c r="BV199" s="11"/>
      <c r="BW199" s="11"/>
      <c r="BX199" s="11"/>
      <c r="BY199" s="11"/>
      <c r="BZ199" s="11"/>
    </row>
    <row r="200" spans="1:78" x14ac:dyDescent="0.2">
      <c r="A200" s="19" t="s">
        <v>1700</v>
      </c>
      <c r="B200" s="19"/>
      <c r="C200" s="19" t="s">
        <v>1485</v>
      </c>
      <c r="D200" s="19" t="s">
        <v>265</v>
      </c>
      <c r="E200" s="19" t="s">
        <v>3916</v>
      </c>
      <c r="F200" s="19" t="s">
        <v>3917</v>
      </c>
      <c r="G200" s="19" t="s">
        <v>3916</v>
      </c>
      <c r="H200" s="19" t="s">
        <v>3917</v>
      </c>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62"/>
      <c r="BT200" s="19"/>
      <c r="BU200" s="19"/>
      <c r="BV200" s="19"/>
      <c r="BW200" s="19"/>
      <c r="BX200" s="19"/>
      <c r="BY200" s="19"/>
      <c r="BZ200" s="19"/>
    </row>
    <row r="201" spans="1:78" x14ac:dyDescent="0.2">
      <c r="A201" s="19" t="s">
        <v>1700</v>
      </c>
      <c r="B201" s="19"/>
      <c r="C201" s="19" t="s">
        <v>1485</v>
      </c>
      <c r="D201" s="19" t="s">
        <v>265</v>
      </c>
      <c r="E201" s="19" t="s">
        <v>3916</v>
      </c>
      <c r="F201" s="19"/>
      <c r="G201" s="19" t="s">
        <v>3916</v>
      </c>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62"/>
      <c r="BT201" s="19"/>
      <c r="BU201" s="19"/>
      <c r="BV201" s="19"/>
      <c r="BW201" s="19"/>
      <c r="BX201" s="19"/>
      <c r="BY201" s="19"/>
      <c r="BZ201" s="19"/>
    </row>
    <row r="202" spans="1:78" x14ac:dyDescent="0.2">
      <c r="A202" s="19" t="s">
        <v>1700</v>
      </c>
      <c r="B202" s="19"/>
      <c r="C202" s="19" t="s">
        <v>1485</v>
      </c>
      <c r="D202" s="19" t="s">
        <v>265</v>
      </c>
      <c r="E202" s="19" t="s">
        <v>3937</v>
      </c>
      <c r="F202" s="19" t="s">
        <v>3938</v>
      </c>
      <c r="G202" s="19" t="s">
        <v>3937</v>
      </c>
      <c r="H202" s="19" t="s">
        <v>3938</v>
      </c>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62"/>
      <c r="BT202" s="19"/>
      <c r="BU202" s="19"/>
      <c r="BV202" s="19"/>
      <c r="BW202" s="19"/>
      <c r="BX202" s="19"/>
      <c r="BY202" s="19"/>
      <c r="BZ202" s="19"/>
    </row>
    <row r="203" spans="1:78" x14ac:dyDescent="0.2">
      <c r="A203" s="19" t="s">
        <v>1700</v>
      </c>
      <c r="B203" s="19"/>
      <c r="C203" s="19" t="s">
        <v>1485</v>
      </c>
      <c r="D203" s="19" t="s">
        <v>265</v>
      </c>
      <c r="E203" s="19" t="s">
        <v>3937</v>
      </c>
      <c r="F203" s="19"/>
      <c r="G203" s="19" t="s">
        <v>3937</v>
      </c>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62"/>
      <c r="BT203" s="19"/>
      <c r="BU203" s="19"/>
      <c r="BV203" s="19"/>
      <c r="BW203" s="19"/>
      <c r="BX203" s="19"/>
      <c r="BY203" s="19"/>
      <c r="BZ203" s="19"/>
    </row>
    <row r="204" spans="1:78" x14ac:dyDescent="0.2">
      <c r="A204" s="11" t="s">
        <v>1700</v>
      </c>
      <c r="B204" s="11"/>
      <c r="C204" s="11" t="s">
        <v>1485</v>
      </c>
      <c r="D204" s="11" t="s">
        <v>265</v>
      </c>
      <c r="E204" s="11" t="s">
        <v>3911</v>
      </c>
      <c r="F204" s="11" t="s">
        <v>3912</v>
      </c>
      <c r="G204" s="11" t="s">
        <v>3911</v>
      </c>
      <c r="H204" s="11" t="s">
        <v>3912</v>
      </c>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60"/>
      <c r="BT204" s="11"/>
      <c r="BU204" s="11"/>
      <c r="BV204" s="11"/>
      <c r="BW204" s="11"/>
      <c r="BX204" s="11"/>
      <c r="BY204" s="11"/>
      <c r="BZ204" s="11"/>
    </row>
    <row r="205" spans="1:78" x14ac:dyDescent="0.2">
      <c r="A205" s="11" t="s">
        <v>1700</v>
      </c>
      <c r="B205" s="11"/>
      <c r="C205" s="11" t="s">
        <v>1485</v>
      </c>
      <c r="D205" s="11" t="s">
        <v>265</v>
      </c>
      <c r="E205" s="11" t="s">
        <v>3911</v>
      </c>
      <c r="F205" s="11"/>
      <c r="G205" s="11" t="s">
        <v>3911</v>
      </c>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60"/>
      <c r="BT205" s="11"/>
      <c r="BU205" s="11"/>
      <c r="BV205" s="11"/>
      <c r="BW205" s="11"/>
      <c r="BX205" s="11"/>
      <c r="BY205" s="11"/>
      <c r="BZ205" s="11"/>
    </row>
    <row r="206" spans="1:78" x14ac:dyDescent="0.2">
      <c r="A206" s="19" t="s">
        <v>1700</v>
      </c>
      <c r="B206" s="19"/>
      <c r="C206" s="19" t="s">
        <v>1485</v>
      </c>
      <c r="D206" s="19" t="s">
        <v>265</v>
      </c>
      <c r="E206" s="19" t="s">
        <v>3931</v>
      </c>
      <c r="F206" s="19" t="s">
        <v>3932</v>
      </c>
      <c r="G206" s="19" t="s">
        <v>3931</v>
      </c>
      <c r="H206" s="19" t="s">
        <v>3932</v>
      </c>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62"/>
      <c r="BT206" s="19"/>
      <c r="BU206" s="19"/>
      <c r="BV206" s="19"/>
      <c r="BW206" s="19"/>
      <c r="BX206" s="19"/>
      <c r="BY206" s="19"/>
      <c r="BZ206" s="19"/>
    </row>
    <row r="207" spans="1:78" x14ac:dyDescent="0.2">
      <c r="A207" s="19" t="s">
        <v>1700</v>
      </c>
      <c r="B207" s="19"/>
      <c r="C207" s="19" t="s">
        <v>1485</v>
      </c>
      <c r="D207" s="19" t="s">
        <v>265</v>
      </c>
      <c r="E207" s="19" t="s">
        <v>3931</v>
      </c>
      <c r="F207" s="19"/>
      <c r="G207" s="19" t="s">
        <v>3931</v>
      </c>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62"/>
      <c r="BT207" s="19"/>
      <c r="BU207" s="19"/>
      <c r="BV207" s="19"/>
      <c r="BW207" s="19"/>
      <c r="BX207" s="19"/>
      <c r="BY207" s="19"/>
      <c r="BZ207" s="19"/>
    </row>
    <row r="208" spans="1:78" x14ac:dyDescent="0.2">
      <c r="A208" s="19" t="s">
        <v>1700</v>
      </c>
      <c r="B208" s="19"/>
      <c r="C208" s="19" t="s">
        <v>1485</v>
      </c>
      <c r="D208" s="19" t="s">
        <v>265</v>
      </c>
      <c r="E208" s="19" t="s">
        <v>3913</v>
      </c>
      <c r="F208" s="19" t="s">
        <v>3914</v>
      </c>
      <c r="G208" s="19" t="s">
        <v>3913</v>
      </c>
      <c r="H208" s="19" t="s">
        <v>3914</v>
      </c>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62"/>
      <c r="BT208" s="19"/>
      <c r="BU208" s="19"/>
      <c r="BV208" s="19"/>
      <c r="BW208" s="19"/>
      <c r="BX208" s="19"/>
      <c r="BY208" s="19"/>
      <c r="BZ208" s="19"/>
    </row>
    <row r="209" spans="1:78" x14ac:dyDescent="0.2">
      <c r="A209" s="19" t="s">
        <v>1700</v>
      </c>
      <c r="B209" s="19"/>
      <c r="C209" s="19" t="s">
        <v>1485</v>
      </c>
      <c r="D209" s="19" t="s">
        <v>265</v>
      </c>
      <c r="E209" s="19" t="s">
        <v>3913</v>
      </c>
      <c r="F209" s="19" t="s">
        <v>1207</v>
      </c>
      <c r="G209" s="19" t="s">
        <v>3913</v>
      </c>
      <c r="H209" s="19" t="s">
        <v>1207</v>
      </c>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62"/>
      <c r="BT209" s="19"/>
      <c r="BU209" s="19"/>
      <c r="BV209" s="19"/>
      <c r="BW209" s="19"/>
      <c r="BX209" s="19"/>
      <c r="BY209" s="19"/>
      <c r="BZ209" s="19"/>
    </row>
    <row r="210" spans="1:78" x14ac:dyDescent="0.2">
      <c r="A210" s="19" t="s">
        <v>1700</v>
      </c>
      <c r="B210" s="19"/>
      <c r="C210" s="19" t="s">
        <v>1485</v>
      </c>
      <c r="D210" s="19" t="s">
        <v>265</v>
      </c>
      <c r="E210" s="19" t="s">
        <v>3913</v>
      </c>
      <c r="F210" s="19"/>
      <c r="G210" s="19" t="s">
        <v>3915</v>
      </c>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62"/>
      <c r="BT210" s="19"/>
      <c r="BU210" s="19"/>
      <c r="BV210" s="19"/>
      <c r="BW210" s="19"/>
      <c r="BX210" s="19"/>
      <c r="BY210" s="19"/>
      <c r="BZ210" s="19"/>
    </row>
    <row r="211" spans="1:78" x14ac:dyDescent="0.2">
      <c r="A211" s="19" t="s">
        <v>1700</v>
      </c>
      <c r="B211" s="19"/>
      <c r="C211" s="19" t="s">
        <v>1485</v>
      </c>
      <c r="D211" s="19" t="s">
        <v>265</v>
      </c>
      <c r="E211" s="19" t="s">
        <v>3913</v>
      </c>
      <c r="F211" s="19"/>
      <c r="G211" s="19" t="s">
        <v>3913</v>
      </c>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62"/>
      <c r="BT211" s="19"/>
      <c r="BU211" s="19"/>
      <c r="BV211" s="19"/>
      <c r="BW211" s="19"/>
      <c r="BX211" s="19"/>
      <c r="BY211" s="19"/>
      <c r="BZ211" s="19"/>
    </row>
    <row r="212" spans="1:78" x14ac:dyDescent="0.2">
      <c r="A212" s="11" t="s">
        <v>1700</v>
      </c>
      <c r="B212" s="11"/>
      <c r="C212" s="11" t="s">
        <v>1485</v>
      </c>
      <c r="D212" s="11" t="s">
        <v>265</v>
      </c>
      <c r="E212" s="11" t="s">
        <v>3924</v>
      </c>
      <c r="F212" s="11" t="s">
        <v>3925</v>
      </c>
      <c r="G212" s="11" t="s">
        <v>3924</v>
      </c>
      <c r="H212" s="11" t="s">
        <v>3925</v>
      </c>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60"/>
      <c r="BT212" s="11"/>
      <c r="BU212" s="11"/>
      <c r="BV212" s="11"/>
      <c r="BW212" s="11"/>
      <c r="BX212" s="11"/>
      <c r="BY212" s="11"/>
      <c r="BZ212" s="11"/>
    </row>
    <row r="213" spans="1:78" x14ac:dyDescent="0.2">
      <c r="A213" s="11" t="s">
        <v>1700</v>
      </c>
      <c r="B213" s="11"/>
      <c r="C213" s="11" t="s">
        <v>1485</v>
      </c>
      <c r="D213" s="11" t="s">
        <v>265</v>
      </c>
      <c r="E213" s="11" t="s">
        <v>3924</v>
      </c>
      <c r="F213" s="11"/>
      <c r="G213" s="11" t="s">
        <v>3924</v>
      </c>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60"/>
      <c r="BT213" s="11"/>
      <c r="BU213" s="11"/>
      <c r="BV213" s="11"/>
      <c r="BW213" s="11"/>
      <c r="BX213" s="11"/>
      <c r="BY213" s="11"/>
      <c r="BZ213" s="11"/>
    </row>
    <row r="214" spans="1:78" x14ac:dyDescent="0.2">
      <c r="A214" s="11" t="s">
        <v>1700</v>
      </c>
      <c r="B214" s="11"/>
      <c r="C214" s="11" t="s">
        <v>1485</v>
      </c>
      <c r="D214" s="11" t="s">
        <v>265</v>
      </c>
      <c r="E214" s="11" t="s">
        <v>3918</v>
      </c>
      <c r="F214" s="11" t="s">
        <v>3921</v>
      </c>
      <c r="G214" s="11" t="s">
        <v>3918</v>
      </c>
      <c r="H214" s="11" t="s">
        <v>3921</v>
      </c>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60"/>
      <c r="BT214" s="11"/>
      <c r="BU214" s="11"/>
      <c r="BV214" s="11"/>
      <c r="BW214" s="11"/>
      <c r="BX214" s="11"/>
      <c r="BY214" s="11"/>
      <c r="BZ214" s="11"/>
    </row>
    <row r="215" spans="1:78" x14ac:dyDescent="0.2">
      <c r="A215" s="11" t="s">
        <v>1700</v>
      </c>
      <c r="B215" s="11"/>
      <c r="C215" s="11" t="s">
        <v>1485</v>
      </c>
      <c r="D215" s="11" t="s">
        <v>265</v>
      </c>
      <c r="E215" s="11" t="s">
        <v>3918</v>
      </c>
      <c r="F215" s="11" t="s">
        <v>1600</v>
      </c>
      <c r="G215" s="11" t="s">
        <v>3918</v>
      </c>
      <c r="H215" s="11" t="s">
        <v>1600</v>
      </c>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60"/>
      <c r="BT215" s="11"/>
      <c r="BU215" s="11"/>
      <c r="BV215" s="11"/>
      <c r="BW215" s="11"/>
      <c r="BX215" s="11"/>
      <c r="BY215" s="11"/>
      <c r="BZ215" s="11"/>
    </row>
    <row r="216" spans="1:78" x14ac:dyDescent="0.2">
      <c r="A216" s="11" t="s">
        <v>1700</v>
      </c>
      <c r="B216" s="11"/>
      <c r="C216" s="11" t="s">
        <v>1485</v>
      </c>
      <c r="D216" s="11" t="s">
        <v>265</v>
      </c>
      <c r="E216" s="11" t="s">
        <v>3918</v>
      </c>
      <c r="F216" s="11" t="s">
        <v>574</v>
      </c>
      <c r="G216" s="11" t="s">
        <v>3918</v>
      </c>
      <c r="H216" s="11" t="s">
        <v>574</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60"/>
      <c r="BT216" s="11"/>
      <c r="BU216" s="11"/>
      <c r="BV216" s="11"/>
      <c r="BW216" s="11"/>
      <c r="BX216" s="11"/>
      <c r="BY216" s="11"/>
      <c r="BZ216" s="11"/>
    </row>
    <row r="217" spans="1:78" x14ac:dyDescent="0.2">
      <c r="A217" s="11" t="s">
        <v>1700</v>
      </c>
      <c r="B217" s="11"/>
      <c r="C217" s="11" t="s">
        <v>1485</v>
      </c>
      <c r="D217" s="11" t="s">
        <v>265</v>
      </c>
      <c r="E217" s="11" t="s">
        <v>3918</v>
      </c>
      <c r="F217" s="11" t="s">
        <v>3922</v>
      </c>
      <c r="G217" s="11" t="s">
        <v>3918</v>
      </c>
      <c r="H217" s="11" t="s">
        <v>3922</v>
      </c>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60"/>
      <c r="BT217" s="11"/>
      <c r="BU217" s="11"/>
      <c r="BV217" s="11"/>
      <c r="BW217" s="11"/>
      <c r="BX217" s="11"/>
      <c r="BY217" s="11"/>
      <c r="BZ217" s="11"/>
    </row>
    <row r="218" spans="1:78" x14ac:dyDescent="0.2">
      <c r="A218" s="11" t="s">
        <v>1700</v>
      </c>
      <c r="B218" s="11"/>
      <c r="C218" s="11" t="s">
        <v>1485</v>
      </c>
      <c r="D218" s="11" t="s">
        <v>265</v>
      </c>
      <c r="E218" s="11" t="s">
        <v>3918</v>
      </c>
      <c r="F218" s="11" t="s">
        <v>3919</v>
      </c>
      <c r="G218" s="11" t="s">
        <v>3918</v>
      </c>
      <c r="H218" s="11" t="s">
        <v>3919</v>
      </c>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60"/>
      <c r="BT218" s="11"/>
      <c r="BU218" s="11"/>
      <c r="BV218" s="11"/>
      <c r="BW218" s="11"/>
      <c r="BX218" s="11"/>
      <c r="BY218" s="11"/>
      <c r="BZ218" s="11"/>
    </row>
    <row r="219" spans="1:78" x14ac:dyDescent="0.2">
      <c r="A219" s="11" t="s">
        <v>1700</v>
      </c>
      <c r="B219" s="11"/>
      <c r="C219" s="11" t="s">
        <v>1485</v>
      </c>
      <c r="D219" s="11" t="s">
        <v>265</v>
      </c>
      <c r="E219" s="11" t="s">
        <v>3918</v>
      </c>
      <c r="F219" s="11" t="s">
        <v>420</v>
      </c>
      <c r="G219" s="11" t="s">
        <v>3918</v>
      </c>
      <c r="H219" s="11" t="s">
        <v>420</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60"/>
      <c r="BT219" s="11"/>
      <c r="BU219" s="11"/>
      <c r="BV219" s="11"/>
      <c r="BW219" s="11"/>
      <c r="BX219" s="11"/>
      <c r="BY219" s="11"/>
      <c r="BZ219" s="11"/>
    </row>
    <row r="220" spans="1:78" x14ac:dyDescent="0.2">
      <c r="A220" s="19" t="s">
        <v>1700</v>
      </c>
      <c r="B220" s="19"/>
      <c r="C220" s="19" t="s">
        <v>1485</v>
      </c>
      <c r="D220" s="19" t="s">
        <v>265</v>
      </c>
      <c r="E220" s="19" t="s">
        <v>3918</v>
      </c>
      <c r="F220" s="19" t="s">
        <v>3903</v>
      </c>
      <c r="G220" s="19" t="s">
        <v>3902</v>
      </c>
      <c r="H220" s="19" t="s">
        <v>3920</v>
      </c>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62"/>
      <c r="BT220" s="19"/>
      <c r="BU220" s="19"/>
      <c r="BV220" s="19"/>
      <c r="BW220" s="19"/>
      <c r="BX220" s="19"/>
      <c r="BY220" s="19"/>
      <c r="BZ220" s="19"/>
    </row>
    <row r="221" spans="1:78" x14ac:dyDescent="0.2">
      <c r="A221" s="19" t="s">
        <v>1700</v>
      </c>
      <c r="B221" s="19"/>
      <c r="C221" s="19" t="s">
        <v>1485</v>
      </c>
      <c r="D221" s="19" t="s">
        <v>265</v>
      </c>
      <c r="E221" s="19" t="s">
        <v>3918</v>
      </c>
      <c r="F221" s="19" t="s">
        <v>3903</v>
      </c>
      <c r="G221" s="19" t="s">
        <v>3918</v>
      </c>
      <c r="H221" s="19" t="s">
        <v>3903</v>
      </c>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62"/>
      <c r="BT221" s="19"/>
      <c r="BU221" s="19"/>
      <c r="BV221" s="19"/>
      <c r="BW221" s="19"/>
      <c r="BX221" s="19"/>
      <c r="BY221" s="19"/>
      <c r="BZ221" s="19"/>
    </row>
    <row r="222" spans="1:78" x14ac:dyDescent="0.2">
      <c r="A222" s="11" t="s">
        <v>1700</v>
      </c>
      <c r="B222" s="11"/>
      <c r="C222" s="11" t="s">
        <v>1485</v>
      </c>
      <c r="D222" s="11" t="s">
        <v>265</v>
      </c>
      <c r="E222" s="11" t="s">
        <v>3918</v>
      </c>
      <c r="F222" s="11"/>
      <c r="G222" s="11" t="s">
        <v>3923</v>
      </c>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60"/>
      <c r="BT222" s="11"/>
      <c r="BU222" s="11"/>
      <c r="BV222" s="11"/>
      <c r="BW222" s="11"/>
      <c r="BX222" s="11"/>
      <c r="BY222" s="11"/>
      <c r="BZ222" s="11"/>
    </row>
    <row r="223" spans="1:78" s="19" customFormat="1" x14ac:dyDescent="0.2">
      <c r="A223" s="11" t="s">
        <v>1700</v>
      </c>
      <c r="B223" s="11"/>
      <c r="C223" s="11" t="s">
        <v>1485</v>
      </c>
      <c r="D223" s="11" t="s">
        <v>265</v>
      </c>
      <c r="E223" s="11" t="s">
        <v>3918</v>
      </c>
      <c r="F223" s="11"/>
      <c r="G223" s="11" t="s">
        <v>3918</v>
      </c>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60"/>
      <c r="BT223" s="11"/>
      <c r="BU223" s="11"/>
      <c r="BV223" s="11"/>
      <c r="BW223" s="11"/>
      <c r="BX223" s="11"/>
      <c r="BY223" s="11"/>
      <c r="BZ223" s="11"/>
    </row>
    <row r="224" spans="1:78" x14ac:dyDescent="0.2">
      <c r="A224" s="19" t="s">
        <v>1700</v>
      </c>
      <c r="B224" s="19"/>
      <c r="C224" s="19" t="s">
        <v>1485</v>
      </c>
      <c r="D224" s="19" t="s">
        <v>3744</v>
      </c>
      <c r="E224" s="19" t="s">
        <v>3745</v>
      </c>
      <c r="F224" s="19" t="s">
        <v>3746</v>
      </c>
      <c r="G224" s="19" t="s">
        <v>3745</v>
      </c>
      <c r="H224" s="19" t="s">
        <v>3746</v>
      </c>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62"/>
      <c r="BT224" s="19"/>
      <c r="BU224" s="19"/>
      <c r="BV224" s="19"/>
      <c r="BW224" s="19"/>
      <c r="BX224" s="19"/>
      <c r="BY224" s="19"/>
      <c r="BZ224" s="19"/>
    </row>
    <row r="225" spans="1:78" s="5" customFormat="1" x14ac:dyDescent="0.2">
      <c r="A225" s="19" t="s">
        <v>1700</v>
      </c>
      <c r="B225" s="19"/>
      <c r="C225" s="19" t="s">
        <v>1485</v>
      </c>
      <c r="D225" s="19" t="s">
        <v>3744</v>
      </c>
      <c r="E225" s="19" t="s">
        <v>3745</v>
      </c>
      <c r="F225" s="19" t="s">
        <v>3748</v>
      </c>
      <c r="G225" s="19" t="s">
        <v>3745</v>
      </c>
      <c r="H225" s="19" t="s">
        <v>3748</v>
      </c>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62"/>
      <c r="BT225" s="19"/>
      <c r="BU225" s="19"/>
      <c r="BV225" s="19"/>
      <c r="BW225" s="19"/>
      <c r="BX225" s="19"/>
      <c r="BY225" s="19"/>
      <c r="BZ225" s="19"/>
    </row>
    <row r="226" spans="1:78" s="19" customFormat="1" x14ac:dyDescent="0.2">
      <c r="A226" s="19" t="s">
        <v>1700</v>
      </c>
      <c r="C226" s="19" t="s">
        <v>1485</v>
      </c>
      <c r="D226" s="19" t="s">
        <v>3744</v>
      </c>
      <c r="E226" s="19" t="s">
        <v>3745</v>
      </c>
      <c r="F226" s="19" t="s">
        <v>3747</v>
      </c>
      <c r="G226" s="19" t="s">
        <v>3745</v>
      </c>
      <c r="H226" s="19" t="s">
        <v>3747</v>
      </c>
      <c r="BS226" s="62"/>
    </row>
    <row r="227" spans="1:78" s="19" customFormat="1" x14ac:dyDescent="0.2">
      <c r="A227" s="19" t="s">
        <v>1700</v>
      </c>
      <c r="C227" s="19" t="s">
        <v>1485</v>
      </c>
      <c r="D227" s="19" t="s">
        <v>3744</v>
      </c>
      <c r="E227" s="19" t="s">
        <v>3745</v>
      </c>
      <c r="G227" s="19" t="s">
        <v>3745</v>
      </c>
      <c r="BS227" s="62"/>
    </row>
    <row r="228" spans="1:78" s="19" customFormat="1" x14ac:dyDescent="0.2">
      <c r="A228" s="11" t="s">
        <v>1700</v>
      </c>
      <c r="B228" s="11"/>
      <c r="C228" s="11" t="s">
        <v>1485</v>
      </c>
      <c r="D228" s="11" t="s">
        <v>1491</v>
      </c>
      <c r="E228" s="11" t="s">
        <v>266</v>
      </c>
      <c r="F228" s="11" t="s">
        <v>3942</v>
      </c>
      <c r="G228" s="11" t="s">
        <v>266</v>
      </c>
      <c r="H228" s="11" t="s">
        <v>3942</v>
      </c>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60"/>
      <c r="BT228" s="11"/>
      <c r="BU228" s="11"/>
      <c r="BV228" s="11"/>
      <c r="BW228" s="11"/>
      <c r="BX228" s="11"/>
      <c r="BY228" s="11"/>
      <c r="BZ228" s="11"/>
    </row>
    <row r="229" spans="1:78" s="19" customFormat="1" x14ac:dyDescent="0.2">
      <c r="A229" s="11" t="s">
        <v>1700</v>
      </c>
      <c r="B229" s="11"/>
      <c r="C229" s="11" t="s">
        <v>1485</v>
      </c>
      <c r="D229" s="11" t="s">
        <v>1491</v>
      </c>
      <c r="E229" s="11" t="s">
        <v>266</v>
      </c>
      <c r="F229" s="11" t="s">
        <v>574</v>
      </c>
      <c r="G229" s="11" t="s">
        <v>266</v>
      </c>
      <c r="H229" s="11" t="s">
        <v>574</v>
      </c>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60"/>
      <c r="BT229" s="11"/>
      <c r="BU229" s="11"/>
      <c r="BV229" s="11"/>
      <c r="BW229" s="11"/>
      <c r="BX229" s="11"/>
      <c r="BY229" s="11"/>
      <c r="BZ229" s="11"/>
    </row>
    <row r="230" spans="1:78" s="19" customFormat="1" x14ac:dyDescent="0.2">
      <c r="A230" s="11" t="s">
        <v>1700</v>
      </c>
      <c r="B230" s="11"/>
      <c r="C230" s="11" t="s">
        <v>1485</v>
      </c>
      <c r="D230" s="11" t="s">
        <v>1491</v>
      </c>
      <c r="E230" s="11" t="s">
        <v>266</v>
      </c>
      <c r="F230" s="11" t="s">
        <v>420</v>
      </c>
      <c r="G230" s="11" t="s">
        <v>266</v>
      </c>
      <c r="H230" s="11" t="s">
        <v>420</v>
      </c>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60"/>
      <c r="BT230" s="11"/>
      <c r="BU230" s="11"/>
      <c r="BV230" s="11"/>
      <c r="BW230" s="11"/>
      <c r="BX230" s="11"/>
      <c r="BY230" s="11"/>
      <c r="BZ230" s="11"/>
    </row>
    <row r="231" spans="1:78" x14ac:dyDescent="0.2">
      <c r="A231" t="s">
        <v>264</v>
      </c>
      <c r="C231" t="s">
        <v>1485</v>
      </c>
      <c r="D231" t="s">
        <v>1491</v>
      </c>
      <c r="E231" t="s">
        <v>266</v>
      </c>
      <c r="F231" t="s">
        <v>267</v>
      </c>
      <c r="G231" t="s">
        <v>266</v>
      </c>
      <c r="H231" t="s">
        <v>267</v>
      </c>
      <c r="U231">
        <v>10.3</v>
      </c>
      <c r="X231">
        <v>13.9</v>
      </c>
      <c r="BR231" t="s">
        <v>67</v>
      </c>
      <c r="BS231"/>
      <c r="BT231" t="s">
        <v>268</v>
      </c>
      <c r="BU231">
        <v>1657</v>
      </c>
    </row>
    <row r="232" spans="1:78" s="20" customFormat="1" x14ac:dyDescent="0.2">
      <c r="A232" s="11" t="s">
        <v>1700</v>
      </c>
      <c r="B232" s="11"/>
      <c r="C232" s="11" t="s">
        <v>1485</v>
      </c>
      <c r="D232" s="11" t="s">
        <v>1491</v>
      </c>
      <c r="E232" s="11" t="s">
        <v>266</v>
      </c>
      <c r="F232" s="11" t="s">
        <v>3941</v>
      </c>
      <c r="G232" s="11" t="s">
        <v>266</v>
      </c>
      <c r="H232" s="11" t="s">
        <v>3941</v>
      </c>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60"/>
      <c r="BT232" s="11"/>
      <c r="BU232" s="11"/>
      <c r="BV232" s="11"/>
      <c r="BW232" s="11"/>
      <c r="BX232" s="11"/>
      <c r="BY232" s="11"/>
      <c r="BZ232" s="11"/>
    </row>
    <row r="233" spans="1:78" s="20" customFormat="1" x14ac:dyDescent="0.2">
      <c r="A233" s="11" t="s">
        <v>1700</v>
      </c>
      <c r="B233" s="11"/>
      <c r="C233" s="11" t="s">
        <v>1485</v>
      </c>
      <c r="D233" s="11" t="s">
        <v>1491</v>
      </c>
      <c r="E233" s="11" t="s">
        <v>266</v>
      </c>
      <c r="F233" s="11"/>
      <c r="G233" s="11" t="s">
        <v>266</v>
      </c>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60"/>
      <c r="BT233" s="11"/>
      <c r="BU233" s="11"/>
      <c r="BV233" s="11"/>
      <c r="BW233" s="11"/>
      <c r="BX233" s="11"/>
      <c r="BY233" s="11"/>
      <c r="BZ233" s="11"/>
    </row>
    <row r="234" spans="1:78" x14ac:dyDescent="0.2">
      <c r="A234" s="19" t="s">
        <v>1700</v>
      </c>
      <c r="B234" s="19"/>
      <c r="C234" s="19" t="s">
        <v>1485</v>
      </c>
      <c r="D234" s="19" t="s">
        <v>1491</v>
      </c>
      <c r="E234" s="19" t="s">
        <v>3947</v>
      </c>
      <c r="F234" s="19" t="s">
        <v>3948</v>
      </c>
      <c r="G234" s="19" t="s">
        <v>3947</v>
      </c>
      <c r="H234" s="19" t="s">
        <v>3948</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62"/>
      <c r="BT234" s="19"/>
      <c r="BU234" s="19"/>
      <c r="BV234" s="19"/>
      <c r="BW234" s="19"/>
      <c r="BX234" s="19"/>
      <c r="BY234" s="19"/>
      <c r="BZ234" s="19"/>
    </row>
    <row r="235" spans="1:78" x14ac:dyDescent="0.2">
      <c r="A235" s="19" t="s">
        <v>1700</v>
      </c>
      <c r="B235" s="19"/>
      <c r="C235" s="19" t="s">
        <v>1485</v>
      </c>
      <c r="D235" s="19" t="s">
        <v>1491</v>
      </c>
      <c r="E235" s="19" t="s">
        <v>3947</v>
      </c>
      <c r="F235" s="19"/>
      <c r="G235" s="19" t="s">
        <v>3947</v>
      </c>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62"/>
      <c r="BT235" s="19"/>
      <c r="BU235" s="19"/>
      <c r="BV235" s="19"/>
      <c r="BW235" s="19"/>
      <c r="BX235" s="19"/>
      <c r="BY235" s="19"/>
      <c r="BZ235" s="19"/>
    </row>
    <row r="236" spans="1:78" x14ac:dyDescent="0.2">
      <c r="A236" s="19" t="s">
        <v>1700</v>
      </c>
      <c r="B236" s="19"/>
      <c r="C236" s="19" t="s">
        <v>1485</v>
      </c>
      <c r="D236" s="19" t="s">
        <v>1491</v>
      </c>
      <c r="E236" s="19" t="s">
        <v>3951</v>
      </c>
      <c r="F236" s="19" t="s">
        <v>3952</v>
      </c>
      <c r="G236" s="19" t="s">
        <v>3951</v>
      </c>
      <c r="H236" s="19" t="s">
        <v>3952</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62"/>
      <c r="BT236" s="19"/>
      <c r="BU236" s="19"/>
      <c r="BV236" s="19"/>
      <c r="BW236" s="19"/>
      <c r="BX236" s="19"/>
      <c r="BY236" s="19"/>
      <c r="BZ236" s="19"/>
    </row>
    <row r="237" spans="1:78" x14ac:dyDescent="0.2">
      <c r="A237" s="19" t="s">
        <v>1700</v>
      </c>
      <c r="B237" s="19"/>
      <c r="C237" s="19" t="s">
        <v>1485</v>
      </c>
      <c r="D237" s="19" t="s">
        <v>1491</v>
      </c>
      <c r="E237" s="19" t="s">
        <v>3951</v>
      </c>
      <c r="F237" s="19"/>
      <c r="G237" s="19" t="s">
        <v>3951</v>
      </c>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62"/>
      <c r="BT237" s="19"/>
      <c r="BU237" s="19"/>
      <c r="BV237" s="19"/>
      <c r="BW237" s="19"/>
      <c r="BX237" s="19"/>
      <c r="BY237" s="19"/>
      <c r="BZ237" s="19"/>
    </row>
    <row r="238" spans="1:78" x14ac:dyDescent="0.2">
      <c r="A238" s="11" t="s">
        <v>1700</v>
      </c>
      <c r="B238" s="11"/>
      <c r="C238" s="11" t="s">
        <v>1485</v>
      </c>
      <c r="D238" s="11" t="s">
        <v>1491</v>
      </c>
      <c r="E238" s="11" t="s">
        <v>3762</v>
      </c>
      <c r="F238" s="11" t="s">
        <v>3763</v>
      </c>
      <c r="G238" s="11" t="s">
        <v>3762</v>
      </c>
      <c r="H238" s="11" t="s">
        <v>3763</v>
      </c>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60"/>
      <c r="BT238" s="11"/>
      <c r="BU238" s="11"/>
      <c r="BV238" s="11"/>
      <c r="BW238" s="11"/>
      <c r="BX238" s="11"/>
      <c r="BY238" s="11"/>
      <c r="BZ238" s="11"/>
    </row>
    <row r="239" spans="1:78" x14ac:dyDescent="0.2">
      <c r="A239" s="11" t="s">
        <v>1700</v>
      </c>
      <c r="B239" s="11"/>
      <c r="C239" s="11" t="s">
        <v>1485</v>
      </c>
      <c r="D239" s="11" t="s">
        <v>1491</v>
      </c>
      <c r="E239" s="11" t="s">
        <v>3762</v>
      </c>
      <c r="F239" s="11"/>
      <c r="G239" s="11" t="s">
        <v>3762</v>
      </c>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60"/>
      <c r="BT239" s="11"/>
      <c r="BU239" s="11"/>
      <c r="BV239" s="11"/>
      <c r="BW239" s="11"/>
      <c r="BX239" s="11"/>
      <c r="BY239" s="11"/>
      <c r="BZ239" s="11"/>
    </row>
    <row r="240" spans="1:78" x14ac:dyDescent="0.2">
      <c r="A240" s="19" t="s">
        <v>1700</v>
      </c>
      <c r="B240" s="19"/>
      <c r="C240" s="19" t="s">
        <v>1485</v>
      </c>
      <c r="D240" s="19" t="s">
        <v>1491</v>
      </c>
      <c r="E240" s="19" t="s">
        <v>3909</v>
      </c>
      <c r="F240" s="19" t="s">
        <v>3910</v>
      </c>
      <c r="G240" s="19" t="s">
        <v>3909</v>
      </c>
      <c r="H240" s="19" t="s">
        <v>3910</v>
      </c>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62"/>
      <c r="BT240" s="19"/>
      <c r="BU240" s="19"/>
      <c r="BV240" s="19"/>
      <c r="BW240" s="19"/>
      <c r="BX240" s="19"/>
      <c r="BY240" s="19"/>
      <c r="BZ240" s="19"/>
    </row>
    <row r="241" spans="1:78" x14ac:dyDescent="0.2">
      <c r="A241" s="19" t="s">
        <v>1700</v>
      </c>
      <c r="B241" s="19"/>
      <c r="C241" s="19" t="s">
        <v>1485</v>
      </c>
      <c r="D241" s="19" t="s">
        <v>1491</v>
      </c>
      <c r="E241" s="19" t="s">
        <v>3909</v>
      </c>
      <c r="F241" s="19"/>
      <c r="G241" s="19" t="s">
        <v>3909</v>
      </c>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62"/>
      <c r="BT241" s="19"/>
      <c r="BU241" s="19"/>
      <c r="BV241" s="19"/>
      <c r="BW241" s="19"/>
      <c r="BX241" s="19"/>
      <c r="BY241" s="19"/>
      <c r="BZ241" s="19"/>
    </row>
    <row r="242" spans="1:78" x14ac:dyDescent="0.2">
      <c r="A242" s="19" t="s">
        <v>1700</v>
      </c>
      <c r="B242" s="19"/>
      <c r="C242" s="19" t="s">
        <v>1485</v>
      </c>
      <c r="D242" s="19" t="s">
        <v>1491</v>
      </c>
      <c r="E242" s="19" t="s">
        <v>3778</v>
      </c>
      <c r="F242" s="19" t="s">
        <v>3779</v>
      </c>
      <c r="G242" s="19" t="s">
        <v>3778</v>
      </c>
      <c r="H242" s="19" t="s">
        <v>3779</v>
      </c>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62"/>
      <c r="BT242" s="19"/>
      <c r="BU242" s="19"/>
      <c r="BV242" s="19"/>
      <c r="BW242" s="19"/>
      <c r="BX242" s="19"/>
      <c r="BY242" s="19"/>
      <c r="BZ242" s="19"/>
    </row>
    <row r="243" spans="1:78" x14ac:dyDescent="0.2">
      <c r="A243" s="19" t="s">
        <v>1700</v>
      </c>
      <c r="B243" s="19"/>
      <c r="C243" s="19" t="s">
        <v>1485</v>
      </c>
      <c r="D243" s="19" t="s">
        <v>1491</v>
      </c>
      <c r="E243" s="19" t="s">
        <v>3778</v>
      </c>
      <c r="F243" s="19"/>
      <c r="G243" s="19" t="s">
        <v>3778</v>
      </c>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62"/>
      <c r="BT243" s="19"/>
      <c r="BU243" s="19"/>
      <c r="BV243" s="19"/>
      <c r="BW243" s="19"/>
      <c r="BX243" s="19"/>
      <c r="BY243" s="19"/>
      <c r="BZ243" s="19"/>
    </row>
    <row r="244" spans="1:78" x14ac:dyDescent="0.2">
      <c r="A244" s="19" t="s">
        <v>1700</v>
      </c>
      <c r="B244" s="19"/>
      <c r="C244" s="19" t="s">
        <v>1485</v>
      </c>
      <c r="D244" s="19" t="s">
        <v>1491</v>
      </c>
      <c r="E244" s="19" t="s">
        <v>3902</v>
      </c>
      <c r="F244" s="19" t="s">
        <v>3903</v>
      </c>
      <c r="G244" s="19" t="s">
        <v>3902</v>
      </c>
      <c r="H244" s="19" t="s">
        <v>3903</v>
      </c>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62"/>
      <c r="BT244" s="19"/>
      <c r="BU244" s="19"/>
      <c r="BV244" s="19"/>
      <c r="BW244" s="19"/>
      <c r="BX244" s="19"/>
      <c r="BY244" s="19"/>
      <c r="BZ244" s="19"/>
    </row>
    <row r="245" spans="1:78" x14ac:dyDescent="0.2">
      <c r="A245" s="19" t="s">
        <v>1700</v>
      </c>
      <c r="B245" s="19"/>
      <c r="C245" s="19" t="s">
        <v>1485</v>
      </c>
      <c r="D245" s="19" t="s">
        <v>1491</v>
      </c>
      <c r="E245" s="19" t="s">
        <v>3902</v>
      </c>
      <c r="F245" s="19"/>
      <c r="G245" s="19" t="s">
        <v>3902</v>
      </c>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62"/>
      <c r="BT245" s="19"/>
      <c r="BU245" s="19"/>
      <c r="BV245" s="19"/>
      <c r="BW245" s="19"/>
      <c r="BX245" s="19"/>
      <c r="BY245" s="19"/>
      <c r="BZ245" s="19"/>
    </row>
    <row r="246" spans="1:78" x14ac:dyDescent="0.2">
      <c r="A246" s="19" t="s">
        <v>1700</v>
      </c>
      <c r="B246" s="19"/>
      <c r="C246" s="19" t="s">
        <v>1485</v>
      </c>
      <c r="D246" s="19" t="s">
        <v>1491</v>
      </c>
      <c r="E246" s="19" t="s">
        <v>3949</v>
      </c>
      <c r="F246" s="19" t="s">
        <v>3950</v>
      </c>
      <c r="G246" s="19" t="s">
        <v>3949</v>
      </c>
      <c r="H246" s="19" t="s">
        <v>3950</v>
      </c>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62"/>
      <c r="BT246" s="19"/>
      <c r="BU246" s="19"/>
      <c r="BV246" s="19"/>
      <c r="BW246" s="19"/>
      <c r="BX246" s="19"/>
      <c r="BY246" s="19"/>
      <c r="BZ246" s="19"/>
    </row>
    <row r="247" spans="1:78" x14ac:dyDescent="0.2">
      <c r="A247" s="19" t="s">
        <v>1700</v>
      </c>
      <c r="B247" s="19"/>
      <c r="C247" s="19" t="s">
        <v>1485</v>
      </c>
      <c r="D247" s="19" t="s">
        <v>1491</v>
      </c>
      <c r="E247" s="19" t="s">
        <v>3949</v>
      </c>
      <c r="F247" s="19"/>
      <c r="G247" s="19" t="s">
        <v>3949</v>
      </c>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62"/>
      <c r="BT247" s="19"/>
      <c r="BU247" s="19"/>
      <c r="BV247" s="19"/>
      <c r="BW247" s="19"/>
      <c r="BX247" s="19"/>
      <c r="BY247" s="19"/>
      <c r="BZ247" s="19"/>
    </row>
    <row r="248" spans="1:78" x14ac:dyDescent="0.2">
      <c r="A248" s="19" t="s">
        <v>1700</v>
      </c>
      <c r="B248" s="19"/>
      <c r="C248" s="19" t="s">
        <v>1485</v>
      </c>
      <c r="D248" s="19" t="s">
        <v>1491</v>
      </c>
      <c r="E248" s="19" t="s">
        <v>3945</v>
      </c>
      <c r="F248" s="19" t="s">
        <v>3946</v>
      </c>
      <c r="G248" s="19" t="s">
        <v>3945</v>
      </c>
      <c r="H248" s="19" t="s">
        <v>3946</v>
      </c>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62"/>
      <c r="BT248" s="19"/>
      <c r="BU248" s="19"/>
      <c r="BV248" s="19"/>
      <c r="BW248" s="19"/>
      <c r="BX248" s="19"/>
      <c r="BY248" s="19"/>
      <c r="BZ248" s="19"/>
    </row>
    <row r="249" spans="1:78" x14ac:dyDescent="0.2">
      <c r="A249" s="19" t="s">
        <v>1700</v>
      </c>
      <c r="B249" s="19"/>
      <c r="C249" s="19" t="s">
        <v>1485</v>
      </c>
      <c r="D249" s="19" t="s">
        <v>1491</v>
      </c>
      <c r="E249" s="19" t="s">
        <v>3945</v>
      </c>
      <c r="F249" s="19"/>
      <c r="G249" s="19" t="s">
        <v>3945</v>
      </c>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62"/>
      <c r="BT249" s="19"/>
      <c r="BU249" s="19"/>
      <c r="BV249" s="19"/>
      <c r="BW249" s="19"/>
      <c r="BX249" s="19"/>
      <c r="BY249" s="19"/>
      <c r="BZ249" s="19"/>
    </row>
    <row r="250" spans="1:78" x14ac:dyDescent="0.2">
      <c r="A250" s="19" t="s">
        <v>1700</v>
      </c>
      <c r="B250" s="19"/>
      <c r="C250" s="19" t="s">
        <v>1485</v>
      </c>
      <c r="D250" s="19" t="s">
        <v>1491</v>
      </c>
      <c r="E250" s="19" t="s">
        <v>3943</v>
      </c>
      <c r="F250" s="19" t="s">
        <v>3944</v>
      </c>
      <c r="G250" s="19" t="s">
        <v>3943</v>
      </c>
      <c r="H250" s="19" t="s">
        <v>3944</v>
      </c>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62"/>
      <c r="BT250" s="19"/>
      <c r="BU250" s="19"/>
      <c r="BV250" s="19"/>
      <c r="BW250" s="19"/>
      <c r="BX250" s="19"/>
      <c r="BY250" s="19"/>
      <c r="BZ250" s="19"/>
    </row>
    <row r="251" spans="1:78" x14ac:dyDescent="0.2">
      <c r="A251" s="19" t="s">
        <v>1700</v>
      </c>
      <c r="B251" s="19"/>
      <c r="C251" s="19" t="s">
        <v>1485</v>
      </c>
      <c r="D251" s="19" t="s">
        <v>1491</v>
      </c>
      <c r="E251" s="19" t="s">
        <v>3943</v>
      </c>
      <c r="F251" s="19"/>
      <c r="G251" s="19" t="s">
        <v>3943</v>
      </c>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62"/>
      <c r="BT251" s="19"/>
      <c r="BU251" s="19"/>
      <c r="BV251" s="19"/>
      <c r="BW251" s="19"/>
      <c r="BX251" s="19"/>
      <c r="BY251" s="19"/>
      <c r="BZ251" s="19"/>
    </row>
    <row r="252" spans="1:78" x14ac:dyDescent="0.2">
      <c r="A252" s="19" t="s">
        <v>1700</v>
      </c>
      <c r="B252" s="19"/>
      <c r="C252" s="19" t="s">
        <v>1485</v>
      </c>
      <c r="D252" s="19" t="s">
        <v>1491</v>
      </c>
      <c r="E252" s="19" t="s">
        <v>3904</v>
      </c>
      <c r="F252" s="19" t="s">
        <v>3905</v>
      </c>
      <c r="G252" s="19" t="s">
        <v>3904</v>
      </c>
      <c r="H252" s="19" t="s">
        <v>3905</v>
      </c>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62"/>
      <c r="BT252" s="19"/>
      <c r="BU252" s="19"/>
      <c r="BV252" s="19"/>
      <c r="BW252" s="19"/>
      <c r="BX252" s="19"/>
      <c r="BY252" s="19"/>
      <c r="BZ252" s="19"/>
    </row>
    <row r="253" spans="1:78" x14ac:dyDescent="0.2">
      <c r="A253" s="19" t="s">
        <v>1700</v>
      </c>
      <c r="B253" s="19"/>
      <c r="C253" s="19" t="s">
        <v>1485</v>
      </c>
      <c r="D253" s="19" t="s">
        <v>1491</v>
      </c>
      <c r="E253" s="19" t="s">
        <v>3904</v>
      </c>
      <c r="F253" s="19"/>
      <c r="G253" s="19" t="s">
        <v>3904</v>
      </c>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62"/>
      <c r="BT253" s="19"/>
      <c r="BU253" s="19"/>
      <c r="BV253" s="19"/>
      <c r="BW253" s="19"/>
      <c r="BX253" s="19"/>
      <c r="BY253" s="19"/>
      <c r="BZ253" s="19"/>
    </row>
    <row r="254" spans="1:78" x14ac:dyDescent="0.2">
      <c r="A254" s="11" t="s">
        <v>1700</v>
      </c>
      <c r="B254" s="11"/>
      <c r="C254" s="11" t="s">
        <v>1485</v>
      </c>
      <c r="D254" s="11" t="s">
        <v>1490</v>
      </c>
      <c r="E254" s="11" t="s">
        <v>338</v>
      </c>
      <c r="F254" s="11" t="s">
        <v>3764</v>
      </c>
      <c r="G254" s="11" t="s">
        <v>3752</v>
      </c>
      <c r="H254" s="11" t="s">
        <v>3765</v>
      </c>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60"/>
      <c r="BT254" s="11"/>
      <c r="BU254" s="11"/>
      <c r="BV254" s="11"/>
      <c r="BW254" s="11"/>
      <c r="BX254" s="11"/>
      <c r="BY254" s="11"/>
      <c r="BZ254" s="11"/>
    </row>
    <row r="255" spans="1:78" x14ac:dyDescent="0.2">
      <c r="A255" s="11" t="s">
        <v>1700</v>
      </c>
      <c r="B255" s="11"/>
      <c r="C255" s="11" t="s">
        <v>1485</v>
      </c>
      <c r="D255" s="11" t="s">
        <v>1490</v>
      </c>
      <c r="E255" s="11" t="s">
        <v>338</v>
      </c>
      <c r="F255" s="11" t="s">
        <v>3764</v>
      </c>
      <c r="G255" s="11" t="s">
        <v>338</v>
      </c>
      <c r="H255" s="11" t="s">
        <v>3764</v>
      </c>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60"/>
      <c r="BT255" s="11"/>
      <c r="BU255" s="11"/>
      <c r="BV255" s="11"/>
      <c r="BW255" s="11"/>
      <c r="BX255" s="11"/>
      <c r="BY255" s="11"/>
      <c r="BZ255" s="11"/>
    </row>
    <row r="256" spans="1:78" x14ac:dyDescent="0.2">
      <c r="A256" s="11" t="s">
        <v>1700</v>
      </c>
      <c r="B256" s="11"/>
      <c r="C256" s="11" t="s">
        <v>1485</v>
      </c>
      <c r="D256" s="11" t="s">
        <v>1490</v>
      </c>
      <c r="E256" s="11" t="s">
        <v>338</v>
      </c>
      <c r="F256" s="11" t="s">
        <v>339</v>
      </c>
      <c r="G256" s="11" t="s">
        <v>338</v>
      </c>
      <c r="H256" s="11" t="s">
        <v>339</v>
      </c>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60"/>
      <c r="BT256" s="11"/>
      <c r="BU256" s="11"/>
      <c r="BV256" s="11"/>
      <c r="BW256" s="11"/>
      <c r="BX256" s="11"/>
      <c r="BY256" s="11"/>
      <c r="BZ256" s="11"/>
    </row>
    <row r="257" spans="1:78" x14ac:dyDescent="0.2">
      <c r="A257" t="s">
        <v>336</v>
      </c>
      <c r="C257" t="s">
        <v>1485</v>
      </c>
      <c r="D257" t="s">
        <v>1490</v>
      </c>
      <c r="E257" t="s">
        <v>338</v>
      </c>
      <c r="F257" t="s">
        <v>339</v>
      </c>
      <c r="G257" t="s">
        <v>338</v>
      </c>
      <c r="H257" t="s">
        <v>339</v>
      </c>
      <c r="M257">
        <v>13</v>
      </c>
      <c r="P257">
        <v>19</v>
      </c>
      <c r="Q257">
        <v>13</v>
      </c>
      <c r="T257">
        <v>23</v>
      </c>
      <c r="U257">
        <v>13.5</v>
      </c>
      <c r="X257">
        <v>23.5</v>
      </c>
      <c r="Y257">
        <v>18.5</v>
      </c>
      <c r="AB257">
        <v>27</v>
      </c>
      <c r="AC257">
        <v>19</v>
      </c>
      <c r="AF257">
        <v>30</v>
      </c>
      <c r="AG257">
        <v>16</v>
      </c>
      <c r="BR257" t="s">
        <v>67</v>
      </c>
      <c r="BS257" s="1">
        <v>44795</v>
      </c>
      <c r="BT257" t="s">
        <v>213</v>
      </c>
      <c r="BU257">
        <v>1609</v>
      </c>
      <c r="BV257" t="s">
        <v>60</v>
      </c>
      <c r="BW257" t="s">
        <v>213</v>
      </c>
      <c r="BX257" s="4"/>
      <c r="BY257" s="4"/>
      <c r="BZ257" s="4"/>
    </row>
    <row r="258" spans="1:78" x14ac:dyDescent="0.2">
      <c r="A258" s="11" t="s">
        <v>1700</v>
      </c>
      <c r="B258" s="11"/>
      <c r="C258" s="11" t="s">
        <v>1485</v>
      </c>
      <c r="D258" s="11" t="s">
        <v>1490</v>
      </c>
      <c r="E258" s="11" t="s">
        <v>338</v>
      </c>
      <c r="F258" s="11"/>
      <c r="G258" s="11" t="s">
        <v>338</v>
      </c>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60"/>
      <c r="BT258" s="11"/>
      <c r="BU258" s="11"/>
      <c r="BV258" s="11"/>
      <c r="BW258" s="11"/>
      <c r="BX258" s="11"/>
      <c r="BY258" s="11"/>
      <c r="BZ258" s="11"/>
    </row>
    <row r="259" spans="1:78" x14ac:dyDescent="0.2">
      <c r="A259" s="11" t="s">
        <v>1700</v>
      </c>
      <c r="B259" s="11"/>
      <c r="C259" s="11" t="s">
        <v>1485</v>
      </c>
      <c r="D259" s="11" t="s">
        <v>1490</v>
      </c>
      <c r="E259" s="11" t="s">
        <v>3766</v>
      </c>
      <c r="F259" s="11" t="s">
        <v>3767</v>
      </c>
      <c r="G259" s="11" t="s">
        <v>3766</v>
      </c>
      <c r="H259" s="11" t="s">
        <v>3767</v>
      </c>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60"/>
      <c r="BT259" s="11"/>
      <c r="BU259" s="11"/>
      <c r="BV259" s="11"/>
      <c r="BW259" s="11"/>
      <c r="BX259" s="11"/>
      <c r="BY259" s="11"/>
      <c r="BZ259" s="11"/>
    </row>
    <row r="260" spans="1:78" x14ac:dyDescent="0.2">
      <c r="A260" s="11" t="s">
        <v>1700</v>
      </c>
      <c r="B260" s="11"/>
      <c r="C260" s="11" t="s">
        <v>1485</v>
      </c>
      <c r="D260" s="11" t="s">
        <v>1490</v>
      </c>
      <c r="E260" s="11" t="s">
        <v>3766</v>
      </c>
      <c r="F260" s="11" t="s">
        <v>3768</v>
      </c>
      <c r="G260" s="11" t="s">
        <v>3766</v>
      </c>
      <c r="H260" s="11" t="s">
        <v>3768</v>
      </c>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60"/>
      <c r="BT260" s="11"/>
      <c r="BU260" s="11"/>
      <c r="BV260" s="11"/>
      <c r="BW260" s="11"/>
      <c r="BX260" s="11"/>
      <c r="BY260" s="11"/>
      <c r="BZ260" s="11"/>
    </row>
    <row r="261" spans="1:78" x14ac:dyDescent="0.2">
      <c r="A261" s="11" t="s">
        <v>1700</v>
      </c>
      <c r="B261" s="11"/>
      <c r="C261" s="11" t="s">
        <v>1485</v>
      </c>
      <c r="D261" s="11" t="s">
        <v>1490</v>
      </c>
      <c r="E261" s="11" t="s">
        <v>3766</v>
      </c>
      <c r="F261" s="11" t="s">
        <v>1135</v>
      </c>
      <c r="G261" s="11" t="s">
        <v>3766</v>
      </c>
      <c r="H261" s="11" t="s">
        <v>1135</v>
      </c>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60"/>
      <c r="BT261" s="11"/>
      <c r="BU261" s="11"/>
      <c r="BV261" s="11"/>
      <c r="BW261" s="11"/>
      <c r="BX261" s="11"/>
      <c r="BY261" s="11"/>
      <c r="BZ261" s="11"/>
    </row>
    <row r="262" spans="1:78" x14ac:dyDescent="0.2">
      <c r="A262" s="11" t="s">
        <v>1700</v>
      </c>
      <c r="B262" s="11"/>
      <c r="C262" s="11" t="s">
        <v>1485</v>
      </c>
      <c r="D262" s="11" t="s">
        <v>1490</v>
      </c>
      <c r="E262" s="11" t="s">
        <v>3766</v>
      </c>
      <c r="F262" s="11" t="s">
        <v>1135</v>
      </c>
      <c r="G262" s="11" t="s">
        <v>1396</v>
      </c>
      <c r="H262" s="11" t="s">
        <v>110</v>
      </c>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60"/>
      <c r="BT262" s="11"/>
      <c r="BU262" s="11"/>
      <c r="BV262" s="11"/>
      <c r="BW262" s="11"/>
      <c r="BX262" s="11"/>
      <c r="BY262" s="11"/>
      <c r="BZ262" s="11"/>
    </row>
    <row r="263" spans="1:78" x14ac:dyDescent="0.2">
      <c r="A263" s="11" t="s">
        <v>1700</v>
      </c>
      <c r="B263" s="11"/>
      <c r="C263" s="11" t="s">
        <v>1485</v>
      </c>
      <c r="D263" s="11" t="s">
        <v>1490</v>
      </c>
      <c r="E263" s="11" t="s">
        <v>3766</v>
      </c>
      <c r="F263" s="11"/>
      <c r="G263" s="11" t="s">
        <v>3766</v>
      </c>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60"/>
      <c r="BT263" s="11"/>
      <c r="BU263" s="11"/>
      <c r="BV263" s="11"/>
      <c r="BW263" s="11"/>
      <c r="BX263" s="11"/>
      <c r="BY263" s="11"/>
      <c r="BZ263" s="11"/>
    </row>
    <row r="264" spans="1:78" x14ac:dyDescent="0.2">
      <c r="A264" s="19" t="s">
        <v>1700</v>
      </c>
      <c r="B264" s="19"/>
      <c r="C264" s="19" t="s">
        <v>1485</v>
      </c>
      <c r="D264" s="19" t="s">
        <v>3786</v>
      </c>
      <c r="E264" s="19" t="s">
        <v>3790</v>
      </c>
      <c r="F264" s="19" t="s">
        <v>3791</v>
      </c>
      <c r="G264" s="19" t="s">
        <v>3790</v>
      </c>
      <c r="H264" s="19" t="s">
        <v>3791</v>
      </c>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62"/>
      <c r="BT264" s="19"/>
      <c r="BU264" s="19"/>
      <c r="BV264" s="19"/>
      <c r="BW264" s="19"/>
      <c r="BX264" s="19"/>
      <c r="BY264" s="19"/>
      <c r="BZ264" s="19"/>
    </row>
    <row r="265" spans="1:78" x14ac:dyDescent="0.2">
      <c r="A265" s="19" t="s">
        <v>1700</v>
      </c>
      <c r="B265" s="19"/>
      <c r="C265" s="19" t="s">
        <v>1485</v>
      </c>
      <c r="D265" s="19" t="s">
        <v>3786</v>
      </c>
      <c r="E265" s="19" t="s">
        <v>3790</v>
      </c>
      <c r="F265" s="19" t="s">
        <v>3792</v>
      </c>
      <c r="G265" s="19" t="s">
        <v>3790</v>
      </c>
      <c r="H265" s="19" t="s">
        <v>3792</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62"/>
      <c r="BT265" s="19"/>
      <c r="BU265" s="19"/>
      <c r="BV265" s="19"/>
      <c r="BW265" s="19"/>
      <c r="BX265" s="19"/>
      <c r="BY265" s="19"/>
      <c r="BZ265" s="19"/>
    </row>
    <row r="266" spans="1:78" x14ac:dyDescent="0.2">
      <c r="A266" s="19" t="s">
        <v>1700</v>
      </c>
      <c r="B266" s="19"/>
      <c r="C266" s="19" t="s">
        <v>1485</v>
      </c>
      <c r="D266" s="19" t="s">
        <v>3786</v>
      </c>
      <c r="E266" s="19" t="s">
        <v>3790</v>
      </c>
      <c r="F266" s="19"/>
      <c r="G266" s="19" t="s">
        <v>3790</v>
      </c>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62"/>
      <c r="BT266" s="19"/>
      <c r="BU266" s="19"/>
      <c r="BV266" s="19"/>
      <c r="BW266" s="19"/>
      <c r="BX266" s="19"/>
      <c r="BY266" s="19"/>
      <c r="BZ266" s="19"/>
    </row>
    <row r="267" spans="1:78" x14ac:dyDescent="0.2">
      <c r="A267" s="19" t="s">
        <v>1700</v>
      </c>
      <c r="B267" s="19"/>
      <c r="C267" s="19" t="s">
        <v>1485</v>
      </c>
      <c r="D267" s="19" t="s">
        <v>3786</v>
      </c>
      <c r="E267" s="19" t="s">
        <v>3796</v>
      </c>
      <c r="F267" s="19" t="s">
        <v>3797</v>
      </c>
      <c r="G267" s="19" t="s">
        <v>3796</v>
      </c>
      <c r="H267" s="19" t="s">
        <v>3797</v>
      </c>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62"/>
      <c r="BT267" s="19"/>
      <c r="BU267" s="19"/>
      <c r="BV267" s="19"/>
      <c r="BW267" s="19"/>
      <c r="BX267" s="19"/>
      <c r="BY267" s="19"/>
      <c r="BZ267" s="19"/>
    </row>
    <row r="268" spans="1:78" x14ac:dyDescent="0.2">
      <c r="A268" s="19" t="s">
        <v>1700</v>
      </c>
      <c r="B268" s="19"/>
      <c r="C268" s="19" t="s">
        <v>1485</v>
      </c>
      <c r="D268" s="19" t="s">
        <v>3786</v>
      </c>
      <c r="E268" s="19" t="s">
        <v>3796</v>
      </c>
      <c r="F268" s="19"/>
      <c r="G268" s="19" t="s">
        <v>3796</v>
      </c>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62"/>
      <c r="BT268" s="19"/>
      <c r="BU268" s="19"/>
      <c r="BV268" s="19"/>
      <c r="BW268" s="19"/>
      <c r="BX268" s="19"/>
      <c r="BY268" s="19"/>
      <c r="BZ268" s="19"/>
    </row>
    <row r="269" spans="1:78" x14ac:dyDescent="0.2">
      <c r="A269" s="19" t="s">
        <v>1700</v>
      </c>
      <c r="B269" s="19"/>
      <c r="C269" s="19" t="s">
        <v>1485</v>
      </c>
      <c r="D269" s="19" t="s">
        <v>3786</v>
      </c>
      <c r="E269" s="19" t="s">
        <v>3793</v>
      </c>
      <c r="F269" s="19" t="s">
        <v>3794</v>
      </c>
      <c r="G269" s="19" t="s">
        <v>3793</v>
      </c>
      <c r="H269" s="19" t="s">
        <v>3794</v>
      </c>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62"/>
      <c r="BT269" s="19"/>
      <c r="BU269" s="19"/>
      <c r="BV269" s="19"/>
      <c r="BW269" s="19"/>
      <c r="BX269" s="19"/>
      <c r="BY269" s="19"/>
      <c r="BZ269" s="19"/>
    </row>
    <row r="270" spans="1:78" x14ac:dyDescent="0.2">
      <c r="A270" s="19" t="s">
        <v>1700</v>
      </c>
      <c r="B270" s="19"/>
      <c r="C270" s="19" t="s">
        <v>1485</v>
      </c>
      <c r="D270" s="19" t="s">
        <v>3786</v>
      </c>
      <c r="E270" s="19" t="s">
        <v>3793</v>
      </c>
      <c r="F270" s="19"/>
      <c r="G270" s="19" t="s">
        <v>3793</v>
      </c>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62"/>
      <c r="BT270" s="19"/>
      <c r="BU270" s="19"/>
      <c r="BV270" s="19"/>
      <c r="BW270" s="19"/>
      <c r="BX270" s="19"/>
      <c r="BY270" s="19"/>
      <c r="BZ270" s="19"/>
    </row>
    <row r="271" spans="1:78" x14ac:dyDescent="0.2">
      <c r="A271" s="19" t="s">
        <v>1700</v>
      </c>
      <c r="B271" s="19"/>
      <c r="C271" s="19" t="s">
        <v>1485</v>
      </c>
      <c r="D271" s="19" t="s">
        <v>3786</v>
      </c>
      <c r="E271" s="19" t="s">
        <v>3798</v>
      </c>
      <c r="F271" s="19" t="s">
        <v>3800</v>
      </c>
      <c r="G271" s="19" t="s">
        <v>3798</v>
      </c>
      <c r="H271" s="19" t="s">
        <v>3800</v>
      </c>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62"/>
      <c r="BT271" s="19"/>
      <c r="BU271" s="19"/>
      <c r="BV271" s="19"/>
      <c r="BW271" s="19"/>
      <c r="BX271" s="19"/>
      <c r="BY271" s="19"/>
      <c r="BZ271" s="19"/>
    </row>
    <row r="272" spans="1:78" x14ac:dyDescent="0.2">
      <c r="A272" s="19" t="s">
        <v>1700</v>
      </c>
      <c r="B272" s="19"/>
      <c r="C272" s="19" t="s">
        <v>1485</v>
      </c>
      <c r="D272" s="19" t="s">
        <v>3786</v>
      </c>
      <c r="E272" s="19" t="s">
        <v>3798</v>
      </c>
      <c r="F272" s="19" t="s">
        <v>3799</v>
      </c>
      <c r="G272" s="19" t="s">
        <v>3798</v>
      </c>
      <c r="H272" s="19" t="s">
        <v>3799</v>
      </c>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62"/>
      <c r="BT272" s="19"/>
      <c r="BU272" s="19"/>
      <c r="BV272" s="19"/>
      <c r="BW272" s="19"/>
      <c r="BX272" s="19"/>
      <c r="BY272" s="19"/>
      <c r="BZ272" s="19"/>
    </row>
    <row r="273" spans="1:78" x14ac:dyDescent="0.2">
      <c r="A273" s="19" t="s">
        <v>1700</v>
      </c>
      <c r="B273" s="19"/>
      <c r="C273" s="19" t="s">
        <v>1485</v>
      </c>
      <c r="D273" s="19" t="s">
        <v>3786</v>
      </c>
      <c r="E273" s="19" t="s">
        <v>3798</v>
      </c>
      <c r="F273" s="19"/>
      <c r="G273" s="19" t="s">
        <v>3798</v>
      </c>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62"/>
      <c r="BT273" s="19"/>
      <c r="BU273" s="19"/>
      <c r="BV273" s="19"/>
      <c r="BW273" s="19"/>
      <c r="BX273" s="19"/>
      <c r="BY273" s="19"/>
      <c r="BZ273" s="19"/>
    </row>
    <row r="274" spans="1:78" x14ac:dyDescent="0.2">
      <c r="A274" s="19" t="s">
        <v>1700</v>
      </c>
      <c r="B274" s="19"/>
      <c r="C274" s="19" t="s">
        <v>1485</v>
      </c>
      <c r="D274" s="19" t="s">
        <v>3786</v>
      </c>
      <c r="E274" s="19" t="s">
        <v>3795</v>
      </c>
      <c r="F274" s="19"/>
      <c r="G274" s="19" t="s">
        <v>3795</v>
      </c>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62"/>
      <c r="BT274" s="19"/>
      <c r="BU274" s="19"/>
      <c r="BV274" s="19"/>
      <c r="BW274" s="19"/>
      <c r="BX274" s="19"/>
      <c r="BY274" s="19"/>
      <c r="BZ274" s="19"/>
    </row>
    <row r="275" spans="1:78" x14ac:dyDescent="0.2">
      <c r="A275" s="19" t="s">
        <v>1700</v>
      </c>
      <c r="B275" s="19"/>
      <c r="C275" s="19" t="s">
        <v>1485</v>
      </c>
      <c r="D275" s="19" t="s">
        <v>3786</v>
      </c>
      <c r="E275" s="19" t="s">
        <v>3787</v>
      </c>
      <c r="F275" s="19" t="s">
        <v>3789</v>
      </c>
      <c r="G275" s="19" t="s">
        <v>3787</v>
      </c>
      <c r="H275" s="19" t="s">
        <v>3789</v>
      </c>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62"/>
      <c r="BT275" s="19"/>
      <c r="BU275" s="19"/>
      <c r="BV275" s="19"/>
      <c r="BW275" s="19"/>
      <c r="BX275" s="19"/>
      <c r="BY275" s="19"/>
      <c r="BZ275" s="19"/>
    </row>
    <row r="276" spans="1:78" x14ac:dyDescent="0.2">
      <c r="A276" s="19" t="s">
        <v>1700</v>
      </c>
      <c r="B276" s="19"/>
      <c r="C276" s="19" t="s">
        <v>1485</v>
      </c>
      <c r="D276" s="19" t="s">
        <v>3786</v>
      </c>
      <c r="E276" s="19" t="s">
        <v>3787</v>
      </c>
      <c r="F276" s="19" t="s">
        <v>3788</v>
      </c>
      <c r="G276" s="19" t="s">
        <v>3787</v>
      </c>
      <c r="H276" s="19" t="s">
        <v>3788</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62"/>
      <c r="BT276" s="19"/>
      <c r="BU276" s="19"/>
      <c r="BV276" s="19"/>
      <c r="BW276" s="19"/>
      <c r="BX276" s="19"/>
      <c r="BY276" s="19"/>
      <c r="BZ276" s="19"/>
    </row>
    <row r="277" spans="1:78" x14ac:dyDescent="0.2">
      <c r="A277" s="19" t="s">
        <v>1700</v>
      </c>
      <c r="B277" s="19"/>
      <c r="C277" s="19" t="s">
        <v>1485</v>
      </c>
      <c r="D277" s="19" t="s">
        <v>3786</v>
      </c>
      <c r="E277" s="19" t="s">
        <v>3787</v>
      </c>
      <c r="F277" s="19" t="s">
        <v>1631</v>
      </c>
      <c r="G277" s="19" t="s">
        <v>3787</v>
      </c>
      <c r="H277" s="19" t="s">
        <v>1631</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62"/>
      <c r="BT277" s="19"/>
      <c r="BU277" s="19"/>
      <c r="BV277" s="19"/>
      <c r="BW277" s="19"/>
      <c r="BX277" s="19"/>
      <c r="BY277" s="19"/>
      <c r="BZ277" s="19"/>
    </row>
    <row r="278" spans="1:78" x14ac:dyDescent="0.2">
      <c r="A278" s="19" t="s">
        <v>1700</v>
      </c>
      <c r="B278" s="19"/>
      <c r="C278" s="19" t="s">
        <v>1485</v>
      </c>
      <c r="D278" s="19" t="s">
        <v>3786</v>
      </c>
      <c r="E278" s="19" t="s">
        <v>3787</v>
      </c>
      <c r="F278" s="19"/>
      <c r="G278" s="19" t="s">
        <v>3787</v>
      </c>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62"/>
      <c r="BT278" s="19"/>
      <c r="BU278" s="19"/>
      <c r="BV278" s="19"/>
      <c r="BW278" s="19"/>
      <c r="BX278" s="19"/>
      <c r="BY278" s="19"/>
      <c r="BZ278" s="19"/>
    </row>
    <row r="279" spans="1:78" x14ac:dyDescent="0.2">
      <c r="A279" s="19" t="s">
        <v>1700</v>
      </c>
      <c r="B279" s="19"/>
      <c r="C279" s="19" t="s">
        <v>1485</v>
      </c>
      <c r="D279" s="19" t="s">
        <v>3808</v>
      </c>
      <c r="E279" s="19" t="s">
        <v>3809</v>
      </c>
      <c r="F279" s="19" t="s">
        <v>1631</v>
      </c>
      <c r="G279" s="19" t="s">
        <v>3809</v>
      </c>
      <c r="H279" s="19" t="s">
        <v>1631</v>
      </c>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62"/>
      <c r="BT279" s="19"/>
      <c r="BU279" s="19"/>
      <c r="BV279" s="19"/>
      <c r="BW279" s="19"/>
      <c r="BX279" s="19"/>
      <c r="BY279" s="19"/>
      <c r="BZ279" s="19"/>
    </row>
    <row r="280" spans="1:78" x14ac:dyDescent="0.2">
      <c r="A280" s="19" t="s">
        <v>1700</v>
      </c>
      <c r="B280" s="19"/>
      <c r="C280" s="19" t="s">
        <v>1485</v>
      </c>
      <c r="D280" s="19" t="s">
        <v>3808</v>
      </c>
      <c r="E280" s="19" t="s">
        <v>3809</v>
      </c>
      <c r="F280" s="19" t="s">
        <v>3810</v>
      </c>
      <c r="G280" s="19" t="s">
        <v>3809</v>
      </c>
      <c r="H280" s="19" t="s">
        <v>3810</v>
      </c>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62"/>
      <c r="BT280" s="19"/>
      <c r="BU280" s="19"/>
      <c r="BV280" s="19"/>
      <c r="BW280" s="19"/>
      <c r="BX280" s="19"/>
      <c r="BY280" s="19"/>
      <c r="BZ280" s="19"/>
    </row>
    <row r="281" spans="1:78" x14ac:dyDescent="0.2">
      <c r="A281" s="19" t="s">
        <v>1700</v>
      </c>
      <c r="B281" s="19"/>
      <c r="C281" s="19" t="s">
        <v>1485</v>
      </c>
      <c r="D281" s="19" t="s">
        <v>3808</v>
      </c>
      <c r="E281" s="19" t="s">
        <v>3809</v>
      </c>
      <c r="F281" s="19" t="s">
        <v>3811</v>
      </c>
      <c r="G281" s="19" t="s">
        <v>3809</v>
      </c>
      <c r="H281" s="19" t="s">
        <v>3811</v>
      </c>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62"/>
      <c r="BT281" s="19"/>
      <c r="BU281" s="19"/>
      <c r="BV281" s="19"/>
      <c r="BW281" s="19"/>
      <c r="BX281" s="19"/>
      <c r="BY281" s="19"/>
      <c r="BZ281" s="19"/>
    </row>
    <row r="282" spans="1:78" x14ac:dyDescent="0.2">
      <c r="A282" s="19" t="s">
        <v>1700</v>
      </c>
      <c r="B282" s="19"/>
      <c r="C282" s="19" t="s">
        <v>1485</v>
      </c>
      <c r="D282" s="19" t="s">
        <v>3808</v>
      </c>
      <c r="E282" s="19" t="s">
        <v>3809</v>
      </c>
      <c r="F282" s="19" t="s">
        <v>3812</v>
      </c>
      <c r="G282" s="19" t="s">
        <v>3809</v>
      </c>
      <c r="H282" s="19" t="s">
        <v>3812</v>
      </c>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62"/>
      <c r="BT282" s="19"/>
      <c r="BU282" s="19"/>
      <c r="BV282" s="19"/>
      <c r="BW282" s="19"/>
      <c r="BX282" s="19"/>
      <c r="BY282" s="19"/>
      <c r="BZ282" s="19"/>
    </row>
    <row r="283" spans="1:78" x14ac:dyDescent="0.2">
      <c r="A283" s="19" t="s">
        <v>1700</v>
      </c>
      <c r="B283" s="19"/>
      <c r="C283" s="19" t="s">
        <v>1485</v>
      </c>
      <c r="D283" s="19" t="s">
        <v>3808</v>
      </c>
      <c r="E283" s="19" t="s">
        <v>3809</v>
      </c>
      <c r="F283" s="19"/>
      <c r="G283" s="19" t="s">
        <v>3809</v>
      </c>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62"/>
      <c r="BT283" s="19"/>
      <c r="BU283" s="19"/>
      <c r="BV283" s="19"/>
      <c r="BW283" s="19"/>
      <c r="BX283" s="19"/>
      <c r="BY283" s="19"/>
      <c r="BZ283" s="19"/>
    </row>
    <row r="284" spans="1:78" x14ac:dyDescent="0.2">
      <c r="A284" s="19" t="s">
        <v>1700</v>
      </c>
      <c r="B284" s="19"/>
      <c r="C284" s="19" t="s">
        <v>1485</v>
      </c>
      <c r="D284" s="19" t="s">
        <v>3808</v>
      </c>
      <c r="E284" s="19" t="s">
        <v>3815</v>
      </c>
      <c r="F284" s="19" t="s">
        <v>3816</v>
      </c>
      <c r="G284" s="19" t="s">
        <v>3815</v>
      </c>
      <c r="H284" s="19" t="s">
        <v>3816</v>
      </c>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62"/>
      <c r="BT284" s="19"/>
      <c r="BU284" s="19"/>
      <c r="BV284" s="19"/>
      <c r="BW284" s="19"/>
      <c r="BX284" s="19"/>
      <c r="BY284" s="19"/>
      <c r="BZ284" s="19"/>
    </row>
    <row r="285" spans="1:78" x14ac:dyDescent="0.2">
      <c r="A285" s="19" t="s">
        <v>1700</v>
      </c>
      <c r="B285" s="19"/>
      <c r="C285" s="19" t="s">
        <v>1485</v>
      </c>
      <c r="D285" s="19" t="s">
        <v>3808</v>
      </c>
      <c r="E285" s="19" t="s">
        <v>3815</v>
      </c>
      <c r="F285" s="19" t="s">
        <v>3817</v>
      </c>
      <c r="G285" s="19" t="s">
        <v>3815</v>
      </c>
      <c r="H285" s="19" t="s">
        <v>3817</v>
      </c>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62"/>
      <c r="BT285" s="19"/>
      <c r="BU285" s="19"/>
      <c r="BV285" s="19"/>
      <c r="BW285" s="19"/>
      <c r="BX285" s="19"/>
      <c r="BY285" s="19"/>
      <c r="BZ285" s="19"/>
    </row>
    <row r="286" spans="1:78" x14ac:dyDescent="0.2">
      <c r="A286" s="19" t="s">
        <v>1700</v>
      </c>
      <c r="B286" s="19"/>
      <c r="C286" s="19" t="s">
        <v>1485</v>
      </c>
      <c r="D286" s="19" t="s">
        <v>3808</v>
      </c>
      <c r="E286" s="19" t="s">
        <v>3815</v>
      </c>
      <c r="F286" s="19"/>
      <c r="G286" s="19" t="s">
        <v>3815</v>
      </c>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62"/>
      <c r="BT286" s="19"/>
      <c r="BU286" s="19"/>
      <c r="BV286" s="19"/>
      <c r="BW286" s="19"/>
      <c r="BX286" s="19"/>
      <c r="BY286" s="19"/>
      <c r="BZ286" s="19"/>
    </row>
    <row r="287" spans="1:78" x14ac:dyDescent="0.2">
      <c r="A287" s="19" t="s">
        <v>1700</v>
      </c>
      <c r="B287" s="19"/>
      <c r="C287" s="19" t="s">
        <v>1485</v>
      </c>
      <c r="D287" s="19" t="s">
        <v>3808</v>
      </c>
      <c r="E287" s="19" t="s">
        <v>3813</v>
      </c>
      <c r="F287" s="19" t="s">
        <v>3814</v>
      </c>
      <c r="G287" s="19" t="s">
        <v>3813</v>
      </c>
      <c r="H287" s="19" t="s">
        <v>3814</v>
      </c>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62"/>
      <c r="BT287" s="19"/>
      <c r="BU287" s="19"/>
      <c r="BV287" s="19"/>
      <c r="BW287" s="19"/>
      <c r="BX287" s="19"/>
      <c r="BY287" s="19"/>
      <c r="BZ287" s="19"/>
    </row>
    <row r="288" spans="1:78" x14ac:dyDescent="0.2">
      <c r="A288" s="19" t="s">
        <v>1700</v>
      </c>
      <c r="B288" s="19"/>
      <c r="C288" s="19" t="s">
        <v>1485</v>
      </c>
      <c r="D288" s="19" t="s">
        <v>3808</v>
      </c>
      <c r="E288" s="19" t="s">
        <v>3813</v>
      </c>
      <c r="F288" s="19"/>
      <c r="G288" s="19" t="s">
        <v>3813</v>
      </c>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62"/>
      <c r="BT288" s="19"/>
      <c r="BU288" s="19"/>
      <c r="BV288" s="19"/>
      <c r="BW288" s="19"/>
      <c r="BX288" s="19"/>
      <c r="BY288" s="19"/>
      <c r="BZ288" s="19"/>
    </row>
    <row r="289" spans="1:78" x14ac:dyDescent="0.2">
      <c r="A289" t="s">
        <v>107</v>
      </c>
      <c r="C289" t="s">
        <v>1485</v>
      </c>
      <c r="D289" t="s">
        <v>1486</v>
      </c>
      <c r="E289" t="s">
        <v>109</v>
      </c>
      <c r="F289" t="s">
        <v>110</v>
      </c>
      <c r="G289" t="s">
        <v>109</v>
      </c>
      <c r="H289" t="s">
        <v>110</v>
      </c>
      <c r="U289">
        <v>3.3</v>
      </c>
      <c r="X289">
        <v>4.0999999999999996</v>
      </c>
      <c r="AO289">
        <v>2.4</v>
      </c>
      <c r="AR289">
        <v>1.4</v>
      </c>
      <c r="AS289">
        <v>4</v>
      </c>
      <c r="AV289">
        <v>2.5</v>
      </c>
      <c r="BR289" t="s">
        <v>67</v>
      </c>
      <c r="BS289"/>
      <c r="BT289" t="s">
        <v>90</v>
      </c>
      <c r="BU289">
        <v>1216</v>
      </c>
      <c r="BV289" t="s">
        <v>69</v>
      </c>
      <c r="BW289" t="s">
        <v>90</v>
      </c>
      <c r="BX289" s="4"/>
      <c r="BY289" s="4"/>
      <c r="BZ289" s="4"/>
    </row>
    <row r="290" spans="1:78" x14ac:dyDescent="0.2">
      <c r="A290" t="s">
        <v>467</v>
      </c>
      <c r="B290" t="s">
        <v>320</v>
      </c>
      <c r="C290" t="s">
        <v>1485</v>
      </c>
      <c r="D290" t="s">
        <v>1486</v>
      </c>
      <c r="E290" t="s">
        <v>468</v>
      </c>
      <c r="F290" t="s">
        <v>469</v>
      </c>
      <c r="G290" t="s">
        <v>468</v>
      </c>
      <c r="H290" t="s">
        <v>469</v>
      </c>
      <c r="AO290">
        <v>3.2</v>
      </c>
      <c r="AR290">
        <v>2.1</v>
      </c>
      <c r="AS290">
        <v>3.1</v>
      </c>
      <c r="AV290">
        <v>2.2999999999999998</v>
      </c>
      <c r="AW290">
        <v>3.7</v>
      </c>
      <c r="AZ290">
        <v>2.8</v>
      </c>
      <c r="BA290">
        <v>3.4</v>
      </c>
      <c r="BD290">
        <v>2.8</v>
      </c>
      <c r="BE290">
        <v>2.9</v>
      </c>
      <c r="BH290">
        <v>2.2000000000000002</v>
      </c>
      <c r="BR290" t="s">
        <v>67</v>
      </c>
      <c r="BS290"/>
      <c r="BT290" t="s">
        <v>95</v>
      </c>
      <c r="BU290">
        <v>3144</v>
      </c>
    </row>
    <row r="291" spans="1:78" x14ac:dyDescent="0.2">
      <c r="A291" t="s">
        <v>94</v>
      </c>
      <c r="C291" t="s">
        <v>1485</v>
      </c>
      <c r="D291" t="s">
        <v>1486</v>
      </c>
      <c r="E291" t="s">
        <v>468</v>
      </c>
      <c r="F291" t="s">
        <v>470</v>
      </c>
      <c r="G291" t="s">
        <v>468</v>
      </c>
      <c r="H291" t="s">
        <v>470</v>
      </c>
      <c r="AO291">
        <v>2.77</v>
      </c>
      <c r="AR291">
        <v>1.53</v>
      </c>
      <c r="AS291">
        <v>2.4</v>
      </c>
      <c r="AV291">
        <v>1.5</v>
      </c>
      <c r="AW291">
        <v>3.25</v>
      </c>
      <c r="AZ291">
        <v>2.13</v>
      </c>
      <c r="BA291">
        <v>2.72</v>
      </c>
      <c r="BD291">
        <v>2.1800000000000002</v>
      </c>
      <c r="BE291">
        <v>2.6</v>
      </c>
      <c r="BH291">
        <v>1.8</v>
      </c>
      <c r="BR291" t="s">
        <v>67</v>
      </c>
      <c r="BS291"/>
      <c r="BT291" t="s">
        <v>95</v>
      </c>
      <c r="BU291">
        <v>3144</v>
      </c>
    </row>
    <row r="292" spans="1:78" x14ac:dyDescent="0.2">
      <c r="A292" s="11" t="s">
        <v>1700</v>
      </c>
      <c r="B292" s="11"/>
      <c r="C292" s="11" t="s">
        <v>1485</v>
      </c>
      <c r="D292" s="11" t="s">
        <v>1494</v>
      </c>
      <c r="E292" s="11" t="s">
        <v>3784</v>
      </c>
      <c r="F292" s="11" t="s">
        <v>3785</v>
      </c>
      <c r="G292" s="11" t="s">
        <v>3784</v>
      </c>
      <c r="H292" s="11" t="s">
        <v>3785</v>
      </c>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60"/>
      <c r="BT292" s="11"/>
      <c r="BU292" s="11"/>
      <c r="BV292" s="11"/>
      <c r="BW292" s="11"/>
      <c r="BX292" s="11"/>
      <c r="BY292" s="11"/>
      <c r="BZ292" s="11"/>
    </row>
    <row r="293" spans="1:78" x14ac:dyDescent="0.2">
      <c r="A293" s="11" t="s">
        <v>1700</v>
      </c>
      <c r="B293" s="11"/>
      <c r="C293" s="11" t="s">
        <v>1485</v>
      </c>
      <c r="D293" s="11" t="s">
        <v>1494</v>
      </c>
      <c r="E293" s="11" t="s">
        <v>3784</v>
      </c>
      <c r="F293" s="11"/>
      <c r="G293" s="11" t="s">
        <v>3784</v>
      </c>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60"/>
      <c r="BT293" s="11"/>
      <c r="BU293" s="11"/>
      <c r="BV293" s="11"/>
      <c r="BW293" s="11"/>
      <c r="BX293" s="11"/>
      <c r="BY293" s="11"/>
      <c r="BZ293" s="11"/>
    </row>
    <row r="294" spans="1:78" x14ac:dyDescent="0.2">
      <c r="A294" s="11" t="s">
        <v>1700</v>
      </c>
      <c r="B294" s="11"/>
      <c r="C294" s="11" t="s">
        <v>1485</v>
      </c>
      <c r="D294" s="11" t="s">
        <v>1494</v>
      </c>
      <c r="E294" s="11" t="s">
        <v>1396</v>
      </c>
      <c r="F294" s="11" t="s">
        <v>1698</v>
      </c>
      <c r="G294" s="11" t="s">
        <v>1396</v>
      </c>
      <c r="H294" s="11" t="s">
        <v>1698</v>
      </c>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60"/>
      <c r="BT294" s="11"/>
      <c r="BU294" s="11"/>
      <c r="BV294" s="11"/>
      <c r="BW294" s="11"/>
      <c r="BX294" s="11"/>
      <c r="BY294" s="11"/>
      <c r="BZ294" s="11"/>
    </row>
    <row r="295" spans="1:78" x14ac:dyDescent="0.2">
      <c r="A295" s="11" t="s">
        <v>1700</v>
      </c>
      <c r="B295" s="11"/>
      <c r="C295" s="11" t="s">
        <v>1485</v>
      </c>
      <c r="D295" s="11" t="s">
        <v>1494</v>
      </c>
      <c r="E295" s="11" t="s">
        <v>1396</v>
      </c>
      <c r="F295" s="11" t="s">
        <v>1698</v>
      </c>
      <c r="G295" s="11" t="s">
        <v>1396</v>
      </c>
      <c r="H295" s="11" t="s">
        <v>3780</v>
      </c>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60"/>
      <c r="BT295" s="11"/>
      <c r="BU295" s="11"/>
      <c r="BV295" s="11"/>
      <c r="BW295" s="11"/>
      <c r="BX295" s="11"/>
      <c r="BY295" s="11"/>
      <c r="BZ295" s="11"/>
    </row>
    <row r="296" spans="1:78" x14ac:dyDescent="0.2">
      <c r="A296" s="11" t="s">
        <v>1700</v>
      </c>
      <c r="B296" s="11"/>
      <c r="C296" s="11" t="s">
        <v>1485</v>
      </c>
      <c r="D296" s="11" t="s">
        <v>1494</v>
      </c>
      <c r="E296" s="11" t="s">
        <v>1396</v>
      </c>
      <c r="F296" s="11" t="s">
        <v>3783</v>
      </c>
      <c r="G296" s="11" t="s">
        <v>1396</v>
      </c>
      <c r="H296" s="11" t="s">
        <v>3783</v>
      </c>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60"/>
      <c r="BT296" s="11"/>
      <c r="BU296" s="11"/>
      <c r="BV296" s="11"/>
      <c r="BW296" s="11"/>
      <c r="BX296" s="11"/>
      <c r="BY296" s="11"/>
      <c r="BZ296" s="11"/>
    </row>
    <row r="297" spans="1:78" x14ac:dyDescent="0.2">
      <c r="A297" s="11" t="s">
        <v>1700</v>
      </c>
      <c r="B297" s="11"/>
      <c r="C297" s="11" t="s">
        <v>1485</v>
      </c>
      <c r="D297" s="11" t="s">
        <v>1494</v>
      </c>
      <c r="E297" s="11" t="s">
        <v>1396</v>
      </c>
      <c r="F297" s="11" t="s">
        <v>532</v>
      </c>
      <c r="G297" s="11" t="s">
        <v>1396</v>
      </c>
      <c r="H297" s="11" t="s">
        <v>532</v>
      </c>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60"/>
      <c r="BT297" s="11"/>
      <c r="BU297" s="11"/>
      <c r="BV297" s="11"/>
      <c r="BW297" s="11"/>
      <c r="BX297" s="11"/>
      <c r="BY297" s="11"/>
      <c r="BZ297" s="11"/>
    </row>
    <row r="298" spans="1:78" x14ac:dyDescent="0.2">
      <c r="A298" s="11" t="s">
        <v>1700</v>
      </c>
      <c r="B298" s="11"/>
      <c r="C298" s="11" t="s">
        <v>1485</v>
      </c>
      <c r="D298" s="11" t="s">
        <v>1494</v>
      </c>
      <c r="E298" s="11" t="s">
        <v>1396</v>
      </c>
      <c r="F298" s="11" t="s">
        <v>3782</v>
      </c>
      <c r="G298" s="11" t="s">
        <v>1396</v>
      </c>
      <c r="H298" s="11" t="s">
        <v>3782</v>
      </c>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60"/>
      <c r="BT298" s="11"/>
      <c r="BU298" s="11"/>
      <c r="BV298" s="11"/>
      <c r="BW298" s="11"/>
      <c r="BX298" s="11"/>
      <c r="BY298" s="11"/>
      <c r="BZ298" s="11"/>
    </row>
    <row r="299" spans="1:78" x14ac:dyDescent="0.2">
      <c r="A299" s="11" t="s">
        <v>1700</v>
      </c>
      <c r="B299" s="11"/>
      <c r="C299" s="11" t="s">
        <v>1485</v>
      </c>
      <c r="D299" s="11" t="s">
        <v>1494</v>
      </c>
      <c r="E299" s="11" t="s">
        <v>1396</v>
      </c>
      <c r="F299" s="11" t="s">
        <v>971</v>
      </c>
      <c r="G299" s="11" t="s">
        <v>1396</v>
      </c>
      <c r="H299" s="11" t="s">
        <v>971</v>
      </c>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60"/>
      <c r="BT299" s="11"/>
      <c r="BU299" s="11"/>
      <c r="BV299" s="11"/>
      <c r="BW299" s="11"/>
      <c r="BX299" s="11"/>
      <c r="BY299" s="11"/>
      <c r="BZ299" s="11"/>
    </row>
    <row r="300" spans="1:78" x14ac:dyDescent="0.2">
      <c r="A300" t="s">
        <v>1395</v>
      </c>
      <c r="C300" t="s">
        <v>1485</v>
      </c>
      <c r="D300" t="s">
        <v>1494</v>
      </c>
      <c r="E300" t="s">
        <v>1396</v>
      </c>
      <c r="F300" t="s">
        <v>971</v>
      </c>
      <c r="G300" t="s">
        <v>1396</v>
      </c>
      <c r="H300" t="s">
        <v>971</v>
      </c>
      <c r="AW300">
        <v>20.8</v>
      </c>
      <c r="AZ300">
        <v>23.3</v>
      </c>
      <c r="BA300">
        <v>25.3</v>
      </c>
      <c r="BD300">
        <v>27.9</v>
      </c>
      <c r="BE300">
        <v>20.399999999999999</v>
      </c>
      <c r="BH300">
        <v>34</v>
      </c>
      <c r="BQ300" t="s">
        <v>1397</v>
      </c>
      <c r="BR300" t="s">
        <v>67</v>
      </c>
      <c r="BS300" s="1">
        <v>44795</v>
      </c>
      <c r="BT300" t="s">
        <v>213</v>
      </c>
      <c r="BU300">
        <v>1609</v>
      </c>
    </row>
    <row r="301" spans="1:78" x14ac:dyDescent="0.2">
      <c r="A301" s="11" t="s">
        <v>1700</v>
      </c>
      <c r="B301" s="11"/>
      <c r="C301" s="11" t="s">
        <v>1485</v>
      </c>
      <c r="D301" s="11" t="s">
        <v>1494</v>
      </c>
      <c r="E301" s="11" t="s">
        <v>1396</v>
      </c>
      <c r="F301" s="11"/>
      <c r="G301" s="11" t="s">
        <v>3781</v>
      </c>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60"/>
      <c r="BT301" s="11"/>
      <c r="BU301" s="11"/>
      <c r="BV301" s="11"/>
      <c r="BW301" s="11"/>
      <c r="BX301" s="11"/>
      <c r="BY301" s="11"/>
      <c r="BZ301" s="11"/>
    </row>
    <row r="302" spans="1:78" x14ac:dyDescent="0.2">
      <c r="A302" s="11" t="s">
        <v>1700</v>
      </c>
      <c r="B302" s="11"/>
      <c r="C302" s="11" t="s">
        <v>1485</v>
      </c>
      <c r="D302" s="11" t="s">
        <v>1494</v>
      </c>
      <c r="E302" s="11" t="s">
        <v>1396</v>
      </c>
      <c r="F302" s="11"/>
      <c r="G302" s="11" t="s">
        <v>1396</v>
      </c>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60"/>
      <c r="BT302" s="11"/>
      <c r="BU302" s="11"/>
      <c r="BV302" s="11"/>
      <c r="BW302" s="11"/>
      <c r="BX302" s="11"/>
      <c r="BY302" s="11"/>
      <c r="BZ302" s="11"/>
    </row>
    <row r="303" spans="1:78" x14ac:dyDescent="0.2">
      <c r="A303" s="19" t="s">
        <v>1700</v>
      </c>
      <c r="B303" s="19"/>
      <c r="C303" s="19" t="s">
        <v>1485</v>
      </c>
      <c r="D303" s="19" t="s">
        <v>3749</v>
      </c>
      <c r="E303" s="19" t="s">
        <v>3750</v>
      </c>
      <c r="F303" s="19"/>
      <c r="G303" s="19" t="s">
        <v>3750</v>
      </c>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62"/>
      <c r="BT303" s="19"/>
      <c r="BU303" s="19"/>
      <c r="BV303" s="19"/>
      <c r="BW303" s="19"/>
      <c r="BX303" s="19"/>
      <c r="BY303" s="19"/>
      <c r="BZ303" s="19"/>
    </row>
    <row r="304" spans="1:78" x14ac:dyDescent="0.2">
      <c r="A304" s="19" t="s">
        <v>1700</v>
      </c>
      <c r="B304" s="19"/>
      <c r="C304" s="19" t="s">
        <v>1485</v>
      </c>
      <c r="D304" s="19" t="s">
        <v>3906</v>
      </c>
      <c r="E304" s="19" t="s">
        <v>3907</v>
      </c>
      <c r="F304" s="19" t="s">
        <v>3908</v>
      </c>
      <c r="G304" s="19" t="s">
        <v>3907</v>
      </c>
      <c r="H304" s="19" t="s">
        <v>3908</v>
      </c>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62"/>
      <c r="BT304" s="19"/>
      <c r="BU304" s="19"/>
      <c r="BV304" s="19"/>
      <c r="BW304" s="19"/>
      <c r="BX304" s="19"/>
      <c r="BY304" s="19"/>
      <c r="BZ304" s="19"/>
    </row>
    <row r="305" spans="1:78" x14ac:dyDescent="0.2">
      <c r="A305" s="19" t="s">
        <v>1700</v>
      </c>
      <c r="B305" s="19"/>
      <c r="C305" s="19" t="s">
        <v>1485</v>
      </c>
      <c r="D305" s="19" t="s">
        <v>3906</v>
      </c>
      <c r="E305" s="19" t="s">
        <v>3907</v>
      </c>
      <c r="F305" s="19"/>
      <c r="G305" s="19" t="s">
        <v>3907</v>
      </c>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62"/>
      <c r="BT305" s="19"/>
      <c r="BU305" s="19"/>
      <c r="BV305" s="19"/>
      <c r="BW305" s="19"/>
      <c r="BX305" s="19"/>
      <c r="BY305" s="19"/>
      <c r="BZ305" s="19"/>
    </row>
    <row r="306" spans="1:78" x14ac:dyDescent="0.2">
      <c r="A306" t="s">
        <v>3541</v>
      </c>
      <c r="B306" t="s">
        <v>63</v>
      </c>
      <c r="C306" t="s">
        <v>1487</v>
      </c>
      <c r="D306" t="s">
        <v>1493</v>
      </c>
      <c r="E306" t="s">
        <v>1241</v>
      </c>
      <c r="F306" t="s">
        <v>1242</v>
      </c>
      <c r="G306" t="s">
        <v>1062</v>
      </c>
      <c r="H306" t="s">
        <v>1242</v>
      </c>
      <c r="BA306">
        <v>3.8</v>
      </c>
      <c r="BQ306" t="s">
        <v>2154</v>
      </c>
      <c r="BR306" t="s">
        <v>58</v>
      </c>
      <c r="BS306" s="1">
        <v>44819</v>
      </c>
      <c r="BT306" t="s">
        <v>59</v>
      </c>
      <c r="BU306">
        <v>3485</v>
      </c>
    </row>
    <row r="307" spans="1:78" x14ac:dyDescent="0.2">
      <c r="A307" s="11" t="s">
        <v>1700</v>
      </c>
      <c r="B307" s="11"/>
      <c r="C307" s="11" t="s">
        <v>1487</v>
      </c>
      <c r="D307" s="11" t="s">
        <v>1493</v>
      </c>
      <c r="E307" s="11" t="s">
        <v>1241</v>
      </c>
      <c r="F307" s="11" t="s">
        <v>1242</v>
      </c>
      <c r="G307" s="11" t="s">
        <v>1241</v>
      </c>
      <c r="H307" s="11" t="s">
        <v>1242</v>
      </c>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row>
    <row r="308" spans="1:78" x14ac:dyDescent="0.2">
      <c r="A308" t="s">
        <v>1243</v>
      </c>
      <c r="C308" t="s">
        <v>1487</v>
      </c>
      <c r="D308" t="s">
        <v>1493</v>
      </c>
      <c r="E308" t="s">
        <v>1241</v>
      </c>
      <c r="F308" t="s">
        <v>1242</v>
      </c>
      <c r="G308" t="s">
        <v>1241</v>
      </c>
      <c r="H308" t="s">
        <v>1242</v>
      </c>
      <c r="K308" t="s">
        <v>408</v>
      </c>
      <c r="AO308">
        <v>2.8</v>
      </c>
      <c r="AR308">
        <v>2.8</v>
      </c>
      <c r="BR308" t="s">
        <v>67</v>
      </c>
      <c r="BS308"/>
      <c r="BT308" t="s">
        <v>409</v>
      </c>
      <c r="BU308">
        <v>8868</v>
      </c>
      <c r="BV308" t="s">
        <v>60</v>
      </c>
      <c r="BW308" t="s">
        <v>409</v>
      </c>
    </row>
    <row r="309" spans="1:78" x14ac:dyDescent="0.2">
      <c r="A309" t="s">
        <v>1244</v>
      </c>
      <c r="C309" t="s">
        <v>1487</v>
      </c>
      <c r="D309" t="s">
        <v>1493</v>
      </c>
      <c r="E309" t="s">
        <v>1241</v>
      </c>
      <c r="F309" t="s">
        <v>1242</v>
      </c>
      <c r="G309" t="s">
        <v>1241</v>
      </c>
      <c r="H309" t="s">
        <v>1242</v>
      </c>
      <c r="K309" t="s">
        <v>408</v>
      </c>
      <c r="AS309">
        <v>3.4</v>
      </c>
      <c r="AV309">
        <v>1.8</v>
      </c>
      <c r="BR309" t="s">
        <v>67</v>
      </c>
      <c r="BS309"/>
      <c r="BT309" t="s">
        <v>409</v>
      </c>
      <c r="BU309">
        <v>8868</v>
      </c>
      <c r="BV309" t="s">
        <v>60</v>
      </c>
      <c r="BW309" t="s">
        <v>409</v>
      </c>
    </row>
    <row r="310" spans="1:78" x14ac:dyDescent="0.2">
      <c r="A310" t="s">
        <v>1245</v>
      </c>
      <c r="C310" t="s">
        <v>1487</v>
      </c>
      <c r="D310" t="s">
        <v>1493</v>
      </c>
      <c r="E310" t="s">
        <v>1241</v>
      </c>
      <c r="F310" t="s">
        <v>1242</v>
      </c>
      <c r="G310" t="s">
        <v>1241</v>
      </c>
      <c r="H310" t="s">
        <v>1242</v>
      </c>
      <c r="K310" t="s">
        <v>408</v>
      </c>
      <c r="AW310">
        <v>4.0999999999999996</v>
      </c>
      <c r="AZ310">
        <v>2.6</v>
      </c>
      <c r="BR310" t="s">
        <v>67</v>
      </c>
      <c r="BS310"/>
      <c r="BT310" t="s">
        <v>409</v>
      </c>
      <c r="BU310">
        <v>8868</v>
      </c>
      <c r="BV310" t="s">
        <v>60</v>
      </c>
      <c r="BW310" t="s">
        <v>409</v>
      </c>
    </row>
    <row r="311" spans="1:78" x14ac:dyDescent="0.2">
      <c r="A311" t="s">
        <v>1246</v>
      </c>
      <c r="C311" t="s">
        <v>1487</v>
      </c>
      <c r="D311" t="s">
        <v>1493</v>
      </c>
      <c r="E311" t="s">
        <v>1241</v>
      </c>
      <c r="F311" t="s">
        <v>1242</v>
      </c>
      <c r="G311" t="s">
        <v>1241</v>
      </c>
      <c r="H311" t="s">
        <v>1242</v>
      </c>
      <c r="K311" t="s">
        <v>408</v>
      </c>
      <c r="BA311">
        <v>4</v>
      </c>
      <c r="BD311">
        <v>2.9</v>
      </c>
      <c r="BR311" t="s">
        <v>67</v>
      </c>
      <c r="BS311"/>
      <c r="BT311" t="s">
        <v>409</v>
      </c>
      <c r="BU311">
        <v>8868</v>
      </c>
      <c r="BV311" t="s">
        <v>60</v>
      </c>
      <c r="BW311" t="s">
        <v>409</v>
      </c>
    </row>
    <row r="312" spans="1:78" x14ac:dyDescent="0.2">
      <c r="A312" t="s">
        <v>1247</v>
      </c>
      <c r="C312" t="s">
        <v>1487</v>
      </c>
      <c r="D312" t="s">
        <v>1493</v>
      </c>
      <c r="E312" t="s">
        <v>1241</v>
      </c>
      <c r="F312" t="s">
        <v>1242</v>
      </c>
      <c r="G312" t="s">
        <v>1241</v>
      </c>
      <c r="H312" t="s">
        <v>1242</v>
      </c>
      <c r="AW312">
        <v>3.86</v>
      </c>
      <c r="AX312">
        <v>2.69</v>
      </c>
      <c r="AY312">
        <v>2.65</v>
      </c>
      <c r="AZ312">
        <v>2.69</v>
      </c>
      <c r="BQ312" t="s">
        <v>1084</v>
      </c>
      <c r="BR312" t="s">
        <v>67</v>
      </c>
      <c r="BS312"/>
      <c r="BT312" t="s">
        <v>79</v>
      </c>
      <c r="BU312">
        <v>42805</v>
      </c>
    </row>
    <row r="313" spans="1:78" s="6" customFormat="1" x14ac:dyDescent="0.2">
      <c r="A313" t="s">
        <v>1248</v>
      </c>
      <c r="B313"/>
      <c r="C313" t="s">
        <v>1487</v>
      </c>
      <c r="D313" t="s">
        <v>1493</v>
      </c>
      <c r="E313" t="s">
        <v>1241</v>
      </c>
      <c r="F313" t="s">
        <v>1242</v>
      </c>
      <c r="G313" t="s">
        <v>1241</v>
      </c>
      <c r="H313" t="s">
        <v>1242</v>
      </c>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v>3.84</v>
      </c>
      <c r="AX313">
        <v>2.79</v>
      </c>
      <c r="AY313">
        <v>2.84</v>
      </c>
      <c r="AZ313">
        <v>2.84</v>
      </c>
      <c r="BA313"/>
      <c r="BB313"/>
      <c r="BC313"/>
      <c r="BD313"/>
      <c r="BE313"/>
      <c r="BF313"/>
      <c r="BG313"/>
      <c r="BH313"/>
      <c r="BI313"/>
      <c r="BJ313"/>
      <c r="BK313"/>
      <c r="BL313"/>
      <c r="BM313"/>
      <c r="BN313"/>
      <c r="BO313"/>
      <c r="BP313"/>
      <c r="BQ313" t="s">
        <v>1084</v>
      </c>
      <c r="BR313" t="s">
        <v>67</v>
      </c>
      <c r="BS313"/>
      <c r="BT313" t="s">
        <v>79</v>
      </c>
      <c r="BU313">
        <v>42805</v>
      </c>
      <c r="BV313"/>
      <c r="BW313"/>
      <c r="BX313"/>
      <c r="BY313"/>
      <c r="BZ313"/>
    </row>
    <row r="314" spans="1:78" x14ac:dyDescent="0.2">
      <c r="A314" t="s">
        <v>2500</v>
      </c>
      <c r="B314" t="s">
        <v>322</v>
      </c>
      <c r="C314" t="s">
        <v>1487</v>
      </c>
      <c r="D314" t="s">
        <v>1493</v>
      </c>
      <c r="E314" t="s">
        <v>1241</v>
      </c>
      <c r="F314" t="s">
        <v>1569</v>
      </c>
      <c r="G314" t="s">
        <v>1568</v>
      </c>
      <c r="H314" t="s">
        <v>2502</v>
      </c>
      <c r="AS314">
        <v>3.9</v>
      </c>
      <c r="AV314">
        <v>2</v>
      </c>
      <c r="BA314">
        <v>4.5</v>
      </c>
      <c r="BB314">
        <v>3.3</v>
      </c>
      <c r="BC314">
        <v>3.4</v>
      </c>
      <c r="BD314">
        <v>3.4</v>
      </c>
      <c r="BR314" t="s">
        <v>67</v>
      </c>
      <c r="BS314" s="1">
        <v>44826</v>
      </c>
      <c r="BT314" t="s">
        <v>2501</v>
      </c>
      <c r="BU314">
        <v>44033</v>
      </c>
      <c r="BX314" s="20"/>
      <c r="BY314" s="20"/>
      <c r="BZ314" s="20"/>
    </row>
    <row r="315" spans="1:78" x14ac:dyDescent="0.2">
      <c r="A315" s="11" t="s">
        <v>1700</v>
      </c>
      <c r="B315" s="11"/>
      <c r="C315" s="11" t="s">
        <v>1487</v>
      </c>
      <c r="D315" s="11" t="s">
        <v>1493</v>
      </c>
      <c r="E315" s="11" t="s">
        <v>1241</v>
      </c>
      <c r="F315" s="11" t="s">
        <v>1569</v>
      </c>
      <c r="G315" s="11" t="s">
        <v>1241</v>
      </c>
      <c r="H315" s="11" t="s">
        <v>1569</v>
      </c>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row>
    <row r="316" spans="1:78" x14ac:dyDescent="0.2">
      <c r="A316" t="s">
        <v>94</v>
      </c>
      <c r="C316" t="s">
        <v>1487</v>
      </c>
      <c r="D316" t="s">
        <v>1493</v>
      </c>
      <c r="E316" t="s">
        <v>1241</v>
      </c>
      <c r="F316" t="s">
        <v>1249</v>
      </c>
      <c r="G316" t="s">
        <v>1241</v>
      </c>
      <c r="H316" t="s">
        <v>1251</v>
      </c>
      <c r="AW316">
        <v>5.1100000000000003</v>
      </c>
      <c r="AX316">
        <v>3.15</v>
      </c>
      <c r="AY316">
        <v>3.3</v>
      </c>
      <c r="AZ316">
        <v>3.3</v>
      </c>
      <c r="BA316">
        <v>4.97</v>
      </c>
      <c r="BB316">
        <v>3.11</v>
      </c>
      <c r="BC316">
        <v>3.23</v>
      </c>
      <c r="BD316">
        <v>3.23</v>
      </c>
      <c r="BE316">
        <v>5.61</v>
      </c>
      <c r="BH316">
        <v>3.48</v>
      </c>
      <c r="BR316" t="s">
        <v>67</v>
      </c>
      <c r="BS316" s="1">
        <v>44820</v>
      </c>
      <c r="BT316" t="s">
        <v>2196</v>
      </c>
      <c r="BU316">
        <v>2905</v>
      </c>
    </row>
    <row r="317" spans="1:78" s="10" customFormat="1" x14ac:dyDescent="0.2">
      <c r="A317" t="s">
        <v>1250</v>
      </c>
      <c r="B317"/>
      <c r="C317" t="s">
        <v>1487</v>
      </c>
      <c r="D317" t="s">
        <v>1493</v>
      </c>
      <c r="E317" t="s">
        <v>1241</v>
      </c>
      <c r="F317" t="s">
        <v>1249</v>
      </c>
      <c r="G317" t="s">
        <v>1241</v>
      </c>
      <c r="H317" t="s">
        <v>1251</v>
      </c>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v>4.8</v>
      </c>
      <c r="BB317">
        <v>3.7</v>
      </c>
      <c r="BC317">
        <v>3.8</v>
      </c>
      <c r="BD317">
        <v>3.8</v>
      </c>
      <c r="BE317"/>
      <c r="BF317"/>
      <c r="BG317"/>
      <c r="BH317"/>
      <c r="BI317"/>
      <c r="BJ317"/>
      <c r="BK317"/>
      <c r="BL317"/>
      <c r="BM317"/>
      <c r="BN317"/>
      <c r="BO317"/>
      <c r="BP317"/>
      <c r="BQ317"/>
      <c r="BR317" t="s">
        <v>67</v>
      </c>
      <c r="BS317"/>
      <c r="BT317" t="s">
        <v>202</v>
      </c>
      <c r="BU317">
        <v>46399</v>
      </c>
      <c r="BV317" t="s">
        <v>69</v>
      </c>
      <c r="BW317" t="s">
        <v>202</v>
      </c>
      <c r="BX317"/>
      <c r="BY317"/>
      <c r="BZ317"/>
    </row>
    <row r="318" spans="1:78" x14ac:dyDescent="0.2">
      <c r="A318" s="11" t="s">
        <v>1700</v>
      </c>
      <c r="B318" s="11"/>
      <c r="C318" s="11" t="s">
        <v>1487</v>
      </c>
      <c r="D318" s="11" t="s">
        <v>1493</v>
      </c>
      <c r="E318" s="11" t="s">
        <v>1241</v>
      </c>
      <c r="F318" s="11" t="s">
        <v>1249</v>
      </c>
      <c r="G318" s="11" t="s">
        <v>1241</v>
      </c>
      <c r="H318" s="11" t="s">
        <v>1249</v>
      </c>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row>
    <row r="319" spans="1:78" x14ac:dyDescent="0.2">
      <c r="A319" t="s">
        <v>1252</v>
      </c>
      <c r="B319" t="s">
        <v>154</v>
      </c>
      <c r="C319" t="s">
        <v>1487</v>
      </c>
      <c r="D319" t="s">
        <v>1493</v>
      </c>
      <c r="E319" t="s">
        <v>1241</v>
      </c>
      <c r="F319" t="s">
        <v>1249</v>
      </c>
      <c r="G319" t="s">
        <v>1241</v>
      </c>
      <c r="H319" t="s">
        <v>1249</v>
      </c>
      <c r="AS319">
        <v>4.9000000000000004</v>
      </c>
      <c r="AV319">
        <v>2.7</v>
      </c>
      <c r="AW319">
        <v>5.2</v>
      </c>
      <c r="AZ319">
        <v>3.7</v>
      </c>
      <c r="BA319">
        <v>5.2</v>
      </c>
      <c r="BD319">
        <v>4.2</v>
      </c>
      <c r="BE319">
        <v>5.3</v>
      </c>
      <c r="BH319">
        <v>4</v>
      </c>
      <c r="BR319" t="s">
        <v>58</v>
      </c>
      <c r="BS319"/>
      <c r="BT319" t="s">
        <v>372</v>
      </c>
      <c r="BU319">
        <v>3140</v>
      </c>
    </row>
    <row r="320" spans="1:78" x14ac:dyDescent="0.2">
      <c r="A320" t="s">
        <v>1252</v>
      </c>
      <c r="B320" t="s">
        <v>154</v>
      </c>
      <c r="C320" t="s">
        <v>1487</v>
      </c>
      <c r="D320" t="s">
        <v>1493</v>
      </c>
      <c r="E320" t="s">
        <v>1241</v>
      </c>
      <c r="F320" t="s">
        <v>1249</v>
      </c>
      <c r="G320" t="s">
        <v>1241</v>
      </c>
      <c r="H320" t="s">
        <v>1249</v>
      </c>
      <c r="I320" t="b">
        <v>0</v>
      </c>
      <c r="AS320">
        <v>4.9000000000000004</v>
      </c>
      <c r="AV320">
        <v>2.7</v>
      </c>
      <c r="AW320">
        <v>5.2</v>
      </c>
      <c r="AZ320">
        <v>3.7</v>
      </c>
      <c r="BA320">
        <v>5.2</v>
      </c>
      <c r="BD320">
        <v>4.2</v>
      </c>
      <c r="BE320">
        <v>5.3</v>
      </c>
      <c r="BH320">
        <v>4</v>
      </c>
      <c r="BR320" t="s">
        <v>67</v>
      </c>
      <c r="BS320"/>
      <c r="BT320" t="s">
        <v>95</v>
      </c>
      <c r="BU320">
        <v>3144</v>
      </c>
      <c r="BV320" t="s">
        <v>69</v>
      </c>
      <c r="BW320" t="s">
        <v>95</v>
      </c>
    </row>
    <row r="321" spans="1:75" x14ac:dyDescent="0.2">
      <c r="A321" t="s">
        <v>1253</v>
      </c>
      <c r="B321" t="s">
        <v>154</v>
      </c>
      <c r="C321" t="s">
        <v>1487</v>
      </c>
      <c r="D321" t="s">
        <v>1493</v>
      </c>
      <c r="E321" t="s">
        <v>1241</v>
      </c>
      <c r="F321" t="s">
        <v>1249</v>
      </c>
      <c r="G321" t="s">
        <v>1241</v>
      </c>
      <c r="H321" t="s">
        <v>1249</v>
      </c>
      <c r="BA321">
        <v>5.0999999999999996</v>
      </c>
      <c r="BD321">
        <v>4.2</v>
      </c>
      <c r="BR321" t="s">
        <v>67</v>
      </c>
      <c r="BS321"/>
      <c r="BT321" t="s">
        <v>95</v>
      </c>
      <c r="BU321">
        <v>3144</v>
      </c>
      <c r="BV321" t="s">
        <v>69</v>
      </c>
      <c r="BW321" t="s">
        <v>95</v>
      </c>
    </row>
    <row r="322" spans="1:75" x14ac:dyDescent="0.2">
      <c r="A322" t="s">
        <v>94</v>
      </c>
      <c r="C322" t="s">
        <v>1487</v>
      </c>
      <c r="D322" t="s">
        <v>1493</v>
      </c>
      <c r="E322" t="s">
        <v>1241</v>
      </c>
      <c r="F322" t="s">
        <v>1567</v>
      </c>
      <c r="G322" t="s">
        <v>1568</v>
      </c>
      <c r="H322" t="s">
        <v>1567</v>
      </c>
      <c r="Y322">
        <v>4.59</v>
      </c>
      <c r="AB322">
        <v>5.72</v>
      </c>
      <c r="AC322">
        <v>4.91</v>
      </c>
      <c r="AF322">
        <v>6.6</v>
      </c>
      <c r="AW322">
        <v>4.51</v>
      </c>
      <c r="AX322">
        <v>3.3</v>
      </c>
      <c r="AY322">
        <v>3.44</v>
      </c>
      <c r="AZ322">
        <v>3.44</v>
      </c>
      <c r="BA322">
        <v>5.16</v>
      </c>
      <c r="BB322">
        <v>3.84</v>
      </c>
      <c r="BC322">
        <v>3.97</v>
      </c>
      <c r="BD322">
        <v>3.97</v>
      </c>
      <c r="BE322">
        <v>4.8099999999999996</v>
      </c>
      <c r="BH322">
        <v>3.31</v>
      </c>
      <c r="BR322" t="s">
        <v>67</v>
      </c>
      <c r="BS322" s="1">
        <v>44820</v>
      </c>
      <c r="BT322" t="s">
        <v>2196</v>
      </c>
      <c r="BU322">
        <v>2905</v>
      </c>
    </row>
    <row r="323" spans="1:75" x14ac:dyDescent="0.2">
      <c r="A323" s="11" t="s">
        <v>1700</v>
      </c>
      <c r="B323" s="11"/>
      <c r="C323" s="11" t="s">
        <v>1487</v>
      </c>
      <c r="D323" s="11" t="s">
        <v>1493</v>
      </c>
      <c r="E323" s="11" t="s">
        <v>1241</v>
      </c>
      <c r="F323" s="11" t="s">
        <v>1567</v>
      </c>
      <c r="G323" s="11" t="s">
        <v>1241</v>
      </c>
      <c r="H323" s="11" t="s">
        <v>1567</v>
      </c>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row>
    <row r="324" spans="1:75" x14ac:dyDescent="0.2">
      <c r="A324" s="10" t="s">
        <v>2237</v>
      </c>
      <c r="B324" s="10"/>
      <c r="C324" s="10" t="s">
        <v>1487</v>
      </c>
      <c r="D324" s="10" t="s">
        <v>1493</v>
      </c>
      <c r="E324" s="10" t="s">
        <v>1241</v>
      </c>
      <c r="F324" s="10" t="s">
        <v>1567</v>
      </c>
      <c r="G324" s="10" t="s">
        <v>1241</v>
      </c>
      <c r="H324" s="10" t="s">
        <v>1567</v>
      </c>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t="s">
        <v>67</v>
      </c>
      <c r="BS324" s="12">
        <v>44820</v>
      </c>
      <c r="BT324" s="10" t="s">
        <v>2196</v>
      </c>
      <c r="BU324" s="10">
        <v>2905</v>
      </c>
      <c r="BV324" s="10" t="s">
        <v>60</v>
      </c>
      <c r="BW324" s="10" t="s">
        <v>2196</v>
      </c>
    </row>
    <row r="325" spans="1:75" x14ac:dyDescent="0.2">
      <c r="A325" s="10" t="s">
        <v>2238</v>
      </c>
      <c r="B325" s="10"/>
      <c r="C325" s="10" t="s">
        <v>1487</v>
      </c>
      <c r="D325" s="10" t="s">
        <v>1493</v>
      </c>
      <c r="E325" s="10" t="s">
        <v>1241</v>
      </c>
      <c r="F325" s="10" t="s">
        <v>1567</v>
      </c>
      <c r="G325" s="10" t="s">
        <v>1241</v>
      </c>
      <c r="H325" s="10" t="s">
        <v>1567</v>
      </c>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t="s">
        <v>67</v>
      </c>
      <c r="BS325" s="12">
        <v>44820</v>
      </c>
      <c r="BT325" s="10" t="s">
        <v>2196</v>
      </c>
      <c r="BU325" s="10">
        <v>2905</v>
      </c>
      <c r="BV325" s="10" t="s">
        <v>60</v>
      </c>
      <c r="BW325" s="10" t="s">
        <v>2196</v>
      </c>
    </row>
    <row r="326" spans="1:75" x14ac:dyDescent="0.2">
      <c r="A326" s="10" t="s">
        <v>2236</v>
      </c>
      <c r="B326" s="10"/>
      <c r="C326" s="10" t="s">
        <v>1487</v>
      </c>
      <c r="D326" s="10" t="s">
        <v>1493</v>
      </c>
      <c r="E326" s="10" t="s">
        <v>1241</v>
      </c>
      <c r="F326" s="10" t="s">
        <v>1567</v>
      </c>
      <c r="G326" s="10" t="s">
        <v>1241</v>
      </c>
      <c r="H326" s="10" t="s">
        <v>1567</v>
      </c>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t="s">
        <v>67</v>
      </c>
      <c r="BS326" s="12">
        <v>44820</v>
      </c>
      <c r="BT326" s="10" t="s">
        <v>2196</v>
      </c>
      <c r="BU326" s="10">
        <v>2905</v>
      </c>
      <c r="BV326" s="10" t="s">
        <v>60</v>
      </c>
      <c r="BW326" s="10" t="s">
        <v>2196</v>
      </c>
    </row>
    <row r="327" spans="1:75" x14ac:dyDescent="0.2">
      <c r="A327" s="11" t="s">
        <v>1700</v>
      </c>
      <c r="B327" s="11"/>
      <c r="C327" s="11" t="s">
        <v>1487</v>
      </c>
      <c r="D327" s="11" t="s">
        <v>1493</v>
      </c>
      <c r="E327" s="11" t="s">
        <v>1241</v>
      </c>
      <c r="F327" s="11"/>
      <c r="G327" s="11" t="s">
        <v>1568</v>
      </c>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row>
    <row r="328" spans="1:75" x14ac:dyDescent="0.2">
      <c r="A328" s="11" t="s">
        <v>1700</v>
      </c>
      <c r="B328" s="11"/>
      <c r="C328" s="11" t="s">
        <v>1487</v>
      </c>
      <c r="D328" s="11" t="s">
        <v>1493</v>
      </c>
      <c r="E328" s="11" t="s">
        <v>1241</v>
      </c>
      <c r="F328" s="11"/>
      <c r="G328" s="11" t="s">
        <v>1241</v>
      </c>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row>
    <row r="329" spans="1:75" x14ac:dyDescent="0.2">
      <c r="A329" s="19" t="s">
        <v>1700</v>
      </c>
      <c r="B329" s="19"/>
      <c r="C329" s="19" t="s">
        <v>1487</v>
      </c>
      <c r="D329" s="19" t="s">
        <v>125</v>
      </c>
      <c r="E329" s="19" t="s">
        <v>1586</v>
      </c>
      <c r="F329" s="19" t="s">
        <v>1587</v>
      </c>
      <c r="G329" s="19" t="s">
        <v>1586</v>
      </c>
      <c r="H329" s="19" t="s">
        <v>1587</v>
      </c>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row>
    <row r="330" spans="1:75" x14ac:dyDescent="0.2">
      <c r="A330" s="19" t="s">
        <v>1700</v>
      </c>
      <c r="B330" s="19"/>
      <c r="C330" s="19" t="s">
        <v>1487</v>
      </c>
      <c r="D330" s="19" t="s">
        <v>125</v>
      </c>
      <c r="E330" s="19" t="s">
        <v>1586</v>
      </c>
      <c r="F330" s="19"/>
      <c r="G330" s="19" t="s">
        <v>1586</v>
      </c>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row>
    <row r="331" spans="1:75" x14ac:dyDescent="0.2">
      <c r="A331" s="19" t="s">
        <v>1700</v>
      </c>
      <c r="B331" s="19"/>
      <c r="C331" s="19" t="s">
        <v>1487</v>
      </c>
      <c r="D331" s="19" t="s">
        <v>125</v>
      </c>
      <c r="E331" s="19" t="s">
        <v>1616</v>
      </c>
      <c r="F331" s="19" t="s">
        <v>1617</v>
      </c>
      <c r="G331" s="19" t="s">
        <v>1616</v>
      </c>
      <c r="H331" s="19" t="s">
        <v>1617</v>
      </c>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row>
    <row r="332" spans="1:75" x14ac:dyDescent="0.2">
      <c r="A332" s="19" t="s">
        <v>1700</v>
      </c>
      <c r="B332" s="19"/>
      <c r="C332" s="19" t="s">
        <v>1487</v>
      </c>
      <c r="D332" s="19" t="s">
        <v>125</v>
      </c>
      <c r="E332" s="19" t="s">
        <v>1616</v>
      </c>
      <c r="F332" s="19"/>
      <c r="G332" s="19" t="s">
        <v>1616</v>
      </c>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row>
    <row r="333" spans="1:75" x14ac:dyDescent="0.2">
      <c r="A333" t="s">
        <v>312</v>
      </c>
      <c r="C333" t="s">
        <v>1487</v>
      </c>
      <c r="D333" t="s">
        <v>125</v>
      </c>
      <c r="E333" t="s">
        <v>313</v>
      </c>
      <c r="F333" t="s">
        <v>314</v>
      </c>
      <c r="G333" t="s">
        <v>311</v>
      </c>
      <c r="H333" t="s">
        <v>315</v>
      </c>
      <c r="BA333">
        <v>3.9</v>
      </c>
      <c r="BB333">
        <v>3.9</v>
      </c>
      <c r="BC333">
        <v>3.2</v>
      </c>
      <c r="BD333">
        <v>3.9</v>
      </c>
      <c r="BE333">
        <v>3.5</v>
      </c>
      <c r="BF333">
        <v>2.7</v>
      </c>
      <c r="BG333">
        <v>2.6</v>
      </c>
      <c r="BH333">
        <v>2.7</v>
      </c>
      <c r="BR333" t="s">
        <v>58</v>
      </c>
      <c r="BS333"/>
      <c r="BT333" t="s">
        <v>316</v>
      </c>
      <c r="BU333">
        <v>42804</v>
      </c>
    </row>
    <row r="334" spans="1:75" x14ac:dyDescent="0.2">
      <c r="A334" t="s">
        <v>319</v>
      </c>
      <c r="B334" t="s">
        <v>320</v>
      </c>
      <c r="C334" t="s">
        <v>1487</v>
      </c>
      <c r="D334" t="s">
        <v>125</v>
      </c>
      <c r="E334" t="s">
        <v>313</v>
      </c>
      <c r="F334" t="s">
        <v>314</v>
      </c>
      <c r="G334" t="s">
        <v>311</v>
      </c>
      <c r="H334" t="s">
        <v>315</v>
      </c>
      <c r="AW334">
        <v>3.6</v>
      </c>
      <c r="AX334">
        <v>3</v>
      </c>
      <c r="AY334">
        <v>3.2</v>
      </c>
      <c r="AZ334">
        <v>3.2</v>
      </c>
      <c r="BA334">
        <v>4.2</v>
      </c>
      <c r="BB334">
        <v>3.8</v>
      </c>
      <c r="BC334">
        <v>3.5</v>
      </c>
      <c r="BD334">
        <v>3.8</v>
      </c>
      <c r="BE334">
        <v>3.1</v>
      </c>
      <c r="BF334">
        <v>2.5</v>
      </c>
      <c r="BG334">
        <v>1.9</v>
      </c>
      <c r="BH334">
        <v>2.5</v>
      </c>
      <c r="BR334" t="s">
        <v>58</v>
      </c>
      <c r="BS334"/>
      <c r="BT334" t="s">
        <v>316</v>
      </c>
      <c r="BU334">
        <v>42804</v>
      </c>
      <c r="BV334" t="s">
        <v>60</v>
      </c>
      <c r="BW334" t="s">
        <v>316</v>
      </c>
    </row>
    <row r="335" spans="1:75" x14ac:dyDescent="0.2">
      <c r="A335" t="s">
        <v>321</v>
      </c>
      <c r="B335" t="s">
        <v>322</v>
      </c>
      <c r="C335" t="s">
        <v>1487</v>
      </c>
      <c r="D335" t="s">
        <v>125</v>
      </c>
      <c r="E335" t="s">
        <v>313</v>
      </c>
      <c r="F335" t="s">
        <v>314</v>
      </c>
      <c r="G335" t="s">
        <v>311</v>
      </c>
      <c r="H335" t="s">
        <v>315</v>
      </c>
      <c r="AK335">
        <v>2.6</v>
      </c>
      <c r="AN335">
        <v>1.4</v>
      </c>
      <c r="AO335">
        <v>3.3</v>
      </c>
      <c r="AR335">
        <v>1.9</v>
      </c>
      <c r="AS335">
        <v>3.9</v>
      </c>
      <c r="AV335">
        <v>2.4</v>
      </c>
      <c r="AW335">
        <v>3.6</v>
      </c>
      <c r="AX335">
        <v>2.9</v>
      </c>
      <c r="AY335">
        <v>2.9</v>
      </c>
      <c r="AZ335">
        <v>2.9</v>
      </c>
      <c r="BA335">
        <v>4.0999999999999996</v>
      </c>
      <c r="BB335">
        <v>3.6</v>
      </c>
      <c r="BC335">
        <v>3.3</v>
      </c>
      <c r="BD335">
        <v>3.6</v>
      </c>
      <c r="BE335">
        <v>3.6</v>
      </c>
      <c r="BF335">
        <v>2.8</v>
      </c>
      <c r="BG335">
        <v>2</v>
      </c>
      <c r="BH335">
        <v>2.8</v>
      </c>
      <c r="BR335" t="s">
        <v>58</v>
      </c>
      <c r="BS335"/>
      <c r="BT335" t="s">
        <v>316</v>
      </c>
      <c r="BU335">
        <v>42804</v>
      </c>
      <c r="BV335" t="s">
        <v>60</v>
      </c>
      <c r="BW335" t="s">
        <v>316</v>
      </c>
    </row>
    <row r="336" spans="1:75" x14ac:dyDescent="0.2">
      <c r="A336" t="s">
        <v>323</v>
      </c>
      <c r="C336" t="s">
        <v>1487</v>
      </c>
      <c r="D336" t="s">
        <v>125</v>
      </c>
      <c r="E336" t="s">
        <v>313</v>
      </c>
      <c r="F336" t="s">
        <v>314</v>
      </c>
      <c r="G336" t="s">
        <v>311</v>
      </c>
      <c r="H336" t="s">
        <v>315</v>
      </c>
      <c r="Q336">
        <v>3.5</v>
      </c>
      <c r="T336">
        <v>2.9</v>
      </c>
      <c r="U336">
        <v>3.8</v>
      </c>
      <c r="X336">
        <v>3.8</v>
      </c>
      <c r="AW336">
        <v>4.0999999999999996</v>
      </c>
      <c r="AX336">
        <v>3.2</v>
      </c>
      <c r="AY336">
        <v>3.2</v>
      </c>
      <c r="AZ336">
        <v>3.2</v>
      </c>
      <c r="BA336">
        <v>4.3</v>
      </c>
      <c r="BB336">
        <v>3.9</v>
      </c>
      <c r="BC336">
        <v>3.5</v>
      </c>
      <c r="BD336">
        <v>3.9</v>
      </c>
      <c r="BE336">
        <v>4</v>
      </c>
      <c r="BF336">
        <v>2.8</v>
      </c>
      <c r="BG336">
        <v>2.2000000000000002</v>
      </c>
      <c r="BH336">
        <v>2.8</v>
      </c>
      <c r="BR336" t="s">
        <v>58</v>
      </c>
      <c r="BS336"/>
      <c r="BT336" t="s">
        <v>316</v>
      </c>
      <c r="BU336">
        <v>42804</v>
      </c>
      <c r="BV336" t="s">
        <v>60</v>
      </c>
      <c r="BW336" t="s">
        <v>316</v>
      </c>
    </row>
    <row r="337" spans="1:78" x14ac:dyDescent="0.2">
      <c r="A337" t="s">
        <v>325</v>
      </c>
      <c r="C337" t="s">
        <v>1487</v>
      </c>
      <c r="D337" t="s">
        <v>125</v>
      </c>
      <c r="E337" t="s">
        <v>313</v>
      </c>
      <c r="F337" t="s">
        <v>314</v>
      </c>
      <c r="G337" t="s">
        <v>311</v>
      </c>
      <c r="H337" t="s">
        <v>315</v>
      </c>
      <c r="Q337">
        <v>3.1</v>
      </c>
      <c r="BR337" t="s">
        <v>58</v>
      </c>
      <c r="BS337"/>
      <c r="BT337" t="s">
        <v>316</v>
      </c>
      <c r="BU337">
        <v>42804</v>
      </c>
    </row>
    <row r="338" spans="1:78" x14ac:dyDescent="0.2">
      <c r="A338" t="s">
        <v>326</v>
      </c>
      <c r="C338" t="s">
        <v>1487</v>
      </c>
      <c r="D338" t="s">
        <v>125</v>
      </c>
      <c r="E338" t="s">
        <v>313</v>
      </c>
      <c r="F338" t="s">
        <v>314</v>
      </c>
      <c r="G338" t="s">
        <v>311</v>
      </c>
      <c r="H338" t="s">
        <v>315</v>
      </c>
      <c r="BE338">
        <v>4</v>
      </c>
      <c r="BF338">
        <v>2.8</v>
      </c>
      <c r="BG338">
        <v>2.2000000000000002</v>
      </c>
      <c r="BH338">
        <v>2.8</v>
      </c>
      <c r="BR338" t="s">
        <v>58</v>
      </c>
      <c r="BS338"/>
      <c r="BT338" t="s">
        <v>316</v>
      </c>
      <c r="BU338">
        <v>42804</v>
      </c>
    </row>
    <row r="339" spans="1:78" x14ac:dyDescent="0.2">
      <c r="A339" s="11" t="s">
        <v>1700</v>
      </c>
      <c r="B339" s="11"/>
      <c r="C339" s="11" t="s">
        <v>1487</v>
      </c>
      <c r="D339" s="11" t="s">
        <v>125</v>
      </c>
      <c r="E339" s="11" t="s">
        <v>313</v>
      </c>
      <c r="F339" s="11" t="s">
        <v>314</v>
      </c>
      <c r="G339" s="11" t="s">
        <v>313</v>
      </c>
      <c r="H339" s="11" t="s">
        <v>314</v>
      </c>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row>
    <row r="340" spans="1:78" x14ac:dyDescent="0.2">
      <c r="A340" s="11" t="s">
        <v>1700</v>
      </c>
      <c r="B340" s="11"/>
      <c r="C340" s="11" t="s">
        <v>1487</v>
      </c>
      <c r="D340" s="11" t="s">
        <v>125</v>
      </c>
      <c r="E340" s="11" t="s">
        <v>313</v>
      </c>
      <c r="F340" s="11" t="s">
        <v>314</v>
      </c>
      <c r="G340" s="11" t="s">
        <v>56</v>
      </c>
      <c r="H340" s="11" t="s">
        <v>318</v>
      </c>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row>
    <row r="341" spans="1:78" x14ac:dyDescent="0.2">
      <c r="A341" t="s">
        <v>317</v>
      </c>
      <c r="C341" t="s">
        <v>1487</v>
      </c>
      <c r="D341" t="s">
        <v>125</v>
      </c>
      <c r="E341" t="s">
        <v>313</v>
      </c>
      <c r="F341" t="s">
        <v>314</v>
      </c>
      <c r="G341" t="s">
        <v>56</v>
      </c>
      <c r="H341" t="s">
        <v>318</v>
      </c>
      <c r="Y341">
        <v>3.9</v>
      </c>
      <c r="Z341">
        <v>5.3</v>
      </c>
      <c r="AA341">
        <v>5.2</v>
      </c>
      <c r="AB341">
        <v>5.3</v>
      </c>
      <c r="AC341">
        <v>4.2</v>
      </c>
      <c r="AD341">
        <v>6.2</v>
      </c>
      <c r="AE341">
        <v>5.8</v>
      </c>
      <c r="AF341">
        <v>6.2</v>
      </c>
      <c r="AG341">
        <v>1.9</v>
      </c>
      <c r="AH341">
        <v>4.5</v>
      </c>
      <c r="AI341">
        <v>3.5</v>
      </c>
      <c r="BR341" t="s">
        <v>58</v>
      </c>
      <c r="BS341"/>
      <c r="BT341" t="s">
        <v>316</v>
      </c>
      <c r="BU341">
        <v>42804</v>
      </c>
      <c r="BV341" t="s">
        <v>60</v>
      </c>
      <c r="BW341" t="s">
        <v>316</v>
      </c>
    </row>
    <row r="342" spans="1:78" x14ac:dyDescent="0.2">
      <c r="A342" t="s">
        <v>324</v>
      </c>
      <c r="C342" t="s">
        <v>1487</v>
      </c>
      <c r="D342" t="s">
        <v>125</v>
      </c>
      <c r="E342" t="s">
        <v>313</v>
      </c>
      <c r="F342" t="s">
        <v>314</v>
      </c>
      <c r="G342" t="s">
        <v>56</v>
      </c>
      <c r="H342" t="s">
        <v>318</v>
      </c>
      <c r="I342" t="b">
        <v>0</v>
      </c>
      <c r="AC342">
        <v>4.2</v>
      </c>
      <c r="AF342">
        <v>6.3</v>
      </c>
      <c r="BR342" t="s">
        <v>58</v>
      </c>
      <c r="BS342" s="1">
        <v>44819</v>
      </c>
      <c r="BT342" t="s">
        <v>59</v>
      </c>
      <c r="BU342">
        <v>3485</v>
      </c>
      <c r="BV342" t="s">
        <v>60</v>
      </c>
      <c r="BW342" t="s">
        <v>59</v>
      </c>
    </row>
    <row r="343" spans="1:78" x14ac:dyDescent="0.2">
      <c r="A343" t="s">
        <v>324</v>
      </c>
      <c r="B343" t="s">
        <v>322</v>
      </c>
      <c r="C343" t="s">
        <v>1487</v>
      </c>
      <c r="D343" t="s">
        <v>125</v>
      </c>
      <c r="E343" t="s">
        <v>313</v>
      </c>
      <c r="F343" t="s">
        <v>314</v>
      </c>
      <c r="G343" t="s">
        <v>56</v>
      </c>
      <c r="H343" t="s">
        <v>318</v>
      </c>
      <c r="AC343">
        <v>4.2</v>
      </c>
      <c r="AD343">
        <v>6.5</v>
      </c>
      <c r="AE343">
        <v>6</v>
      </c>
      <c r="AF343">
        <v>6.5</v>
      </c>
      <c r="BR343" t="s">
        <v>58</v>
      </c>
      <c r="BS343"/>
      <c r="BT343" t="s">
        <v>316</v>
      </c>
      <c r="BU343">
        <v>42804</v>
      </c>
      <c r="BV343" t="s">
        <v>60</v>
      </c>
      <c r="BW343" t="s">
        <v>316</v>
      </c>
    </row>
    <row r="344" spans="1:78" x14ac:dyDescent="0.2">
      <c r="A344" s="11" t="s">
        <v>1700</v>
      </c>
      <c r="B344" s="11"/>
      <c r="C344" s="11" t="s">
        <v>1487</v>
      </c>
      <c r="D344" s="11" t="s">
        <v>125</v>
      </c>
      <c r="E344" s="11" t="s">
        <v>313</v>
      </c>
      <c r="F344" s="11"/>
      <c r="G344" s="11" t="s">
        <v>311</v>
      </c>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20"/>
      <c r="BY344" s="20"/>
      <c r="BZ344" s="20"/>
    </row>
    <row r="345" spans="1:78" x14ac:dyDescent="0.2">
      <c r="A345" s="11" t="s">
        <v>1700</v>
      </c>
      <c r="B345" s="11"/>
      <c r="C345" s="11" t="s">
        <v>1487</v>
      </c>
      <c r="D345" s="11" t="s">
        <v>125</v>
      </c>
      <c r="E345" s="11" t="s">
        <v>313</v>
      </c>
      <c r="F345" s="11"/>
      <c r="G345" s="11" t="s">
        <v>313</v>
      </c>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row>
    <row r="346" spans="1:78" x14ac:dyDescent="0.2">
      <c r="A346" s="11" t="s">
        <v>1700</v>
      </c>
      <c r="B346" s="11"/>
      <c r="C346" s="11" t="s">
        <v>1487</v>
      </c>
      <c r="D346" s="11" t="s">
        <v>125</v>
      </c>
      <c r="E346" s="11" t="s">
        <v>313</v>
      </c>
      <c r="F346" s="11"/>
      <c r="G346" s="11" t="s">
        <v>56</v>
      </c>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row>
    <row r="347" spans="1:78" x14ac:dyDescent="0.2">
      <c r="A347" s="11" t="s">
        <v>1700</v>
      </c>
      <c r="B347" s="11"/>
      <c r="C347" s="11" t="s">
        <v>1487</v>
      </c>
      <c r="D347" s="11" t="s">
        <v>125</v>
      </c>
      <c r="E347" s="11" t="s">
        <v>328</v>
      </c>
      <c r="F347" s="11" t="s">
        <v>329</v>
      </c>
      <c r="G347" s="11" t="s">
        <v>328</v>
      </c>
      <c r="H347" s="11" t="s">
        <v>329</v>
      </c>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row>
    <row r="348" spans="1:78" x14ac:dyDescent="0.2">
      <c r="A348" t="s">
        <v>327</v>
      </c>
      <c r="B348" t="s">
        <v>322</v>
      </c>
      <c r="C348" t="s">
        <v>1487</v>
      </c>
      <c r="D348" t="s">
        <v>125</v>
      </c>
      <c r="E348" t="s">
        <v>328</v>
      </c>
      <c r="F348" t="s">
        <v>329</v>
      </c>
      <c r="G348" t="s">
        <v>330</v>
      </c>
      <c r="H348" t="s">
        <v>329</v>
      </c>
      <c r="AC348">
        <v>4.8</v>
      </c>
      <c r="AF348">
        <v>6.2</v>
      </c>
      <c r="BR348" t="s">
        <v>58</v>
      </c>
      <c r="BS348" s="1">
        <v>44819</v>
      </c>
      <c r="BT348" t="s">
        <v>59</v>
      </c>
      <c r="BU348">
        <v>3485</v>
      </c>
      <c r="BV348" t="s">
        <v>60</v>
      </c>
      <c r="BW348" t="s">
        <v>59</v>
      </c>
      <c r="BX348" s="18"/>
      <c r="BY348" s="18"/>
      <c r="BZ348" s="18"/>
    </row>
    <row r="349" spans="1:78" x14ac:dyDescent="0.2">
      <c r="A349" s="11" t="s">
        <v>1700</v>
      </c>
      <c r="B349" s="11"/>
      <c r="C349" s="11" t="s">
        <v>1487</v>
      </c>
      <c r="D349" s="11" t="s">
        <v>125</v>
      </c>
      <c r="E349" s="11" t="s">
        <v>328</v>
      </c>
      <c r="F349" s="11" t="s">
        <v>331</v>
      </c>
      <c r="G349" s="11" t="s">
        <v>328</v>
      </c>
      <c r="H349" s="11" t="s">
        <v>331</v>
      </c>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row>
    <row r="350" spans="1:78" x14ac:dyDescent="0.2">
      <c r="A350" t="s">
        <v>332</v>
      </c>
      <c r="C350" t="s">
        <v>1487</v>
      </c>
      <c r="D350" t="s">
        <v>125</v>
      </c>
      <c r="E350" t="s">
        <v>328</v>
      </c>
      <c r="F350" t="s">
        <v>331</v>
      </c>
      <c r="G350" t="s">
        <v>328</v>
      </c>
      <c r="H350" t="s">
        <v>331</v>
      </c>
      <c r="BA350">
        <v>6.4</v>
      </c>
      <c r="BE350">
        <v>6.35</v>
      </c>
      <c r="BQ350" t="s">
        <v>288</v>
      </c>
      <c r="BR350" t="s">
        <v>67</v>
      </c>
      <c r="BS350"/>
      <c r="BT350" t="s">
        <v>289</v>
      </c>
      <c r="BU350">
        <v>7306</v>
      </c>
      <c r="BX350" s="18"/>
      <c r="BY350" s="18"/>
      <c r="BZ350" s="18"/>
    </row>
    <row r="351" spans="1:78" x14ac:dyDescent="0.2">
      <c r="A351" s="11" t="s">
        <v>1700</v>
      </c>
      <c r="B351" s="11"/>
      <c r="C351" s="11" t="s">
        <v>1487</v>
      </c>
      <c r="D351" s="11" t="s">
        <v>125</v>
      </c>
      <c r="E351" s="11" t="s">
        <v>328</v>
      </c>
      <c r="F351" s="11"/>
      <c r="G351" s="11" t="s">
        <v>328</v>
      </c>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row>
    <row r="352" spans="1:78" x14ac:dyDescent="0.2">
      <c r="A352" s="11" t="s">
        <v>1700</v>
      </c>
      <c r="B352" s="11"/>
      <c r="C352" s="11" t="s">
        <v>1487</v>
      </c>
      <c r="D352" s="11" t="s">
        <v>125</v>
      </c>
      <c r="E352" s="11" t="s">
        <v>348</v>
      </c>
      <c r="F352" s="11" t="s">
        <v>349</v>
      </c>
      <c r="G352" s="11" t="s">
        <v>348</v>
      </c>
      <c r="H352" s="11" t="s">
        <v>349</v>
      </c>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row>
    <row r="353" spans="1:78" x14ac:dyDescent="0.2">
      <c r="A353" t="s">
        <v>347</v>
      </c>
      <c r="C353" t="s">
        <v>1487</v>
      </c>
      <c r="D353" t="s">
        <v>125</v>
      </c>
      <c r="E353" t="s">
        <v>348</v>
      </c>
      <c r="F353" t="s">
        <v>349</v>
      </c>
      <c r="G353" t="s">
        <v>348</v>
      </c>
      <c r="H353" t="s">
        <v>349</v>
      </c>
      <c r="U353">
        <v>2.5</v>
      </c>
      <c r="X353">
        <v>2.95</v>
      </c>
      <c r="BQ353" t="s">
        <v>350</v>
      </c>
      <c r="BR353" t="s">
        <v>67</v>
      </c>
      <c r="BS353"/>
      <c r="BT353" t="s">
        <v>351</v>
      </c>
      <c r="BU353">
        <v>34668</v>
      </c>
      <c r="BV353" t="s">
        <v>60</v>
      </c>
      <c r="BW353" t="s">
        <v>351</v>
      </c>
    </row>
    <row r="354" spans="1:78" x14ac:dyDescent="0.2">
      <c r="A354" t="s">
        <v>352</v>
      </c>
      <c r="C354" t="s">
        <v>1487</v>
      </c>
      <c r="D354" t="s">
        <v>125</v>
      </c>
      <c r="E354" t="s">
        <v>348</v>
      </c>
      <c r="F354" t="s">
        <v>349</v>
      </c>
      <c r="G354" t="s">
        <v>348</v>
      </c>
      <c r="H354" t="s">
        <v>349</v>
      </c>
      <c r="U354">
        <v>2.35</v>
      </c>
      <c r="X354">
        <v>3.25</v>
      </c>
      <c r="BQ354" t="s">
        <v>350</v>
      </c>
      <c r="BR354" t="s">
        <v>67</v>
      </c>
      <c r="BS354"/>
      <c r="BT354" t="s">
        <v>351</v>
      </c>
      <c r="BU354">
        <v>34668</v>
      </c>
      <c r="BV354" t="s">
        <v>60</v>
      </c>
      <c r="BW354" t="s">
        <v>351</v>
      </c>
    </row>
    <row r="355" spans="1:78" x14ac:dyDescent="0.2">
      <c r="A355" t="s">
        <v>353</v>
      </c>
      <c r="C355" t="s">
        <v>1487</v>
      </c>
      <c r="D355" t="s">
        <v>125</v>
      </c>
      <c r="E355" t="s">
        <v>348</v>
      </c>
      <c r="F355" t="s">
        <v>349</v>
      </c>
      <c r="G355" t="s">
        <v>348</v>
      </c>
      <c r="H355" t="s">
        <v>349</v>
      </c>
      <c r="AO355">
        <v>2.15</v>
      </c>
      <c r="AP355">
        <v>1.55</v>
      </c>
      <c r="AR355">
        <v>1.55</v>
      </c>
      <c r="BQ355" t="s">
        <v>354</v>
      </c>
      <c r="BR355" t="s">
        <v>67</v>
      </c>
      <c r="BS355"/>
      <c r="BT355" t="s">
        <v>351</v>
      </c>
      <c r="BU355">
        <v>34668</v>
      </c>
      <c r="BV355" t="s">
        <v>60</v>
      </c>
      <c r="BW355" t="s">
        <v>351</v>
      </c>
    </row>
    <row r="356" spans="1:78" x14ac:dyDescent="0.2">
      <c r="A356" t="s">
        <v>355</v>
      </c>
      <c r="C356" t="s">
        <v>1487</v>
      </c>
      <c r="D356" t="s">
        <v>125</v>
      </c>
      <c r="E356" t="s">
        <v>348</v>
      </c>
      <c r="F356" t="s">
        <v>349</v>
      </c>
      <c r="G356" t="s">
        <v>348</v>
      </c>
      <c r="H356" t="s">
        <v>349</v>
      </c>
      <c r="Y356">
        <v>2.8</v>
      </c>
      <c r="Z356">
        <v>4</v>
      </c>
      <c r="AA356">
        <v>3.95</v>
      </c>
      <c r="AB356">
        <v>4</v>
      </c>
      <c r="BQ356" t="s">
        <v>350</v>
      </c>
      <c r="BR356" t="s">
        <v>67</v>
      </c>
      <c r="BS356"/>
      <c r="BT356" t="s">
        <v>351</v>
      </c>
      <c r="BU356">
        <v>34668</v>
      </c>
      <c r="BV356" t="s">
        <v>60</v>
      </c>
      <c r="BW356" t="s">
        <v>351</v>
      </c>
    </row>
    <row r="357" spans="1:78" x14ac:dyDescent="0.2">
      <c r="A357" t="s">
        <v>356</v>
      </c>
      <c r="C357" t="s">
        <v>1487</v>
      </c>
      <c r="D357" t="s">
        <v>125</v>
      </c>
      <c r="E357" t="s">
        <v>348</v>
      </c>
      <c r="F357" t="s">
        <v>349</v>
      </c>
      <c r="G357" t="s">
        <v>348</v>
      </c>
      <c r="H357" t="s">
        <v>349</v>
      </c>
      <c r="BA357">
        <v>2.6</v>
      </c>
      <c r="BB357">
        <v>2.25</v>
      </c>
      <c r="BC357">
        <v>2.15</v>
      </c>
      <c r="BD357">
        <v>2.25</v>
      </c>
      <c r="BQ357" t="s">
        <v>350</v>
      </c>
      <c r="BR357" t="s">
        <v>67</v>
      </c>
      <c r="BS357"/>
      <c r="BT357" t="s">
        <v>351</v>
      </c>
      <c r="BU357">
        <v>34668</v>
      </c>
      <c r="BV357" t="s">
        <v>60</v>
      </c>
      <c r="BW357" t="s">
        <v>351</v>
      </c>
    </row>
    <row r="358" spans="1:78" x14ac:dyDescent="0.2">
      <c r="A358" t="s">
        <v>357</v>
      </c>
      <c r="C358" t="s">
        <v>1487</v>
      </c>
      <c r="D358" t="s">
        <v>125</v>
      </c>
      <c r="E358" t="s">
        <v>348</v>
      </c>
      <c r="F358" t="s">
        <v>349</v>
      </c>
      <c r="G358" t="s">
        <v>348</v>
      </c>
      <c r="H358" t="s">
        <v>349</v>
      </c>
      <c r="AG358">
        <v>1.85</v>
      </c>
      <c r="AH358">
        <v>3.2</v>
      </c>
      <c r="AI358">
        <v>2.5</v>
      </c>
      <c r="AJ358">
        <v>3.2</v>
      </c>
      <c r="BQ358" t="s">
        <v>350</v>
      </c>
      <c r="BR358" t="s">
        <v>67</v>
      </c>
      <c r="BS358"/>
      <c r="BT358" t="s">
        <v>351</v>
      </c>
      <c r="BU358">
        <v>34668</v>
      </c>
      <c r="BV358" t="s">
        <v>60</v>
      </c>
      <c r="BW358" t="s">
        <v>351</v>
      </c>
    </row>
    <row r="359" spans="1:78" s="6" customFormat="1" x14ac:dyDescent="0.2">
      <c r="A359" t="s">
        <v>358</v>
      </c>
      <c r="B359"/>
      <c r="C359" t="s">
        <v>1487</v>
      </c>
      <c r="D359" t="s">
        <v>125</v>
      </c>
      <c r="E359" t="s">
        <v>348</v>
      </c>
      <c r="F359" t="s">
        <v>349</v>
      </c>
      <c r="G359" t="s">
        <v>348</v>
      </c>
      <c r="H359" t="s">
        <v>349</v>
      </c>
      <c r="I359"/>
      <c r="J359"/>
      <c r="K359"/>
      <c r="L359"/>
      <c r="M359"/>
      <c r="N359"/>
      <c r="O359"/>
      <c r="P359"/>
      <c r="Q359"/>
      <c r="R359"/>
      <c r="S359"/>
      <c r="T359"/>
      <c r="U359"/>
      <c r="V359"/>
      <c r="W359"/>
      <c r="X359"/>
      <c r="Y359"/>
      <c r="Z359"/>
      <c r="AA359"/>
      <c r="AB359"/>
      <c r="AC359"/>
      <c r="AD359">
        <v>4</v>
      </c>
      <c r="AE359">
        <v>4</v>
      </c>
      <c r="AF359">
        <v>4</v>
      </c>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t="s">
        <v>350</v>
      </c>
      <c r="BR359" t="s">
        <v>67</v>
      </c>
      <c r="BS359"/>
      <c r="BT359" t="s">
        <v>351</v>
      </c>
      <c r="BU359">
        <v>34668</v>
      </c>
      <c r="BV359" t="s">
        <v>60</v>
      </c>
      <c r="BW359" t="s">
        <v>351</v>
      </c>
      <c r="BX359"/>
      <c r="BY359"/>
      <c r="BZ359"/>
    </row>
    <row r="360" spans="1:78" x14ac:dyDescent="0.2">
      <c r="A360" t="s">
        <v>359</v>
      </c>
      <c r="C360" t="s">
        <v>1487</v>
      </c>
      <c r="D360" t="s">
        <v>125</v>
      </c>
      <c r="E360" t="s">
        <v>348</v>
      </c>
      <c r="F360" t="s">
        <v>349</v>
      </c>
      <c r="G360" t="s">
        <v>348</v>
      </c>
      <c r="H360" t="s">
        <v>349</v>
      </c>
      <c r="BE360">
        <v>2.8</v>
      </c>
      <c r="BF360">
        <v>1.9</v>
      </c>
      <c r="BG360">
        <v>1.65</v>
      </c>
      <c r="BH360">
        <v>1.9</v>
      </c>
      <c r="BQ360" t="s">
        <v>350</v>
      </c>
      <c r="BR360" t="s">
        <v>67</v>
      </c>
      <c r="BS360"/>
      <c r="BT360" t="s">
        <v>351</v>
      </c>
      <c r="BU360">
        <v>34668</v>
      </c>
      <c r="BV360" t="s">
        <v>60</v>
      </c>
      <c r="BW360" t="s">
        <v>351</v>
      </c>
    </row>
    <row r="361" spans="1:78" x14ac:dyDescent="0.2">
      <c r="A361" s="11" t="s">
        <v>1700</v>
      </c>
      <c r="B361" s="11"/>
      <c r="C361" s="11" t="s">
        <v>1487</v>
      </c>
      <c r="D361" s="11" t="s">
        <v>125</v>
      </c>
      <c r="E361" s="11" t="s">
        <v>348</v>
      </c>
      <c r="F361" s="11"/>
      <c r="G361" s="11" t="s">
        <v>348</v>
      </c>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row>
    <row r="362" spans="1:78" x14ac:dyDescent="0.2">
      <c r="A362" s="11" t="s">
        <v>1700</v>
      </c>
      <c r="B362" s="11"/>
      <c r="C362" s="11" t="s">
        <v>1487</v>
      </c>
      <c r="D362" s="11" t="s">
        <v>125</v>
      </c>
      <c r="E362" s="11" t="s">
        <v>362</v>
      </c>
      <c r="F362" s="11" t="s">
        <v>360</v>
      </c>
      <c r="G362" s="11" t="s">
        <v>362</v>
      </c>
      <c r="H362" s="11" t="s">
        <v>360</v>
      </c>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row>
    <row r="363" spans="1:78" x14ac:dyDescent="0.2">
      <c r="A363" t="s">
        <v>361</v>
      </c>
      <c r="C363" t="s">
        <v>1487</v>
      </c>
      <c r="D363" t="s">
        <v>125</v>
      </c>
      <c r="E363" t="s">
        <v>362</v>
      </c>
      <c r="F363" t="s">
        <v>360</v>
      </c>
      <c r="G363" t="s">
        <v>362</v>
      </c>
      <c r="H363" t="s">
        <v>360</v>
      </c>
      <c r="AW363">
        <v>3.87</v>
      </c>
      <c r="AX363">
        <v>2.78</v>
      </c>
      <c r="AY363">
        <v>2.8</v>
      </c>
      <c r="AZ363">
        <v>2.8</v>
      </c>
      <c r="BA363">
        <v>4.2</v>
      </c>
      <c r="BB363">
        <v>3.71</v>
      </c>
      <c r="BC363">
        <v>3.3</v>
      </c>
      <c r="BD363">
        <v>3.71</v>
      </c>
      <c r="BE363">
        <v>4.29</v>
      </c>
      <c r="BQ363" t="s">
        <v>288</v>
      </c>
      <c r="BR363" t="s">
        <v>67</v>
      </c>
      <c r="BS363"/>
      <c r="BT363" t="s">
        <v>289</v>
      </c>
      <c r="BU363">
        <v>7306</v>
      </c>
    </row>
    <row r="364" spans="1:78" x14ac:dyDescent="0.2">
      <c r="A364" t="s">
        <v>363</v>
      </c>
      <c r="C364" t="s">
        <v>1487</v>
      </c>
      <c r="D364" t="s">
        <v>125</v>
      </c>
      <c r="E364" t="s">
        <v>362</v>
      </c>
      <c r="F364" t="s">
        <v>360</v>
      </c>
      <c r="G364" t="s">
        <v>362</v>
      </c>
      <c r="H364" t="s">
        <v>360</v>
      </c>
      <c r="AW364">
        <v>4.1900000000000004</v>
      </c>
      <c r="AX364">
        <v>2.89</v>
      </c>
      <c r="AY364">
        <v>3.02</v>
      </c>
      <c r="AZ364">
        <v>3.02</v>
      </c>
      <c r="BA364">
        <v>4.41</v>
      </c>
      <c r="BB364">
        <v>3.65</v>
      </c>
      <c r="BC364">
        <v>3.51</v>
      </c>
      <c r="BD364">
        <v>3.65</v>
      </c>
      <c r="BE364">
        <v>4.22</v>
      </c>
      <c r="BQ364" t="s">
        <v>288</v>
      </c>
      <c r="BR364" t="s">
        <v>67</v>
      </c>
      <c r="BS364"/>
      <c r="BT364" t="s">
        <v>289</v>
      </c>
      <c r="BU364">
        <v>7306</v>
      </c>
    </row>
    <row r="365" spans="1:78" ht="18" x14ac:dyDescent="0.2">
      <c r="A365" s="10" t="s">
        <v>2269</v>
      </c>
      <c r="B365" s="10"/>
      <c r="C365" s="10" t="s">
        <v>1487</v>
      </c>
      <c r="D365" s="10" t="s">
        <v>125</v>
      </c>
      <c r="E365" s="10" t="s">
        <v>362</v>
      </c>
      <c r="F365" s="10" t="s">
        <v>360</v>
      </c>
      <c r="G365" s="10" t="s">
        <v>126</v>
      </c>
      <c r="H365" s="10" t="s">
        <v>360</v>
      </c>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t="s">
        <v>67</v>
      </c>
      <c r="BS365" s="12">
        <v>44820</v>
      </c>
      <c r="BT365" s="10" t="s">
        <v>2256</v>
      </c>
      <c r="BU365" s="28">
        <v>82637</v>
      </c>
      <c r="BV365" s="10" t="s">
        <v>60</v>
      </c>
      <c r="BW365" s="10" t="s">
        <v>2256</v>
      </c>
    </row>
    <row r="366" spans="1:78" x14ac:dyDescent="0.2">
      <c r="A366" s="6" t="s">
        <v>94</v>
      </c>
      <c r="B366" s="6"/>
      <c r="C366" s="6" t="s">
        <v>1487</v>
      </c>
      <c r="D366" s="6" t="s">
        <v>125</v>
      </c>
      <c r="E366" s="6" t="s">
        <v>362</v>
      </c>
      <c r="F366" s="6" t="s">
        <v>360</v>
      </c>
      <c r="G366" s="6" t="s">
        <v>126</v>
      </c>
      <c r="H366" s="6" t="s">
        <v>360</v>
      </c>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v>11.8</v>
      </c>
      <c r="BK366" s="6"/>
      <c r="BL366" s="6"/>
      <c r="BM366" s="6"/>
      <c r="BN366" s="6"/>
      <c r="BO366" s="6"/>
      <c r="BP366" s="6"/>
      <c r="BQ366" s="6"/>
      <c r="BR366" s="6" t="s">
        <v>67</v>
      </c>
      <c r="BS366" s="7">
        <v>44964</v>
      </c>
      <c r="BT366" s="6" t="s">
        <v>2256</v>
      </c>
      <c r="BU366" s="6">
        <v>82637</v>
      </c>
      <c r="BV366" s="6"/>
      <c r="BW366" s="6"/>
      <c r="BX366" s="6"/>
      <c r="BY366" s="6"/>
      <c r="BZ366" s="6"/>
    </row>
    <row r="367" spans="1:78" x14ac:dyDescent="0.2">
      <c r="A367" s="6"/>
      <c r="B367" s="6"/>
      <c r="C367" s="6" t="s">
        <v>1487</v>
      </c>
      <c r="D367" s="6" t="s">
        <v>125</v>
      </c>
      <c r="E367" s="6" t="s">
        <v>362</v>
      </c>
      <c r="F367" s="6" t="s">
        <v>360</v>
      </c>
      <c r="G367" s="6" t="s">
        <v>126</v>
      </c>
      <c r="H367" s="6" t="s">
        <v>360</v>
      </c>
      <c r="I367" s="6"/>
      <c r="J367" s="6"/>
      <c r="K367" s="6"/>
      <c r="L367" s="6"/>
      <c r="M367" s="6"/>
      <c r="N367" s="6"/>
      <c r="O367" s="6"/>
      <c r="P367" s="6"/>
      <c r="Q367" s="6"/>
      <c r="R367" s="6"/>
      <c r="S367" s="6"/>
      <c r="T367" s="6"/>
      <c r="U367" s="6"/>
      <c r="V367" s="6"/>
      <c r="W367" s="6"/>
      <c r="X367" s="6"/>
      <c r="Y367" s="6">
        <v>4</v>
      </c>
      <c r="Z367" s="6"/>
      <c r="AA367" s="6"/>
      <c r="AB367" s="6">
        <v>4.5</v>
      </c>
      <c r="AC367" s="6">
        <v>5</v>
      </c>
      <c r="AD367" s="6"/>
      <c r="AE367" s="6"/>
      <c r="AF367" s="6">
        <v>5.5</v>
      </c>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v>11</v>
      </c>
      <c r="BJ367" s="6">
        <v>12.5</v>
      </c>
      <c r="BK367" s="6"/>
      <c r="BL367" s="6"/>
      <c r="BM367" s="6"/>
      <c r="BN367" s="6"/>
      <c r="BO367" s="6"/>
      <c r="BP367" s="6"/>
      <c r="BQ367" s="6"/>
      <c r="BR367" s="6" t="s">
        <v>67</v>
      </c>
      <c r="BS367" s="7">
        <v>44964</v>
      </c>
      <c r="BT367" s="6" t="s">
        <v>3669</v>
      </c>
      <c r="BU367" s="58" t="s">
        <v>3702</v>
      </c>
      <c r="BV367" s="6"/>
      <c r="BW367" s="6"/>
      <c r="BX367" s="6"/>
      <c r="BY367" s="6"/>
      <c r="BZ367" s="6"/>
    </row>
    <row r="368" spans="1:78" x14ac:dyDescent="0.2">
      <c r="A368" s="11" t="s">
        <v>1700</v>
      </c>
      <c r="B368" s="11"/>
      <c r="C368" s="11" t="s">
        <v>1487</v>
      </c>
      <c r="D368" s="11" t="s">
        <v>125</v>
      </c>
      <c r="E368" s="11" t="s">
        <v>362</v>
      </c>
      <c r="F368" s="11"/>
      <c r="G368" s="11" t="s">
        <v>362</v>
      </c>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row>
    <row r="369" spans="1:78" s="2" customFormat="1" x14ac:dyDescent="0.2">
      <c r="A369" s="11" t="s">
        <v>1700</v>
      </c>
      <c r="B369" s="11"/>
      <c r="C369" s="11" t="s">
        <v>1487</v>
      </c>
      <c r="D369" s="11" t="s">
        <v>125</v>
      </c>
      <c r="E369" s="11" t="s">
        <v>1608</v>
      </c>
      <c r="F369" s="11"/>
      <c r="G369" s="11" t="s">
        <v>1608</v>
      </c>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c r="BY369"/>
      <c r="BZ369"/>
    </row>
    <row r="370" spans="1:78" x14ac:dyDescent="0.2">
      <c r="A370" s="11" t="s">
        <v>1700</v>
      </c>
      <c r="B370" s="11"/>
      <c r="C370" s="11" t="s">
        <v>1487</v>
      </c>
      <c r="D370" s="11" t="s">
        <v>125</v>
      </c>
      <c r="E370" s="11" t="s">
        <v>573</v>
      </c>
      <c r="F370" s="11" t="s">
        <v>574</v>
      </c>
      <c r="G370" s="11" t="s">
        <v>573</v>
      </c>
      <c r="H370" s="11" t="s">
        <v>574</v>
      </c>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row>
    <row r="371" spans="1:78" x14ac:dyDescent="0.2">
      <c r="A371" t="s">
        <v>2403</v>
      </c>
      <c r="C371" t="s">
        <v>1487</v>
      </c>
      <c r="D371" t="s">
        <v>125</v>
      </c>
      <c r="E371" t="s">
        <v>573</v>
      </c>
      <c r="F371" t="s">
        <v>574</v>
      </c>
      <c r="G371" t="s">
        <v>573</v>
      </c>
      <c r="H371" t="s">
        <v>574</v>
      </c>
      <c r="BA371">
        <v>5.4</v>
      </c>
      <c r="BB371">
        <v>4.6500000000000004</v>
      </c>
      <c r="BC371">
        <v>4.0999999999999996</v>
      </c>
      <c r="BD371">
        <v>4.6500000000000004</v>
      </c>
      <c r="BR371" t="s">
        <v>67</v>
      </c>
      <c r="BS371" s="1">
        <v>44824</v>
      </c>
      <c r="BT371" t="s">
        <v>2329</v>
      </c>
      <c r="BU371">
        <v>2930</v>
      </c>
    </row>
    <row r="372" spans="1:78" x14ac:dyDescent="0.2">
      <c r="A372" t="s">
        <v>576</v>
      </c>
      <c r="C372" t="s">
        <v>1487</v>
      </c>
      <c r="D372" t="s">
        <v>125</v>
      </c>
      <c r="E372" t="s">
        <v>573</v>
      </c>
      <c r="F372" t="s">
        <v>574</v>
      </c>
      <c r="G372" t="s">
        <v>573</v>
      </c>
      <c r="H372" t="s">
        <v>574</v>
      </c>
      <c r="AW372">
        <v>4.7</v>
      </c>
      <c r="AZ372">
        <v>4</v>
      </c>
      <c r="BA372">
        <v>5.2</v>
      </c>
      <c r="BB372">
        <v>4.7</v>
      </c>
      <c r="BD372">
        <v>4.7</v>
      </c>
      <c r="BE372">
        <v>4.2</v>
      </c>
      <c r="BF372">
        <v>2.9</v>
      </c>
      <c r="BH372">
        <v>2.9</v>
      </c>
      <c r="BQ372" s="5" t="s">
        <v>577</v>
      </c>
      <c r="BR372" t="s">
        <v>58</v>
      </c>
      <c r="BS372"/>
      <c r="BT372" t="s">
        <v>316</v>
      </c>
      <c r="BU372">
        <v>42804</v>
      </c>
    </row>
    <row r="373" spans="1:78" x14ac:dyDescent="0.2">
      <c r="A373" t="s">
        <v>578</v>
      </c>
      <c r="C373" t="s">
        <v>1487</v>
      </c>
      <c r="D373" t="s">
        <v>125</v>
      </c>
      <c r="E373" t="s">
        <v>573</v>
      </c>
      <c r="F373" t="s">
        <v>574</v>
      </c>
      <c r="G373" t="s">
        <v>573</v>
      </c>
      <c r="H373" t="s">
        <v>574</v>
      </c>
      <c r="BA373">
        <v>5.5</v>
      </c>
      <c r="BB373">
        <v>4.8</v>
      </c>
      <c r="BC373">
        <v>4.3</v>
      </c>
      <c r="BD373">
        <v>4.8</v>
      </c>
      <c r="BR373" t="s">
        <v>58</v>
      </c>
      <c r="BS373"/>
      <c r="BT373" t="s">
        <v>316</v>
      </c>
      <c r="BU373">
        <v>42804</v>
      </c>
    </row>
    <row r="374" spans="1:78" x14ac:dyDescent="0.2">
      <c r="A374" t="s">
        <v>579</v>
      </c>
      <c r="C374" t="s">
        <v>1487</v>
      </c>
      <c r="D374" t="s">
        <v>125</v>
      </c>
      <c r="E374" t="s">
        <v>573</v>
      </c>
      <c r="F374" t="s">
        <v>574</v>
      </c>
      <c r="G374" t="s">
        <v>573</v>
      </c>
      <c r="H374" t="s">
        <v>574</v>
      </c>
      <c r="BA374">
        <v>5.2</v>
      </c>
      <c r="BB374">
        <v>4.2</v>
      </c>
      <c r="BQ374" s="5" t="s">
        <v>577</v>
      </c>
      <c r="BR374" t="s">
        <v>58</v>
      </c>
      <c r="BS374"/>
      <c r="BT374" t="s">
        <v>316</v>
      </c>
      <c r="BU374">
        <v>42804</v>
      </c>
    </row>
    <row r="375" spans="1:78" x14ac:dyDescent="0.2">
      <c r="A375" t="s">
        <v>580</v>
      </c>
      <c r="C375" t="s">
        <v>1487</v>
      </c>
      <c r="D375" t="s">
        <v>125</v>
      </c>
      <c r="E375" t="s">
        <v>573</v>
      </c>
      <c r="F375" t="s">
        <v>574</v>
      </c>
      <c r="G375" t="s">
        <v>573</v>
      </c>
      <c r="H375" t="s">
        <v>574</v>
      </c>
      <c r="AK375">
        <v>3.5</v>
      </c>
      <c r="AN375">
        <v>2.2999999999999998</v>
      </c>
      <c r="AO375">
        <v>4</v>
      </c>
      <c r="AR375">
        <v>2.7</v>
      </c>
      <c r="AV375">
        <v>3.2</v>
      </c>
      <c r="AW375">
        <v>4.3</v>
      </c>
      <c r="AX375">
        <v>3.5</v>
      </c>
      <c r="AY375">
        <v>3.7</v>
      </c>
      <c r="AZ375">
        <v>3.7</v>
      </c>
      <c r="BA375">
        <v>5.0999999999999996</v>
      </c>
      <c r="BB375">
        <v>4.5</v>
      </c>
      <c r="BC375">
        <v>4.0999999999999996</v>
      </c>
      <c r="BD375">
        <v>4.5</v>
      </c>
      <c r="BE375">
        <v>4.3</v>
      </c>
      <c r="BF375">
        <v>3.2</v>
      </c>
      <c r="BG375">
        <v>2.5</v>
      </c>
      <c r="BH375">
        <v>3.2</v>
      </c>
      <c r="BR375" t="s">
        <v>58</v>
      </c>
      <c r="BS375"/>
      <c r="BT375" t="s">
        <v>316</v>
      </c>
      <c r="BU375">
        <v>42804</v>
      </c>
      <c r="BV375" t="s">
        <v>69</v>
      </c>
      <c r="BW375" t="s">
        <v>316</v>
      </c>
    </row>
    <row r="376" spans="1:78" x14ac:dyDescent="0.2">
      <c r="A376" t="s">
        <v>581</v>
      </c>
      <c r="C376" t="s">
        <v>1487</v>
      </c>
      <c r="D376" t="s">
        <v>125</v>
      </c>
      <c r="E376" t="s">
        <v>573</v>
      </c>
      <c r="F376" t="s">
        <v>574</v>
      </c>
      <c r="G376" t="s">
        <v>573</v>
      </c>
      <c r="H376" t="s">
        <v>574</v>
      </c>
      <c r="BA376">
        <v>5.4</v>
      </c>
      <c r="BB376">
        <v>4.4000000000000004</v>
      </c>
      <c r="BD376">
        <v>4.4000000000000004</v>
      </c>
      <c r="BQ376" s="5" t="s">
        <v>577</v>
      </c>
      <c r="BR376" t="s">
        <v>58</v>
      </c>
      <c r="BS376"/>
      <c r="BT376" t="s">
        <v>316</v>
      </c>
      <c r="BU376">
        <v>42804</v>
      </c>
    </row>
    <row r="377" spans="1:78" x14ac:dyDescent="0.2">
      <c r="A377" t="s">
        <v>582</v>
      </c>
      <c r="C377" t="s">
        <v>1487</v>
      </c>
      <c r="D377" t="s">
        <v>125</v>
      </c>
      <c r="E377" t="s">
        <v>573</v>
      </c>
      <c r="F377" t="s">
        <v>574</v>
      </c>
      <c r="G377" t="s">
        <v>573</v>
      </c>
      <c r="H377" t="s">
        <v>574</v>
      </c>
      <c r="AS377">
        <v>3.8</v>
      </c>
      <c r="AV377">
        <v>3.1</v>
      </c>
      <c r="BR377" t="s">
        <v>58</v>
      </c>
      <c r="BS377"/>
      <c r="BT377" t="s">
        <v>316</v>
      </c>
      <c r="BU377">
        <v>42804</v>
      </c>
      <c r="BV377" t="s">
        <v>69</v>
      </c>
      <c r="BW377" t="s">
        <v>316</v>
      </c>
    </row>
    <row r="378" spans="1:78" x14ac:dyDescent="0.2">
      <c r="A378" t="s">
        <v>3516</v>
      </c>
      <c r="B378" t="s">
        <v>322</v>
      </c>
      <c r="C378" t="s">
        <v>1487</v>
      </c>
      <c r="D378" t="s">
        <v>125</v>
      </c>
      <c r="E378" t="s">
        <v>573</v>
      </c>
      <c r="F378" t="s">
        <v>574</v>
      </c>
      <c r="G378" t="s">
        <v>573</v>
      </c>
      <c r="H378" t="s">
        <v>574</v>
      </c>
      <c r="AW378">
        <v>4.7</v>
      </c>
      <c r="AZ378">
        <v>4</v>
      </c>
      <c r="BA378">
        <v>5.2</v>
      </c>
      <c r="BD378">
        <v>4.7</v>
      </c>
      <c r="BE378">
        <v>4.2</v>
      </c>
      <c r="BH378">
        <v>2.9</v>
      </c>
      <c r="BR378" t="s">
        <v>67</v>
      </c>
      <c r="BS378" s="1">
        <v>44798</v>
      </c>
      <c r="BT378" t="s">
        <v>587</v>
      </c>
      <c r="BU378">
        <v>3701</v>
      </c>
      <c r="BV378" t="s">
        <v>60</v>
      </c>
      <c r="BW378" t="s">
        <v>587</v>
      </c>
      <c r="BX378" s="2"/>
      <c r="BY378" s="2"/>
      <c r="BZ378" s="2"/>
    </row>
    <row r="379" spans="1:78" x14ac:dyDescent="0.2">
      <c r="A379" t="s">
        <v>3517</v>
      </c>
      <c r="C379" t="s">
        <v>1487</v>
      </c>
      <c r="D379" t="s">
        <v>125</v>
      </c>
      <c r="E379" t="s">
        <v>573</v>
      </c>
      <c r="F379" t="s">
        <v>574</v>
      </c>
      <c r="G379" t="s">
        <v>573</v>
      </c>
      <c r="H379" t="s">
        <v>574</v>
      </c>
      <c r="BA379">
        <v>4.8</v>
      </c>
      <c r="BD379">
        <v>4.8</v>
      </c>
      <c r="BE379">
        <v>4.0999999999999996</v>
      </c>
      <c r="BH379">
        <v>3</v>
      </c>
      <c r="BR379" t="s">
        <v>67</v>
      </c>
      <c r="BS379" s="1">
        <v>44798</v>
      </c>
      <c r="BT379" t="s">
        <v>587</v>
      </c>
      <c r="BU379">
        <v>3701</v>
      </c>
      <c r="BX379" s="2"/>
      <c r="BY379" s="2"/>
      <c r="BZ379" s="2"/>
    </row>
    <row r="380" spans="1:78" x14ac:dyDescent="0.2">
      <c r="A380" t="s">
        <v>3518</v>
      </c>
      <c r="C380" t="s">
        <v>1487</v>
      </c>
      <c r="D380" t="s">
        <v>125</v>
      </c>
      <c r="E380" t="s">
        <v>573</v>
      </c>
      <c r="F380" t="s">
        <v>574</v>
      </c>
      <c r="G380" t="s">
        <v>573</v>
      </c>
      <c r="H380" t="s">
        <v>574</v>
      </c>
      <c r="BA380">
        <v>5.2</v>
      </c>
      <c r="BD380">
        <v>4.2</v>
      </c>
      <c r="BQ380" t="s">
        <v>588</v>
      </c>
      <c r="BR380" t="s">
        <v>67</v>
      </c>
      <c r="BS380" s="1">
        <v>44798</v>
      </c>
      <c r="BT380" t="s">
        <v>587</v>
      </c>
      <c r="BU380">
        <v>3701</v>
      </c>
      <c r="BX380" s="18"/>
      <c r="BY380" s="18"/>
      <c r="BZ380" s="18"/>
    </row>
    <row r="381" spans="1:78" x14ac:dyDescent="0.2">
      <c r="A381" t="s">
        <v>3520</v>
      </c>
      <c r="C381" t="s">
        <v>1487</v>
      </c>
      <c r="D381" t="s">
        <v>125</v>
      </c>
      <c r="E381" t="s">
        <v>573</v>
      </c>
      <c r="F381" t="s">
        <v>574</v>
      </c>
      <c r="G381" t="s">
        <v>573</v>
      </c>
      <c r="H381" t="s">
        <v>574</v>
      </c>
      <c r="AV381">
        <v>3.5</v>
      </c>
      <c r="AW381">
        <v>4.3</v>
      </c>
      <c r="AZ381">
        <v>4</v>
      </c>
      <c r="BA381">
        <v>5.0999999999999996</v>
      </c>
      <c r="BD381">
        <v>4.8</v>
      </c>
      <c r="BE381">
        <v>4.2</v>
      </c>
      <c r="BH381">
        <v>3.4</v>
      </c>
      <c r="BQ381" s="42" t="s">
        <v>3519</v>
      </c>
      <c r="BR381" t="s">
        <v>67</v>
      </c>
      <c r="BS381" s="1">
        <v>44798</v>
      </c>
      <c r="BT381" t="s">
        <v>587</v>
      </c>
      <c r="BU381">
        <v>3701</v>
      </c>
      <c r="BV381" t="s">
        <v>60</v>
      </c>
      <c r="BW381" t="s">
        <v>587</v>
      </c>
    </row>
    <row r="382" spans="1:78" x14ac:dyDescent="0.2">
      <c r="A382" t="s">
        <v>3521</v>
      </c>
      <c r="C382" t="s">
        <v>1487</v>
      </c>
      <c r="D382" t="s">
        <v>125</v>
      </c>
      <c r="E382" t="s">
        <v>573</v>
      </c>
      <c r="F382" t="s">
        <v>574</v>
      </c>
      <c r="G382" t="s">
        <v>573</v>
      </c>
      <c r="H382" t="s">
        <v>574</v>
      </c>
      <c r="BA382">
        <v>5.4</v>
      </c>
      <c r="BD382">
        <v>4.4000000000000004</v>
      </c>
      <c r="BQ382" s="43" t="s">
        <v>3522</v>
      </c>
      <c r="BR382" t="s">
        <v>67</v>
      </c>
      <c r="BS382" s="1">
        <v>44798</v>
      </c>
      <c r="BT382" t="s">
        <v>587</v>
      </c>
      <c r="BU382">
        <v>3701</v>
      </c>
    </row>
    <row r="383" spans="1:78" x14ac:dyDescent="0.2">
      <c r="A383" t="s">
        <v>3523</v>
      </c>
      <c r="C383" t="s">
        <v>1487</v>
      </c>
      <c r="D383" t="s">
        <v>125</v>
      </c>
      <c r="E383" t="s">
        <v>573</v>
      </c>
      <c r="F383" t="s">
        <v>574</v>
      </c>
      <c r="G383" t="s">
        <v>573</v>
      </c>
      <c r="H383" t="s">
        <v>574</v>
      </c>
      <c r="AS383">
        <v>4</v>
      </c>
      <c r="AV383">
        <v>3.1</v>
      </c>
      <c r="BQ383" s="42" t="s">
        <v>3522</v>
      </c>
      <c r="BR383" t="s">
        <v>67</v>
      </c>
      <c r="BS383" s="1">
        <v>44798</v>
      </c>
      <c r="BT383" t="s">
        <v>587</v>
      </c>
      <c r="BU383">
        <v>3701</v>
      </c>
      <c r="BV383" t="s">
        <v>60</v>
      </c>
      <c r="BW383" t="s">
        <v>587</v>
      </c>
    </row>
    <row r="384" spans="1:78" x14ac:dyDescent="0.2">
      <c r="A384" t="s">
        <v>3524</v>
      </c>
      <c r="C384" t="s">
        <v>1487</v>
      </c>
      <c r="D384" t="s">
        <v>125</v>
      </c>
      <c r="E384" t="s">
        <v>573</v>
      </c>
      <c r="F384" t="s">
        <v>574</v>
      </c>
      <c r="G384" t="s">
        <v>573</v>
      </c>
      <c r="H384" t="s">
        <v>574</v>
      </c>
      <c r="AC384">
        <v>4.8</v>
      </c>
      <c r="AF384">
        <v>7.1</v>
      </c>
      <c r="BQ384" s="42" t="s">
        <v>3522</v>
      </c>
      <c r="BR384" t="s">
        <v>67</v>
      </c>
      <c r="BS384" s="1">
        <v>44798</v>
      </c>
      <c r="BT384" t="s">
        <v>587</v>
      </c>
      <c r="BU384">
        <v>3701</v>
      </c>
      <c r="BV384" t="s">
        <v>60</v>
      </c>
      <c r="BW384" t="s">
        <v>587</v>
      </c>
    </row>
    <row r="385" spans="1:78" x14ac:dyDescent="0.2">
      <c r="A385" t="s">
        <v>583</v>
      </c>
      <c r="C385" t="s">
        <v>1487</v>
      </c>
      <c r="D385" t="s">
        <v>125</v>
      </c>
      <c r="E385" t="s">
        <v>573</v>
      </c>
      <c r="F385" t="s">
        <v>574</v>
      </c>
      <c r="G385" t="s">
        <v>573</v>
      </c>
      <c r="H385" t="s">
        <v>574</v>
      </c>
      <c r="Y385">
        <v>4.7</v>
      </c>
      <c r="AC385">
        <v>4.5</v>
      </c>
      <c r="AD385">
        <v>7.5</v>
      </c>
      <c r="AE385">
        <v>6.4</v>
      </c>
      <c r="AF385">
        <v>7.5</v>
      </c>
      <c r="BR385" t="s">
        <v>58</v>
      </c>
      <c r="BS385"/>
      <c r="BT385" t="s">
        <v>316</v>
      </c>
      <c r="BU385">
        <v>42804</v>
      </c>
      <c r="BX385" s="2"/>
      <c r="BY385" s="2"/>
      <c r="BZ385" s="2"/>
    </row>
    <row r="386" spans="1:78" x14ac:dyDescent="0.2">
      <c r="A386" t="s">
        <v>584</v>
      </c>
      <c r="C386" t="s">
        <v>1487</v>
      </c>
      <c r="D386" t="s">
        <v>125</v>
      </c>
      <c r="E386" t="s">
        <v>573</v>
      </c>
      <c r="F386" t="s">
        <v>574</v>
      </c>
      <c r="G386" t="s">
        <v>573</v>
      </c>
      <c r="H386" t="s">
        <v>574</v>
      </c>
      <c r="Y386">
        <v>4.5999999999999996</v>
      </c>
      <c r="Z386">
        <v>5.3</v>
      </c>
      <c r="AA386">
        <v>5.8</v>
      </c>
      <c r="AB386">
        <v>5.8</v>
      </c>
      <c r="BR386" t="s">
        <v>58</v>
      </c>
      <c r="BS386"/>
      <c r="BT386" t="s">
        <v>316</v>
      </c>
      <c r="BU386">
        <v>42804</v>
      </c>
    </row>
    <row r="387" spans="1:78" x14ac:dyDescent="0.2">
      <c r="A387" t="s">
        <v>585</v>
      </c>
      <c r="C387" t="s">
        <v>1487</v>
      </c>
      <c r="D387" t="s">
        <v>125</v>
      </c>
      <c r="E387" t="s">
        <v>573</v>
      </c>
      <c r="F387" t="s">
        <v>574</v>
      </c>
      <c r="G387" t="s">
        <v>573</v>
      </c>
      <c r="H387" t="s">
        <v>574</v>
      </c>
      <c r="AW387">
        <v>4.5</v>
      </c>
      <c r="AX387">
        <v>3.6</v>
      </c>
      <c r="AY387">
        <v>3.6</v>
      </c>
      <c r="AZ387">
        <v>3.6</v>
      </c>
      <c r="BA387">
        <v>5</v>
      </c>
      <c r="BB387">
        <v>4.4000000000000004</v>
      </c>
      <c r="BC387">
        <v>4.2</v>
      </c>
      <c r="BD387">
        <v>4.4000000000000004</v>
      </c>
      <c r="BE387">
        <v>3.9</v>
      </c>
      <c r="BF387">
        <v>2.7</v>
      </c>
      <c r="BG387">
        <v>2.2000000000000002</v>
      </c>
      <c r="BH387">
        <v>2.7</v>
      </c>
      <c r="BR387" t="s">
        <v>58</v>
      </c>
      <c r="BS387"/>
      <c r="BT387" t="s">
        <v>316</v>
      </c>
      <c r="BU387">
        <v>42804</v>
      </c>
    </row>
    <row r="388" spans="1:78" x14ac:dyDescent="0.2">
      <c r="A388" t="s">
        <v>586</v>
      </c>
      <c r="C388" t="s">
        <v>1487</v>
      </c>
      <c r="D388" t="s">
        <v>125</v>
      </c>
      <c r="E388" t="s">
        <v>573</v>
      </c>
      <c r="F388" t="s">
        <v>574</v>
      </c>
      <c r="G388" t="s">
        <v>573</v>
      </c>
      <c r="H388" t="s">
        <v>574</v>
      </c>
      <c r="U388">
        <v>3.4</v>
      </c>
      <c r="X388">
        <v>4.5999999999999996</v>
      </c>
      <c r="AC388">
        <v>4.4000000000000004</v>
      </c>
      <c r="AD388">
        <v>7.4</v>
      </c>
      <c r="AE388">
        <v>6</v>
      </c>
      <c r="AF388">
        <v>7.4</v>
      </c>
      <c r="AG388">
        <v>1.8</v>
      </c>
      <c r="AH388">
        <v>2.9</v>
      </c>
      <c r="AI388">
        <v>2.2000000000000002</v>
      </c>
      <c r="AJ388">
        <v>2.9</v>
      </c>
      <c r="BR388" t="s">
        <v>58</v>
      </c>
      <c r="BS388"/>
      <c r="BT388" t="s">
        <v>316</v>
      </c>
      <c r="BU388">
        <v>42804</v>
      </c>
      <c r="BV388" t="s">
        <v>69</v>
      </c>
      <c r="BW388" t="s">
        <v>316</v>
      </c>
    </row>
    <row r="389" spans="1:78" x14ac:dyDescent="0.2">
      <c r="A389" s="11" t="s">
        <v>1700</v>
      </c>
      <c r="B389" s="11"/>
      <c r="C389" s="11" t="s">
        <v>1487</v>
      </c>
      <c r="D389" s="11" t="s">
        <v>125</v>
      </c>
      <c r="E389" s="11" t="s">
        <v>573</v>
      </c>
      <c r="F389" s="11" t="s">
        <v>574</v>
      </c>
      <c r="G389" s="11" t="s">
        <v>573</v>
      </c>
      <c r="H389" s="11" t="s">
        <v>575</v>
      </c>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row>
    <row r="390" spans="1:78" x14ac:dyDescent="0.2">
      <c r="A390" t="s">
        <v>572</v>
      </c>
      <c r="B390" t="s">
        <v>322</v>
      </c>
      <c r="C390" t="s">
        <v>1487</v>
      </c>
      <c r="D390" t="s">
        <v>125</v>
      </c>
      <c r="E390" t="s">
        <v>573</v>
      </c>
      <c r="F390" t="s">
        <v>574</v>
      </c>
      <c r="G390" t="s">
        <v>573</v>
      </c>
      <c r="H390" t="s">
        <v>575</v>
      </c>
      <c r="AC390">
        <v>4.9000000000000004</v>
      </c>
      <c r="AF390">
        <v>8.1999999999999993</v>
      </c>
      <c r="BR390" t="s">
        <v>58</v>
      </c>
      <c r="BS390" s="1">
        <v>44819</v>
      </c>
      <c r="BT390" t="s">
        <v>59</v>
      </c>
      <c r="BU390">
        <v>3485</v>
      </c>
      <c r="BV390" t="s">
        <v>60</v>
      </c>
      <c r="BW390" t="s">
        <v>59</v>
      </c>
    </row>
    <row r="391" spans="1:78" x14ac:dyDescent="0.2">
      <c r="A391" s="11" t="s">
        <v>1700</v>
      </c>
      <c r="B391" s="11"/>
      <c r="C391" s="11" t="s">
        <v>1487</v>
      </c>
      <c r="D391" s="11" t="s">
        <v>125</v>
      </c>
      <c r="E391" s="11" t="s">
        <v>573</v>
      </c>
      <c r="F391" s="11" t="s">
        <v>590</v>
      </c>
      <c r="G391" s="11" t="s">
        <v>573</v>
      </c>
      <c r="H391" s="11" t="s">
        <v>590</v>
      </c>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row>
    <row r="392" spans="1:78" x14ac:dyDescent="0.2">
      <c r="A392" t="s">
        <v>589</v>
      </c>
      <c r="C392" t="s">
        <v>1487</v>
      </c>
      <c r="D392" t="s">
        <v>125</v>
      </c>
      <c r="E392" t="s">
        <v>573</v>
      </c>
      <c r="F392" t="s">
        <v>590</v>
      </c>
      <c r="G392" t="s">
        <v>573</v>
      </c>
      <c r="H392" t="s">
        <v>590</v>
      </c>
      <c r="Y392">
        <v>4</v>
      </c>
      <c r="Z392">
        <v>5.6</v>
      </c>
      <c r="AB392">
        <v>5.6</v>
      </c>
      <c r="AC392">
        <v>4</v>
      </c>
      <c r="AD392">
        <v>5.4</v>
      </c>
      <c r="AF392">
        <v>5.4</v>
      </c>
      <c r="BR392" t="s">
        <v>58</v>
      </c>
      <c r="BS392"/>
      <c r="BT392" t="s">
        <v>316</v>
      </c>
      <c r="BU392">
        <v>42804</v>
      </c>
    </row>
    <row r="393" spans="1:78" x14ac:dyDescent="0.2">
      <c r="A393" t="s">
        <v>591</v>
      </c>
      <c r="B393" t="s">
        <v>322</v>
      </c>
      <c r="C393" t="s">
        <v>1487</v>
      </c>
      <c r="D393" t="s">
        <v>125</v>
      </c>
      <c r="E393" t="s">
        <v>573</v>
      </c>
      <c r="F393" t="s">
        <v>590</v>
      </c>
      <c r="G393" t="s">
        <v>573</v>
      </c>
      <c r="H393" t="s">
        <v>590</v>
      </c>
      <c r="U393">
        <v>3</v>
      </c>
      <c r="X393">
        <v>4.3</v>
      </c>
      <c r="AC393">
        <v>3.9</v>
      </c>
      <c r="AD393">
        <v>6.2</v>
      </c>
      <c r="AE393">
        <v>5.3</v>
      </c>
      <c r="AF393">
        <v>6.2</v>
      </c>
      <c r="BR393" t="s">
        <v>58</v>
      </c>
      <c r="BS393"/>
      <c r="BT393" t="s">
        <v>316</v>
      </c>
      <c r="BU393">
        <v>42804</v>
      </c>
      <c r="BV393" t="s">
        <v>60</v>
      </c>
      <c r="BW393" t="s">
        <v>316</v>
      </c>
    </row>
    <row r="394" spans="1:78" x14ac:dyDescent="0.2">
      <c r="A394" t="s">
        <v>592</v>
      </c>
      <c r="C394" t="s">
        <v>1487</v>
      </c>
      <c r="D394" t="s">
        <v>125</v>
      </c>
      <c r="E394" t="s">
        <v>573</v>
      </c>
      <c r="F394" t="s">
        <v>590</v>
      </c>
      <c r="G394" t="s">
        <v>573</v>
      </c>
      <c r="H394" t="s">
        <v>590</v>
      </c>
      <c r="U394">
        <v>3.6</v>
      </c>
      <c r="X394">
        <v>5.0999999999999996</v>
      </c>
      <c r="Y394">
        <v>4.2</v>
      </c>
      <c r="Z394">
        <v>5.8</v>
      </c>
      <c r="AA394">
        <v>5.8</v>
      </c>
      <c r="AB394">
        <v>5.8</v>
      </c>
      <c r="AC394">
        <v>4</v>
      </c>
      <c r="AD394">
        <v>6.5</v>
      </c>
      <c r="AE394">
        <v>5.2</v>
      </c>
      <c r="AF394">
        <v>6.5</v>
      </c>
      <c r="AG394">
        <v>1.9</v>
      </c>
      <c r="AH394">
        <v>2.9</v>
      </c>
      <c r="AI394">
        <v>2.2000000000000002</v>
      </c>
      <c r="AJ394">
        <v>2.9</v>
      </c>
      <c r="BR394" t="s">
        <v>58</v>
      </c>
      <c r="BS394"/>
      <c r="BT394" t="s">
        <v>316</v>
      </c>
      <c r="BU394">
        <v>42804</v>
      </c>
    </row>
    <row r="395" spans="1:78" x14ac:dyDescent="0.2">
      <c r="A395" t="s">
        <v>593</v>
      </c>
      <c r="C395" t="s">
        <v>1487</v>
      </c>
      <c r="D395" t="s">
        <v>125</v>
      </c>
      <c r="E395" t="s">
        <v>573</v>
      </c>
      <c r="F395" t="s">
        <v>590</v>
      </c>
      <c r="G395" t="s">
        <v>573</v>
      </c>
      <c r="H395" t="s">
        <v>590</v>
      </c>
      <c r="BA395">
        <v>4</v>
      </c>
      <c r="BB395">
        <v>3.6</v>
      </c>
      <c r="BC395">
        <v>3.3</v>
      </c>
      <c r="BD395">
        <v>3.6</v>
      </c>
      <c r="BR395" t="s">
        <v>58</v>
      </c>
      <c r="BS395"/>
      <c r="BT395" t="s">
        <v>316</v>
      </c>
      <c r="BU395">
        <v>42804</v>
      </c>
    </row>
    <row r="396" spans="1:78" x14ac:dyDescent="0.2">
      <c r="A396" t="s">
        <v>594</v>
      </c>
      <c r="C396" t="s">
        <v>1487</v>
      </c>
      <c r="D396" t="s">
        <v>125</v>
      </c>
      <c r="E396" t="s">
        <v>573</v>
      </c>
      <c r="F396" t="s">
        <v>590</v>
      </c>
      <c r="G396" t="s">
        <v>573</v>
      </c>
      <c r="H396" t="s">
        <v>590</v>
      </c>
      <c r="Y396">
        <v>4.0999999999999996</v>
      </c>
      <c r="Z396">
        <v>4.7</v>
      </c>
      <c r="AA396">
        <v>4.5999999999999996</v>
      </c>
      <c r="AB396">
        <v>4.7</v>
      </c>
      <c r="AC396">
        <v>4.0999999999999996</v>
      </c>
      <c r="AD396">
        <v>6.2</v>
      </c>
      <c r="AE396">
        <v>6</v>
      </c>
      <c r="AF396">
        <v>6.2</v>
      </c>
      <c r="BA396">
        <v>4.2</v>
      </c>
      <c r="BB396">
        <v>3.8</v>
      </c>
      <c r="BC396">
        <v>3.5</v>
      </c>
      <c r="BD396">
        <v>3.8</v>
      </c>
      <c r="BE396">
        <v>3.9</v>
      </c>
      <c r="BF396">
        <v>2.4</v>
      </c>
      <c r="BG396">
        <v>2.2000000000000002</v>
      </c>
      <c r="BH396">
        <v>2.4</v>
      </c>
      <c r="BR396" t="s">
        <v>58</v>
      </c>
      <c r="BS396"/>
      <c r="BT396" t="s">
        <v>316</v>
      </c>
      <c r="BU396">
        <v>42804</v>
      </c>
    </row>
    <row r="397" spans="1:78" x14ac:dyDescent="0.2">
      <c r="A397" t="s">
        <v>595</v>
      </c>
      <c r="C397" t="s">
        <v>1487</v>
      </c>
      <c r="D397" t="s">
        <v>125</v>
      </c>
      <c r="E397" t="s">
        <v>573</v>
      </c>
      <c r="F397" t="s">
        <v>590</v>
      </c>
      <c r="G397" t="s">
        <v>573</v>
      </c>
      <c r="H397" t="s">
        <v>590</v>
      </c>
      <c r="AS397">
        <v>3.3</v>
      </c>
      <c r="AV397">
        <v>2.8</v>
      </c>
      <c r="AW397">
        <v>4</v>
      </c>
      <c r="AX397">
        <v>3.3</v>
      </c>
      <c r="AY397">
        <v>3.6</v>
      </c>
      <c r="AZ397">
        <v>3.6</v>
      </c>
      <c r="BA397">
        <v>5</v>
      </c>
      <c r="BB397">
        <v>3.9</v>
      </c>
      <c r="BC397">
        <v>3.7</v>
      </c>
      <c r="BD397">
        <v>3.9</v>
      </c>
      <c r="BR397" t="s">
        <v>58</v>
      </c>
      <c r="BS397"/>
      <c r="BT397" t="s">
        <v>316</v>
      </c>
      <c r="BU397">
        <v>42804</v>
      </c>
    </row>
    <row r="398" spans="1:78" x14ac:dyDescent="0.2">
      <c r="A398" t="s">
        <v>596</v>
      </c>
      <c r="C398" t="s">
        <v>1487</v>
      </c>
      <c r="D398" t="s">
        <v>125</v>
      </c>
      <c r="E398" t="s">
        <v>573</v>
      </c>
      <c r="F398" t="s">
        <v>590</v>
      </c>
      <c r="G398" t="s">
        <v>573</v>
      </c>
      <c r="H398" t="s">
        <v>590</v>
      </c>
      <c r="M398">
        <v>2.8</v>
      </c>
      <c r="P398">
        <v>1.9</v>
      </c>
      <c r="Q398">
        <v>3.1</v>
      </c>
      <c r="T398">
        <v>2.9</v>
      </c>
      <c r="U398">
        <v>3.1</v>
      </c>
      <c r="X398">
        <v>4.3</v>
      </c>
      <c r="Y398">
        <v>4.2</v>
      </c>
      <c r="Z398">
        <v>5.4</v>
      </c>
      <c r="AA398">
        <v>5.7</v>
      </c>
      <c r="AB398">
        <v>5.7</v>
      </c>
      <c r="AC398">
        <v>4.4000000000000004</v>
      </c>
      <c r="AD398">
        <v>5.8</v>
      </c>
      <c r="AE398">
        <v>4.9000000000000004</v>
      </c>
      <c r="AF398">
        <v>5.8</v>
      </c>
      <c r="AG398">
        <v>1.9</v>
      </c>
      <c r="BQ398" t="s">
        <v>597</v>
      </c>
      <c r="BR398" t="s">
        <v>58</v>
      </c>
      <c r="BS398"/>
      <c r="BT398" t="s">
        <v>316</v>
      </c>
      <c r="BU398">
        <v>42804</v>
      </c>
      <c r="BV398" t="s">
        <v>69</v>
      </c>
      <c r="BW398" t="s">
        <v>316</v>
      </c>
    </row>
    <row r="399" spans="1:78" x14ac:dyDescent="0.2">
      <c r="A399" t="s">
        <v>598</v>
      </c>
      <c r="C399" t="s">
        <v>1487</v>
      </c>
      <c r="D399" t="s">
        <v>125</v>
      </c>
      <c r="E399" t="s">
        <v>573</v>
      </c>
      <c r="F399" t="s">
        <v>590</v>
      </c>
      <c r="G399" t="s">
        <v>573</v>
      </c>
      <c r="H399" t="s">
        <v>590</v>
      </c>
      <c r="BB399">
        <v>4.3</v>
      </c>
      <c r="BD399">
        <v>4.3</v>
      </c>
      <c r="BR399" t="s">
        <v>58</v>
      </c>
      <c r="BS399"/>
      <c r="BT399" t="s">
        <v>316</v>
      </c>
      <c r="BU399">
        <v>42804</v>
      </c>
    </row>
    <row r="400" spans="1:78" x14ac:dyDescent="0.2">
      <c r="A400" t="s">
        <v>599</v>
      </c>
      <c r="C400" t="s">
        <v>1487</v>
      </c>
      <c r="D400" t="s">
        <v>125</v>
      </c>
      <c r="E400" t="s">
        <v>573</v>
      </c>
      <c r="F400" t="s">
        <v>590</v>
      </c>
      <c r="G400" t="s">
        <v>573</v>
      </c>
      <c r="H400" t="s">
        <v>590</v>
      </c>
      <c r="M400">
        <v>2.6</v>
      </c>
      <c r="P400">
        <v>1.9</v>
      </c>
      <c r="Q400">
        <v>3.2</v>
      </c>
      <c r="Y400">
        <v>4</v>
      </c>
      <c r="Z400">
        <v>5</v>
      </c>
      <c r="AA400">
        <v>5</v>
      </c>
      <c r="AB400">
        <v>5</v>
      </c>
      <c r="AC400">
        <v>4.4000000000000004</v>
      </c>
      <c r="AD400">
        <v>6.6</v>
      </c>
      <c r="AE400">
        <v>5.4</v>
      </c>
      <c r="AF400">
        <v>6.6</v>
      </c>
      <c r="BR400" t="s">
        <v>58</v>
      </c>
      <c r="BS400"/>
      <c r="BT400" t="s">
        <v>316</v>
      </c>
      <c r="BU400">
        <v>42804</v>
      </c>
      <c r="BV400" t="s">
        <v>69</v>
      </c>
      <c r="BW400" t="s">
        <v>316</v>
      </c>
    </row>
    <row r="401" spans="1:78" x14ac:dyDescent="0.2">
      <c r="A401" t="s">
        <v>600</v>
      </c>
      <c r="C401" t="s">
        <v>1487</v>
      </c>
      <c r="D401" t="s">
        <v>125</v>
      </c>
      <c r="E401" t="s">
        <v>573</v>
      </c>
      <c r="F401" t="s">
        <v>590</v>
      </c>
      <c r="G401" t="s">
        <v>573</v>
      </c>
      <c r="H401" t="s">
        <v>590</v>
      </c>
      <c r="U401">
        <v>4.3</v>
      </c>
      <c r="X401">
        <v>4.2</v>
      </c>
      <c r="Y401">
        <v>4</v>
      </c>
      <c r="Z401">
        <v>4.5999999999999996</v>
      </c>
      <c r="AA401">
        <v>4.5999999999999996</v>
      </c>
      <c r="AB401">
        <v>4.5999999999999996</v>
      </c>
      <c r="AC401">
        <v>4.3</v>
      </c>
      <c r="AD401">
        <v>6.6</v>
      </c>
      <c r="AE401">
        <v>5.5</v>
      </c>
      <c r="AF401">
        <v>6.6</v>
      </c>
      <c r="AG401">
        <v>2.1</v>
      </c>
      <c r="BR401" t="s">
        <v>58</v>
      </c>
      <c r="BS401"/>
      <c r="BT401" t="s">
        <v>316</v>
      </c>
      <c r="BU401">
        <v>42804</v>
      </c>
    </row>
    <row r="402" spans="1:78" x14ac:dyDescent="0.2">
      <c r="A402" t="s">
        <v>601</v>
      </c>
      <c r="C402" t="s">
        <v>1487</v>
      </c>
      <c r="D402" t="s">
        <v>125</v>
      </c>
      <c r="E402" t="s">
        <v>573</v>
      </c>
      <c r="F402" t="s">
        <v>590</v>
      </c>
      <c r="G402" t="s">
        <v>573</v>
      </c>
      <c r="H402" t="s">
        <v>590</v>
      </c>
      <c r="AS402">
        <v>3.7</v>
      </c>
      <c r="AV402">
        <v>3</v>
      </c>
      <c r="BA402">
        <v>4.5</v>
      </c>
      <c r="BB402">
        <v>4.0999999999999996</v>
      </c>
      <c r="BC402">
        <v>4</v>
      </c>
      <c r="BD402">
        <v>4.0999999999999996</v>
      </c>
      <c r="BR402" t="s">
        <v>58</v>
      </c>
      <c r="BS402"/>
      <c r="BT402" t="s">
        <v>316</v>
      </c>
      <c r="BU402">
        <v>42804</v>
      </c>
    </row>
    <row r="403" spans="1:78" x14ac:dyDescent="0.2">
      <c r="A403" t="s">
        <v>602</v>
      </c>
      <c r="C403" t="s">
        <v>1487</v>
      </c>
      <c r="D403" t="s">
        <v>125</v>
      </c>
      <c r="E403" t="s">
        <v>573</v>
      </c>
      <c r="F403" t="s">
        <v>590</v>
      </c>
      <c r="G403" t="s">
        <v>573</v>
      </c>
      <c r="H403" t="s">
        <v>590</v>
      </c>
      <c r="U403">
        <v>3.5</v>
      </c>
      <c r="X403">
        <v>4.8</v>
      </c>
      <c r="Y403">
        <v>4.2</v>
      </c>
      <c r="Z403">
        <v>5.7</v>
      </c>
      <c r="AA403">
        <v>5.6</v>
      </c>
      <c r="AB403">
        <v>5.7</v>
      </c>
      <c r="BR403" t="s">
        <v>58</v>
      </c>
      <c r="BS403"/>
      <c r="BT403" t="s">
        <v>316</v>
      </c>
      <c r="BU403">
        <v>42804</v>
      </c>
      <c r="BV403" t="s">
        <v>69</v>
      </c>
      <c r="BW403" t="s">
        <v>316</v>
      </c>
    </row>
    <row r="404" spans="1:78" x14ac:dyDescent="0.2">
      <c r="A404" t="s">
        <v>603</v>
      </c>
      <c r="C404" t="s">
        <v>1487</v>
      </c>
      <c r="D404" t="s">
        <v>125</v>
      </c>
      <c r="E404" t="s">
        <v>573</v>
      </c>
      <c r="F404" t="s">
        <v>590</v>
      </c>
      <c r="G404" t="s">
        <v>573</v>
      </c>
      <c r="H404" t="s">
        <v>590</v>
      </c>
      <c r="AS404">
        <v>3.8</v>
      </c>
      <c r="AV404">
        <v>2.9</v>
      </c>
      <c r="AX404">
        <v>3.5</v>
      </c>
      <c r="AZ404">
        <v>3.5</v>
      </c>
      <c r="BR404" t="s">
        <v>58</v>
      </c>
      <c r="BS404"/>
      <c r="BT404" t="s">
        <v>316</v>
      </c>
      <c r="BU404">
        <v>42804</v>
      </c>
    </row>
    <row r="405" spans="1:78" x14ac:dyDescent="0.2">
      <c r="A405" t="s">
        <v>604</v>
      </c>
      <c r="C405" t="s">
        <v>1487</v>
      </c>
      <c r="D405" t="s">
        <v>125</v>
      </c>
      <c r="E405" t="s">
        <v>573</v>
      </c>
      <c r="F405" t="s">
        <v>590</v>
      </c>
      <c r="G405" t="s">
        <v>573</v>
      </c>
      <c r="H405" t="s">
        <v>590</v>
      </c>
      <c r="U405">
        <v>3.4</v>
      </c>
      <c r="X405">
        <v>4.7</v>
      </c>
      <c r="Y405">
        <v>4</v>
      </c>
      <c r="Z405">
        <v>5.4</v>
      </c>
      <c r="AA405">
        <v>5.6</v>
      </c>
      <c r="AB405">
        <v>5.6</v>
      </c>
      <c r="AC405">
        <v>4.2</v>
      </c>
      <c r="AD405">
        <v>7.1</v>
      </c>
      <c r="AE405">
        <v>5.8</v>
      </c>
      <c r="AF405">
        <v>7.1</v>
      </c>
      <c r="BR405" t="s">
        <v>58</v>
      </c>
      <c r="BS405"/>
      <c r="BT405" t="s">
        <v>316</v>
      </c>
      <c r="BU405">
        <v>42804</v>
      </c>
      <c r="BV405" t="s">
        <v>69</v>
      </c>
      <c r="BW405" t="s">
        <v>316</v>
      </c>
    </row>
    <row r="406" spans="1:78" x14ac:dyDescent="0.2">
      <c r="A406" t="s">
        <v>605</v>
      </c>
      <c r="C406" t="s">
        <v>1487</v>
      </c>
      <c r="D406" t="s">
        <v>125</v>
      </c>
      <c r="E406" t="s">
        <v>573</v>
      </c>
      <c r="F406" t="s">
        <v>590</v>
      </c>
      <c r="G406" t="s">
        <v>573</v>
      </c>
      <c r="H406" t="s">
        <v>590</v>
      </c>
      <c r="AS406">
        <v>3.6</v>
      </c>
      <c r="AV406">
        <v>2.9</v>
      </c>
      <c r="AW406">
        <v>4</v>
      </c>
      <c r="AX406">
        <v>3.4</v>
      </c>
      <c r="AY406">
        <v>3.7</v>
      </c>
      <c r="AZ406">
        <v>3.7</v>
      </c>
      <c r="BA406">
        <v>4.5999999999999996</v>
      </c>
      <c r="BB406">
        <v>4</v>
      </c>
      <c r="BC406">
        <v>3.8</v>
      </c>
      <c r="BD406">
        <v>4</v>
      </c>
      <c r="BE406">
        <v>3.9</v>
      </c>
      <c r="BF406">
        <v>2.6</v>
      </c>
      <c r="BG406">
        <v>2.6</v>
      </c>
      <c r="BH406">
        <v>2.6</v>
      </c>
      <c r="BR406" t="s">
        <v>58</v>
      </c>
      <c r="BS406"/>
      <c r="BT406" t="s">
        <v>316</v>
      </c>
      <c r="BU406">
        <v>42804</v>
      </c>
      <c r="BV406" t="s">
        <v>69</v>
      </c>
      <c r="BW406" t="s">
        <v>316</v>
      </c>
    </row>
    <row r="407" spans="1:78" x14ac:dyDescent="0.2">
      <c r="A407" t="s">
        <v>606</v>
      </c>
      <c r="C407" t="s">
        <v>1487</v>
      </c>
      <c r="D407" t="s">
        <v>125</v>
      </c>
      <c r="E407" t="s">
        <v>573</v>
      </c>
      <c r="F407" t="s">
        <v>590</v>
      </c>
      <c r="G407" t="s">
        <v>573</v>
      </c>
      <c r="H407" t="s">
        <v>590</v>
      </c>
      <c r="AO407">
        <v>3.2</v>
      </c>
      <c r="AP407">
        <v>2.2000000000000002</v>
      </c>
      <c r="AQ407">
        <v>3.9</v>
      </c>
      <c r="AR407">
        <v>3.9</v>
      </c>
      <c r="BR407" t="s">
        <v>58</v>
      </c>
      <c r="BS407"/>
      <c r="BT407" t="s">
        <v>316</v>
      </c>
      <c r="BU407">
        <v>42804</v>
      </c>
    </row>
    <row r="408" spans="1:78" x14ac:dyDescent="0.2">
      <c r="A408" t="s">
        <v>607</v>
      </c>
      <c r="C408" t="s">
        <v>1487</v>
      </c>
      <c r="D408" t="s">
        <v>125</v>
      </c>
      <c r="E408" t="s">
        <v>573</v>
      </c>
      <c r="F408" t="s">
        <v>590</v>
      </c>
      <c r="G408" t="s">
        <v>573</v>
      </c>
      <c r="H408" t="s">
        <v>590</v>
      </c>
      <c r="BA408">
        <v>4</v>
      </c>
      <c r="BB408">
        <v>3.7</v>
      </c>
      <c r="BC408">
        <v>3.8</v>
      </c>
      <c r="BD408">
        <v>3.8</v>
      </c>
      <c r="BR408" t="s">
        <v>58</v>
      </c>
      <c r="BS408"/>
      <c r="BT408" t="s">
        <v>316</v>
      </c>
      <c r="BU408">
        <v>42804</v>
      </c>
    </row>
    <row r="409" spans="1:78" ht="18" x14ac:dyDescent="0.2">
      <c r="A409" s="10" t="s">
        <v>591</v>
      </c>
      <c r="B409" s="10" t="s">
        <v>322</v>
      </c>
      <c r="C409" s="10" t="s">
        <v>1487</v>
      </c>
      <c r="D409" s="10" t="s">
        <v>125</v>
      </c>
      <c r="E409" s="10" t="s">
        <v>573</v>
      </c>
      <c r="F409" s="10" t="s">
        <v>590</v>
      </c>
      <c r="G409" s="10" t="s">
        <v>126</v>
      </c>
      <c r="H409" s="10" t="s">
        <v>590</v>
      </c>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t="s">
        <v>67</v>
      </c>
      <c r="BS409" s="12">
        <v>44820</v>
      </c>
      <c r="BT409" s="10" t="s">
        <v>2256</v>
      </c>
      <c r="BU409" s="28">
        <v>82637</v>
      </c>
      <c r="BV409" s="10" t="s">
        <v>60</v>
      </c>
      <c r="BW409" s="10" t="s">
        <v>2256</v>
      </c>
    </row>
    <row r="410" spans="1:78" ht="18" x14ac:dyDescent="0.2">
      <c r="A410" s="10" t="s">
        <v>594</v>
      </c>
      <c r="B410" s="10"/>
      <c r="C410" s="10" t="s">
        <v>1487</v>
      </c>
      <c r="D410" s="10" t="s">
        <v>125</v>
      </c>
      <c r="E410" s="10" t="s">
        <v>573</v>
      </c>
      <c r="F410" s="10" t="s">
        <v>590</v>
      </c>
      <c r="G410" s="10" t="s">
        <v>126</v>
      </c>
      <c r="H410" s="10" t="s">
        <v>590</v>
      </c>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t="s">
        <v>67</v>
      </c>
      <c r="BS410" s="12">
        <v>44820</v>
      </c>
      <c r="BT410" s="10" t="s">
        <v>2256</v>
      </c>
      <c r="BU410" s="28">
        <v>82637</v>
      </c>
      <c r="BV410" s="10" t="s">
        <v>60</v>
      </c>
      <c r="BW410" s="10" t="s">
        <v>2256</v>
      </c>
    </row>
    <row r="411" spans="1:78" x14ac:dyDescent="0.2">
      <c r="A411" s="6" t="s">
        <v>94</v>
      </c>
      <c r="B411" s="6"/>
      <c r="C411" s="6" t="s">
        <v>1487</v>
      </c>
      <c r="D411" s="6" t="s">
        <v>125</v>
      </c>
      <c r="E411" s="6" t="s">
        <v>573</v>
      </c>
      <c r="F411" s="6" t="s">
        <v>590</v>
      </c>
      <c r="G411" s="6" t="s">
        <v>126</v>
      </c>
      <c r="H411" s="6" t="s">
        <v>590</v>
      </c>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v>11.3</v>
      </c>
      <c r="BK411" s="6"/>
      <c r="BL411" s="6"/>
      <c r="BM411" s="6"/>
      <c r="BN411" s="6"/>
      <c r="BO411" s="6"/>
      <c r="BP411" s="6"/>
      <c r="BQ411" s="6"/>
      <c r="BR411" s="6" t="s">
        <v>67</v>
      </c>
      <c r="BS411" s="7">
        <v>44964</v>
      </c>
      <c r="BT411" s="6" t="s">
        <v>2256</v>
      </c>
      <c r="BU411" s="6">
        <v>82637</v>
      </c>
      <c r="BV411" s="6"/>
      <c r="BW411" s="6"/>
      <c r="BX411" s="6"/>
      <c r="BY411" s="6"/>
      <c r="BZ411" s="6"/>
    </row>
    <row r="412" spans="1:78" x14ac:dyDescent="0.2">
      <c r="C412" t="s">
        <v>1487</v>
      </c>
      <c r="D412" t="s">
        <v>125</v>
      </c>
      <c r="E412" t="s">
        <v>573</v>
      </c>
      <c r="F412" t="s">
        <v>590</v>
      </c>
      <c r="G412" t="s">
        <v>946</v>
      </c>
      <c r="H412" t="s">
        <v>590</v>
      </c>
      <c r="Q412">
        <f>0.0028*1000</f>
        <v>2.8</v>
      </c>
      <c r="T412">
        <f>0.0025*1000</f>
        <v>2.5</v>
      </c>
      <c r="U412">
        <f>0.003*1000</f>
        <v>3</v>
      </c>
      <c r="X412">
        <f>0.0042*1000</f>
        <v>4.2</v>
      </c>
      <c r="Y412">
        <f>0.0038*1000</f>
        <v>3.8</v>
      </c>
      <c r="AB412">
        <f>0.0048*1000</f>
        <v>4.8</v>
      </c>
      <c r="AC412">
        <f>0.0039*1000</f>
        <v>3.9</v>
      </c>
      <c r="AF412">
        <f>0.0059*1000</f>
        <v>5.8999999999999995</v>
      </c>
      <c r="AG412">
        <f>0.0015*1000</f>
        <v>1.5</v>
      </c>
      <c r="AJ412">
        <f>0.0024*1000</f>
        <v>2.4</v>
      </c>
      <c r="BR412" t="s">
        <v>67</v>
      </c>
      <c r="BS412" s="1">
        <v>44826</v>
      </c>
      <c r="BT412" t="s">
        <v>2504</v>
      </c>
      <c r="BU412">
        <v>53560</v>
      </c>
    </row>
    <row r="413" spans="1:78" x14ac:dyDescent="0.2">
      <c r="A413" t="s">
        <v>608</v>
      </c>
      <c r="C413" t="s">
        <v>1487</v>
      </c>
      <c r="D413" t="s">
        <v>125</v>
      </c>
      <c r="E413" t="s">
        <v>573</v>
      </c>
      <c r="F413" t="s">
        <v>267</v>
      </c>
      <c r="G413" t="s">
        <v>573</v>
      </c>
      <c r="H413" t="s">
        <v>267</v>
      </c>
      <c r="AS413">
        <v>4.2</v>
      </c>
      <c r="AV413">
        <v>2.6</v>
      </c>
      <c r="BR413" t="s">
        <v>67</v>
      </c>
      <c r="BS413"/>
      <c r="BT413" t="s">
        <v>95</v>
      </c>
      <c r="BU413">
        <v>3144</v>
      </c>
    </row>
    <row r="414" spans="1:78" x14ac:dyDescent="0.2">
      <c r="A414" t="s">
        <v>2289</v>
      </c>
      <c r="C414" t="s">
        <v>1487</v>
      </c>
      <c r="D414" t="s">
        <v>125</v>
      </c>
      <c r="E414" t="s">
        <v>573</v>
      </c>
      <c r="F414" t="s">
        <v>267</v>
      </c>
      <c r="G414" t="s">
        <v>1437</v>
      </c>
      <c r="H414" t="s">
        <v>267</v>
      </c>
      <c r="BA414">
        <v>4.5999999999999996</v>
      </c>
      <c r="BD414">
        <v>3.9</v>
      </c>
      <c r="BR414" t="s">
        <v>67</v>
      </c>
      <c r="BS414" s="1">
        <v>44820</v>
      </c>
      <c r="BT414" t="s">
        <v>2276</v>
      </c>
      <c r="BU414" t="s">
        <v>2308</v>
      </c>
    </row>
    <row r="415" spans="1:78" x14ac:dyDescent="0.2">
      <c r="A415" t="s">
        <v>2290</v>
      </c>
      <c r="C415" t="s">
        <v>1487</v>
      </c>
      <c r="D415" t="s">
        <v>125</v>
      </c>
      <c r="E415" t="s">
        <v>573</v>
      </c>
      <c r="F415" t="s">
        <v>267</v>
      </c>
      <c r="G415" t="s">
        <v>1437</v>
      </c>
      <c r="H415" t="s">
        <v>267</v>
      </c>
      <c r="BE415">
        <v>4.2</v>
      </c>
      <c r="BH415">
        <v>3</v>
      </c>
      <c r="BR415" t="s">
        <v>67</v>
      </c>
      <c r="BS415" s="1">
        <v>44820</v>
      </c>
      <c r="BT415" t="s">
        <v>2276</v>
      </c>
      <c r="BU415" t="s">
        <v>2308</v>
      </c>
    </row>
    <row r="416" spans="1:78" x14ac:dyDescent="0.2">
      <c r="A416" s="11" t="s">
        <v>1700</v>
      </c>
      <c r="B416" s="11"/>
      <c r="C416" s="11" t="s">
        <v>1487</v>
      </c>
      <c r="D416" s="11" t="s">
        <v>125</v>
      </c>
      <c r="E416" s="11" t="s">
        <v>573</v>
      </c>
      <c r="F416" s="11" t="s">
        <v>609</v>
      </c>
      <c r="G416" s="11" t="s">
        <v>573</v>
      </c>
      <c r="H416" s="11" t="s">
        <v>609</v>
      </c>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row>
    <row r="417" spans="1:75" x14ac:dyDescent="0.2">
      <c r="A417" t="s">
        <v>1438</v>
      </c>
      <c r="B417" t="s">
        <v>63</v>
      </c>
      <c r="C417" t="s">
        <v>1487</v>
      </c>
      <c r="D417" t="s">
        <v>125</v>
      </c>
      <c r="E417" t="s">
        <v>573</v>
      </c>
      <c r="F417" t="s">
        <v>609</v>
      </c>
      <c r="G417" t="s">
        <v>1437</v>
      </c>
      <c r="H417" t="s">
        <v>609</v>
      </c>
      <c r="BD417">
        <v>5</v>
      </c>
      <c r="BE417">
        <v>4.4000000000000004</v>
      </c>
      <c r="BH417">
        <v>3.3</v>
      </c>
      <c r="BR417" t="s">
        <v>67</v>
      </c>
      <c r="BS417" s="1">
        <v>44806</v>
      </c>
      <c r="BT417" t="s">
        <v>1422</v>
      </c>
      <c r="BU417">
        <v>6619</v>
      </c>
    </row>
    <row r="418" spans="1:75" x14ac:dyDescent="0.2">
      <c r="A418" t="s">
        <v>1438</v>
      </c>
      <c r="B418" t="s">
        <v>322</v>
      </c>
      <c r="C418" t="s">
        <v>1487</v>
      </c>
      <c r="D418" t="s">
        <v>125</v>
      </c>
      <c r="E418" t="s">
        <v>573</v>
      </c>
      <c r="F418" t="s">
        <v>609</v>
      </c>
      <c r="G418" t="s">
        <v>1437</v>
      </c>
      <c r="H418" t="s">
        <v>609</v>
      </c>
      <c r="I418" t="b">
        <v>0</v>
      </c>
      <c r="BE418">
        <v>4.4000000000000004</v>
      </c>
      <c r="BH418">
        <v>3.3</v>
      </c>
      <c r="BR418" t="s">
        <v>67</v>
      </c>
      <c r="BS418" s="1">
        <v>44820</v>
      </c>
      <c r="BT418" t="s">
        <v>2276</v>
      </c>
      <c r="BU418" t="s">
        <v>2308</v>
      </c>
      <c r="BV418" t="s">
        <v>60</v>
      </c>
      <c r="BW418" t="s">
        <v>2276</v>
      </c>
    </row>
    <row r="419" spans="1:75" x14ac:dyDescent="0.2">
      <c r="A419" t="s">
        <v>610</v>
      </c>
      <c r="C419" t="s">
        <v>1487</v>
      </c>
      <c r="D419" t="s">
        <v>125</v>
      </c>
      <c r="E419" t="s">
        <v>573</v>
      </c>
      <c r="F419" t="s">
        <v>609</v>
      </c>
      <c r="G419" t="s">
        <v>611</v>
      </c>
      <c r="H419" t="s">
        <v>612</v>
      </c>
      <c r="AC419">
        <v>3.96</v>
      </c>
      <c r="AD419">
        <v>5.54</v>
      </c>
      <c r="AE419">
        <v>5.48</v>
      </c>
      <c r="AF419">
        <v>5.54</v>
      </c>
      <c r="BR419" t="s">
        <v>67</v>
      </c>
      <c r="BS419"/>
      <c r="BT419" t="s">
        <v>79</v>
      </c>
      <c r="BU419">
        <v>42805</v>
      </c>
    </row>
    <row r="420" spans="1:75" x14ac:dyDescent="0.2">
      <c r="A420" t="s">
        <v>613</v>
      </c>
      <c r="C420" t="s">
        <v>1487</v>
      </c>
      <c r="D420" t="s">
        <v>125</v>
      </c>
      <c r="E420" t="s">
        <v>573</v>
      </c>
      <c r="F420" t="s">
        <v>609</v>
      </c>
      <c r="G420" t="s">
        <v>611</v>
      </c>
      <c r="H420" t="s">
        <v>612</v>
      </c>
      <c r="AG420">
        <v>2.65</v>
      </c>
      <c r="AH420">
        <v>3.78</v>
      </c>
      <c r="AI420">
        <v>3.45</v>
      </c>
      <c r="AJ420">
        <v>3.78</v>
      </c>
      <c r="BR420" t="s">
        <v>67</v>
      </c>
      <c r="BS420"/>
      <c r="BT420" t="s">
        <v>79</v>
      </c>
      <c r="BU420">
        <v>42805</v>
      </c>
      <c r="BV420" t="s">
        <v>69</v>
      </c>
      <c r="BW420" t="s">
        <v>79</v>
      </c>
    </row>
    <row r="421" spans="1:75" x14ac:dyDescent="0.2">
      <c r="A421" s="11" t="s">
        <v>1700</v>
      </c>
      <c r="B421" s="11"/>
      <c r="C421" s="11" t="s">
        <v>1487</v>
      </c>
      <c r="D421" s="11" t="s">
        <v>125</v>
      </c>
      <c r="E421" s="11" t="s">
        <v>573</v>
      </c>
      <c r="F421" s="11" t="s">
        <v>615</v>
      </c>
      <c r="G421" s="11" t="s">
        <v>573</v>
      </c>
      <c r="H421" s="11" t="s">
        <v>615</v>
      </c>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row>
    <row r="422" spans="1:75" x14ac:dyDescent="0.2">
      <c r="A422" t="s">
        <v>614</v>
      </c>
      <c r="B422" t="s">
        <v>322</v>
      </c>
      <c r="C422" t="s">
        <v>1487</v>
      </c>
      <c r="D422" t="s">
        <v>125</v>
      </c>
      <c r="E422" t="s">
        <v>573</v>
      </c>
      <c r="F422" t="s">
        <v>615</v>
      </c>
      <c r="G422" t="s">
        <v>573</v>
      </c>
      <c r="H422" t="s">
        <v>615</v>
      </c>
      <c r="AC422">
        <v>4.9000000000000004</v>
      </c>
      <c r="AF422">
        <v>8.6</v>
      </c>
      <c r="BR422" t="s">
        <v>58</v>
      </c>
      <c r="BS422" s="1">
        <v>44819</v>
      </c>
      <c r="BT422" t="s">
        <v>59</v>
      </c>
      <c r="BU422">
        <v>3485</v>
      </c>
      <c r="BV422" t="s">
        <v>60</v>
      </c>
      <c r="BW422" t="s">
        <v>59</v>
      </c>
    </row>
    <row r="423" spans="1:75" x14ac:dyDescent="0.2">
      <c r="A423" t="s">
        <v>614</v>
      </c>
      <c r="C423" t="s">
        <v>1487</v>
      </c>
      <c r="D423" t="s">
        <v>125</v>
      </c>
      <c r="E423" t="s">
        <v>573</v>
      </c>
      <c r="F423" t="s">
        <v>615</v>
      </c>
      <c r="G423" t="s">
        <v>573</v>
      </c>
      <c r="H423" t="s">
        <v>615</v>
      </c>
      <c r="AC423">
        <v>4.7</v>
      </c>
      <c r="AD423">
        <v>8.1999999999999993</v>
      </c>
      <c r="AE423">
        <v>7.5</v>
      </c>
      <c r="AF423">
        <v>8.1999999999999993</v>
      </c>
      <c r="BR423" t="s">
        <v>58</v>
      </c>
      <c r="BS423"/>
      <c r="BT423" t="s">
        <v>316</v>
      </c>
      <c r="BU423">
        <v>42804</v>
      </c>
      <c r="BV423" t="s">
        <v>69</v>
      </c>
      <c r="BW423" t="s">
        <v>316</v>
      </c>
    </row>
    <row r="424" spans="1:75" x14ac:dyDescent="0.2">
      <c r="A424" t="s">
        <v>572</v>
      </c>
      <c r="C424" t="s">
        <v>1487</v>
      </c>
      <c r="D424" t="s">
        <v>125</v>
      </c>
      <c r="E424" t="s">
        <v>573</v>
      </c>
      <c r="F424" t="s">
        <v>615</v>
      </c>
      <c r="G424" t="s">
        <v>573</v>
      </c>
      <c r="H424" t="s">
        <v>615</v>
      </c>
      <c r="U424">
        <v>4.0999999999999996</v>
      </c>
      <c r="X424">
        <v>5.3</v>
      </c>
      <c r="Y424">
        <v>4.7</v>
      </c>
      <c r="Z424">
        <v>6.2</v>
      </c>
      <c r="AA424">
        <v>6.2</v>
      </c>
      <c r="AB424">
        <v>6.2</v>
      </c>
      <c r="AC424">
        <v>5.3</v>
      </c>
      <c r="AD424">
        <v>7.9</v>
      </c>
      <c r="AE424">
        <v>6.9</v>
      </c>
      <c r="AF424">
        <v>7.9</v>
      </c>
      <c r="BR424" t="s">
        <v>58</v>
      </c>
      <c r="BS424"/>
      <c r="BT424" t="s">
        <v>316</v>
      </c>
      <c r="BU424">
        <v>42804</v>
      </c>
    </row>
    <row r="425" spans="1:75" x14ac:dyDescent="0.2">
      <c r="A425" t="s">
        <v>616</v>
      </c>
      <c r="C425" t="s">
        <v>1487</v>
      </c>
      <c r="D425" t="s">
        <v>125</v>
      </c>
      <c r="E425" t="s">
        <v>573</v>
      </c>
      <c r="F425" t="s">
        <v>615</v>
      </c>
      <c r="G425" t="s">
        <v>573</v>
      </c>
      <c r="H425" t="s">
        <v>615</v>
      </c>
      <c r="AW425">
        <v>4.4000000000000004</v>
      </c>
      <c r="AX425">
        <v>3.7</v>
      </c>
      <c r="AY425">
        <v>4.4000000000000004</v>
      </c>
      <c r="AZ425">
        <v>4.4000000000000004</v>
      </c>
      <c r="BA425">
        <v>5.9</v>
      </c>
      <c r="BB425">
        <v>4.8</v>
      </c>
      <c r="BC425">
        <v>4.3</v>
      </c>
      <c r="BD425">
        <v>4.8</v>
      </c>
      <c r="BR425" t="s">
        <v>58</v>
      </c>
      <c r="BS425"/>
      <c r="BT425" t="s">
        <v>316</v>
      </c>
      <c r="BU425">
        <v>42804</v>
      </c>
    </row>
    <row r="426" spans="1:75" x14ac:dyDescent="0.2">
      <c r="A426" t="s">
        <v>617</v>
      </c>
      <c r="C426" t="s">
        <v>1487</v>
      </c>
      <c r="D426" t="s">
        <v>125</v>
      </c>
      <c r="E426" t="s">
        <v>573</v>
      </c>
      <c r="F426" t="s">
        <v>615</v>
      </c>
      <c r="G426" t="s">
        <v>573</v>
      </c>
      <c r="H426" t="s">
        <v>615</v>
      </c>
      <c r="AX426">
        <v>4.5999999999999996</v>
      </c>
      <c r="BR426" t="s">
        <v>58</v>
      </c>
      <c r="BS426"/>
      <c r="BT426" t="s">
        <v>316</v>
      </c>
      <c r="BU426">
        <v>42804</v>
      </c>
    </row>
    <row r="427" spans="1:75" x14ac:dyDescent="0.2">
      <c r="A427" t="s">
        <v>618</v>
      </c>
      <c r="C427" t="s">
        <v>1487</v>
      </c>
      <c r="D427" t="s">
        <v>125</v>
      </c>
      <c r="E427" t="s">
        <v>573</v>
      </c>
      <c r="F427" t="s">
        <v>615</v>
      </c>
      <c r="G427" t="s">
        <v>573</v>
      </c>
      <c r="H427" t="s">
        <v>615</v>
      </c>
      <c r="AW427">
        <v>4.7</v>
      </c>
      <c r="AX427">
        <v>4</v>
      </c>
      <c r="AY427">
        <v>4.2</v>
      </c>
      <c r="AZ427">
        <v>4.2</v>
      </c>
      <c r="BA427">
        <v>5.2</v>
      </c>
      <c r="BB427">
        <v>4.8</v>
      </c>
      <c r="BC427">
        <v>4.4000000000000004</v>
      </c>
      <c r="BD427">
        <v>4.8</v>
      </c>
      <c r="BR427" t="s">
        <v>58</v>
      </c>
      <c r="BS427"/>
      <c r="BT427" t="s">
        <v>316</v>
      </c>
      <c r="BU427">
        <v>42804</v>
      </c>
    </row>
    <row r="428" spans="1:75" x14ac:dyDescent="0.2">
      <c r="A428" t="s">
        <v>619</v>
      </c>
      <c r="C428" t="s">
        <v>1487</v>
      </c>
      <c r="D428" t="s">
        <v>125</v>
      </c>
      <c r="E428" t="s">
        <v>573</v>
      </c>
      <c r="F428" t="s">
        <v>615</v>
      </c>
      <c r="G428" t="s">
        <v>573</v>
      </c>
      <c r="H428" t="s">
        <v>615</v>
      </c>
      <c r="BA428">
        <v>5.0999999999999996</v>
      </c>
      <c r="BB428">
        <v>4.4000000000000004</v>
      </c>
      <c r="BC428">
        <v>4.4000000000000004</v>
      </c>
      <c r="BD428">
        <v>4.4000000000000004</v>
      </c>
      <c r="BR428" t="s">
        <v>58</v>
      </c>
      <c r="BS428"/>
      <c r="BT428" t="s">
        <v>316</v>
      </c>
      <c r="BU428">
        <v>42804</v>
      </c>
    </row>
    <row r="429" spans="1:75" x14ac:dyDescent="0.2">
      <c r="A429" t="s">
        <v>620</v>
      </c>
      <c r="C429" t="s">
        <v>1487</v>
      </c>
      <c r="D429" t="s">
        <v>125</v>
      </c>
      <c r="E429" t="s">
        <v>573</v>
      </c>
      <c r="F429" t="s">
        <v>615</v>
      </c>
      <c r="G429" t="s">
        <v>573</v>
      </c>
      <c r="H429" t="s">
        <v>615</v>
      </c>
      <c r="BA429">
        <v>5.6</v>
      </c>
      <c r="BB429">
        <v>5.0999999999999996</v>
      </c>
      <c r="BC429">
        <v>4.7</v>
      </c>
      <c r="BD429">
        <v>5.0999999999999996</v>
      </c>
      <c r="BE429">
        <v>5</v>
      </c>
      <c r="BF429">
        <v>3.4</v>
      </c>
      <c r="BG429">
        <v>2.9</v>
      </c>
      <c r="BH429">
        <v>3.4</v>
      </c>
      <c r="BR429" t="s">
        <v>58</v>
      </c>
      <c r="BS429"/>
      <c r="BT429" t="s">
        <v>316</v>
      </c>
      <c r="BU429">
        <v>42804</v>
      </c>
    </row>
    <row r="430" spans="1:75" x14ac:dyDescent="0.2">
      <c r="A430" t="s">
        <v>621</v>
      </c>
      <c r="C430" t="s">
        <v>1487</v>
      </c>
      <c r="D430" t="s">
        <v>125</v>
      </c>
      <c r="E430" t="s">
        <v>573</v>
      </c>
      <c r="F430" t="s">
        <v>615</v>
      </c>
      <c r="G430" t="s">
        <v>573</v>
      </c>
      <c r="H430" t="s">
        <v>615</v>
      </c>
      <c r="BA430">
        <v>5.5</v>
      </c>
      <c r="BB430">
        <v>4.7</v>
      </c>
      <c r="BC430">
        <v>4.3</v>
      </c>
      <c r="BD430">
        <v>4.7</v>
      </c>
      <c r="BE430">
        <v>5</v>
      </c>
      <c r="BF430">
        <v>3.4</v>
      </c>
      <c r="BG430">
        <v>2.9</v>
      </c>
      <c r="BH430">
        <v>3.4</v>
      </c>
      <c r="BR430" t="s">
        <v>58</v>
      </c>
      <c r="BS430"/>
      <c r="BT430" t="s">
        <v>316</v>
      </c>
      <c r="BU430">
        <v>42804</v>
      </c>
    </row>
    <row r="431" spans="1:75" x14ac:dyDescent="0.2">
      <c r="A431" t="s">
        <v>622</v>
      </c>
      <c r="C431" t="s">
        <v>1487</v>
      </c>
      <c r="D431" t="s">
        <v>125</v>
      </c>
      <c r="E431" t="s">
        <v>573</v>
      </c>
      <c r="F431" t="s">
        <v>615</v>
      </c>
      <c r="G431" t="s">
        <v>573</v>
      </c>
      <c r="H431" t="s">
        <v>615</v>
      </c>
      <c r="BA431">
        <v>4.9000000000000004</v>
      </c>
      <c r="BB431">
        <v>4.5</v>
      </c>
      <c r="BC431">
        <v>4.5</v>
      </c>
      <c r="BD431">
        <v>4.5</v>
      </c>
      <c r="BR431" t="s">
        <v>58</v>
      </c>
      <c r="BS431"/>
      <c r="BT431" t="s">
        <v>316</v>
      </c>
      <c r="BU431">
        <v>42804</v>
      </c>
    </row>
    <row r="432" spans="1:75" x14ac:dyDescent="0.2">
      <c r="A432" t="s">
        <v>623</v>
      </c>
      <c r="C432" t="s">
        <v>1487</v>
      </c>
      <c r="D432" t="s">
        <v>125</v>
      </c>
      <c r="E432" t="s">
        <v>573</v>
      </c>
      <c r="F432" t="s">
        <v>615</v>
      </c>
      <c r="G432" t="s">
        <v>573</v>
      </c>
      <c r="H432" t="s">
        <v>615</v>
      </c>
      <c r="AV432">
        <v>3.7</v>
      </c>
      <c r="AW432">
        <v>5.2</v>
      </c>
      <c r="AX432">
        <v>4.2</v>
      </c>
      <c r="AY432">
        <v>4.5</v>
      </c>
      <c r="AZ432">
        <v>4.5</v>
      </c>
      <c r="BA432">
        <v>5.7</v>
      </c>
      <c r="BB432">
        <v>4.8</v>
      </c>
      <c r="BC432">
        <v>4.5999999999999996</v>
      </c>
      <c r="BD432">
        <v>4.8</v>
      </c>
      <c r="BR432" t="s">
        <v>58</v>
      </c>
      <c r="BS432"/>
      <c r="BT432" t="s">
        <v>316</v>
      </c>
      <c r="BU432">
        <v>42804</v>
      </c>
    </row>
    <row r="433" spans="1:78" x14ac:dyDescent="0.2">
      <c r="A433" t="s">
        <v>624</v>
      </c>
      <c r="C433" t="s">
        <v>1487</v>
      </c>
      <c r="D433" t="s">
        <v>125</v>
      </c>
      <c r="E433" t="s">
        <v>573</v>
      </c>
      <c r="F433" t="s">
        <v>615</v>
      </c>
      <c r="G433" t="s">
        <v>573</v>
      </c>
      <c r="H433" t="s">
        <v>615</v>
      </c>
      <c r="AW433">
        <v>4.5</v>
      </c>
      <c r="AX433">
        <v>4.0999999999999996</v>
      </c>
      <c r="AY433">
        <v>4.4000000000000004</v>
      </c>
      <c r="AZ433">
        <v>4.4000000000000004</v>
      </c>
      <c r="BA433">
        <v>5.2</v>
      </c>
      <c r="BB433">
        <v>4.5</v>
      </c>
      <c r="BC433">
        <v>4.3</v>
      </c>
      <c r="BD433">
        <v>4.5</v>
      </c>
      <c r="BR433" t="s">
        <v>58</v>
      </c>
      <c r="BS433"/>
      <c r="BT433" t="s">
        <v>316</v>
      </c>
      <c r="BU433">
        <v>42804</v>
      </c>
      <c r="BV433" t="s">
        <v>69</v>
      </c>
      <c r="BW433" t="s">
        <v>316</v>
      </c>
    </row>
    <row r="434" spans="1:78" x14ac:dyDescent="0.2">
      <c r="A434" t="s">
        <v>625</v>
      </c>
      <c r="C434" t="s">
        <v>1487</v>
      </c>
      <c r="D434" t="s">
        <v>125</v>
      </c>
      <c r="E434" t="s">
        <v>573</v>
      </c>
      <c r="F434" t="s">
        <v>615</v>
      </c>
      <c r="G434" t="s">
        <v>573</v>
      </c>
      <c r="H434" t="s">
        <v>615</v>
      </c>
      <c r="BA434">
        <v>5.4</v>
      </c>
      <c r="BB434">
        <v>4.4000000000000004</v>
      </c>
      <c r="BC434">
        <v>3.9</v>
      </c>
      <c r="BD434">
        <v>4.4000000000000004</v>
      </c>
      <c r="BR434" t="s">
        <v>58</v>
      </c>
      <c r="BS434"/>
      <c r="BT434" t="s">
        <v>316</v>
      </c>
      <c r="BU434">
        <v>42804</v>
      </c>
    </row>
    <row r="435" spans="1:78" x14ac:dyDescent="0.2">
      <c r="A435" s="11" t="s">
        <v>1700</v>
      </c>
      <c r="B435" s="11"/>
      <c r="C435" s="11" t="s">
        <v>1487</v>
      </c>
      <c r="D435" s="11" t="s">
        <v>125</v>
      </c>
      <c r="E435" s="11" t="s">
        <v>573</v>
      </c>
      <c r="F435" s="11"/>
      <c r="G435" s="11" t="s">
        <v>573</v>
      </c>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row>
    <row r="436" spans="1:78" x14ac:dyDescent="0.2">
      <c r="A436" s="11" t="s">
        <v>1700</v>
      </c>
      <c r="B436" s="11"/>
      <c r="C436" s="11" t="s">
        <v>1487</v>
      </c>
      <c r="D436" s="11" t="s">
        <v>125</v>
      </c>
      <c r="E436" s="11" t="s">
        <v>125</v>
      </c>
      <c r="F436" s="11"/>
      <c r="G436" s="11" t="s">
        <v>125</v>
      </c>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row>
    <row r="437" spans="1:78" x14ac:dyDescent="0.2">
      <c r="A437" s="11" t="s">
        <v>1700</v>
      </c>
      <c r="B437" s="11"/>
      <c r="C437" s="11" t="s">
        <v>1487</v>
      </c>
      <c r="D437" s="11" t="s">
        <v>125</v>
      </c>
      <c r="E437" s="11" t="s">
        <v>125</v>
      </c>
      <c r="F437" s="11"/>
      <c r="G437" s="11" t="s">
        <v>1570</v>
      </c>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row>
    <row r="438" spans="1:78" x14ac:dyDescent="0.2">
      <c r="A438" s="11" t="s">
        <v>1700</v>
      </c>
      <c r="B438" s="11"/>
      <c r="C438" s="11" t="s">
        <v>1487</v>
      </c>
      <c r="D438" s="11" t="s">
        <v>125</v>
      </c>
      <c r="E438" s="11" t="s">
        <v>1605</v>
      </c>
      <c r="F438" s="11"/>
      <c r="G438" s="11" t="s">
        <v>1605</v>
      </c>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0"/>
      <c r="BY438" s="10"/>
      <c r="BZ438" s="10"/>
    </row>
    <row r="439" spans="1:78" x14ac:dyDescent="0.2">
      <c r="A439" s="11" t="s">
        <v>1700</v>
      </c>
      <c r="B439" s="11"/>
      <c r="C439" s="11" t="s">
        <v>1487</v>
      </c>
      <c r="D439" s="11" t="s">
        <v>125</v>
      </c>
      <c r="E439" s="11" t="s">
        <v>779</v>
      </c>
      <c r="F439" s="11" t="s">
        <v>1624</v>
      </c>
      <c r="G439" s="11" t="s">
        <v>1623</v>
      </c>
      <c r="H439" s="11" t="s">
        <v>1624</v>
      </c>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row>
    <row r="440" spans="1:78" x14ac:dyDescent="0.2">
      <c r="A440" s="19" t="s">
        <v>1700</v>
      </c>
      <c r="B440" s="19"/>
      <c r="C440" s="19" t="s">
        <v>1487</v>
      </c>
      <c r="D440" s="19" t="s">
        <v>125</v>
      </c>
      <c r="E440" s="19" t="s">
        <v>779</v>
      </c>
      <c r="F440" s="19" t="s">
        <v>1625</v>
      </c>
      <c r="G440" s="19" t="s">
        <v>779</v>
      </c>
      <c r="H440" s="19" t="s">
        <v>1625</v>
      </c>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row>
    <row r="441" spans="1:78" x14ac:dyDescent="0.2">
      <c r="A441" s="11" t="s">
        <v>1700</v>
      </c>
      <c r="B441" s="11"/>
      <c r="C441" s="11" t="s">
        <v>1487</v>
      </c>
      <c r="D441" s="11" t="s">
        <v>125</v>
      </c>
      <c r="E441" s="11" t="s">
        <v>779</v>
      </c>
      <c r="F441" s="11" t="s">
        <v>1622</v>
      </c>
      <c r="G441" s="11" t="s">
        <v>779</v>
      </c>
      <c r="H441" s="11" t="s">
        <v>1622</v>
      </c>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row>
    <row r="442" spans="1:78" x14ac:dyDescent="0.2">
      <c r="A442" s="19" t="s">
        <v>1700</v>
      </c>
      <c r="B442" s="19"/>
      <c r="C442" s="19" t="s">
        <v>1487</v>
      </c>
      <c r="D442" s="19" t="s">
        <v>125</v>
      </c>
      <c r="E442" s="19" t="s">
        <v>779</v>
      </c>
      <c r="F442" s="19" t="s">
        <v>1633</v>
      </c>
      <c r="G442" s="19" t="s">
        <v>779</v>
      </c>
      <c r="H442" s="19" t="s">
        <v>1633</v>
      </c>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row>
    <row r="443" spans="1:78" x14ac:dyDescent="0.2">
      <c r="A443" s="19" t="s">
        <v>1700</v>
      </c>
      <c r="B443" s="19"/>
      <c r="C443" s="19" t="s">
        <v>1487</v>
      </c>
      <c r="D443" s="19" t="s">
        <v>125</v>
      </c>
      <c r="E443" s="19" t="s">
        <v>779</v>
      </c>
      <c r="F443" s="19" t="s">
        <v>1637</v>
      </c>
      <c r="G443" s="19" t="s">
        <v>779</v>
      </c>
      <c r="H443" s="19" t="s">
        <v>1637</v>
      </c>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row>
    <row r="444" spans="1:78" x14ac:dyDescent="0.2">
      <c r="A444" s="11" t="s">
        <v>1700</v>
      </c>
      <c r="B444" s="11"/>
      <c r="C444" s="11" t="s">
        <v>1487</v>
      </c>
      <c r="D444" s="11" t="s">
        <v>125</v>
      </c>
      <c r="E444" s="11" t="s">
        <v>779</v>
      </c>
      <c r="F444" s="11" t="s">
        <v>420</v>
      </c>
      <c r="G444" s="11" t="s">
        <v>779</v>
      </c>
      <c r="H444" s="11" t="s">
        <v>420</v>
      </c>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row>
    <row r="445" spans="1:78" x14ac:dyDescent="0.2">
      <c r="A445" t="s">
        <v>94</v>
      </c>
      <c r="C445" t="s">
        <v>1487</v>
      </c>
      <c r="D445" t="s">
        <v>125</v>
      </c>
      <c r="E445" t="s">
        <v>779</v>
      </c>
      <c r="F445" t="s">
        <v>420</v>
      </c>
      <c r="G445" t="s">
        <v>779</v>
      </c>
      <c r="H445" t="s">
        <v>420</v>
      </c>
      <c r="Y445">
        <v>3.59</v>
      </c>
      <c r="AB445">
        <v>4.72</v>
      </c>
      <c r="AW445">
        <v>3.67</v>
      </c>
      <c r="AZ445">
        <v>3.14</v>
      </c>
      <c r="BR445" t="s">
        <v>67</v>
      </c>
      <c r="BS445" s="1">
        <v>44833</v>
      </c>
      <c r="BT445" t="s">
        <v>2902</v>
      </c>
      <c r="BU445">
        <v>1662</v>
      </c>
    </row>
    <row r="446" spans="1:78" x14ac:dyDescent="0.2">
      <c r="A446" s="11" t="s">
        <v>1700</v>
      </c>
      <c r="B446" s="11"/>
      <c r="C446" s="11" t="s">
        <v>1487</v>
      </c>
      <c r="D446" s="11" t="s">
        <v>125</v>
      </c>
      <c r="E446" s="11" t="s">
        <v>779</v>
      </c>
      <c r="F446" s="11" t="s">
        <v>1627</v>
      </c>
      <c r="G446" s="11" t="s">
        <v>779</v>
      </c>
      <c r="H446" s="11" t="s">
        <v>1627</v>
      </c>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row>
    <row r="447" spans="1:78" x14ac:dyDescent="0.2">
      <c r="A447" s="6" t="s">
        <v>2974</v>
      </c>
      <c r="B447" s="6"/>
      <c r="C447" s="6" t="s">
        <v>1487</v>
      </c>
      <c r="D447" s="6" t="s">
        <v>125</v>
      </c>
      <c r="E447" s="6" t="s">
        <v>779</v>
      </c>
      <c r="F447" s="6" t="s">
        <v>1627</v>
      </c>
      <c r="G447" s="6" t="s">
        <v>779</v>
      </c>
      <c r="H447" s="6" t="s">
        <v>1627</v>
      </c>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v>10.7</v>
      </c>
      <c r="BJ447" s="6">
        <v>11.7</v>
      </c>
      <c r="BK447" s="6">
        <v>13.1</v>
      </c>
      <c r="BL447" s="6">
        <v>14.8</v>
      </c>
      <c r="BM447" s="6"/>
      <c r="BN447" s="6"/>
      <c r="BO447" s="6"/>
      <c r="BP447" s="6"/>
      <c r="BQ447" s="6" t="s">
        <v>3574</v>
      </c>
      <c r="BR447" s="6" t="s">
        <v>67</v>
      </c>
      <c r="BS447" s="7">
        <v>44832</v>
      </c>
      <c r="BT447" s="6" t="s">
        <v>2976</v>
      </c>
      <c r="BU447" s="6">
        <v>7017</v>
      </c>
      <c r="BV447" s="6"/>
      <c r="BW447" s="6"/>
    </row>
    <row r="448" spans="1:78" x14ac:dyDescent="0.2">
      <c r="A448" s="10" t="s">
        <v>3591</v>
      </c>
      <c r="B448" s="10"/>
      <c r="C448" s="10" t="s">
        <v>1487</v>
      </c>
      <c r="D448" s="10" t="s">
        <v>125</v>
      </c>
      <c r="E448" s="10" t="s">
        <v>779</v>
      </c>
      <c r="F448" s="10" t="s">
        <v>1627</v>
      </c>
      <c r="G448" s="10" t="s">
        <v>779</v>
      </c>
      <c r="H448" s="10" t="s">
        <v>1627</v>
      </c>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t="s">
        <v>67</v>
      </c>
      <c r="BS448" s="12">
        <v>44964</v>
      </c>
      <c r="BT448" s="10" t="s">
        <v>2976</v>
      </c>
      <c r="BU448" s="10">
        <v>7017</v>
      </c>
      <c r="BV448" s="10" t="s">
        <v>60</v>
      </c>
      <c r="BW448" s="10" t="s">
        <v>2976</v>
      </c>
      <c r="BX448" s="10"/>
      <c r="BY448" s="10"/>
      <c r="BZ448" s="10"/>
    </row>
    <row r="449" spans="1:78" x14ac:dyDescent="0.2">
      <c r="A449" s="6" t="s">
        <v>3575</v>
      </c>
      <c r="B449" s="6" t="s">
        <v>63</v>
      </c>
      <c r="C449" s="6" t="s">
        <v>1487</v>
      </c>
      <c r="D449" s="6" t="s">
        <v>125</v>
      </c>
      <c r="E449" s="6" t="s">
        <v>779</v>
      </c>
      <c r="F449" s="6" t="s">
        <v>1627</v>
      </c>
      <c r="G449" s="6" t="s">
        <v>779</v>
      </c>
      <c r="H449" s="6" t="s">
        <v>1627</v>
      </c>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v>11.4</v>
      </c>
      <c r="BJ449" s="6">
        <v>12</v>
      </c>
      <c r="BK449" s="6">
        <v>13.8</v>
      </c>
      <c r="BL449" s="6">
        <v>15.2</v>
      </c>
      <c r="BM449" s="6"/>
      <c r="BN449" s="6"/>
      <c r="BO449" s="6"/>
      <c r="BP449" s="6"/>
      <c r="BQ449" s="6" t="s">
        <v>2975</v>
      </c>
      <c r="BR449" s="6" t="s">
        <v>67</v>
      </c>
      <c r="BS449" s="7">
        <v>44832</v>
      </c>
      <c r="BT449" s="6" t="s">
        <v>2976</v>
      </c>
      <c r="BU449" s="6">
        <v>7017</v>
      </c>
      <c r="BV449" s="6" t="s">
        <v>60</v>
      </c>
      <c r="BW449" s="6" t="s">
        <v>2976</v>
      </c>
    </row>
    <row r="450" spans="1:78" x14ac:dyDescent="0.2">
      <c r="A450" s="11" t="s">
        <v>1700</v>
      </c>
      <c r="B450" s="11"/>
      <c r="C450" s="11" t="s">
        <v>1487</v>
      </c>
      <c r="D450" s="11" t="s">
        <v>125</v>
      </c>
      <c r="E450" s="11" t="s">
        <v>779</v>
      </c>
      <c r="F450" s="11" t="s">
        <v>780</v>
      </c>
      <c r="G450" s="11" t="s">
        <v>779</v>
      </c>
      <c r="H450" s="11" t="s">
        <v>780</v>
      </c>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row>
    <row r="451" spans="1:78" x14ac:dyDescent="0.2">
      <c r="A451" s="10" t="s">
        <v>2875</v>
      </c>
      <c r="B451" s="10"/>
      <c r="C451" s="10" t="s">
        <v>1487</v>
      </c>
      <c r="D451" s="10" t="s">
        <v>125</v>
      </c>
      <c r="E451" s="10" t="s">
        <v>779</v>
      </c>
      <c r="F451" s="10" t="s">
        <v>780</v>
      </c>
      <c r="G451" s="10" t="s">
        <v>779</v>
      </c>
      <c r="H451" s="10" t="s">
        <v>780</v>
      </c>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t="s">
        <v>67</v>
      </c>
      <c r="BS451" s="12">
        <v>44831</v>
      </c>
      <c r="BT451" s="10" t="s">
        <v>2823</v>
      </c>
      <c r="BU451" s="10">
        <v>6223</v>
      </c>
      <c r="BV451" s="10" t="s">
        <v>60</v>
      </c>
      <c r="BW451" s="10" t="s">
        <v>2823</v>
      </c>
    </row>
    <row r="452" spans="1:78" x14ac:dyDescent="0.2">
      <c r="A452" s="10" t="s">
        <v>2874</v>
      </c>
      <c r="B452" s="10"/>
      <c r="C452" s="10" t="s">
        <v>1487</v>
      </c>
      <c r="D452" s="10" t="s">
        <v>125</v>
      </c>
      <c r="E452" s="10" t="s">
        <v>779</v>
      </c>
      <c r="F452" s="10" t="s">
        <v>780</v>
      </c>
      <c r="G452" s="10" t="s">
        <v>779</v>
      </c>
      <c r="H452" s="10" t="s">
        <v>780</v>
      </c>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t="s">
        <v>67</v>
      </c>
      <c r="BS452" s="12">
        <v>44831</v>
      </c>
      <c r="BT452" s="10" t="s">
        <v>2823</v>
      </c>
      <c r="BU452" s="10">
        <v>6223</v>
      </c>
      <c r="BV452" s="10" t="s">
        <v>60</v>
      </c>
      <c r="BW452" s="10" t="s">
        <v>2823</v>
      </c>
    </row>
    <row r="453" spans="1:78" x14ac:dyDescent="0.2">
      <c r="A453" s="10" t="s">
        <v>2872</v>
      </c>
      <c r="B453" s="10"/>
      <c r="C453" s="10" t="s">
        <v>1487</v>
      </c>
      <c r="D453" s="10" t="s">
        <v>125</v>
      </c>
      <c r="E453" s="10" t="s">
        <v>779</v>
      </c>
      <c r="F453" s="10" t="s">
        <v>780</v>
      </c>
      <c r="G453" s="10" t="s">
        <v>779</v>
      </c>
      <c r="H453" s="10" t="s">
        <v>780</v>
      </c>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t="s">
        <v>67</v>
      </c>
      <c r="BS453" s="12">
        <v>44831</v>
      </c>
      <c r="BT453" s="10" t="s">
        <v>2823</v>
      </c>
      <c r="BU453" s="10">
        <v>6223</v>
      </c>
      <c r="BV453" s="10" t="s">
        <v>60</v>
      </c>
      <c r="BW453" s="10" t="s">
        <v>2823</v>
      </c>
    </row>
    <row r="454" spans="1:78" x14ac:dyDescent="0.2">
      <c r="A454" s="10" t="s">
        <v>2871</v>
      </c>
      <c r="B454" s="10"/>
      <c r="C454" s="10" t="s">
        <v>1487</v>
      </c>
      <c r="D454" s="10" t="s">
        <v>125</v>
      </c>
      <c r="E454" s="10" t="s">
        <v>779</v>
      </c>
      <c r="F454" s="10" t="s">
        <v>780</v>
      </c>
      <c r="G454" s="10" t="s">
        <v>779</v>
      </c>
      <c r="H454" s="10" t="s">
        <v>780</v>
      </c>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t="s">
        <v>67</v>
      </c>
      <c r="BS454" s="12">
        <v>44831</v>
      </c>
      <c r="BT454" s="10" t="s">
        <v>2823</v>
      </c>
      <c r="BU454" s="10">
        <v>6223</v>
      </c>
      <c r="BV454" s="10" t="s">
        <v>60</v>
      </c>
      <c r="BW454" s="10" t="s">
        <v>2823</v>
      </c>
    </row>
    <row r="455" spans="1:78" x14ac:dyDescent="0.2">
      <c r="A455" s="10" t="s">
        <v>2870</v>
      </c>
      <c r="B455" s="10"/>
      <c r="C455" s="10" t="s">
        <v>1487</v>
      </c>
      <c r="D455" s="10" t="s">
        <v>125</v>
      </c>
      <c r="E455" s="10" t="s">
        <v>779</v>
      </c>
      <c r="F455" s="10" t="s">
        <v>780</v>
      </c>
      <c r="G455" s="10" t="s">
        <v>779</v>
      </c>
      <c r="H455" s="10" t="s">
        <v>780</v>
      </c>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t="s">
        <v>67</v>
      </c>
      <c r="BS455" s="12">
        <v>44831</v>
      </c>
      <c r="BT455" s="10" t="s">
        <v>2823</v>
      </c>
      <c r="BU455" s="10">
        <v>6223</v>
      </c>
      <c r="BV455" s="10" t="s">
        <v>60</v>
      </c>
      <c r="BW455" s="10" t="s">
        <v>2823</v>
      </c>
    </row>
    <row r="456" spans="1:78" x14ac:dyDescent="0.2">
      <c r="A456" s="10" t="s">
        <v>2873</v>
      </c>
      <c r="B456" s="10"/>
      <c r="C456" s="10" t="s">
        <v>1487</v>
      </c>
      <c r="D456" s="10" t="s">
        <v>125</v>
      </c>
      <c r="E456" s="10" t="s">
        <v>779</v>
      </c>
      <c r="F456" s="10" t="s">
        <v>780</v>
      </c>
      <c r="G456" s="10" t="s">
        <v>779</v>
      </c>
      <c r="H456" s="10" t="s">
        <v>780</v>
      </c>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t="s">
        <v>67</v>
      </c>
      <c r="BS456" s="12">
        <v>44831</v>
      </c>
      <c r="BT456" s="10" t="s">
        <v>2823</v>
      </c>
      <c r="BU456" s="10">
        <v>6223</v>
      </c>
      <c r="BV456" s="10" t="s">
        <v>60</v>
      </c>
      <c r="BW456" s="10" t="s">
        <v>2823</v>
      </c>
    </row>
    <row r="457" spans="1:78" x14ac:dyDescent="0.2">
      <c r="A457" t="s">
        <v>94</v>
      </c>
      <c r="C457" t="s">
        <v>1487</v>
      </c>
      <c r="D457" t="s">
        <v>125</v>
      </c>
      <c r="E457" t="s">
        <v>779</v>
      </c>
      <c r="F457" t="s">
        <v>780</v>
      </c>
      <c r="G457" t="s">
        <v>779</v>
      </c>
      <c r="H457" t="s">
        <v>780</v>
      </c>
      <c r="Q457">
        <v>3</v>
      </c>
      <c r="T457">
        <v>3.2</v>
      </c>
      <c r="U457">
        <v>2.8</v>
      </c>
      <c r="X457">
        <v>3.9</v>
      </c>
      <c r="Y457">
        <v>3.1</v>
      </c>
      <c r="AB457">
        <v>4.3</v>
      </c>
      <c r="AC457">
        <v>3.3</v>
      </c>
      <c r="AF457">
        <v>4.9000000000000004</v>
      </c>
      <c r="AG457">
        <v>2.2999999999999998</v>
      </c>
      <c r="AJ457">
        <v>3.6</v>
      </c>
      <c r="AO457">
        <v>2.5499999999999998</v>
      </c>
      <c r="AR457">
        <v>2.0499999999999998</v>
      </c>
      <c r="AS457">
        <v>2.9</v>
      </c>
      <c r="AV457">
        <v>2.2200000000000002</v>
      </c>
      <c r="AW457">
        <v>3.08</v>
      </c>
      <c r="AZ457">
        <v>2.48</v>
      </c>
      <c r="BA457">
        <v>3.34</v>
      </c>
      <c r="BD457">
        <v>2.91</v>
      </c>
      <c r="BE457">
        <v>3.25</v>
      </c>
      <c r="BH457">
        <v>2.52</v>
      </c>
      <c r="BR457" t="s">
        <v>67</v>
      </c>
      <c r="BS457"/>
      <c r="BT457" t="s">
        <v>268</v>
      </c>
      <c r="BU457">
        <v>1657</v>
      </c>
    </row>
    <row r="458" spans="1:78" x14ac:dyDescent="0.2">
      <c r="A458" t="s">
        <v>94</v>
      </c>
      <c r="C458" t="s">
        <v>1487</v>
      </c>
      <c r="D458" t="s">
        <v>125</v>
      </c>
      <c r="E458" t="s">
        <v>779</v>
      </c>
      <c r="F458" t="s">
        <v>780</v>
      </c>
      <c r="G458" t="s">
        <v>779</v>
      </c>
      <c r="H458" t="s">
        <v>780</v>
      </c>
      <c r="Y458">
        <v>3.3</v>
      </c>
      <c r="AB458">
        <v>4.38</v>
      </c>
      <c r="AW458">
        <v>3.37</v>
      </c>
      <c r="AZ458">
        <v>2.85</v>
      </c>
      <c r="BR458" t="s">
        <v>67</v>
      </c>
      <c r="BS458" s="1">
        <v>44832</v>
      </c>
      <c r="BT458" t="s">
        <v>2902</v>
      </c>
      <c r="BU458">
        <v>1662</v>
      </c>
    </row>
    <row r="459" spans="1:78" x14ac:dyDescent="0.2">
      <c r="A459" t="s">
        <v>94</v>
      </c>
      <c r="C459" t="s">
        <v>1487</v>
      </c>
      <c r="D459" t="s">
        <v>125</v>
      </c>
      <c r="E459" t="s">
        <v>779</v>
      </c>
      <c r="F459" t="s">
        <v>780</v>
      </c>
      <c r="G459" t="s">
        <v>779</v>
      </c>
      <c r="H459" t="s">
        <v>780</v>
      </c>
      <c r="Q459">
        <v>3</v>
      </c>
      <c r="T459">
        <v>3</v>
      </c>
      <c r="U459">
        <v>3.1</v>
      </c>
      <c r="X459">
        <v>4.0999999999999996</v>
      </c>
      <c r="Y459">
        <v>3.3</v>
      </c>
      <c r="AB459">
        <v>4.2</v>
      </c>
      <c r="AC459">
        <v>3.7</v>
      </c>
      <c r="AF459">
        <v>5</v>
      </c>
      <c r="AG459">
        <v>2.6</v>
      </c>
      <c r="AJ459">
        <v>3.5</v>
      </c>
      <c r="AO459">
        <v>2.7</v>
      </c>
      <c r="AR459">
        <v>2.1</v>
      </c>
      <c r="AS459">
        <v>3.2</v>
      </c>
      <c r="AV459">
        <v>2.4</v>
      </c>
      <c r="AW459">
        <v>3.5</v>
      </c>
      <c r="AZ459">
        <v>2.9</v>
      </c>
      <c r="BA459">
        <v>3.8</v>
      </c>
      <c r="BD459">
        <v>3.2</v>
      </c>
      <c r="BE459">
        <v>3.8</v>
      </c>
      <c r="BH459">
        <v>2.8</v>
      </c>
      <c r="BR459" t="s">
        <v>67</v>
      </c>
      <c r="BS459" s="1">
        <v>44832</v>
      </c>
      <c r="BT459" t="s">
        <v>2876</v>
      </c>
      <c r="BU459">
        <v>6224</v>
      </c>
      <c r="BV459" t="s">
        <v>60</v>
      </c>
    </row>
    <row r="460" spans="1:78" x14ac:dyDescent="0.2">
      <c r="A460" t="s">
        <v>2941</v>
      </c>
      <c r="B460" t="s">
        <v>322</v>
      </c>
      <c r="C460" t="s">
        <v>1487</v>
      </c>
      <c r="D460" t="s">
        <v>125</v>
      </c>
      <c r="E460" t="s">
        <v>779</v>
      </c>
      <c r="F460" t="s">
        <v>780</v>
      </c>
      <c r="G460" t="s">
        <v>779</v>
      </c>
      <c r="H460" t="s">
        <v>780</v>
      </c>
      <c r="L460" t="s">
        <v>2942</v>
      </c>
      <c r="M460">
        <v>2.4</v>
      </c>
      <c r="P460">
        <v>1.8</v>
      </c>
      <c r="Q460">
        <v>3.1</v>
      </c>
      <c r="T460">
        <v>3.4</v>
      </c>
      <c r="U460">
        <v>2.9</v>
      </c>
      <c r="X460">
        <v>4.3</v>
      </c>
      <c r="Y460">
        <v>3.2</v>
      </c>
      <c r="AB460">
        <v>4.2</v>
      </c>
      <c r="AC460">
        <v>3.4</v>
      </c>
      <c r="AF460">
        <v>5</v>
      </c>
      <c r="BQ460" t="s">
        <v>3611</v>
      </c>
      <c r="BR460" t="s">
        <v>67</v>
      </c>
      <c r="BS460" s="1">
        <v>44832</v>
      </c>
      <c r="BT460" t="s">
        <v>2920</v>
      </c>
      <c r="BU460">
        <v>2528</v>
      </c>
      <c r="BV460" t="s">
        <v>60</v>
      </c>
      <c r="BW460" t="s">
        <v>2920</v>
      </c>
    </row>
    <row r="461" spans="1:78" s="10" customFormat="1" ht="13.5" customHeight="1" x14ac:dyDescent="0.2">
      <c r="A461" s="10" t="s">
        <v>2818</v>
      </c>
      <c r="B461" s="10" t="s">
        <v>322</v>
      </c>
      <c r="C461" s="10" t="s">
        <v>1487</v>
      </c>
      <c r="D461" s="10" t="s">
        <v>125</v>
      </c>
      <c r="E461" s="10" t="s">
        <v>779</v>
      </c>
      <c r="F461" s="10" t="s">
        <v>780</v>
      </c>
      <c r="G461" s="10" t="s">
        <v>779</v>
      </c>
      <c r="H461" s="10" t="s">
        <v>780</v>
      </c>
      <c r="BR461" s="10" t="s">
        <v>67</v>
      </c>
      <c r="BS461" s="12">
        <v>44831</v>
      </c>
      <c r="BT461" s="10" t="s">
        <v>2822</v>
      </c>
      <c r="BU461" s="10">
        <v>6223</v>
      </c>
      <c r="BV461" s="10" t="s">
        <v>60</v>
      </c>
      <c r="BW461" s="10" t="s">
        <v>2823</v>
      </c>
      <c r="BX461"/>
      <c r="BY461"/>
      <c r="BZ461"/>
    </row>
    <row r="462" spans="1:78" s="10" customFormat="1" x14ac:dyDescent="0.2">
      <c r="A462" s="11" t="s">
        <v>1700</v>
      </c>
      <c r="B462" s="11"/>
      <c r="C462" s="11" t="s">
        <v>1487</v>
      </c>
      <c r="D462" s="11" t="s">
        <v>125</v>
      </c>
      <c r="E462" s="11" t="s">
        <v>779</v>
      </c>
      <c r="F462" s="11" t="s">
        <v>1632</v>
      </c>
      <c r="G462" s="11" t="s">
        <v>779</v>
      </c>
      <c r="H462" s="11" t="s">
        <v>1632</v>
      </c>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c r="BY462"/>
      <c r="BZ462"/>
    </row>
    <row r="463" spans="1:78" x14ac:dyDescent="0.2">
      <c r="A463" s="10" t="s">
        <v>2846</v>
      </c>
      <c r="B463" s="10"/>
      <c r="C463" s="10" t="s">
        <v>1487</v>
      </c>
      <c r="D463" s="10" t="s">
        <v>125</v>
      </c>
      <c r="E463" s="10" t="s">
        <v>779</v>
      </c>
      <c r="F463" s="10" t="s">
        <v>1632</v>
      </c>
      <c r="G463" s="10" t="s">
        <v>779</v>
      </c>
      <c r="H463" s="10" t="s">
        <v>1632</v>
      </c>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t="s">
        <v>2826</v>
      </c>
      <c r="BR463" s="10" t="s">
        <v>67</v>
      </c>
      <c r="BS463" s="12">
        <v>44831</v>
      </c>
      <c r="BT463" s="10" t="s">
        <v>2823</v>
      </c>
      <c r="BU463" s="10">
        <v>6223</v>
      </c>
      <c r="BV463" s="10" t="s">
        <v>60</v>
      </c>
      <c r="BW463" s="10" t="s">
        <v>2823</v>
      </c>
    </row>
    <row r="464" spans="1:78" x14ac:dyDescent="0.2">
      <c r="A464" s="10" t="s">
        <v>2847</v>
      </c>
      <c r="B464" s="10"/>
      <c r="C464" s="10" t="s">
        <v>1487</v>
      </c>
      <c r="D464" s="10" t="s">
        <v>125</v>
      </c>
      <c r="E464" s="10" t="s">
        <v>779</v>
      </c>
      <c r="F464" s="10" t="s">
        <v>1632</v>
      </c>
      <c r="G464" s="10" t="s">
        <v>779</v>
      </c>
      <c r="H464" s="10" t="s">
        <v>1632</v>
      </c>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t="s">
        <v>2826</v>
      </c>
      <c r="BR464" s="10" t="s">
        <v>67</v>
      </c>
      <c r="BS464" s="12">
        <v>44831</v>
      </c>
      <c r="BT464" s="10" t="s">
        <v>2823</v>
      </c>
      <c r="BU464" s="10">
        <v>6223</v>
      </c>
      <c r="BV464" s="10" t="s">
        <v>60</v>
      </c>
      <c r="BW464" s="10" t="s">
        <v>2823</v>
      </c>
    </row>
    <row r="465" spans="1:75" x14ac:dyDescent="0.2">
      <c r="A465" s="10" t="s">
        <v>2843</v>
      </c>
      <c r="B465" s="10"/>
      <c r="C465" s="10" t="s">
        <v>1487</v>
      </c>
      <c r="D465" s="10" t="s">
        <v>125</v>
      </c>
      <c r="E465" s="10" t="s">
        <v>779</v>
      </c>
      <c r="F465" s="10" t="s">
        <v>1632</v>
      </c>
      <c r="G465" s="10" t="s">
        <v>779</v>
      </c>
      <c r="H465" s="10" t="s">
        <v>1632</v>
      </c>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t="s">
        <v>2826</v>
      </c>
      <c r="BR465" s="10" t="s">
        <v>67</v>
      </c>
      <c r="BS465" s="12">
        <v>44831</v>
      </c>
      <c r="BT465" s="10" t="s">
        <v>2823</v>
      </c>
      <c r="BU465" s="10">
        <v>6223</v>
      </c>
      <c r="BV465" s="10" t="s">
        <v>60</v>
      </c>
      <c r="BW465" s="10" t="s">
        <v>2823</v>
      </c>
    </row>
    <row r="466" spans="1:75" x14ac:dyDescent="0.2">
      <c r="A466" s="10" t="s">
        <v>2844</v>
      </c>
      <c r="B466" s="10"/>
      <c r="C466" s="10" t="s">
        <v>1487</v>
      </c>
      <c r="D466" s="10" t="s">
        <v>125</v>
      </c>
      <c r="E466" s="10" t="s">
        <v>779</v>
      </c>
      <c r="F466" s="10" t="s">
        <v>1632</v>
      </c>
      <c r="G466" s="10" t="s">
        <v>779</v>
      </c>
      <c r="H466" s="10" t="s">
        <v>1632</v>
      </c>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t="s">
        <v>2826</v>
      </c>
      <c r="BR466" s="10" t="s">
        <v>67</v>
      </c>
      <c r="BS466" s="12">
        <v>44831</v>
      </c>
      <c r="BT466" s="10" t="s">
        <v>2823</v>
      </c>
      <c r="BU466" s="10">
        <v>6223</v>
      </c>
      <c r="BV466" s="10" t="s">
        <v>60</v>
      </c>
      <c r="BW466" s="10" t="s">
        <v>2823</v>
      </c>
    </row>
    <row r="467" spans="1:75" x14ac:dyDescent="0.2">
      <c r="A467" s="10" t="s">
        <v>2848</v>
      </c>
      <c r="B467" s="10"/>
      <c r="C467" s="10" t="s">
        <v>1487</v>
      </c>
      <c r="D467" s="10" t="s">
        <v>125</v>
      </c>
      <c r="E467" s="10" t="s">
        <v>779</v>
      </c>
      <c r="F467" s="10" t="s">
        <v>1632</v>
      </c>
      <c r="G467" s="10" t="s">
        <v>779</v>
      </c>
      <c r="H467" s="10" t="s">
        <v>1632</v>
      </c>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t="s">
        <v>2826</v>
      </c>
      <c r="BR467" s="10" t="s">
        <v>67</v>
      </c>
      <c r="BS467" s="12">
        <v>44831</v>
      </c>
      <c r="BT467" s="10" t="s">
        <v>2823</v>
      </c>
      <c r="BU467" s="10">
        <v>6223</v>
      </c>
      <c r="BV467" s="10" t="s">
        <v>60</v>
      </c>
      <c r="BW467" s="10" t="s">
        <v>2823</v>
      </c>
    </row>
    <row r="468" spans="1:75" x14ac:dyDescent="0.2">
      <c r="A468" s="10" t="s">
        <v>2845</v>
      </c>
      <c r="B468" s="10"/>
      <c r="C468" s="10" t="s">
        <v>1487</v>
      </c>
      <c r="D468" s="10" t="s">
        <v>125</v>
      </c>
      <c r="E468" s="10" t="s">
        <v>779</v>
      </c>
      <c r="F468" s="10" t="s">
        <v>1632</v>
      </c>
      <c r="G468" s="10" t="s">
        <v>779</v>
      </c>
      <c r="H468" s="10" t="s">
        <v>1632</v>
      </c>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t="s">
        <v>2826</v>
      </c>
      <c r="BR468" s="10" t="s">
        <v>67</v>
      </c>
      <c r="BS468" s="12">
        <v>44831</v>
      </c>
      <c r="BT468" s="10" t="s">
        <v>2823</v>
      </c>
      <c r="BU468" s="10">
        <v>6223</v>
      </c>
      <c r="BV468" s="10" t="s">
        <v>60</v>
      </c>
      <c r="BW468" s="10" t="s">
        <v>2823</v>
      </c>
    </row>
    <row r="469" spans="1:75" x14ac:dyDescent="0.2">
      <c r="A469" t="s">
        <v>94</v>
      </c>
      <c r="C469" t="s">
        <v>1487</v>
      </c>
      <c r="D469" t="s">
        <v>125</v>
      </c>
      <c r="E469" t="s">
        <v>779</v>
      </c>
      <c r="F469" t="s">
        <v>1632</v>
      </c>
      <c r="G469" t="s">
        <v>779</v>
      </c>
      <c r="H469" t="s">
        <v>1632</v>
      </c>
      <c r="Q469">
        <v>3.2</v>
      </c>
      <c r="T469">
        <v>3.3</v>
      </c>
      <c r="U469">
        <v>3.2</v>
      </c>
      <c r="X469">
        <v>4.2</v>
      </c>
      <c r="Y469">
        <v>3.9</v>
      </c>
      <c r="AB469">
        <v>4.8</v>
      </c>
      <c r="AC469">
        <v>4.0999999999999996</v>
      </c>
      <c r="AF469">
        <v>5.5</v>
      </c>
      <c r="AG469">
        <v>3.4</v>
      </c>
      <c r="AJ469">
        <v>4.5999999999999996</v>
      </c>
      <c r="AO469">
        <v>3.2</v>
      </c>
      <c r="AR469">
        <v>2.2000000000000002</v>
      </c>
      <c r="AS469">
        <v>3.5</v>
      </c>
      <c r="AV469">
        <v>2.6</v>
      </c>
      <c r="AW469">
        <v>3.9</v>
      </c>
      <c r="AZ469">
        <v>3.2</v>
      </c>
      <c r="BA469">
        <v>4.2</v>
      </c>
      <c r="BD469">
        <v>3.5</v>
      </c>
      <c r="BE469">
        <v>4.5</v>
      </c>
      <c r="BH469">
        <v>3.1</v>
      </c>
      <c r="BQ469" t="s">
        <v>2826</v>
      </c>
      <c r="BR469" t="s">
        <v>67</v>
      </c>
      <c r="BS469" s="1">
        <v>44831</v>
      </c>
      <c r="BT469" t="s">
        <v>2823</v>
      </c>
      <c r="BU469">
        <v>6223</v>
      </c>
    </row>
    <row r="470" spans="1:75" x14ac:dyDescent="0.2">
      <c r="A470" s="11" t="s">
        <v>1700</v>
      </c>
      <c r="B470" s="11"/>
      <c r="C470" s="11" t="s">
        <v>1487</v>
      </c>
      <c r="D470" s="11" t="s">
        <v>125</v>
      </c>
      <c r="E470" s="11" t="s">
        <v>779</v>
      </c>
      <c r="F470" s="11" t="s">
        <v>1635</v>
      </c>
      <c r="G470" s="11" t="s">
        <v>779</v>
      </c>
      <c r="H470" s="11" t="s">
        <v>1635</v>
      </c>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row>
    <row r="471" spans="1:75" x14ac:dyDescent="0.2">
      <c r="A471" s="11" t="s">
        <v>1700</v>
      </c>
      <c r="B471" s="11"/>
      <c r="C471" s="11" t="s">
        <v>1487</v>
      </c>
      <c r="D471" s="11" t="s">
        <v>125</v>
      </c>
      <c r="E471" s="11" t="s">
        <v>779</v>
      </c>
      <c r="F471" s="11" t="s">
        <v>1621</v>
      </c>
      <c r="G471" s="11" t="s">
        <v>779</v>
      </c>
      <c r="H471" s="11" t="s">
        <v>1621</v>
      </c>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row>
    <row r="472" spans="1:75" x14ac:dyDescent="0.2">
      <c r="A472" s="6" t="s">
        <v>3529</v>
      </c>
      <c r="B472" s="6"/>
      <c r="C472" s="6" t="s">
        <v>1487</v>
      </c>
      <c r="D472" s="6" t="s">
        <v>125</v>
      </c>
      <c r="E472" s="6" t="s">
        <v>779</v>
      </c>
      <c r="F472" s="6" t="s">
        <v>1621</v>
      </c>
      <c r="G472" s="6" t="s">
        <v>779</v>
      </c>
      <c r="H472" s="6" t="s">
        <v>1621</v>
      </c>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v>12.8</v>
      </c>
      <c r="BJ472" s="6">
        <v>15</v>
      </c>
      <c r="BK472" s="6">
        <v>15.6</v>
      </c>
      <c r="BL472" s="6"/>
      <c r="BM472" s="6"/>
      <c r="BN472" s="6"/>
      <c r="BO472" s="6"/>
      <c r="BP472" s="6"/>
      <c r="BQ472" s="6" t="s">
        <v>2975</v>
      </c>
      <c r="BR472" s="6" t="s">
        <v>67</v>
      </c>
      <c r="BS472" s="7">
        <v>44832</v>
      </c>
      <c r="BT472" s="6" t="s">
        <v>2976</v>
      </c>
      <c r="BU472" s="6">
        <v>7017</v>
      </c>
      <c r="BV472" s="6" t="s">
        <v>60</v>
      </c>
      <c r="BW472" s="6" t="s">
        <v>2976</v>
      </c>
    </row>
    <row r="473" spans="1:75" x14ac:dyDescent="0.2">
      <c r="A473" s="6" t="s">
        <v>3530</v>
      </c>
      <c r="B473" s="6"/>
      <c r="C473" s="6" t="s">
        <v>1487</v>
      </c>
      <c r="D473" s="6" t="s">
        <v>125</v>
      </c>
      <c r="E473" s="6" t="s">
        <v>779</v>
      </c>
      <c r="F473" s="6" t="s">
        <v>1621</v>
      </c>
      <c r="G473" s="6" t="s">
        <v>779</v>
      </c>
      <c r="H473" s="6" t="s">
        <v>1621</v>
      </c>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v>14.6</v>
      </c>
      <c r="BK473" s="6"/>
      <c r="BL473" s="6">
        <v>18.100000000000001</v>
      </c>
      <c r="BM473" s="6"/>
      <c r="BN473" s="6"/>
      <c r="BO473" s="6"/>
      <c r="BP473" s="6"/>
      <c r="BQ473" s="6" t="s">
        <v>2975</v>
      </c>
      <c r="BR473" s="6" t="s">
        <v>67</v>
      </c>
      <c r="BS473" s="7">
        <v>44832</v>
      </c>
      <c r="BT473" s="6" t="s">
        <v>2976</v>
      </c>
      <c r="BU473" s="6">
        <v>7017</v>
      </c>
      <c r="BV473" s="6"/>
      <c r="BW473" s="6"/>
    </row>
    <row r="474" spans="1:75" x14ac:dyDescent="0.2">
      <c r="A474" s="6" t="s">
        <v>3531</v>
      </c>
      <c r="B474" s="6"/>
      <c r="C474" s="6" t="s">
        <v>1487</v>
      </c>
      <c r="D474" s="6" t="s">
        <v>125</v>
      </c>
      <c r="E474" s="6" t="s">
        <v>779</v>
      </c>
      <c r="F474" s="6" t="s">
        <v>1621</v>
      </c>
      <c r="G474" s="6" t="s">
        <v>779</v>
      </c>
      <c r="H474" s="6" t="s">
        <v>1621</v>
      </c>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v>13.7</v>
      </c>
      <c r="BJ474" s="6"/>
      <c r="BK474" s="6"/>
      <c r="BL474" s="6"/>
      <c r="BM474" s="6"/>
      <c r="BN474" s="6"/>
      <c r="BO474" s="6"/>
      <c r="BP474" s="6"/>
      <c r="BQ474" s="6" t="s">
        <v>2975</v>
      </c>
      <c r="BR474" s="6" t="s">
        <v>67</v>
      </c>
      <c r="BS474" s="7">
        <v>44832</v>
      </c>
      <c r="BT474" s="6" t="s">
        <v>2976</v>
      </c>
      <c r="BU474" s="6">
        <v>7017</v>
      </c>
      <c r="BV474" s="6"/>
      <c r="BW474" s="6"/>
    </row>
    <row r="475" spans="1:75" x14ac:dyDescent="0.2">
      <c r="A475" s="6" t="s">
        <v>3528</v>
      </c>
      <c r="B475" s="6" t="s">
        <v>322</v>
      </c>
      <c r="C475" s="6" t="s">
        <v>1487</v>
      </c>
      <c r="D475" s="6" t="s">
        <v>125</v>
      </c>
      <c r="E475" s="6" t="s">
        <v>779</v>
      </c>
      <c r="F475" s="6" t="s">
        <v>1621</v>
      </c>
      <c r="G475" s="6" t="s">
        <v>779</v>
      </c>
      <c r="H475" s="6" t="s">
        <v>1621</v>
      </c>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v>12.8</v>
      </c>
      <c r="BJ475" s="6"/>
      <c r="BK475" s="6">
        <v>16.100000000000001</v>
      </c>
      <c r="BL475" s="6"/>
      <c r="BM475" s="6"/>
      <c r="BN475" s="6"/>
      <c r="BO475" s="6"/>
      <c r="BP475" s="6"/>
      <c r="BQ475" s="6" t="s">
        <v>2975</v>
      </c>
      <c r="BR475" s="6" t="s">
        <v>67</v>
      </c>
      <c r="BS475" s="7">
        <v>44832</v>
      </c>
      <c r="BT475" s="6" t="s">
        <v>2976</v>
      </c>
      <c r="BU475" s="6">
        <v>7017</v>
      </c>
      <c r="BV475" s="6"/>
      <c r="BW475" s="6"/>
    </row>
    <row r="476" spans="1:75" x14ac:dyDescent="0.2">
      <c r="A476" s="10" t="s">
        <v>2885</v>
      </c>
      <c r="B476" s="10"/>
      <c r="C476" s="10" t="s">
        <v>1487</v>
      </c>
      <c r="D476" s="10" t="s">
        <v>125</v>
      </c>
      <c r="E476" s="10" t="s">
        <v>779</v>
      </c>
      <c r="F476" s="10" t="s">
        <v>781</v>
      </c>
      <c r="G476" s="10" t="s">
        <v>779</v>
      </c>
      <c r="H476" s="10" t="s">
        <v>2884</v>
      </c>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t="s">
        <v>67</v>
      </c>
      <c r="BS476" s="12">
        <v>44832</v>
      </c>
      <c r="BT476" s="10" t="s">
        <v>2876</v>
      </c>
      <c r="BU476" s="10">
        <v>6224</v>
      </c>
      <c r="BV476" s="10" t="s">
        <v>60</v>
      </c>
      <c r="BW476" s="10" t="s">
        <v>2823</v>
      </c>
    </row>
    <row r="477" spans="1:75" x14ac:dyDescent="0.2">
      <c r="A477" s="10" t="s">
        <v>2894</v>
      </c>
      <c r="B477" s="10"/>
      <c r="C477" s="10" t="s">
        <v>1487</v>
      </c>
      <c r="D477" s="10" t="s">
        <v>125</v>
      </c>
      <c r="E477" s="10" t="s">
        <v>779</v>
      </c>
      <c r="F477" s="10" t="s">
        <v>781</v>
      </c>
      <c r="G477" s="10" t="s">
        <v>779</v>
      </c>
      <c r="H477" s="10" t="s">
        <v>2884</v>
      </c>
      <c r="I477" s="10"/>
      <c r="J477" s="10"/>
      <c r="K477" s="10"/>
      <c r="L477" s="10" t="s">
        <v>2895</v>
      </c>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t="s">
        <v>67</v>
      </c>
      <c r="BS477" s="12">
        <v>44832</v>
      </c>
      <c r="BT477" s="10" t="s">
        <v>2876</v>
      </c>
      <c r="BU477" s="10">
        <v>6224</v>
      </c>
      <c r="BV477" s="10" t="s">
        <v>60</v>
      </c>
      <c r="BW477" s="10" t="s">
        <v>2823</v>
      </c>
    </row>
    <row r="478" spans="1:75" x14ac:dyDescent="0.2">
      <c r="A478" s="10" t="s">
        <v>2888</v>
      </c>
      <c r="B478" s="10"/>
      <c r="C478" s="10" t="s">
        <v>1487</v>
      </c>
      <c r="D478" s="10" t="s">
        <v>125</v>
      </c>
      <c r="E478" s="10" t="s">
        <v>779</v>
      </c>
      <c r="F478" s="10" t="s">
        <v>781</v>
      </c>
      <c r="G478" s="10" t="s">
        <v>779</v>
      </c>
      <c r="H478" s="10" t="s">
        <v>2884</v>
      </c>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t="s">
        <v>67</v>
      </c>
      <c r="BS478" s="12">
        <v>44832</v>
      </c>
      <c r="BT478" s="10" t="s">
        <v>2876</v>
      </c>
      <c r="BU478" s="10">
        <v>6224</v>
      </c>
      <c r="BV478" s="10" t="s">
        <v>60</v>
      </c>
      <c r="BW478" s="10" t="s">
        <v>2823</v>
      </c>
    </row>
    <row r="479" spans="1:75" x14ac:dyDescent="0.2">
      <c r="A479" s="10" t="s">
        <v>2886</v>
      </c>
      <c r="B479" s="10"/>
      <c r="C479" s="10" t="s">
        <v>1487</v>
      </c>
      <c r="D479" s="10" t="s">
        <v>125</v>
      </c>
      <c r="E479" s="10" t="s">
        <v>779</v>
      </c>
      <c r="F479" s="10" t="s">
        <v>781</v>
      </c>
      <c r="G479" s="10" t="s">
        <v>779</v>
      </c>
      <c r="H479" s="10" t="s">
        <v>2884</v>
      </c>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t="s">
        <v>67</v>
      </c>
      <c r="BS479" s="12">
        <v>44832</v>
      </c>
      <c r="BT479" s="10" t="s">
        <v>2876</v>
      </c>
      <c r="BU479" s="10">
        <v>6224</v>
      </c>
      <c r="BV479" s="10" t="s">
        <v>60</v>
      </c>
      <c r="BW479" s="10" t="s">
        <v>2823</v>
      </c>
    </row>
    <row r="480" spans="1:75" x14ac:dyDescent="0.2">
      <c r="A480" s="10" t="s">
        <v>2887</v>
      </c>
      <c r="B480" s="10"/>
      <c r="C480" s="10" t="s">
        <v>1487</v>
      </c>
      <c r="D480" s="10" t="s">
        <v>125</v>
      </c>
      <c r="E480" s="10" t="s">
        <v>779</v>
      </c>
      <c r="F480" s="10" t="s">
        <v>781</v>
      </c>
      <c r="G480" s="10" t="s">
        <v>779</v>
      </c>
      <c r="H480" s="10" t="s">
        <v>2884</v>
      </c>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t="s">
        <v>67</v>
      </c>
      <c r="BS480" s="12">
        <v>44832</v>
      </c>
      <c r="BT480" s="10" t="s">
        <v>2876</v>
      </c>
      <c r="BU480" s="10">
        <v>6224</v>
      </c>
      <c r="BV480" s="10" t="s">
        <v>60</v>
      </c>
      <c r="BW480" s="10" t="s">
        <v>2823</v>
      </c>
    </row>
    <row r="481" spans="1:78" x14ac:dyDescent="0.2">
      <c r="A481" s="10" t="s">
        <v>2889</v>
      </c>
      <c r="B481" s="10"/>
      <c r="C481" s="10" t="s">
        <v>1487</v>
      </c>
      <c r="D481" s="10" t="s">
        <v>125</v>
      </c>
      <c r="E481" s="10" t="s">
        <v>779</v>
      </c>
      <c r="F481" s="10" t="s">
        <v>781</v>
      </c>
      <c r="G481" s="10" t="s">
        <v>779</v>
      </c>
      <c r="H481" s="10" t="s">
        <v>2884</v>
      </c>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t="s">
        <v>67</v>
      </c>
      <c r="BS481" s="12">
        <v>44832</v>
      </c>
      <c r="BT481" s="10" t="s">
        <v>2876</v>
      </c>
      <c r="BU481" s="10">
        <v>6224</v>
      </c>
      <c r="BV481" s="10" t="s">
        <v>60</v>
      </c>
      <c r="BW481" s="10" t="s">
        <v>2823</v>
      </c>
    </row>
    <row r="482" spans="1:78" x14ac:dyDescent="0.2">
      <c r="A482" t="s">
        <v>94</v>
      </c>
      <c r="C482" t="s">
        <v>1487</v>
      </c>
      <c r="D482" t="s">
        <v>125</v>
      </c>
      <c r="E482" t="s">
        <v>779</v>
      </c>
      <c r="F482" t="s">
        <v>781</v>
      </c>
      <c r="G482" t="s">
        <v>779</v>
      </c>
      <c r="H482" t="s">
        <v>2884</v>
      </c>
      <c r="Q482">
        <v>3.1</v>
      </c>
      <c r="T482">
        <v>3.7</v>
      </c>
      <c r="U482">
        <v>3.9</v>
      </c>
      <c r="X482">
        <v>5.0999999999999996</v>
      </c>
      <c r="Y482">
        <v>4.2</v>
      </c>
      <c r="AB482">
        <v>5.0999999999999996</v>
      </c>
      <c r="AC482">
        <v>4.7</v>
      </c>
      <c r="AF482">
        <v>6.2</v>
      </c>
      <c r="AG482">
        <v>3.8</v>
      </c>
      <c r="AJ482">
        <v>5.0999999999999996</v>
      </c>
      <c r="AO482">
        <v>3.6</v>
      </c>
      <c r="AR482">
        <v>2.4</v>
      </c>
      <c r="AS482">
        <v>4</v>
      </c>
      <c r="AV482">
        <v>2.9</v>
      </c>
      <c r="AW482">
        <v>4.5</v>
      </c>
      <c r="AZ482">
        <v>3.6</v>
      </c>
      <c r="BA482">
        <v>4.8</v>
      </c>
      <c r="BD482">
        <v>4.0999999999999996</v>
      </c>
      <c r="BE482">
        <v>5.2</v>
      </c>
      <c r="BH482">
        <v>3.4</v>
      </c>
      <c r="BR482" t="s">
        <v>67</v>
      </c>
      <c r="BS482" s="1">
        <v>44832</v>
      </c>
      <c r="BT482" t="s">
        <v>2876</v>
      </c>
      <c r="BU482">
        <v>6224</v>
      </c>
    </row>
    <row r="483" spans="1:78" x14ac:dyDescent="0.2">
      <c r="A483" s="11" t="s">
        <v>1700</v>
      </c>
      <c r="B483" s="11"/>
      <c r="C483" s="11" t="s">
        <v>1487</v>
      </c>
      <c r="D483" s="11" t="s">
        <v>125</v>
      </c>
      <c r="E483" s="11" t="s">
        <v>779</v>
      </c>
      <c r="F483" s="11" t="s">
        <v>781</v>
      </c>
      <c r="G483" s="11" t="s">
        <v>779</v>
      </c>
      <c r="H483" s="11" t="s">
        <v>782</v>
      </c>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row>
    <row r="484" spans="1:78" x14ac:dyDescent="0.2">
      <c r="A484" s="6" t="s">
        <v>3547</v>
      </c>
      <c r="B484" s="6"/>
      <c r="C484" s="6" t="s">
        <v>1487</v>
      </c>
      <c r="D484" s="6" t="s">
        <v>125</v>
      </c>
      <c r="E484" s="6" t="s">
        <v>779</v>
      </c>
      <c r="F484" s="6" t="s">
        <v>781</v>
      </c>
      <c r="G484" s="6" t="s">
        <v>779</v>
      </c>
      <c r="H484" s="6" t="s">
        <v>782</v>
      </c>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v>16.5</v>
      </c>
      <c r="BK484" s="6"/>
      <c r="BL484" s="6"/>
      <c r="BM484" s="6"/>
      <c r="BN484" s="6"/>
      <c r="BO484" s="6"/>
      <c r="BP484" s="6"/>
      <c r="BQ484" s="6" t="s">
        <v>1444</v>
      </c>
      <c r="BR484" s="6" t="s">
        <v>67</v>
      </c>
      <c r="BS484" s="7">
        <v>44806</v>
      </c>
      <c r="BT484" s="6" t="s">
        <v>1443</v>
      </c>
      <c r="BU484" s="6">
        <v>35427</v>
      </c>
      <c r="BV484" s="6"/>
      <c r="BW484" s="6"/>
    </row>
    <row r="485" spans="1:78" x14ac:dyDescent="0.2">
      <c r="C485" t="s">
        <v>1487</v>
      </c>
      <c r="D485" t="s">
        <v>125</v>
      </c>
      <c r="E485" t="s">
        <v>779</v>
      </c>
      <c r="F485" t="s">
        <v>781</v>
      </c>
      <c r="G485" t="s">
        <v>779</v>
      </c>
      <c r="H485" t="s">
        <v>782</v>
      </c>
      <c r="AS485">
        <v>4.5</v>
      </c>
      <c r="AV485">
        <v>3</v>
      </c>
      <c r="BA485">
        <v>5</v>
      </c>
      <c r="BD485">
        <v>4</v>
      </c>
      <c r="BE485">
        <v>5.6</v>
      </c>
      <c r="BR485" t="s">
        <v>67</v>
      </c>
      <c r="BS485" s="1">
        <v>44797</v>
      </c>
      <c r="BT485" t="s">
        <v>73</v>
      </c>
      <c r="BU485">
        <v>36083</v>
      </c>
      <c r="BV485" t="s">
        <v>60</v>
      </c>
      <c r="BW485" t="s">
        <v>73</v>
      </c>
    </row>
    <row r="486" spans="1:78" x14ac:dyDescent="0.2">
      <c r="A486" s="11" t="s">
        <v>1700</v>
      </c>
      <c r="B486" s="11"/>
      <c r="C486" s="11" t="s">
        <v>1487</v>
      </c>
      <c r="D486" s="11" t="s">
        <v>125</v>
      </c>
      <c r="E486" s="11" t="s">
        <v>779</v>
      </c>
      <c r="F486" s="11" t="s">
        <v>781</v>
      </c>
      <c r="G486" s="11" t="s">
        <v>779</v>
      </c>
      <c r="H486" s="11" t="s">
        <v>781</v>
      </c>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row>
    <row r="487" spans="1:78" s="10" customFormat="1" x14ac:dyDescent="0.2">
      <c r="A487" s="10" t="s">
        <v>3230</v>
      </c>
      <c r="C487" s="10" t="s">
        <v>1487</v>
      </c>
      <c r="D487" s="10" t="s">
        <v>125</v>
      </c>
      <c r="E487" s="10" t="s">
        <v>779</v>
      </c>
      <c r="F487" s="10" t="s">
        <v>781</v>
      </c>
      <c r="G487" s="10" t="s">
        <v>779</v>
      </c>
      <c r="H487" s="10" t="s">
        <v>781</v>
      </c>
      <c r="BR487" s="10" t="s">
        <v>67</v>
      </c>
      <c r="BS487" s="12">
        <v>44883</v>
      </c>
      <c r="BT487" s="10" t="s">
        <v>3210</v>
      </c>
      <c r="BU487" s="10">
        <v>19812</v>
      </c>
      <c r="BV487" s="10" t="s">
        <v>60</v>
      </c>
      <c r="BW487" s="35" t="s">
        <v>3210</v>
      </c>
      <c r="BX487"/>
      <c r="BY487"/>
      <c r="BZ487"/>
    </row>
    <row r="488" spans="1:78" s="10" customFormat="1" x14ac:dyDescent="0.2">
      <c r="A488" s="10" t="s">
        <v>3227</v>
      </c>
      <c r="C488" s="10" t="s">
        <v>1487</v>
      </c>
      <c r="D488" s="10" t="s">
        <v>125</v>
      </c>
      <c r="E488" s="10" t="s">
        <v>779</v>
      </c>
      <c r="F488" s="10" t="s">
        <v>781</v>
      </c>
      <c r="G488" s="10" t="s">
        <v>779</v>
      </c>
      <c r="H488" s="10" t="s">
        <v>781</v>
      </c>
      <c r="BR488" s="10" t="s">
        <v>67</v>
      </c>
      <c r="BS488" s="12">
        <v>44883</v>
      </c>
      <c r="BT488" s="10" t="s">
        <v>3210</v>
      </c>
      <c r="BU488" s="10">
        <v>19812</v>
      </c>
      <c r="BV488" s="10" t="s">
        <v>60</v>
      </c>
      <c r="BW488" s="35" t="s">
        <v>3210</v>
      </c>
      <c r="BX488"/>
      <c r="BY488"/>
      <c r="BZ488"/>
    </row>
    <row r="489" spans="1:78" x14ac:dyDescent="0.2">
      <c r="A489" s="10" t="s">
        <v>3229</v>
      </c>
      <c r="B489" s="10"/>
      <c r="C489" s="10" t="s">
        <v>1487</v>
      </c>
      <c r="D489" s="10" t="s">
        <v>125</v>
      </c>
      <c r="E489" s="10" t="s">
        <v>779</v>
      </c>
      <c r="F489" s="10" t="s">
        <v>781</v>
      </c>
      <c r="G489" s="10" t="s">
        <v>779</v>
      </c>
      <c r="H489" s="10" t="s">
        <v>781</v>
      </c>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t="s">
        <v>67</v>
      </c>
      <c r="BS489" s="12">
        <v>44883</v>
      </c>
      <c r="BT489" s="10" t="s">
        <v>3210</v>
      </c>
      <c r="BU489" s="10">
        <v>19812</v>
      </c>
      <c r="BV489" s="10" t="s">
        <v>60</v>
      </c>
      <c r="BW489" s="35" t="s">
        <v>3210</v>
      </c>
    </row>
    <row r="490" spans="1:78" x14ac:dyDescent="0.2">
      <c r="A490" s="10" t="s">
        <v>3228</v>
      </c>
      <c r="B490" s="10"/>
      <c r="C490" s="10" t="s">
        <v>1487</v>
      </c>
      <c r="D490" s="10" t="s">
        <v>125</v>
      </c>
      <c r="E490" s="10" t="s">
        <v>779</v>
      </c>
      <c r="F490" s="10" t="s">
        <v>781</v>
      </c>
      <c r="G490" s="10" t="s">
        <v>779</v>
      </c>
      <c r="H490" s="10" t="s">
        <v>781</v>
      </c>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t="s">
        <v>67</v>
      </c>
      <c r="BS490" s="12">
        <v>44883</v>
      </c>
      <c r="BT490" s="10" t="s">
        <v>3210</v>
      </c>
      <c r="BU490" s="10">
        <v>19812</v>
      </c>
      <c r="BV490" s="10" t="s">
        <v>60</v>
      </c>
      <c r="BW490" s="35" t="s">
        <v>3210</v>
      </c>
    </row>
    <row r="491" spans="1:78" x14ac:dyDescent="0.2">
      <c r="A491" s="10" t="s">
        <v>3231</v>
      </c>
      <c r="B491" s="10"/>
      <c r="C491" s="10" t="s">
        <v>1487</v>
      </c>
      <c r="D491" s="10" t="s">
        <v>125</v>
      </c>
      <c r="E491" s="10" t="s">
        <v>779</v>
      </c>
      <c r="F491" s="10" t="s">
        <v>781</v>
      </c>
      <c r="G491" s="10" t="s">
        <v>779</v>
      </c>
      <c r="H491" s="10" t="s">
        <v>781</v>
      </c>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t="s">
        <v>67</v>
      </c>
      <c r="BS491" s="12">
        <v>44883</v>
      </c>
      <c r="BT491" s="10" t="s">
        <v>3210</v>
      </c>
      <c r="BU491" s="10">
        <v>19812</v>
      </c>
      <c r="BV491" s="10" t="s">
        <v>60</v>
      </c>
      <c r="BW491" s="35" t="s">
        <v>3210</v>
      </c>
    </row>
    <row r="492" spans="1:78" x14ac:dyDescent="0.2">
      <c r="A492" s="10" t="s">
        <v>2892</v>
      </c>
      <c r="B492" s="10"/>
      <c r="C492" s="10" t="s">
        <v>1487</v>
      </c>
      <c r="D492" s="10" t="s">
        <v>125</v>
      </c>
      <c r="E492" s="10" t="s">
        <v>779</v>
      </c>
      <c r="F492" s="10" t="s">
        <v>1631</v>
      </c>
      <c r="G492" s="10" t="s">
        <v>779</v>
      </c>
      <c r="H492" s="10" t="s">
        <v>2893</v>
      </c>
      <c r="I492" s="10"/>
      <c r="J492" s="10"/>
      <c r="K492" s="10"/>
      <c r="L492" s="10" t="s">
        <v>416</v>
      </c>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t="s">
        <v>67</v>
      </c>
      <c r="BS492" s="12">
        <v>44832</v>
      </c>
      <c r="BT492" s="10" t="s">
        <v>2876</v>
      </c>
      <c r="BU492" s="10">
        <v>6224</v>
      </c>
      <c r="BV492" s="10" t="s">
        <v>60</v>
      </c>
      <c r="BW492" s="10" t="s">
        <v>2823</v>
      </c>
    </row>
    <row r="493" spans="1:78" x14ac:dyDescent="0.2">
      <c r="A493" s="11" t="s">
        <v>1700</v>
      </c>
      <c r="B493" s="11"/>
      <c r="C493" s="11" t="s">
        <v>1487</v>
      </c>
      <c r="D493" s="11" t="s">
        <v>125</v>
      </c>
      <c r="E493" s="11" t="s">
        <v>779</v>
      </c>
      <c r="F493" s="11" t="s">
        <v>1631</v>
      </c>
      <c r="G493" s="11" t="s">
        <v>779</v>
      </c>
      <c r="H493" s="11" t="s">
        <v>1631</v>
      </c>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row>
    <row r="494" spans="1:78" x14ac:dyDescent="0.2">
      <c r="A494" s="10" t="s">
        <v>3238</v>
      </c>
      <c r="B494" s="10" t="s">
        <v>322</v>
      </c>
      <c r="C494" s="10" t="s">
        <v>1487</v>
      </c>
      <c r="D494" s="10" t="s">
        <v>125</v>
      </c>
      <c r="E494" s="10" t="s">
        <v>779</v>
      </c>
      <c r="F494" s="10" t="s">
        <v>1631</v>
      </c>
      <c r="G494" s="10" t="s">
        <v>779</v>
      </c>
      <c r="H494" s="10" t="s">
        <v>1631</v>
      </c>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t="s">
        <v>67</v>
      </c>
      <c r="BS494" s="12">
        <v>44883</v>
      </c>
      <c r="BT494" s="10" t="s">
        <v>3210</v>
      </c>
      <c r="BU494" s="10">
        <v>19812</v>
      </c>
      <c r="BV494" s="10" t="s">
        <v>60</v>
      </c>
      <c r="BW494" s="35" t="s">
        <v>3210</v>
      </c>
    </row>
    <row r="495" spans="1:78" x14ac:dyDescent="0.2">
      <c r="A495" s="10" t="s">
        <v>2819</v>
      </c>
      <c r="B495" s="10" t="s">
        <v>322</v>
      </c>
      <c r="C495" s="10" t="s">
        <v>1487</v>
      </c>
      <c r="D495" s="10" t="s">
        <v>125</v>
      </c>
      <c r="E495" s="10" t="s">
        <v>779</v>
      </c>
      <c r="F495" s="10" t="s">
        <v>1631</v>
      </c>
      <c r="G495" s="10" t="s">
        <v>779</v>
      </c>
      <c r="H495" s="10" t="s">
        <v>1631</v>
      </c>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t="s">
        <v>67</v>
      </c>
      <c r="BS495" s="12">
        <v>44831</v>
      </c>
      <c r="BT495" s="10" t="s">
        <v>2823</v>
      </c>
      <c r="BU495" s="10">
        <v>6223</v>
      </c>
      <c r="BV495" s="10" t="s">
        <v>60</v>
      </c>
      <c r="BW495" s="10" t="s">
        <v>2823</v>
      </c>
    </row>
    <row r="496" spans="1:78" x14ac:dyDescent="0.2">
      <c r="A496" s="10" t="s">
        <v>2891</v>
      </c>
      <c r="B496" s="10"/>
      <c r="C496" s="10" t="s">
        <v>1487</v>
      </c>
      <c r="D496" s="10" t="s">
        <v>125</v>
      </c>
      <c r="E496" s="10" t="s">
        <v>779</v>
      </c>
      <c r="F496" s="10" t="s">
        <v>1631</v>
      </c>
      <c r="G496" s="10" t="s">
        <v>779</v>
      </c>
      <c r="H496" s="10" t="s">
        <v>1631</v>
      </c>
      <c r="I496" s="10"/>
      <c r="J496" s="10"/>
      <c r="K496" s="10"/>
      <c r="L496" s="10" t="s">
        <v>534</v>
      </c>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t="s">
        <v>67</v>
      </c>
      <c r="BS496" s="12">
        <v>44832</v>
      </c>
      <c r="BT496" s="10" t="s">
        <v>2876</v>
      </c>
      <c r="BU496" s="10">
        <v>6224</v>
      </c>
      <c r="BV496" s="10" t="s">
        <v>60</v>
      </c>
      <c r="BW496" s="10" t="s">
        <v>2823</v>
      </c>
    </row>
    <row r="497" spans="1:78" x14ac:dyDescent="0.2">
      <c r="A497" s="10" t="s">
        <v>2864</v>
      </c>
      <c r="B497" s="10"/>
      <c r="C497" s="10" t="s">
        <v>1487</v>
      </c>
      <c r="D497" s="10" t="s">
        <v>125</v>
      </c>
      <c r="E497" s="10" t="s">
        <v>779</v>
      </c>
      <c r="F497" s="10" t="s">
        <v>1631</v>
      </c>
      <c r="G497" s="10" t="s">
        <v>779</v>
      </c>
      <c r="H497" s="10" t="s">
        <v>1631</v>
      </c>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t="s">
        <v>67</v>
      </c>
      <c r="BS497" s="12">
        <v>44831</v>
      </c>
      <c r="BT497" s="10" t="s">
        <v>2823</v>
      </c>
      <c r="BU497" s="10">
        <v>6223</v>
      </c>
      <c r="BV497" s="10" t="s">
        <v>60</v>
      </c>
      <c r="BW497" s="10" t="s">
        <v>2823</v>
      </c>
    </row>
    <row r="498" spans="1:78" x14ac:dyDescent="0.2">
      <c r="A498" s="10" t="s">
        <v>2867</v>
      </c>
      <c r="B498" s="10"/>
      <c r="C498" s="10" t="s">
        <v>1487</v>
      </c>
      <c r="D498" s="10" t="s">
        <v>125</v>
      </c>
      <c r="E498" s="10" t="s">
        <v>779</v>
      </c>
      <c r="F498" s="10" t="s">
        <v>1631</v>
      </c>
      <c r="G498" s="10" t="s">
        <v>779</v>
      </c>
      <c r="H498" s="10" t="s">
        <v>1631</v>
      </c>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t="s">
        <v>67</v>
      </c>
      <c r="BS498" s="12">
        <v>44831</v>
      </c>
      <c r="BT498" s="10" t="s">
        <v>2823</v>
      </c>
      <c r="BU498" s="10">
        <v>6223</v>
      </c>
      <c r="BV498" s="10" t="s">
        <v>60</v>
      </c>
      <c r="BW498" s="10" t="s">
        <v>2823</v>
      </c>
    </row>
    <row r="499" spans="1:78" x14ac:dyDescent="0.2">
      <c r="A499" s="10" t="s">
        <v>2866</v>
      </c>
      <c r="B499" s="10"/>
      <c r="C499" s="10" t="s">
        <v>1487</v>
      </c>
      <c r="D499" s="10" t="s">
        <v>125</v>
      </c>
      <c r="E499" s="10" t="s">
        <v>779</v>
      </c>
      <c r="F499" s="10" t="s">
        <v>1631</v>
      </c>
      <c r="G499" s="10" t="s">
        <v>779</v>
      </c>
      <c r="H499" s="10" t="s">
        <v>1631</v>
      </c>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t="s">
        <v>67</v>
      </c>
      <c r="BS499" s="12">
        <v>44831</v>
      </c>
      <c r="BT499" s="10" t="s">
        <v>2823</v>
      </c>
      <c r="BU499" s="10">
        <v>6223</v>
      </c>
      <c r="BV499" s="10" t="s">
        <v>60</v>
      </c>
      <c r="BW499" s="10" t="s">
        <v>2823</v>
      </c>
    </row>
    <row r="500" spans="1:78" x14ac:dyDescent="0.2">
      <c r="A500" s="10" t="s">
        <v>2862</v>
      </c>
      <c r="B500" s="10"/>
      <c r="C500" s="10" t="s">
        <v>1487</v>
      </c>
      <c r="D500" s="10" t="s">
        <v>125</v>
      </c>
      <c r="E500" s="10" t="s">
        <v>779</v>
      </c>
      <c r="F500" s="10" t="s">
        <v>1631</v>
      </c>
      <c r="G500" s="10" t="s">
        <v>779</v>
      </c>
      <c r="H500" s="10" t="s">
        <v>1631</v>
      </c>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t="s">
        <v>67</v>
      </c>
      <c r="BS500" s="12">
        <v>44831</v>
      </c>
      <c r="BT500" s="10" t="s">
        <v>2823</v>
      </c>
      <c r="BU500" s="10">
        <v>6223</v>
      </c>
      <c r="BV500" s="10" t="s">
        <v>60</v>
      </c>
      <c r="BW500" s="10" t="s">
        <v>2823</v>
      </c>
    </row>
    <row r="501" spans="1:78" x14ac:dyDescent="0.2">
      <c r="A501" s="10" t="s">
        <v>2869</v>
      </c>
      <c r="B501" s="10"/>
      <c r="C501" s="10" t="s">
        <v>1487</v>
      </c>
      <c r="D501" s="10" t="s">
        <v>125</v>
      </c>
      <c r="E501" s="10" t="s">
        <v>779</v>
      </c>
      <c r="F501" s="10" t="s">
        <v>1631</v>
      </c>
      <c r="G501" s="10" t="s">
        <v>779</v>
      </c>
      <c r="H501" s="10" t="s">
        <v>1631</v>
      </c>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t="s">
        <v>67</v>
      </c>
      <c r="BS501" s="12">
        <v>44831</v>
      </c>
      <c r="BT501" s="10" t="s">
        <v>2823</v>
      </c>
      <c r="BU501" s="10">
        <v>6223</v>
      </c>
      <c r="BV501" s="10" t="s">
        <v>60</v>
      </c>
      <c r="BW501" s="10" t="s">
        <v>2823</v>
      </c>
    </row>
    <row r="502" spans="1:78" x14ac:dyDescent="0.2">
      <c r="A502" s="10" t="s">
        <v>2868</v>
      </c>
      <c r="B502" s="10"/>
      <c r="C502" s="10" t="s">
        <v>1487</v>
      </c>
      <c r="D502" s="10" t="s">
        <v>125</v>
      </c>
      <c r="E502" s="10" t="s">
        <v>779</v>
      </c>
      <c r="F502" s="10" t="s">
        <v>1631</v>
      </c>
      <c r="G502" s="10" t="s">
        <v>779</v>
      </c>
      <c r="H502" s="10" t="s">
        <v>1631</v>
      </c>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t="s">
        <v>67</v>
      </c>
      <c r="BS502" s="12">
        <v>44831</v>
      </c>
      <c r="BT502" s="10" t="s">
        <v>2823</v>
      </c>
      <c r="BU502" s="10">
        <v>6223</v>
      </c>
      <c r="BV502" s="10" t="s">
        <v>60</v>
      </c>
      <c r="BW502" s="10" t="s">
        <v>2823</v>
      </c>
    </row>
    <row r="503" spans="1:78" x14ac:dyDescent="0.2">
      <c r="A503" s="10" t="s">
        <v>2865</v>
      </c>
      <c r="B503" s="10"/>
      <c r="C503" s="10" t="s">
        <v>1487</v>
      </c>
      <c r="D503" s="10" t="s">
        <v>125</v>
      </c>
      <c r="E503" s="10" t="s">
        <v>779</v>
      </c>
      <c r="F503" s="10" t="s">
        <v>1631</v>
      </c>
      <c r="G503" s="10" t="s">
        <v>779</v>
      </c>
      <c r="H503" s="10" t="s">
        <v>1631</v>
      </c>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t="s">
        <v>67</v>
      </c>
      <c r="BS503" s="12">
        <v>44831</v>
      </c>
      <c r="BT503" s="10" t="s">
        <v>2823</v>
      </c>
      <c r="BU503" s="10">
        <v>6223</v>
      </c>
      <c r="BV503" s="10" t="s">
        <v>60</v>
      </c>
      <c r="BW503" s="10" t="s">
        <v>2823</v>
      </c>
    </row>
    <row r="504" spans="1:78" x14ac:dyDescent="0.2">
      <c r="A504" s="10" t="s">
        <v>2863</v>
      </c>
      <c r="B504" s="10"/>
      <c r="C504" s="10" t="s">
        <v>1487</v>
      </c>
      <c r="D504" s="10" t="s">
        <v>125</v>
      </c>
      <c r="E504" s="10" t="s">
        <v>779</v>
      </c>
      <c r="F504" s="10" t="s">
        <v>1631</v>
      </c>
      <c r="G504" s="10" t="s">
        <v>779</v>
      </c>
      <c r="H504" s="10" t="s">
        <v>1631</v>
      </c>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t="s">
        <v>67</v>
      </c>
      <c r="BS504" s="12">
        <v>44831</v>
      </c>
      <c r="BT504" s="10" t="s">
        <v>2823</v>
      </c>
      <c r="BU504" s="10">
        <v>6223</v>
      </c>
      <c r="BV504" s="10" t="s">
        <v>60</v>
      </c>
      <c r="BW504" s="10" t="s">
        <v>2823</v>
      </c>
    </row>
    <row r="505" spans="1:78" x14ac:dyDescent="0.2">
      <c r="A505" t="s">
        <v>94</v>
      </c>
      <c r="C505" t="s">
        <v>1487</v>
      </c>
      <c r="D505" t="s">
        <v>125</v>
      </c>
      <c r="E505" t="s">
        <v>779</v>
      </c>
      <c r="F505" t="s">
        <v>1631</v>
      </c>
      <c r="G505" t="s">
        <v>779</v>
      </c>
      <c r="H505" t="s">
        <v>1631</v>
      </c>
      <c r="U505">
        <v>3</v>
      </c>
      <c r="X505">
        <v>4</v>
      </c>
      <c r="Y505">
        <v>3.3</v>
      </c>
      <c r="AB505">
        <v>4.2</v>
      </c>
      <c r="AC505">
        <v>3.4</v>
      </c>
      <c r="AF505">
        <v>4.4000000000000004</v>
      </c>
      <c r="AG505">
        <v>2.9</v>
      </c>
      <c r="AJ505">
        <v>3.9</v>
      </c>
      <c r="AO505">
        <v>2.5</v>
      </c>
      <c r="AR505">
        <v>2</v>
      </c>
      <c r="AS505">
        <v>2.8</v>
      </c>
      <c r="AV505">
        <v>2.1</v>
      </c>
      <c r="AW505">
        <v>3</v>
      </c>
      <c r="AZ505">
        <v>2.5</v>
      </c>
      <c r="BA505">
        <v>3.2</v>
      </c>
      <c r="BD505">
        <v>2.7</v>
      </c>
      <c r="BE505">
        <v>3.5</v>
      </c>
      <c r="BH505">
        <v>2.4</v>
      </c>
      <c r="BR505" t="s">
        <v>67</v>
      </c>
      <c r="BS505" s="1">
        <v>44831</v>
      </c>
      <c r="BT505" t="s">
        <v>2823</v>
      </c>
      <c r="BU505">
        <v>6223</v>
      </c>
      <c r="BV505" t="s">
        <v>60</v>
      </c>
    </row>
    <row r="506" spans="1:78" x14ac:dyDescent="0.2">
      <c r="A506" s="11" t="s">
        <v>1700</v>
      </c>
      <c r="B506" s="11"/>
      <c r="C506" s="11" t="s">
        <v>1487</v>
      </c>
      <c r="D506" s="11" t="s">
        <v>125</v>
      </c>
      <c r="E506" s="11" t="s">
        <v>779</v>
      </c>
      <c r="F506" s="11" t="s">
        <v>783</v>
      </c>
      <c r="G506" s="11" t="s">
        <v>779</v>
      </c>
      <c r="H506" s="11" t="s">
        <v>783</v>
      </c>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row>
    <row r="507" spans="1:78" x14ac:dyDescent="0.2">
      <c r="A507" s="10" t="s">
        <v>2855</v>
      </c>
      <c r="B507" s="10"/>
      <c r="C507" s="10" t="s">
        <v>1487</v>
      </c>
      <c r="D507" s="10" t="s">
        <v>125</v>
      </c>
      <c r="E507" s="10" t="s">
        <v>779</v>
      </c>
      <c r="F507" s="10" t="s">
        <v>783</v>
      </c>
      <c r="G507" s="10" t="s">
        <v>779</v>
      </c>
      <c r="H507" s="10" t="s">
        <v>783</v>
      </c>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t="s">
        <v>67</v>
      </c>
      <c r="BS507" s="12">
        <v>44831</v>
      </c>
      <c r="BT507" s="10" t="s">
        <v>2823</v>
      </c>
      <c r="BU507" s="10">
        <v>6223</v>
      </c>
      <c r="BV507" s="10" t="s">
        <v>60</v>
      </c>
      <c r="BW507" s="10" t="s">
        <v>2823</v>
      </c>
    </row>
    <row r="508" spans="1:78" x14ac:dyDescent="0.2">
      <c r="A508" s="10" t="s">
        <v>2857</v>
      </c>
      <c r="B508" s="10"/>
      <c r="C508" s="10" t="s">
        <v>1487</v>
      </c>
      <c r="D508" s="10" t="s">
        <v>125</v>
      </c>
      <c r="E508" s="10" t="s">
        <v>779</v>
      </c>
      <c r="F508" s="10" t="s">
        <v>783</v>
      </c>
      <c r="G508" s="10" t="s">
        <v>779</v>
      </c>
      <c r="H508" s="10" t="s">
        <v>783</v>
      </c>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t="s">
        <v>67</v>
      </c>
      <c r="BS508" s="12">
        <v>44831</v>
      </c>
      <c r="BT508" s="10" t="s">
        <v>2823</v>
      </c>
      <c r="BU508" s="10">
        <v>6223</v>
      </c>
      <c r="BV508" s="10" t="s">
        <v>60</v>
      </c>
      <c r="BW508" s="10" t="s">
        <v>2823</v>
      </c>
      <c r="BX508" s="19"/>
      <c r="BY508" s="19"/>
      <c r="BZ508" s="19"/>
    </row>
    <row r="509" spans="1:78" x14ac:dyDescent="0.2">
      <c r="A509" s="10" t="s">
        <v>2860</v>
      </c>
      <c r="B509" s="10"/>
      <c r="C509" s="10" t="s">
        <v>1487</v>
      </c>
      <c r="D509" s="10" t="s">
        <v>125</v>
      </c>
      <c r="E509" s="10" t="s">
        <v>779</v>
      </c>
      <c r="F509" s="10" t="s">
        <v>783</v>
      </c>
      <c r="G509" s="10" t="s">
        <v>779</v>
      </c>
      <c r="H509" s="10" t="s">
        <v>783</v>
      </c>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t="s">
        <v>67</v>
      </c>
      <c r="BS509" s="12">
        <v>44831</v>
      </c>
      <c r="BT509" s="10" t="s">
        <v>2823</v>
      </c>
      <c r="BU509" s="10">
        <v>6223</v>
      </c>
      <c r="BV509" s="10" t="s">
        <v>60</v>
      </c>
      <c r="BW509" s="10" t="s">
        <v>2823</v>
      </c>
    </row>
    <row r="510" spans="1:78" x14ac:dyDescent="0.2">
      <c r="A510" s="10" t="s">
        <v>2861</v>
      </c>
      <c r="B510" s="10"/>
      <c r="C510" s="10" t="s">
        <v>1487</v>
      </c>
      <c r="D510" s="10" t="s">
        <v>125</v>
      </c>
      <c r="E510" s="10" t="s">
        <v>779</v>
      </c>
      <c r="F510" s="10" t="s">
        <v>783</v>
      </c>
      <c r="G510" s="10" t="s">
        <v>779</v>
      </c>
      <c r="H510" s="10" t="s">
        <v>783</v>
      </c>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t="s">
        <v>67</v>
      </c>
      <c r="BS510" s="12">
        <v>44831</v>
      </c>
      <c r="BT510" s="10" t="s">
        <v>2823</v>
      </c>
      <c r="BU510" s="10">
        <v>6223</v>
      </c>
      <c r="BV510" s="10" t="s">
        <v>60</v>
      </c>
      <c r="BW510" s="10" t="s">
        <v>2823</v>
      </c>
      <c r="BX510" s="5"/>
      <c r="BY510" s="5"/>
      <c r="BZ510" s="5"/>
    </row>
    <row r="511" spans="1:78" x14ac:dyDescent="0.2">
      <c r="A511" s="10" t="s">
        <v>2830</v>
      </c>
      <c r="B511" s="10"/>
      <c r="C511" s="10" t="s">
        <v>1487</v>
      </c>
      <c r="D511" s="10" t="s">
        <v>125</v>
      </c>
      <c r="E511" s="10" t="s">
        <v>779</v>
      </c>
      <c r="F511" s="10" t="s">
        <v>783</v>
      </c>
      <c r="G511" s="10" t="s">
        <v>779</v>
      </c>
      <c r="H511" s="10" t="s">
        <v>783</v>
      </c>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t="s">
        <v>67</v>
      </c>
      <c r="BS511" s="12">
        <v>44831</v>
      </c>
      <c r="BT511" s="10" t="s">
        <v>2823</v>
      </c>
      <c r="BU511" s="10">
        <v>6223</v>
      </c>
      <c r="BV511" s="10" t="s">
        <v>60</v>
      </c>
      <c r="BW511" s="10" t="s">
        <v>2823</v>
      </c>
      <c r="BX511" s="19"/>
      <c r="BY511" s="19"/>
      <c r="BZ511" s="19"/>
    </row>
    <row r="512" spans="1:78" s="10" customFormat="1" x14ac:dyDescent="0.2">
      <c r="A512" s="10" t="s">
        <v>2856</v>
      </c>
      <c r="C512" s="10" t="s">
        <v>1487</v>
      </c>
      <c r="D512" s="10" t="s">
        <v>125</v>
      </c>
      <c r="E512" s="10" t="s">
        <v>779</v>
      </c>
      <c r="F512" s="10" t="s">
        <v>783</v>
      </c>
      <c r="G512" s="10" t="s">
        <v>779</v>
      </c>
      <c r="H512" s="10" t="s">
        <v>783</v>
      </c>
      <c r="BR512" s="10" t="s">
        <v>67</v>
      </c>
      <c r="BS512" s="12">
        <v>44831</v>
      </c>
      <c r="BT512" s="10" t="s">
        <v>2823</v>
      </c>
      <c r="BU512" s="10">
        <v>6223</v>
      </c>
      <c r="BV512" s="10" t="s">
        <v>60</v>
      </c>
      <c r="BW512" s="10" t="s">
        <v>2823</v>
      </c>
      <c r="BX512" s="19"/>
      <c r="BY512" s="19"/>
      <c r="BZ512" s="19"/>
    </row>
    <row r="513" spans="1:78" s="51" customFormat="1" x14ac:dyDescent="0.2">
      <c r="A513" s="10" t="s">
        <v>2859</v>
      </c>
      <c r="B513" s="10"/>
      <c r="C513" s="10" t="s">
        <v>1487</v>
      </c>
      <c r="D513" s="10" t="s">
        <v>125</v>
      </c>
      <c r="E513" s="10" t="s">
        <v>779</v>
      </c>
      <c r="F513" s="10" t="s">
        <v>783</v>
      </c>
      <c r="G513" s="10" t="s">
        <v>779</v>
      </c>
      <c r="H513" s="10" t="s">
        <v>783</v>
      </c>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t="s">
        <v>67</v>
      </c>
      <c r="BS513" s="12">
        <v>44831</v>
      </c>
      <c r="BT513" s="10" t="s">
        <v>2823</v>
      </c>
      <c r="BU513" s="10">
        <v>6223</v>
      </c>
      <c r="BV513" s="10" t="s">
        <v>60</v>
      </c>
      <c r="BW513" s="10" t="s">
        <v>2823</v>
      </c>
      <c r="BX513" s="19"/>
      <c r="BY513" s="19"/>
      <c r="BZ513" s="19"/>
    </row>
    <row r="514" spans="1:78" s="51" customFormat="1" x14ac:dyDescent="0.2">
      <c r="A514" s="10" t="s">
        <v>2858</v>
      </c>
      <c r="B514" s="10"/>
      <c r="C514" s="10" t="s">
        <v>1487</v>
      </c>
      <c r="D514" s="10" t="s">
        <v>125</v>
      </c>
      <c r="E514" s="10" t="s">
        <v>779</v>
      </c>
      <c r="F514" s="10" t="s">
        <v>783</v>
      </c>
      <c r="G514" s="10" t="s">
        <v>779</v>
      </c>
      <c r="H514" s="10" t="s">
        <v>783</v>
      </c>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t="s">
        <v>67</v>
      </c>
      <c r="BS514" s="12">
        <v>44831</v>
      </c>
      <c r="BT514" s="10" t="s">
        <v>2823</v>
      </c>
      <c r="BU514" s="10">
        <v>6223</v>
      </c>
      <c r="BV514" s="10" t="s">
        <v>60</v>
      </c>
      <c r="BW514" s="10" t="s">
        <v>2823</v>
      </c>
      <c r="BX514" s="19"/>
      <c r="BY514" s="19"/>
      <c r="BZ514" s="19"/>
    </row>
    <row r="515" spans="1:78" s="51" customFormat="1" x14ac:dyDescent="0.2">
      <c r="A515" t="s">
        <v>3320</v>
      </c>
      <c r="B515"/>
      <c r="C515" t="s">
        <v>1487</v>
      </c>
      <c r="D515" t="s">
        <v>125</v>
      </c>
      <c r="E515" t="s">
        <v>779</v>
      </c>
      <c r="F515" t="s">
        <v>783</v>
      </c>
      <c r="G515" t="s">
        <v>779</v>
      </c>
      <c r="H515" t="s">
        <v>783</v>
      </c>
      <c r="I515"/>
      <c r="J515"/>
      <c r="K515"/>
      <c r="L515"/>
      <c r="M515"/>
      <c r="N515"/>
      <c r="O515"/>
      <c r="P515"/>
      <c r="Q515">
        <v>2.5299999999999998</v>
      </c>
      <c r="R515"/>
      <c r="S515"/>
      <c r="T515">
        <v>3</v>
      </c>
      <c r="U515">
        <v>2.4700000000000002</v>
      </c>
      <c r="V515"/>
      <c r="W515"/>
      <c r="X515">
        <v>3.87</v>
      </c>
      <c r="Y515">
        <v>3.26</v>
      </c>
      <c r="Z515"/>
      <c r="AA515"/>
      <c r="AB515">
        <v>3.26</v>
      </c>
      <c r="AC515">
        <v>3.43</v>
      </c>
      <c r="AD515"/>
      <c r="AE515"/>
      <c r="AF515">
        <v>4.38</v>
      </c>
      <c r="AG515">
        <v>3.01</v>
      </c>
      <c r="AH515"/>
      <c r="AI515"/>
      <c r="AJ515">
        <v>4.08</v>
      </c>
      <c r="AK515"/>
      <c r="AL515"/>
      <c r="AM515"/>
      <c r="AN515"/>
      <c r="AO515"/>
      <c r="AP515"/>
      <c r="AQ515"/>
      <c r="AR515"/>
      <c r="AS515">
        <v>2.7</v>
      </c>
      <c r="AT515"/>
      <c r="AU515"/>
      <c r="AV515">
        <v>2</v>
      </c>
      <c r="AW515">
        <v>3.4</v>
      </c>
      <c r="AX515">
        <v>2.5099999999999998</v>
      </c>
      <c r="AY515">
        <v>2.68</v>
      </c>
      <c r="AZ515">
        <v>2.68</v>
      </c>
      <c r="BA515">
        <v>3.49</v>
      </c>
      <c r="BB515">
        <v>2.71</v>
      </c>
      <c r="BC515">
        <v>2.72</v>
      </c>
      <c r="BD515">
        <v>2.72</v>
      </c>
      <c r="BE515">
        <v>4.0199999999999996</v>
      </c>
      <c r="BF515">
        <v>2.62</v>
      </c>
      <c r="BG515">
        <v>2.27</v>
      </c>
      <c r="BH515">
        <v>2.62</v>
      </c>
      <c r="BI515"/>
      <c r="BJ515"/>
      <c r="BK515"/>
      <c r="BL515"/>
      <c r="BM515"/>
      <c r="BN515"/>
      <c r="BO515"/>
      <c r="BP515"/>
      <c r="BQ515" t="s">
        <v>3346</v>
      </c>
      <c r="BR515" t="s">
        <v>67</v>
      </c>
      <c r="BS515" s="1">
        <v>44886</v>
      </c>
      <c r="BT515" t="s">
        <v>3311</v>
      </c>
      <c r="BU515">
        <v>3596</v>
      </c>
      <c r="BV515"/>
      <c r="BW515"/>
      <c r="BX515" s="19"/>
      <c r="BY515" s="19"/>
      <c r="BZ515" s="19"/>
    </row>
    <row r="516" spans="1:78" s="51" customFormat="1" x14ac:dyDescent="0.2">
      <c r="A516" t="s">
        <v>3320</v>
      </c>
      <c r="B516"/>
      <c r="C516" t="s">
        <v>1487</v>
      </c>
      <c r="D516" t="s">
        <v>125</v>
      </c>
      <c r="E516" t="s">
        <v>779</v>
      </c>
      <c r="F516" t="s">
        <v>783</v>
      </c>
      <c r="G516" t="s">
        <v>779</v>
      </c>
      <c r="H516" t="s">
        <v>783</v>
      </c>
      <c r="I516"/>
      <c r="J516"/>
      <c r="K516"/>
      <c r="L516"/>
      <c r="M516">
        <v>2.33</v>
      </c>
      <c r="N516"/>
      <c r="O516"/>
      <c r="P516">
        <v>1.9</v>
      </c>
      <c r="Q516">
        <v>2.68</v>
      </c>
      <c r="R516"/>
      <c r="S516"/>
      <c r="T516">
        <v>3.04</v>
      </c>
      <c r="U516">
        <v>2.54</v>
      </c>
      <c r="V516"/>
      <c r="W516"/>
      <c r="X516">
        <v>3.71</v>
      </c>
      <c r="Y516">
        <v>3.34</v>
      </c>
      <c r="Z516"/>
      <c r="AA516"/>
      <c r="AB516">
        <v>4.1100000000000003</v>
      </c>
      <c r="AC516">
        <v>3.57</v>
      </c>
      <c r="AD516"/>
      <c r="AE516"/>
      <c r="AF516">
        <v>4.8</v>
      </c>
      <c r="AG516">
        <v>2.88</v>
      </c>
      <c r="AH516"/>
      <c r="AI516"/>
      <c r="AJ516">
        <v>4.1900000000000004</v>
      </c>
      <c r="AK516">
        <v>2.0499999999999998</v>
      </c>
      <c r="AL516"/>
      <c r="AM516"/>
      <c r="AN516">
        <v>1.5</v>
      </c>
      <c r="AO516">
        <v>2.6</v>
      </c>
      <c r="AP516"/>
      <c r="AQ516"/>
      <c r="AR516">
        <v>1.84</v>
      </c>
      <c r="AS516">
        <v>2.92</v>
      </c>
      <c r="AT516"/>
      <c r="AU516"/>
      <c r="AV516">
        <v>2.2200000000000002</v>
      </c>
      <c r="AW516">
        <v>3.43</v>
      </c>
      <c r="AX516"/>
      <c r="AY516"/>
      <c r="AZ516">
        <v>2.67</v>
      </c>
      <c r="BA516">
        <v>3.65</v>
      </c>
      <c r="BB516"/>
      <c r="BC516"/>
      <c r="BD516">
        <v>2.86</v>
      </c>
      <c r="BE516">
        <v>3.86</v>
      </c>
      <c r="BF516"/>
      <c r="BG516"/>
      <c r="BH516">
        <v>2.62</v>
      </c>
      <c r="BI516"/>
      <c r="BJ516"/>
      <c r="BK516"/>
      <c r="BL516"/>
      <c r="BM516"/>
      <c r="BN516"/>
      <c r="BO516"/>
      <c r="BP516"/>
      <c r="BQ516"/>
      <c r="BR516" t="s">
        <v>67</v>
      </c>
      <c r="BS516" s="1">
        <v>44886</v>
      </c>
      <c r="BT516" t="s">
        <v>3367</v>
      </c>
      <c r="BU516">
        <v>1737</v>
      </c>
      <c r="BV516"/>
      <c r="BW516"/>
      <c r="BX516"/>
      <c r="BY516"/>
      <c r="BZ516"/>
    </row>
    <row r="517" spans="1:78" s="51" customFormat="1" x14ac:dyDescent="0.2">
      <c r="A517" s="10" t="s">
        <v>3596</v>
      </c>
      <c r="B517" s="10"/>
      <c r="C517" s="10" t="s">
        <v>1487</v>
      </c>
      <c r="D517" s="10" t="s">
        <v>125</v>
      </c>
      <c r="E517" s="10" t="s">
        <v>779</v>
      </c>
      <c r="F517" s="10" t="s">
        <v>783</v>
      </c>
      <c r="G517" s="10" t="s">
        <v>779</v>
      </c>
      <c r="H517" s="10" t="s">
        <v>783</v>
      </c>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t="s">
        <v>67</v>
      </c>
      <c r="BS517" s="12">
        <v>44964</v>
      </c>
      <c r="BT517" s="10" t="s">
        <v>2976</v>
      </c>
      <c r="BU517" s="10">
        <v>7017</v>
      </c>
      <c r="BV517" s="10" t="s">
        <v>60</v>
      </c>
      <c r="BW517" s="10" t="s">
        <v>2976</v>
      </c>
      <c r="BX517" s="10"/>
      <c r="BY517" s="10"/>
      <c r="BZ517" s="10"/>
    </row>
    <row r="518" spans="1:78" s="10" customFormat="1" x14ac:dyDescent="0.2">
      <c r="A518" s="10" t="s">
        <v>3589</v>
      </c>
      <c r="C518" s="10" t="s">
        <v>1487</v>
      </c>
      <c r="D518" s="10" t="s">
        <v>125</v>
      </c>
      <c r="E518" s="10" t="s">
        <v>779</v>
      </c>
      <c r="F518" s="10" t="s">
        <v>783</v>
      </c>
      <c r="G518" s="10" t="s">
        <v>779</v>
      </c>
      <c r="H518" s="10" t="s">
        <v>783</v>
      </c>
      <c r="BR518" s="10" t="s">
        <v>67</v>
      </c>
      <c r="BS518" s="12">
        <v>44964</v>
      </c>
      <c r="BT518" s="10" t="s">
        <v>2976</v>
      </c>
      <c r="BU518" s="10">
        <v>7017</v>
      </c>
      <c r="BV518" s="10" t="s">
        <v>60</v>
      </c>
      <c r="BW518" s="10" t="s">
        <v>2976</v>
      </c>
    </row>
    <row r="519" spans="1:78" s="10" customFormat="1" x14ac:dyDescent="0.2">
      <c r="A519" s="10" t="s">
        <v>3341</v>
      </c>
      <c r="C519" s="10" t="s">
        <v>1487</v>
      </c>
      <c r="D519" s="10" t="s">
        <v>125</v>
      </c>
      <c r="E519" s="10" t="s">
        <v>779</v>
      </c>
      <c r="F519" s="10" t="s">
        <v>783</v>
      </c>
      <c r="G519" s="10" t="s">
        <v>779</v>
      </c>
      <c r="H519" s="10" t="s">
        <v>783</v>
      </c>
      <c r="BR519" s="10" t="s">
        <v>67</v>
      </c>
      <c r="BS519" s="12">
        <v>44886</v>
      </c>
      <c r="BT519" s="10" t="s">
        <v>3311</v>
      </c>
      <c r="BU519" s="10">
        <v>3596</v>
      </c>
      <c r="BV519" s="10" t="s">
        <v>60</v>
      </c>
      <c r="BW519" s="10" t="s">
        <v>3311</v>
      </c>
      <c r="BX519" s="20"/>
      <c r="BY519" s="20"/>
      <c r="BZ519" s="20"/>
    </row>
    <row r="520" spans="1:78" x14ac:dyDescent="0.2">
      <c r="A520" s="10" t="s">
        <v>3342</v>
      </c>
      <c r="B520" s="10"/>
      <c r="C520" s="10" t="s">
        <v>1487</v>
      </c>
      <c r="D520" s="10" t="s">
        <v>125</v>
      </c>
      <c r="E520" s="10" t="s">
        <v>779</v>
      </c>
      <c r="F520" s="10" t="s">
        <v>783</v>
      </c>
      <c r="G520" s="10" t="s">
        <v>779</v>
      </c>
      <c r="H520" s="10" t="s">
        <v>783</v>
      </c>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t="s">
        <v>67</v>
      </c>
      <c r="BS520" s="12">
        <v>44886</v>
      </c>
      <c r="BT520" s="10" t="s">
        <v>3311</v>
      </c>
      <c r="BU520" s="10">
        <v>3596</v>
      </c>
      <c r="BV520" s="10" t="s">
        <v>60</v>
      </c>
      <c r="BW520" s="10" t="s">
        <v>3311</v>
      </c>
      <c r="BX520" s="20"/>
      <c r="BY520" s="20"/>
      <c r="BZ520" s="20"/>
    </row>
    <row r="521" spans="1:78" x14ac:dyDescent="0.2">
      <c r="A521" t="s">
        <v>94</v>
      </c>
      <c r="C521" t="s">
        <v>1487</v>
      </c>
      <c r="D521" t="s">
        <v>125</v>
      </c>
      <c r="E521" t="s">
        <v>779</v>
      </c>
      <c r="F521" t="s">
        <v>783</v>
      </c>
      <c r="G521" t="s">
        <v>779</v>
      </c>
      <c r="H521" t="s">
        <v>783</v>
      </c>
      <c r="Q521">
        <v>2.5</v>
      </c>
      <c r="T521">
        <v>2.6</v>
      </c>
      <c r="U521">
        <v>2.6</v>
      </c>
      <c r="X521">
        <v>3.4</v>
      </c>
      <c r="Y521">
        <v>3.4</v>
      </c>
      <c r="AB521">
        <v>3.9</v>
      </c>
      <c r="AC521">
        <v>3.5</v>
      </c>
      <c r="AF521">
        <v>4.5</v>
      </c>
      <c r="AG521">
        <v>2.8</v>
      </c>
      <c r="AJ521">
        <v>3.7</v>
      </c>
      <c r="AO521">
        <v>2.5</v>
      </c>
      <c r="AR521">
        <v>1.8</v>
      </c>
      <c r="AS521">
        <v>2.8</v>
      </c>
      <c r="AV521">
        <v>2.2000000000000002</v>
      </c>
      <c r="AW521">
        <v>3.3</v>
      </c>
      <c r="AZ521">
        <v>2.6</v>
      </c>
      <c r="BA521">
        <v>3.5</v>
      </c>
      <c r="BD521">
        <v>3</v>
      </c>
      <c r="BE521">
        <v>3.9</v>
      </c>
      <c r="BH521">
        <v>2.6</v>
      </c>
      <c r="BR521" t="s">
        <v>67</v>
      </c>
      <c r="BS521" s="1">
        <v>44831</v>
      </c>
      <c r="BT521" t="s">
        <v>2823</v>
      </c>
      <c r="BU521">
        <v>6223</v>
      </c>
    </row>
    <row r="522" spans="1:78" x14ac:dyDescent="0.2">
      <c r="A522" t="s">
        <v>94</v>
      </c>
      <c r="C522" t="s">
        <v>1487</v>
      </c>
      <c r="D522" t="s">
        <v>125</v>
      </c>
      <c r="E522" t="s">
        <v>779</v>
      </c>
      <c r="F522" t="s">
        <v>783</v>
      </c>
      <c r="G522" t="s">
        <v>779</v>
      </c>
      <c r="H522" t="s">
        <v>783</v>
      </c>
      <c r="BR522" t="s">
        <v>67</v>
      </c>
      <c r="BS522" s="1">
        <v>44831</v>
      </c>
      <c r="BT522" t="s">
        <v>2823</v>
      </c>
      <c r="BU522">
        <v>6223</v>
      </c>
    </row>
    <row r="523" spans="1:78" x14ac:dyDescent="0.2">
      <c r="A523" t="s">
        <v>784</v>
      </c>
      <c r="C523" t="s">
        <v>1487</v>
      </c>
      <c r="D523" t="s">
        <v>125</v>
      </c>
      <c r="E523" t="s">
        <v>779</v>
      </c>
      <c r="F523" t="s">
        <v>783</v>
      </c>
      <c r="G523" t="s">
        <v>779</v>
      </c>
      <c r="H523" t="s">
        <v>783</v>
      </c>
      <c r="BA523">
        <v>3.5</v>
      </c>
      <c r="BD523">
        <v>2.8</v>
      </c>
      <c r="BR523" t="s">
        <v>67</v>
      </c>
      <c r="BS523"/>
      <c r="BT523" t="s">
        <v>785</v>
      </c>
      <c r="BU523">
        <v>3806</v>
      </c>
    </row>
    <row r="524" spans="1:78" ht="16" x14ac:dyDescent="0.2">
      <c r="A524" t="s">
        <v>790</v>
      </c>
      <c r="C524" t="s">
        <v>1487</v>
      </c>
      <c r="D524" t="s">
        <v>125</v>
      </c>
      <c r="E524" t="s">
        <v>779</v>
      </c>
      <c r="F524" t="s">
        <v>787</v>
      </c>
      <c r="G524" t="s">
        <v>632</v>
      </c>
      <c r="H524" t="s">
        <v>787</v>
      </c>
      <c r="AW524">
        <v>4</v>
      </c>
      <c r="AZ524">
        <v>3</v>
      </c>
      <c r="BQ524" t="s">
        <v>791</v>
      </c>
      <c r="BR524" t="s">
        <v>67</v>
      </c>
      <c r="BS524"/>
      <c r="BT524" t="s">
        <v>2978</v>
      </c>
      <c r="BU524" s="40">
        <v>53224</v>
      </c>
    </row>
    <row r="525" spans="1:78" x14ac:dyDescent="0.2">
      <c r="A525" t="s">
        <v>786</v>
      </c>
      <c r="C525" t="s">
        <v>1487</v>
      </c>
      <c r="D525" t="s">
        <v>125</v>
      </c>
      <c r="E525" t="s">
        <v>779</v>
      </c>
      <c r="F525" t="s">
        <v>787</v>
      </c>
      <c r="G525" t="s">
        <v>779</v>
      </c>
      <c r="H525" t="s">
        <v>788</v>
      </c>
      <c r="U525">
        <v>3.55</v>
      </c>
      <c r="Y525">
        <v>3.35</v>
      </c>
      <c r="AC525">
        <v>4.0999999999999996</v>
      </c>
      <c r="AG525">
        <v>2.65</v>
      </c>
      <c r="BQ525" t="s">
        <v>789</v>
      </c>
      <c r="BR525" t="s">
        <v>67</v>
      </c>
      <c r="BS525"/>
      <c r="BT525" t="s">
        <v>104</v>
      </c>
      <c r="BU525">
        <v>1358</v>
      </c>
    </row>
    <row r="526" spans="1:78" x14ac:dyDescent="0.2">
      <c r="A526" s="11" t="s">
        <v>1700</v>
      </c>
      <c r="B526" s="11"/>
      <c r="C526" s="11" t="s">
        <v>1487</v>
      </c>
      <c r="D526" s="11" t="s">
        <v>125</v>
      </c>
      <c r="E526" s="11" t="s">
        <v>779</v>
      </c>
      <c r="F526" s="11" t="s">
        <v>787</v>
      </c>
      <c r="G526" s="11" t="s">
        <v>779</v>
      </c>
      <c r="H526" s="11" t="s">
        <v>787</v>
      </c>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row>
    <row r="527" spans="1:78" x14ac:dyDescent="0.2">
      <c r="A527" t="s">
        <v>3320</v>
      </c>
      <c r="C527" t="s">
        <v>1487</v>
      </c>
      <c r="D527" t="s">
        <v>125</v>
      </c>
      <c r="E527" t="s">
        <v>779</v>
      </c>
      <c r="F527" t="s">
        <v>787</v>
      </c>
      <c r="G527" t="s">
        <v>779</v>
      </c>
      <c r="H527" t="s">
        <v>787</v>
      </c>
      <c r="Y527">
        <v>3.8</v>
      </c>
      <c r="AB527">
        <v>5</v>
      </c>
      <c r="AC527">
        <v>3.77</v>
      </c>
      <c r="AF527">
        <v>5.25</v>
      </c>
      <c r="AG527">
        <v>3.4</v>
      </c>
      <c r="AJ527">
        <v>4.9000000000000004</v>
      </c>
      <c r="AS527">
        <v>4.2</v>
      </c>
      <c r="AT527">
        <v>2.7</v>
      </c>
      <c r="AU527">
        <v>3</v>
      </c>
      <c r="AV527">
        <v>3</v>
      </c>
      <c r="BA527">
        <v>4.1500000000000004</v>
      </c>
      <c r="BB527">
        <v>3.7</v>
      </c>
      <c r="BC527">
        <v>3.75</v>
      </c>
      <c r="BD527">
        <v>3.75</v>
      </c>
      <c r="BQ527" t="s">
        <v>3340</v>
      </c>
      <c r="BR527" t="s">
        <v>67</v>
      </c>
      <c r="BS527" s="1">
        <v>44886</v>
      </c>
      <c r="BT527" t="s">
        <v>3311</v>
      </c>
      <c r="BU527">
        <v>3596</v>
      </c>
    </row>
    <row r="528" spans="1:78" x14ac:dyDescent="0.2">
      <c r="A528" s="10" t="s">
        <v>3337</v>
      </c>
      <c r="B528" s="10"/>
      <c r="C528" s="10" t="s">
        <v>1487</v>
      </c>
      <c r="D528" s="10" t="s">
        <v>125</v>
      </c>
      <c r="E528" s="10" t="s">
        <v>779</v>
      </c>
      <c r="F528" s="10" t="s">
        <v>787</v>
      </c>
      <c r="G528" s="10" t="s">
        <v>779</v>
      </c>
      <c r="H528" s="10" t="s">
        <v>787</v>
      </c>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t="s">
        <v>67</v>
      </c>
      <c r="BS528" s="12">
        <v>44886</v>
      </c>
      <c r="BT528" s="10" t="s">
        <v>3311</v>
      </c>
      <c r="BU528" s="10">
        <v>3596</v>
      </c>
      <c r="BV528" s="10" t="s">
        <v>60</v>
      </c>
      <c r="BW528" s="10" t="s">
        <v>3311</v>
      </c>
    </row>
    <row r="529" spans="1:78" x14ac:dyDescent="0.2">
      <c r="A529" s="10" t="s">
        <v>3338</v>
      </c>
      <c r="B529" s="10"/>
      <c r="C529" s="10" t="s">
        <v>1487</v>
      </c>
      <c r="D529" s="10" t="s">
        <v>125</v>
      </c>
      <c r="E529" s="10" t="s">
        <v>779</v>
      </c>
      <c r="F529" s="10" t="s">
        <v>787</v>
      </c>
      <c r="G529" s="10" t="s">
        <v>779</v>
      </c>
      <c r="H529" s="10" t="s">
        <v>787</v>
      </c>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t="s">
        <v>67</v>
      </c>
      <c r="BS529" s="12">
        <v>44886</v>
      </c>
      <c r="BT529" s="10" t="s">
        <v>3311</v>
      </c>
      <c r="BU529" s="10">
        <v>3596</v>
      </c>
      <c r="BV529" s="10" t="s">
        <v>60</v>
      </c>
      <c r="BW529" s="10" t="s">
        <v>3311</v>
      </c>
    </row>
    <row r="530" spans="1:78" x14ac:dyDescent="0.2">
      <c r="A530" t="s">
        <v>2949</v>
      </c>
      <c r="C530" t="s">
        <v>1487</v>
      </c>
      <c r="D530" t="s">
        <v>125</v>
      </c>
      <c r="E530" t="s">
        <v>779</v>
      </c>
      <c r="F530" t="s">
        <v>787</v>
      </c>
      <c r="G530" t="s">
        <v>779</v>
      </c>
      <c r="H530" t="s">
        <v>787</v>
      </c>
      <c r="AW530">
        <v>4</v>
      </c>
      <c r="BA530">
        <v>4.2</v>
      </c>
      <c r="BE530">
        <v>4.3</v>
      </c>
      <c r="BJ530">
        <v>12.6</v>
      </c>
      <c r="BQ530" t="s">
        <v>3612</v>
      </c>
      <c r="BR530" t="s">
        <v>67</v>
      </c>
      <c r="BS530" s="1">
        <v>44832</v>
      </c>
      <c r="BT530" t="s">
        <v>2920</v>
      </c>
      <c r="BU530">
        <v>2528</v>
      </c>
    </row>
    <row r="531" spans="1:78" x14ac:dyDescent="0.2">
      <c r="A531" s="6" t="s">
        <v>2968</v>
      </c>
      <c r="B531" s="6"/>
      <c r="C531" s="6" t="s">
        <v>1487</v>
      </c>
      <c r="D531" s="6" t="s">
        <v>125</v>
      </c>
      <c r="E531" s="6" t="s">
        <v>779</v>
      </c>
      <c r="F531" s="6" t="s">
        <v>787</v>
      </c>
      <c r="G531" s="6" t="s">
        <v>779</v>
      </c>
      <c r="H531" s="6" t="s">
        <v>787</v>
      </c>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v>10.199999999999999</v>
      </c>
      <c r="BJ531" s="6"/>
      <c r="BK531" s="6"/>
      <c r="BL531" s="6"/>
      <c r="BM531" s="6"/>
      <c r="BN531" s="6"/>
      <c r="BO531" s="6"/>
      <c r="BP531" s="6"/>
      <c r="BQ531" s="6" t="s">
        <v>2973</v>
      </c>
      <c r="BR531" s="6" t="s">
        <v>67</v>
      </c>
      <c r="BS531" s="7">
        <v>44832</v>
      </c>
      <c r="BT531" s="6" t="s">
        <v>2920</v>
      </c>
      <c r="BU531" s="6">
        <v>2528</v>
      </c>
      <c r="BV531" s="6" t="s">
        <v>60</v>
      </c>
      <c r="BW531" s="6" t="s">
        <v>2920</v>
      </c>
    </row>
    <row r="532" spans="1:78" x14ac:dyDescent="0.2">
      <c r="A532" s="6" t="s">
        <v>2966</v>
      </c>
      <c r="B532" s="6"/>
      <c r="C532" s="6" t="s">
        <v>1487</v>
      </c>
      <c r="D532" s="6" t="s">
        <v>125</v>
      </c>
      <c r="E532" s="6" t="s">
        <v>779</v>
      </c>
      <c r="F532" s="6" t="s">
        <v>787</v>
      </c>
      <c r="G532" s="6" t="s">
        <v>779</v>
      </c>
      <c r="H532" s="6" t="s">
        <v>787</v>
      </c>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t="s">
        <v>2972</v>
      </c>
      <c r="BR532" s="6" t="s">
        <v>67</v>
      </c>
      <c r="BS532" s="7">
        <v>44832</v>
      </c>
      <c r="BT532" s="6" t="s">
        <v>2920</v>
      </c>
      <c r="BU532" s="6">
        <v>2528</v>
      </c>
      <c r="BV532" s="6"/>
      <c r="BW532" s="6"/>
    </row>
    <row r="533" spans="1:78" x14ac:dyDescent="0.2">
      <c r="A533" t="s">
        <v>2954</v>
      </c>
      <c r="C533" t="s">
        <v>1487</v>
      </c>
      <c r="D533" t="s">
        <v>125</v>
      </c>
      <c r="E533" t="s">
        <v>779</v>
      </c>
      <c r="F533" t="s">
        <v>787</v>
      </c>
      <c r="G533" t="s">
        <v>779</v>
      </c>
      <c r="H533" t="s">
        <v>787</v>
      </c>
      <c r="AW533">
        <v>3.5</v>
      </c>
      <c r="BA533">
        <v>4</v>
      </c>
      <c r="BE533">
        <v>4.2</v>
      </c>
      <c r="BJ533">
        <v>11.6</v>
      </c>
      <c r="BQ533" t="s">
        <v>3619</v>
      </c>
      <c r="BR533" t="s">
        <v>67</v>
      </c>
      <c r="BS533" s="1">
        <v>44832</v>
      </c>
      <c r="BT533" t="s">
        <v>2920</v>
      </c>
      <c r="BU533">
        <v>2528</v>
      </c>
    </row>
    <row r="534" spans="1:78" x14ac:dyDescent="0.2">
      <c r="A534" s="6" t="s">
        <v>2964</v>
      </c>
      <c r="B534" s="6"/>
      <c r="C534" s="6" t="s">
        <v>1487</v>
      </c>
      <c r="D534" s="6" t="s">
        <v>125</v>
      </c>
      <c r="E534" s="6" t="s">
        <v>779</v>
      </c>
      <c r="F534" s="6" t="s">
        <v>787</v>
      </c>
      <c r="G534" s="6" t="s">
        <v>779</v>
      </c>
      <c r="H534" s="6" t="s">
        <v>787</v>
      </c>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t="s">
        <v>2970</v>
      </c>
      <c r="BR534" s="6" t="s">
        <v>67</v>
      </c>
      <c r="BS534" s="7">
        <v>44832</v>
      </c>
      <c r="BT534" s="6" t="s">
        <v>2920</v>
      </c>
      <c r="BU534" s="6">
        <v>2528</v>
      </c>
      <c r="BV534" s="6"/>
      <c r="BW534" s="6"/>
    </row>
    <row r="535" spans="1:78" x14ac:dyDescent="0.2">
      <c r="A535" t="s">
        <v>2958</v>
      </c>
      <c r="C535" t="s">
        <v>1487</v>
      </c>
      <c r="D535" t="s">
        <v>125</v>
      </c>
      <c r="E535" t="s">
        <v>779</v>
      </c>
      <c r="F535" t="s">
        <v>787</v>
      </c>
      <c r="G535" t="s">
        <v>779</v>
      </c>
      <c r="H535" t="s">
        <v>787</v>
      </c>
      <c r="BA535">
        <v>3.3</v>
      </c>
      <c r="BE535">
        <v>3.8</v>
      </c>
      <c r="BQ535" t="s">
        <v>3621</v>
      </c>
      <c r="BR535" t="s">
        <v>67</v>
      </c>
      <c r="BS535" s="1">
        <v>44832</v>
      </c>
      <c r="BT535" t="s">
        <v>2920</v>
      </c>
      <c r="BU535">
        <v>2528</v>
      </c>
    </row>
    <row r="536" spans="1:78" s="6" customFormat="1" x14ac:dyDescent="0.2">
      <c r="A536" t="s">
        <v>2959</v>
      </c>
      <c r="B536"/>
      <c r="C536" t="s">
        <v>1487</v>
      </c>
      <c r="D536" t="s">
        <v>125</v>
      </c>
      <c r="E536" t="s">
        <v>779</v>
      </c>
      <c r="F536" t="s">
        <v>787</v>
      </c>
      <c r="G536" t="s">
        <v>779</v>
      </c>
      <c r="H536" t="s">
        <v>787</v>
      </c>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v>3.7</v>
      </c>
      <c r="BB536"/>
      <c r="BC536"/>
      <c r="BD536"/>
      <c r="BE536">
        <v>4</v>
      </c>
      <c r="BF536"/>
      <c r="BG536"/>
      <c r="BH536"/>
      <c r="BI536"/>
      <c r="BJ536"/>
      <c r="BK536"/>
      <c r="BL536"/>
      <c r="BM536"/>
      <c r="BN536"/>
      <c r="BO536"/>
      <c r="BP536"/>
      <c r="BQ536" s="6" t="s">
        <v>3622</v>
      </c>
      <c r="BR536" t="s">
        <v>67</v>
      </c>
      <c r="BS536" s="1">
        <v>44832</v>
      </c>
      <c r="BT536" t="s">
        <v>2920</v>
      </c>
      <c r="BU536">
        <v>2528</v>
      </c>
      <c r="BV536"/>
      <c r="BW536"/>
      <c r="BX536"/>
      <c r="BY536"/>
      <c r="BZ536"/>
    </row>
    <row r="537" spans="1:78" s="6" customFormat="1" x14ac:dyDescent="0.2">
      <c r="A537" s="6" t="s">
        <v>2967</v>
      </c>
      <c r="C537" s="6" t="s">
        <v>1487</v>
      </c>
      <c r="D537" s="6" t="s">
        <v>125</v>
      </c>
      <c r="E537" s="6" t="s">
        <v>779</v>
      </c>
      <c r="F537" s="6" t="s">
        <v>787</v>
      </c>
      <c r="G537" s="6" t="s">
        <v>779</v>
      </c>
      <c r="H537" s="6" t="s">
        <v>787</v>
      </c>
      <c r="BQ537" s="6" t="s">
        <v>2969</v>
      </c>
      <c r="BR537" s="6" t="s">
        <v>67</v>
      </c>
      <c r="BS537" s="7">
        <v>44832</v>
      </c>
      <c r="BT537" s="6" t="s">
        <v>2920</v>
      </c>
      <c r="BU537" s="6">
        <v>2528</v>
      </c>
      <c r="BX537"/>
      <c r="BY537"/>
      <c r="BZ537"/>
    </row>
    <row r="538" spans="1:78" x14ac:dyDescent="0.2">
      <c r="A538" t="s">
        <v>2956</v>
      </c>
      <c r="C538" t="s">
        <v>1487</v>
      </c>
      <c r="D538" t="s">
        <v>125</v>
      </c>
      <c r="E538" t="s">
        <v>779</v>
      </c>
      <c r="F538" t="s">
        <v>787</v>
      </c>
      <c r="G538" t="s">
        <v>779</v>
      </c>
      <c r="H538" t="s">
        <v>787</v>
      </c>
      <c r="BE538">
        <v>4.0999999999999996</v>
      </c>
      <c r="BR538" t="s">
        <v>67</v>
      </c>
      <c r="BS538" s="1">
        <v>44832</v>
      </c>
      <c r="BT538" t="s">
        <v>2920</v>
      </c>
      <c r="BU538">
        <v>2528</v>
      </c>
    </row>
    <row r="539" spans="1:78" x14ac:dyDescent="0.2">
      <c r="A539" t="s">
        <v>2951</v>
      </c>
      <c r="C539" t="s">
        <v>1487</v>
      </c>
      <c r="D539" t="s">
        <v>125</v>
      </c>
      <c r="E539" t="s">
        <v>779</v>
      </c>
      <c r="F539" t="s">
        <v>787</v>
      </c>
      <c r="G539" t="s">
        <v>779</v>
      </c>
      <c r="H539" t="s">
        <v>787</v>
      </c>
      <c r="AW539">
        <v>3.7</v>
      </c>
      <c r="BA539">
        <v>4.5</v>
      </c>
      <c r="BR539" t="s">
        <v>67</v>
      </c>
      <c r="BS539" s="1">
        <v>44832</v>
      </c>
      <c r="BT539" t="s">
        <v>2920</v>
      </c>
      <c r="BU539">
        <v>2528</v>
      </c>
    </row>
    <row r="540" spans="1:78" x14ac:dyDescent="0.2">
      <c r="A540" t="s">
        <v>2955</v>
      </c>
      <c r="C540" t="s">
        <v>1487</v>
      </c>
      <c r="D540" t="s">
        <v>125</v>
      </c>
      <c r="E540" t="s">
        <v>779</v>
      </c>
      <c r="F540" t="s">
        <v>787</v>
      </c>
      <c r="G540" t="s">
        <v>779</v>
      </c>
      <c r="H540" t="s">
        <v>787</v>
      </c>
      <c r="AW540">
        <v>3.7</v>
      </c>
      <c r="BA540">
        <v>4.0999999999999996</v>
      </c>
      <c r="BJ540">
        <v>7.7</v>
      </c>
      <c r="BQ540" t="s">
        <v>3620</v>
      </c>
      <c r="BR540" t="s">
        <v>67</v>
      </c>
      <c r="BS540" s="1">
        <v>44832</v>
      </c>
      <c r="BT540" t="s">
        <v>2920</v>
      </c>
      <c r="BU540">
        <v>2528</v>
      </c>
    </row>
    <row r="541" spans="1:78" x14ac:dyDescent="0.2">
      <c r="A541" t="s">
        <v>2957</v>
      </c>
      <c r="C541" t="s">
        <v>1487</v>
      </c>
      <c r="D541" t="s">
        <v>125</v>
      </c>
      <c r="E541" t="s">
        <v>779</v>
      </c>
      <c r="F541" t="s">
        <v>787</v>
      </c>
      <c r="G541" t="s">
        <v>779</v>
      </c>
      <c r="H541" t="s">
        <v>787</v>
      </c>
      <c r="AW541">
        <v>3.5</v>
      </c>
      <c r="BR541" t="s">
        <v>67</v>
      </c>
      <c r="BS541" s="1">
        <v>44832</v>
      </c>
      <c r="BT541" t="s">
        <v>2920</v>
      </c>
      <c r="BU541">
        <v>2528</v>
      </c>
    </row>
    <row r="542" spans="1:78" x14ac:dyDescent="0.2">
      <c r="A542" t="s">
        <v>2953</v>
      </c>
      <c r="C542" t="s">
        <v>1487</v>
      </c>
      <c r="D542" t="s">
        <v>125</v>
      </c>
      <c r="E542" t="s">
        <v>779</v>
      </c>
      <c r="F542" t="s">
        <v>787</v>
      </c>
      <c r="G542" t="s">
        <v>779</v>
      </c>
      <c r="H542" t="s">
        <v>787</v>
      </c>
      <c r="AW542">
        <v>3.5</v>
      </c>
      <c r="BA542">
        <v>4.3</v>
      </c>
      <c r="BL542">
        <v>11.1</v>
      </c>
      <c r="BQ542" t="s">
        <v>3618</v>
      </c>
      <c r="BR542" t="s">
        <v>67</v>
      </c>
      <c r="BS542" s="1">
        <v>44832</v>
      </c>
      <c r="BT542" t="s">
        <v>2920</v>
      </c>
      <c r="BU542">
        <v>2528</v>
      </c>
    </row>
    <row r="543" spans="1:78" x14ac:dyDescent="0.2">
      <c r="A543" t="s">
        <v>2952</v>
      </c>
      <c r="C543" t="s">
        <v>1487</v>
      </c>
      <c r="D543" t="s">
        <v>125</v>
      </c>
      <c r="E543" t="s">
        <v>779</v>
      </c>
      <c r="F543" t="s">
        <v>787</v>
      </c>
      <c r="G543" t="s">
        <v>779</v>
      </c>
      <c r="H543" t="s">
        <v>787</v>
      </c>
      <c r="AW543">
        <v>3.7</v>
      </c>
      <c r="BA543">
        <v>4</v>
      </c>
      <c r="BQ543" t="s">
        <v>3617</v>
      </c>
      <c r="BR543" t="s">
        <v>67</v>
      </c>
      <c r="BS543" s="1">
        <v>44832</v>
      </c>
      <c r="BT543" t="s">
        <v>2920</v>
      </c>
      <c r="BU543">
        <v>2528</v>
      </c>
    </row>
    <row r="544" spans="1:78" x14ac:dyDescent="0.2">
      <c r="A544" t="s">
        <v>2962</v>
      </c>
      <c r="C544" t="s">
        <v>1487</v>
      </c>
      <c r="D544" t="s">
        <v>125</v>
      </c>
      <c r="E544" t="s">
        <v>779</v>
      </c>
      <c r="F544" t="s">
        <v>787</v>
      </c>
      <c r="G544" t="s">
        <v>779</v>
      </c>
      <c r="H544" t="s">
        <v>787</v>
      </c>
      <c r="AS544">
        <v>2.9</v>
      </c>
      <c r="AW544">
        <v>3.3</v>
      </c>
      <c r="BA544">
        <v>3.6</v>
      </c>
      <c r="BE544">
        <v>3.6</v>
      </c>
      <c r="BJ544">
        <v>10.4</v>
      </c>
      <c r="BL544">
        <v>13.3</v>
      </c>
      <c r="BQ544" t="s">
        <v>3623</v>
      </c>
      <c r="BR544" t="s">
        <v>67</v>
      </c>
      <c r="BS544" s="1">
        <v>44832</v>
      </c>
      <c r="BT544" t="s">
        <v>2920</v>
      </c>
      <c r="BU544">
        <v>2528</v>
      </c>
    </row>
    <row r="545" spans="1:75" x14ac:dyDescent="0.2">
      <c r="A545" t="s">
        <v>2950</v>
      </c>
      <c r="C545" t="s">
        <v>1487</v>
      </c>
      <c r="D545" t="s">
        <v>125</v>
      </c>
      <c r="E545" t="s">
        <v>779</v>
      </c>
      <c r="F545" t="s">
        <v>787</v>
      </c>
      <c r="G545" t="s">
        <v>779</v>
      </c>
      <c r="H545" t="s">
        <v>787</v>
      </c>
      <c r="BA545">
        <v>4</v>
      </c>
      <c r="BE545">
        <v>4</v>
      </c>
      <c r="BQ545" t="s">
        <v>3616</v>
      </c>
      <c r="BR545" t="s">
        <v>67</v>
      </c>
      <c r="BS545" s="1">
        <v>44832</v>
      </c>
      <c r="BT545" t="s">
        <v>2920</v>
      </c>
      <c r="BU545">
        <v>2528</v>
      </c>
    </row>
    <row r="546" spans="1:75" x14ac:dyDescent="0.2">
      <c r="A546" s="6" t="s">
        <v>2963</v>
      </c>
      <c r="B546" s="6"/>
      <c r="C546" s="6" t="s">
        <v>1487</v>
      </c>
      <c r="D546" s="6" t="s">
        <v>125</v>
      </c>
      <c r="E546" s="6" t="s">
        <v>779</v>
      </c>
      <c r="F546" s="6" t="s">
        <v>787</v>
      </c>
      <c r="G546" s="6" t="s">
        <v>779</v>
      </c>
      <c r="H546" s="6" t="s">
        <v>787</v>
      </c>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t="s">
        <v>2969</v>
      </c>
      <c r="BR546" s="6" t="s">
        <v>67</v>
      </c>
      <c r="BS546" s="7">
        <v>44832</v>
      </c>
      <c r="BT546" s="6" t="s">
        <v>2920</v>
      </c>
      <c r="BU546" s="6">
        <v>2528</v>
      </c>
      <c r="BV546" s="6"/>
      <c r="BW546" s="6"/>
    </row>
    <row r="547" spans="1:75" x14ac:dyDescent="0.2">
      <c r="A547" t="s">
        <v>2960</v>
      </c>
      <c r="C547" t="s">
        <v>1487</v>
      </c>
      <c r="D547" t="s">
        <v>125</v>
      </c>
      <c r="E547" t="s">
        <v>779</v>
      </c>
      <c r="F547" t="s">
        <v>787</v>
      </c>
      <c r="G547" t="s">
        <v>779</v>
      </c>
      <c r="H547" t="s">
        <v>787</v>
      </c>
      <c r="AW547">
        <v>3.8</v>
      </c>
      <c r="BA547">
        <v>4</v>
      </c>
      <c r="BQ547" t="s">
        <v>3624</v>
      </c>
      <c r="BR547" t="s">
        <v>67</v>
      </c>
      <c r="BS547" s="1">
        <v>44832</v>
      </c>
      <c r="BT547" t="s">
        <v>2920</v>
      </c>
      <c r="BU547">
        <v>2528</v>
      </c>
    </row>
    <row r="548" spans="1:75" x14ac:dyDescent="0.2">
      <c r="A548" t="s">
        <v>2961</v>
      </c>
      <c r="C548" t="s">
        <v>1487</v>
      </c>
      <c r="D548" t="s">
        <v>125</v>
      </c>
      <c r="E548" t="s">
        <v>779</v>
      </c>
      <c r="F548" t="s">
        <v>787</v>
      </c>
      <c r="G548" t="s">
        <v>779</v>
      </c>
      <c r="H548" t="s">
        <v>787</v>
      </c>
      <c r="BA548">
        <v>3</v>
      </c>
      <c r="BE548">
        <v>4</v>
      </c>
      <c r="BQ548" t="s">
        <v>3625</v>
      </c>
      <c r="BR548" t="s">
        <v>67</v>
      </c>
      <c r="BS548" s="1">
        <v>44832</v>
      </c>
      <c r="BT548" t="s">
        <v>2920</v>
      </c>
      <c r="BU548">
        <v>2528</v>
      </c>
    </row>
    <row r="549" spans="1:75" x14ac:dyDescent="0.2">
      <c r="A549" t="s">
        <v>2943</v>
      </c>
      <c r="C549" t="s">
        <v>1487</v>
      </c>
      <c r="D549" t="s">
        <v>125</v>
      </c>
      <c r="E549" t="s">
        <v>779</v>
      </c>
      <c r="F549" t="s">
        <v>787</v>
      </c>
      <c r="G549" t="s">
        <v>779</v>
      </c>
      <c r="H549" t="s">
        <v>787</v>
      </c>
      <c r="BA549">
        <v>3.9</v>
      </c>
      <c r="BE549">
        <v>3.8</v>
      </c>
      <c r="BQ549" t="s">
        <v>3622</v>
      </c>
      <c r="BR549" t="s">
        <v>67</v>
      </c>
      <c r="BS549" s="1">
        <v>44832</v>
      </c>
      <c r="BT549" t="s">
        <v>2920</v>
      </c>
      <c r="BU549">
        <v>2528</v>
      </c>
    </row>
    <row r="550" spans="1:75" x14ac:dyDescent="0.2">
      <c r="A550" t="s">
        <v>2944</v>
      </c>
      <c r="C550" t="s">
        <v>1487</v>
      </c>
      <c r="D550" t="s">
        <v>125</v>
      </c>
      <c r="E550" t="s">
        <v>779</v>
      </c>
      <c r="F550" t="s">
        <v>787</v>
      </c>
      <c r="G550" t="s">
        <v>779</v>
      </c>
      <c r="H550" t="s">
        <v>787</v>
      </c>
      <c r="AO550">
        <v>2.7</v>
      </c>
      <c r="AS550">
        <v>2.8</v>
      </c>
      <c r="AW550">
        <v>3.5</v>
      </c>
      <c r="BA550">
        <v>3.9</v>
      </c>
      <c r="BE550">
        <v>3.8</v>
      </c>
      <c r="BJ550">
        <v>10.8</v>
      </c>
      <c r="BL550">
        <v>14</v>
      </c>
      <c r="BN550">
        <v>16.7</v>
      </c>
      <c r="BQ550" t="s">
        <v>3613</v>
      </c>
      <c r="BR550" t="s">
        <v>67</v>
      </c>
      <c r="BS550" s="1">
        <v>44832</v>
      </c>
      <c r="BT550" t="s">
        <v>2920</v>
      </c>
      <c r="BU550">
        <v>2528</v>
      </c>
    </row>
    <row r="551" spans="1:75" x14ac:dyDescent="0.2">
      <c r="A551" t="s">
        <v>2945</v>
      </c>
      <c r="C551" t="s">
        <v>1487</v>
      </c>
      <c r="D551" t="s">
        <v>125</v>
      </c>
      <c r="E551" t="s">
        <v>779</v>
      </c>
      <c r="F551" t="s">
        <v>787</v>
      </c>
      <c r="G551" t="s">
        <v>779</v>
      </c>
      <c r="H551" t="s">
        <v>787</v>
      </c>
      <c r="AW551">
        <v>4.0999999999999996</v>
      </c>
      <c r="BA551">
        <v>4.3</v>
      </c>
      <c r="BE551">
        <v>4.2</v>
      </c>
      <c r="BJ551">
        <v>12.6</v>
      </c>
      <c r="BQ551" t="s">
        <v>3614</v>
      </c>
      <c r="BR551" t="s">
        <v>67</v>
      </c>
      <c r="BS551" s="1">
        <v>44832</v>
      </c>
      <c r="BT551" t="s">
        <v>2920</v>
      </c>
      <c r="BU551">
        <v>2528</v>
      </c>
    </row>
    <row r="552" spans="1:75" x14ac:dyDescent="0.2">
      <c r="A552" t="s">
        <v>2948</v>
      </c>
      <c r="C552" t="s">
        <v>1487</v>
      </c>
      <c r="D552" t="s">
        <v>125</v>
      </c>
      <c r="E552" t="s">
        <v>779</v>
      </c>
      <c r="F552" t="s">
        <v>787</v>
      </c>
      <c r="G552" t="s">
        <v>779</v>
      </c>
      <c r="H552" t="s">
        <v>787</v>
      </c>
      <c r="BE552">
        <v>4.3</v>
      </c>
      <c r="BR552" t="s">
        <v>67</v>
      </c>
      <c r="BS552" s="1">
        <v>44832</v>
      </c>
      <c r="BT552" t="s">
        <v>2920</v>
      </c>
      <c r="BU552">
        <v>2528</v>
      </c>
    </row>
    <row r="553" spans="1:75" x14ac:dyDescent="0.2">
      <c r="A553" s="6" t="s">
        <v>2965</v>
      </c>
      <c r="B553" s="6"/>
      <c r="C553" s="6" t="s">
        <v>1487</v>
      </c>
      <c r="D553" s="6" t="s">
        <v>125</v>
      </c>
      <c r="E553" s="6" t="s">
        <v>779</v>
      </c>
      <c r="F553" s="6" t="s">
        <v>787</v>
      </c>
      <c r="G553" s="6" t="s">
        <v>779</v>
      </c>
      <c r="H553" s="6" t="s">
        <v>787</v>
      </c>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v>10</v>
      </c>
      <c r="BJ553" s="6"/>
      <c r="BK553" s="6"/>
      <c r="BL553" s="6"/>
      <c r="BM553" s="6"/>
      <c r="BN553" s="6"/>
      <c r="BO553" s="6"/>
      <c r="BP553" s="6"/>
      <c r="BQ553" s="6" t="s">
        <v>2971</v>
      </c>
      <c r="BR553" s="6" t="s">
        <v>67</v>
      </c>
      <c r="BS553" s="7">
        <v>44832</v>
      </c>
      <c r="BT553" s="6" t="s">
        <v>2920</v>
      </c>
      <c r="BU553" s="6">
        <v>2528</v>
      </c>
      <c r="BV553" s="6"/>
      <c r="BW553" s="6"/>
    </row>
    <row r="554" spans="1:75" x14ac:dyDescent="0.2">
      <c r="A554" t="s">
        <v>2947</v>
      </c>
      <c r="C554" t="s">
        <v>1487</v>
      </c>
      <c r="D554" t="s">
        <v>125</v>
      </c>
      <c r="E554" t="s">
        <v>779</v>
      </c>
      <c r="F554" t="s">
        <v>787</v>
      </c>
      <c r="G554" t="s">
        <v>779</v>
      </c>
      <c r="H554" t="s">
        <v>787</v>
      </c>
      <c r="AW554">
        <v>3.9</v>
      </c>
      <c r="BA554">
        <v>4.3</v>
      </c>
      <c r="BQ554" t="s">
        <v>3615</v>
      </c>
      <c r="BR554" t="s">
        <v>67</v>
      </c>
      <c r="BS554" s="1">
        <v>44832</v>
      </c>
      <c r="BT554" t="s">
        <v>2920</v>
      </c>
      <c r="BU554">
        <v>2528</v>
      </c>
    </row>
    <row r="555" spans="1:75" x14ac:dyDescent="0.2">
      <c r="A555" t="s">
        <v>2946</v>
      </c>
      <c r="C555" t="s">
        <v>1487</v>
      </c>
      <c r="D555" t="s">
        <v>125</v>
      </c>
      <c r="E555" t="s">
        <v>779</v>
      </c>
      <c r="F555" t="s">
        <v>787</v>
      </c>
      <c r="G555" t="s">
        <v>779</v>
      </c>
      <c r="H555" t="s">
        <v>787</v>
      </c>
      <c r="BA555">
        <v>3.9</v>
      </c>
      <c r="BE555">
        <v>4.0999999999999996</v>
      </c>
      <c r="BR555" t="s">
        <v>67</v>
      </c>
      <c r="BS555" s="1">
        <v>44832</v>
      </c>
      <c r="BT555" t="s">
        <v>2920</v>
      </c>
      <c r="BU555">
        <v>2528</v>
      </c>
    </row>
    <row r="556" spans="1:75" x14ac:dyDescent="0.2">
      <c r="A556" t="s">
        <v>2623</v>
      </c>
      <c r="C556" t="s">
        <v>1487</v>
      </c>
      <c r="D556" t="s">
        <v>125</v>
      </c>
      <c r="E556" t="s">
        <v>779</v>
      </c>
      <c r="F556" t="s">
        <v>792</v>
      </c>
      <c r="G556" t="s">
        <v>779</v>
      </c>
      <c r="H556" t="s">
        <v>2905</v>
      </c>
      <c r="I556" t="b">
        <v>0</v>
      </c>
      <c r="L556" t="s">
        <v>2906</v>
      </c>
      <c r="M556">
        <f>AVERAGE(2.23,2.68)</f>
        <v>2.4550000000000001</v>
      </c>
      <c r="P556">
        <f>AVERAGE(1.95,2.77)</f>
        <v>2.36</v>
      </c>
      <c r="Q556">
        <v>3.4</v>
      </c>
      <c r="T556">
        <v>2.94</v>
      </c>
      <c r="U556">
        <v>4.21</v>
      </c>
      <c r="X556">
        <v>2.9</v>
      </c>
      <c r="Y556">
        <v>4.87</v>
      </c>
      <c r="AB556">
        <v>3.89</v>
      </c>
      <c r="AC556">
        <v>5.73</v>
      </c>
      <c r="AF556">
        <v>4.17</v>
      </c>
      <c r="AG556">
        <v>4.8499999999999996</v>
      </c>
      <c r="AJ556">
        <v>3.36</v>
      </c>
      <c r="AK556">
        <v>2.2000000000000002</v>
      </c>
      <c r="AN556">
        <v>1.75</v>
      </c>
      <c r="AO556">
        <v>2.72</v>
      </c>
      <c r="AR556">
        <v>2.1</v>
      </c>
      <c r="AS556">
        <v>3.18</v>
      </c>
      <c r="AV556">
        <v>2.4900000000000002</v>
      </c>
      <c r="AW556">
        <v>3.97</v>
      </c>
      <c r="AZ556">
        <v>3.15</v>
      </c>
      <c r="BA556">
        <v>4.41</v>
      </c>
      <c r="BD556">
        <v>3.36</v>
      </c>
      <c r="BE556">
        <v>4.7</v>
      </c>
      <c r="BH556">
        <v>3.09</v>
      </c>
      <c r="BQ556" t="s">
        <v>2909</v>
      </c>
      <c r="BR556" t="s">
        <v>67</v>
      </c>
      <c r="BS556" s="1">
        <v>44832</v>
      </c>
      <c r="BT556" t="s">
        <v>2907</v>
      </c>
      <c r="BU556" t="s">
        <v>3374</v>
      </c>
    </row>
    <row r="557" spans="1:75" x14ac:dyDescent="0.2">
      <c r="A557" t="s">
        <v>2623</v>
      </c>
      <c r="C557" t="s">
        <v>1487</v>
      </c>
      <c r="D557" t="s">
        <v>125</v>
      </c>
      <c r="E557" t="s">
        <v>779</v>
      </c>
      <c r="F557" t="s">
        <v>792</v>
      </c>
      <c r="G557" t="s">
        <v>779</v>
      </c>
      <c r="H557" t="s">
        <v>2905</v>
      </c>
      <c r="I557" t="b">
        <v>0</v>
      </c>
      <c r="L557" t="s">
        <v>2908</v>
      </c>
      <c r="Y557">
        <f>AVERAGE(4.56,5)</f>
        <v>4.7799999999999994</v>
      </c>
      <c r="AB557">
        <f>AVERAGE(3.7,3.95)</f>
        <v>3.8250000000000002</v>
      </c>
      <c r="AC557">
        <f>AVERAGE(5.39,5.59)</f>
        <v>5.49</v>
      </c>
      <c r="AF557">
        <f>AVERAGE(4.07,4.1)</f>
        <v>4.085</v>
      </c>
      <c r="AG557">
        <v>4.8</v>
      </c>
      <c r="AJ557">
        <v>3.38</v>
      </c>
      <c r="AO557">
        <f>AVERAGE(2.93,2.96)</f>
        <v>2.9450000000000003</v>
      </c>
      <c r="AR557">
        <f>AVERAGE(1.93,1.99)</f>
        <v>1.96</v>
      </c>
      <c r="AS557">
        <f>AVERAGE(3.08,3.37)</f>
        <v>3.2250000000000001</v>
      </c>
      <c r="AV557">
        <f>AVERAGE(2.3,2.36)</f>
        <v>2.33</v>
      </c>
      <c r="AW557">
        <f>AVERAGE(3.6,4.33)</f>
        <v>3.9649999999999999</v>
      </c>
      <c r="AZ557">
        <f>AVERAGE(3.1,3.2)</f>
        <v>3.1500000000000004</v>
      </c>
      <c r="BA557">
        <v>4.0999999999999996</v>
      </c>
      <c r="BD557">
        <v>3.19</v>
      </c>
      <c r="BE557">
        <f>AVERAGE(4.36,4.77)</f>
        <v>4.5649999999999995</v>
      </c>
      <c r="BH557">
        <f>AVERAGE(2.86,2.89)</f>
        <v>2.875</v>
      </c>
      <c r="BQ557" t="s">
        <v>2910</v>
      </c>
      <c r="BR557" t="s">
        <v>67</v>
      </c>
      <c r="BS557" s="1">
        <v>44832</v>
      </c>
      <c r="BT557" t="s">
        <v>2907</v>
      </c>
      <c r="BU557" t="s">
        <v>3374</v>
      </c>
    </row>
    <row r="558" spans="1:75" x14ac:dyDescent="0.2">
      <c r="A558" t="s">
        <v>2623</v>
      </c>
      <c r="C558" t="s">
        <v>1487</v>
      </c>
      <c r="D558" t="s">
        <v>125</v>
      </c>
      <c r="E558" t="s">
        <v>779</v>
      </c>
      <c r="F558" t="s">
        <v>792</v>
      </c>
      <c r="G558" t="s">
        <v>779</v>
      </c>
      <c r="H558" t="s">
        <v>2905</v>
      </c>
      <c r="I558" t="b">
        <v>0</v>
      </c>
      <c r="L558" t="s">
        <v>2911</v>
      </c>
      <c r="AC558">
        <v>5.23</v>
      </c>
      <c r="AF558">
        <v>4.0199999999999996</v>
      </c>
      <c r="BA558">
        <v>4.4000000000000004</v>
      </c>
      <c r="BD558">
        <v>3.41</v>
      </c>
      <c r="BR558" t="s">
        <v>67</v>
      </c>
      <c r="BS558" s="1">
        <v>44832</v>
      </c>
      <c r="BT558" t="s">
        <v>2907</v>
      </c>
      <c r="BU558" t="s">
        <v>3374</v>
      </c>
    </row>
    <row r="559" spans="1:75" x14ac:dyDescent="0.2">
      <c r="A559" t="s">
        <v>2623</v>
      </c>
      <c r="C559" t="s">
        <v>1487</v>
      </c>
      <c r="D559" t="s">
        <v>125</v>
      </c>
      <c r="E559" t="s">
        <v>779</v>
      </c>
      <c r="F559" t="s">
        <v>792</v>
      </c>
      <c r="G559" t="s">
        <v>779</v>
      </c>
      <c r="H559" t="s">
        <v>2905</v>
      </c>
      <c r="L559" t="s">
        <v>2906</v>
      </c>
      <c r="M559">
        <f>AVERAGE(2.23,2.68)</f>
        <v>2.4550000000000001</v>
      </c>
      <c r="P559">
        <f>AVERAGE(1.95,2.77)</f>
        <v>2.36</v>
      </c>
      <c r="Q559">
        <v>3.4</v>
      </c>
      <c r="T559">
        <v>2.94</v>
      </c>
      <c r="U559">
        <v>4.21</v>
      </c>
      <c r="X559">
        <v>2.9</v>
      </c>
      <c r="Y559">
        <v>4.87</v>
      </c>
      <c r="AB559">
        <v>3.89</v>
      </c>
      <c r="AC559">
        <v>5.73</v>
      </c>
      <c r="AF559">
        <v>4.17</v>
      </c>
      <c r="AG559">
        <v>4.8499999999999996</v>
      </c>
      <c r="AJ559">
        <v>3.36</v>
      </c>
      <c r="AK559">
        <v>2.2000000000000002</v>
      </c>
      <c r="AN559">
        <v>1.75</v>
      </c>
      <c r="AO559">
        <v>2.72</v>
      </c>
      <c r="AR559">
        <v>2.1</v>
      </c>
      <c r="AS559">
        <v>3.18</v>
      </c>
      <c r="AV559">
        <v>2.4900000000000002</v>
      </c>
      <c r="AW559">
        <v>3.97</v>
      </c>
      <c r="AZ559">
        <v>3.15</v>
      </c>
      <c r="BA559">
        <v>4.41</v>
      </c>
      <c r="BD559">
        <v>3.36</v>
      </c>
      <c r="BE559">
        <v>4.7</v>
      </c>
      <c r="BH559">
        <v>3.09</v>
      </c>
      <c r="BQ559" t="s">
        <v>2909</v>
      </c>
      <c r="BR559" t="s">
        <v>67</v>
      </c>
      <c r="BS559" s="1">
        <v>44886</v>
      </c>
      <c r="BT559" t="s">
        <v>2907</v>
      </c>
      <c r="BU559">
        <v>1404</v>
      </c>
    </row>
    <row r="560" spans="1:75" x14ac:dyDescent="0.2">
      <c r="A560" t="s">
        <v>2623</v>
      </c>
      <c r="C560" t="s">
        <v>1487</v>
      </c>
      <c r="D560" t="s">
        <v>125</v>
      </c>
      <c r="E560" t="s">
        <v>779</v>
      </c>
      <c r="F560" t="s">
        <v>792</v>
      </c>
      <c r="G560" t="s">
        <v>779</v>
      </c>
      <c r="H560" t="s">
        <v>2905</v>
      </c>
      <c r="L560" t="s">
        <v>2908</v>
      </c>
      <c r="Y560">
        <v>4.7799999999999994</v>
      </c>
      <c r="AB560">
        <v>3.8250000000000002</v>
      </c>
      <c r="AC560">
        <v>5.49</v>
      </c>
      <c r="AF560">
        <v>4.085</v>
      </c>
      <c r="AG560">
        <v>4.8</v>
      </c>
      <c r="AJ560">
        <v>3.38</v>
      </c>
      <c r="AO560">
        <v>2.9450000000000003</v>
      </c>
      <c r="AR560">
        <v>1.96</v>
      </c>
      <c r="AS560">
        <v>3.2250000000000001</v>
      </c>
      <c r="AV560">
        <v>2.33</v>
      </c>
      <c r="AW560">
        <v>3.9649999999999999</v>
      </c>
      <c r="AZ560">
        <v>3.1500000000000004</v>
      </c>
      <c r="BA560">
        <v>4.0999999999999996</v>
      </c>
      <c r="BD560">
        <v>3.19</v>
      </c>
      <c r="BE560">
        <v>4.5649999999999995</v>
      </c>
      <c r="BH560">
        <v>2.875</v>
      </c>
      <c r="BQ560" t="s">
        <v>2910</v>
      </c>
      <c r="BR560" t="s">
        <v>67</v>
      </c>
      <c r="BS560" s="1">
        <v>44886</v>
      </c>
      <c r="BT560" t="s">
        <v>2907</v>
      </c>
      <c r="BU560">
        <v>1404</v>
      </c>
    </row>
    <row r="561" spans="1:78" x14ac:dyDescent="0.2">
      <c r="A561" t="s">
        <v>2623</v>
      </c>
      <c r="C561" t="s">
        <v>1487</v>
      </c>
      <c r="D561" t="s">
        <v>125</v>
      </c>
      <c r="E561" t="s">
        <v>779</v>
      </c>
      <c r="F561" t="s">
        <v>792</v>
      </c>
      <c r="G561" t="s">
        <v>779</v>
      </c>
      <c r="H561" t="s">
        <v>2905</v>
      </c>
      <c r="L561" t="s">
        <v>2911</v>
      </c>
      <c r="AC561">
        <v>5.23</v>
      </c>
      <c r="AF561">
        <v>4.0199999999999996</v>
      </c>
      <c r="BA561">
        <v>4.4000000000000004</v>
      </c>
      <c r="BD561">
        <v>3.41</v>
      </c>
      <c r="BR561" t="s">
        <v>67</v>
      </c>
      <c r="BS561" s="1">
        <v>44886</v>
      </c>
      <c r="BT561" t="s">
        <v>2907</v>
      </c>
      <c r="BU561">
        <v>1404</v>
      </c>
    </row>
    <row r="562" spans="1:78" x14ac:dyDescent="0.2">
      <c r="A562" s="10" t="s">
        <v>3375</v>
      </c>
      <c r="B562" s="10"/>
      <c r="C562" s="10" t="s">
        <v>1487</v>
      </c>
      <c r="D562" s="10" t="s">
        <v>125</v>
      </c>
      <c r="E562" s="10" t="s">
        <v>779</v>
      </c>
      <c r="F562" s="10" t="s">
        <v>792</v>
      </c>
      <c r="G562" s="10" t="s">
        <v>779</v>
      </c>
      <c r="H562" s="10" t="s">
        <v>2905</v>
      </c>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t="s">
        <v>67</v>
      </c>
      <c r="BS562" s="12">
        <v>44886</v>
      </c>
      <c r="BT562" s="10" t="s">
        <v>2907</v>
      </c>
      <c r="BU562" s="10">
        <v>1404</v>
      </c>
      <c r="BV562" s="10" t="s">
        <v>60</v>
      </c>
      <c r="BW562" s="10" t="s">
        <v>2907</v>
      </c>
    </row>
    <row r="563" spans="1:78" x14ac:dyDescent="0.2">
      <c r="A563" s="10" t="s">
        <v>3376</v>
      </c>
      <c r="B563" s="10"/>
      <c r="C563" s="10" t="s">
        <v>1487</v>
      </c>
      <c r="D563" s="10" t="s">
        <v>125</v>
      </c>
      <c r="E563" s="10" t="s">
        <v>779</v>
      </c>
      <c r="F563" s="10" t="s">
        <v>792</v>
      </c>
      <c r="G563" s="10" t="s">
        <v>779</v>
      </c>
      <c r="H563" s="10" t="s">
        <v>2905</v>
      </c>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t="s">
        <v>67</v>
      </c>
      <c r="BS563" s="12">
        <v>44886</v>
      </c>
      <c r="BT563" s="10" t="s">
        <v>2907</v>
      </c>
      <c r="BU563" s="10">
        <v>1404</v>
      </c>
      <c r="BV563" s="10" t="s">
        <v>60</v>
      </c>
      <c r="BW563" s="10" t="s">
        <v>2907</v>
      </c>
    </row>
    <row r="564" spans="1:78" x14ac:dyDescent="0.2">
      <c r="A564" s="11" t="s">
        <v>1700</v>
      </c>
      <c r="B564" s="11"/>
      <c r="C564" s="11" t="s">
        <v>1487</v>
      </c>
      <c r="D564" s="11" t="s">
        <v>125</v>
      </c>
      <c r="E564" s="11" t="s">
        <v>779</v>
      </c>
      <c r="F564" s="11" t="s">
        <v>792</v>
      </c>
      <c r="G564" s="11" t="s">
        <v>779</v>
      </c>
      <c r="H564" s="11" t="s">
        <v>1618</v>
      </c>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row>
    <row r="565" spans="1:78" x14ac:dyDescent="0.2">
      <c r="A565" s="6" t="s">
        <v>2974</v>
      </c>
      <c r="B565" s="6"/>
      <c r="C565" s="6" t="s">
        <v>1487</v>
      </c>
      <c r="D565" s="6" t="s">
        <v>125</v>
      </c>
      <c r="E565" s="6" t="s">
        <v>779</v>
      </c>
      <c r="F565" s="6" t="s">
        <v>792</v>
      </c>
      <c r="G565" s="6" t="s">
        <v>779</v>
      </c>
      <c r="H565" s="6" t="s">
        <v>1618</v>
      </c>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v>12.3</v>
      </c>
      <c r="BJ565" s="6">
        <v>14</v>
      </c>
      <c r="BK565" s="6">
        <v>15.2</v>
      </c>
      <c r="BL565" s="6">
        <v>17.600000000000001</v>
      </c>
      <c r="BM565" s="6"/>
      <c r="BN565" s="6"/>
      <c r="BO565" s="6"/>
      <c r="BP565" s="6"/>
      <c r="BQ565" s="6" t="s">
        <v>3570</v>
      </c>
      <c r="BR565" s="6" t="s">
        <v>67</v>
      </c>
      <c r="BS565" s="7">
        <v>44832</v>
      </c>
      <c r="BT565" s="6" t="s">
        <v>2976</v>
      </c>
      <c r="BU565" s="6">
        <v>7017</v>
      </c>
      <c r="BV565" s="6"/>
      <c r="BW565" s="6"/>
    </row>
    <row r="566" spans="1:78" x14ac:dyDescent="0.2">
      <c r="A566" s="10" t="s">
        <v>3569</v>
      </c>
      <c r="B566" s="10" t="s">
        <v>63</v>
      </c>
      <c r="C566" s="10" t="s">
        <v>1487</v>
      </c>
      <c r="D566" s="10" t="s">
        <v>125</v>
      </c>
      <c r="E566" s="10" t="s">
        <v>779</v>
      </c>
      <c r="F566" s="10" t="s">
        <v>792</v>
      </c>
      <c r="G566" s="10" t="s">
        <v>779</v>
      </c>
      <c r="H566" s="10" t="s">
        <v>1618</v>
      </c>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t="s">
        <v>3571</v>
      </c>
      <c r="BR566" s="10" t="s">
        <v>67</v>
      </c>
      <c r="BS566" s="12">
        <v>44964</v>
      </c>
      <c r="BT566" s="10" t="s">
        <v>2976</v>
      </c>
      <c r="BU566" s="10">
        <v>7017</v>
      </c>
      <c r="BV566" s="10" t="s">
        <v>60</v>
      </c>
      <c r="BW566" s="10" t="s">
        <v>2976</v>
      </c>
      <c r="BX566" s="10"/>
      <c r="BY566" s="10"/>
      <c r="BZ566" s="10"/>
    </row>
    <row r="567" spans="1:78" x14ac:dyDescent="0.2">
      <c r="A567" s="11" t="s">
        <v>1700</v>
      </c>
      <c r="B567" s="11"/>
      <c r="C567" s="11" t="s">
        <v>1487</v>
      </c>
      <c r="D567" s="11" t="s">
        <v>125</v>
      </c>
      <c r="E567" s="11" t="s">
        <v>779</v>
      </c>
      <c r="F567" s="11" t="s">
        <v>792</v>
      </c>
      <c r="G567" s="11" t="s">
        <v>779</v>
      </c>
      <c r="H567" s="11" t="s">
        <v>792</v>
      </c>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row>
    <row r="568" spans="1:78" x14ac:dyDescent="0.2">
      <c r="A568" s="6" t="s">
        <v>2974</v>
      </c>
      <c r="B568" s="6"/>
      <c r="C568" s="6" t="s">
        <v>1487</v>
      </c>
      <c r="D568" s="6" t="s">
        <v>125</v>
      </c>
      <c r="E568" s="6" t="s">
        <v>779</v>
      </c>
      <c r="F568" s="6" t="s">
        <v>792</v>
      </c>
      <c r="G568" s="6" t="s">
        <v>779</v>
      </c>
      <c r="H568" s="6" t="s">
        <v>792</v>
      </c>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v>11.3</v>
      </c>
      <c r="BJ568" s="6">
        <v>12.8</v>
      </c>
      <c r="BK568" s="6">
        <v>14.1</v>
      </c>
      <c r="BL568" s="6">
        <v>16</v>
      </c>
      <c r="BM568" s="6"/>
      <c r="BN568" s="6"/>
      <c r="BO568" s="6"/>
      <c r="BP568" s="6"/>
      <c r="BQ568" s="6" t="s">
        <v>3573</v>
      </c>
      <c r="BR568" s="6" t="s">
        <v>67</v>
      </c>
      <c r="BS568" s="7">
        <v>44832</v>
      </c>
      <c r="BT568" s="6" t="s">
        <v>2976</v>
      </c>
      <c r="BU568" s="6">
        <v>7017</v>
      </c>
      <c r="BV568" s="6"/>
      <c r="BW568" s="6"/>
    </row>
    <row r="569" spans="1:78" x14ac:dyDescent="0.2">
      <c r="A569" t="s">
        <v>3009</v>
      </c>
      <c r="C569" t="s">
        <v>1487</v>
      </c>
      <c r="D569" t="s">
        <v>125</v>
      </c>
      <c r="E569" t="s">
        <v>779</v>
      </c>
      <c r="F569" t="s">
        <v>792</v>
      </c>
      <c r="G569" t="s">
        <v>779</v>
      </c>
      <c r="H569" t="s">
        <v>792</v>
      </c>
      <c r="U569">
        <v>2.9</v>
      </c>
      <c r="X569">
        <v>4.0999999999999996</v>
      </c>
      <c r="Y569">
        <v>3.7</v>
      </c>
      <c r="Z569">
        <v>4.4000000000000004</v>
      </c>
      <c r="AA569">
        <v>4.2</v>
      </c>
      <c r="AB569">
        <v>4.4000000000000004</v>
      </c>
      <c r="AC569">
        <v>3.8</v>
      </c>
      <c r="AD569">
        <v>5</v>
      </c>
      <c r="AE569">
        <v>4.7</v>
      </c>
      <c r="AF569">
        <v>5</v>
      </c>
      <c r="AG569">
        <v>3.5</v>
      </c>
      <c r="AJ569">
        <v>4.5999999999999996</v>
      </c>
      <c r="AS569">
        <v>3.3</v>
      </c>
      <c r="AV569">
        <v>2.5</v>
      </c>
      <c r="AW569">
        <v>3.9</v>
      </c>
      <c r="AX569">
        <v>2.9</v>
      </c>
      <c r="AY569">
        <v>3.2</v>
      </c>
      <c r="AZ569">
        <v>3.2</v>
      </c>
      <c r="BA569">
        <v>4.2</v>
      </c>
      <c r="BB569">
        <v>3.4</v>
      </c>
      <c r="BC569">
        <v>3.4</v>
      </c>
      <c r="BD569">
        <v>3.4</v>
      </c>
      <c r="BE569">
        <v>4.7</v>
      </c>
      <c r="BH569">
        <v>3.1</v>
      </c>
      <c r="BQ569" t="s">
        <v>3007</v>
      </c>
      <c r="BR569" t="s">
        <v>67</v>
      </c>
      <c r="BS569" s="1">
        <v>44880</v>
      </c>
      <c r="BT569" t="s">
        <v>3002</v>
      </c>
      <c r="BU569">
        <v>3605</v>
      </c>
    </row>
    <row r="570" spans="1:78" x14ac:dyDescent="0.2">
      <c r="A570" t="s">
        <v>3009</v>
      </c>
      <c r="C570" t="s">
        <v>1487</v>
      </c>
      <c r="D570" t="s">
        <v>125</v>
      </c>
      <c r="E570" t="s">
        <v>779</v>
      </c>
      <c r="F570" t="s">
        <v>792</v>
      </c>
      <c r="G570" t="s">
        <v>779</v>
      </c>
      <c r="H570" t="s">
        <v>792</v>
      </c>
      <c r="I570" t="b">
        <v>0</v>
      </c>
      <c r="AW570">
        <v>3.7</v>
      </c>
      <c r="AX570">
        <v>4.4000000000000004</v>
      </c>
      <c r="AY570">
        <v>4.2</v>
      </c>
      <c r="AZ570">
        <v>4.4000000000000004</v>
      </c>
      <c r="BQ570" t="s">
        <v>3008</v>
      </c>
      <c r="BR570" t="s">
        <v>67</v>
      </c>
      <c r="BS570" s="1">
        <v>44880</v>
      </c>
      <c r="BT570" t="s">
        <v>3002</v>
      </c>
      <c r="BU570">
        <v>3605</v>
      </c>
    </row>
    <row r="571" spans="1:78" x14ac:dyDescent="0.2">
      <c r="A571" s="10" t="s">
        <v>2831</v>
      </c>
      <c r="B571" s="10"/>
      <c r="C571" s="10" t="s">
        <v>1487</v>
      </c>
      <c r="D571" s="10" t="s">
        <v>125</v>
      </c>
      <c r="E571" s="10" t="s">
        <v>779</v>
      </c>
      <c r="F571" s="10" t="s">
        <v>792</v>
      </c>
      <c r="G571" s="10" t="s">
        <v>779</v>
      </c>
      <c r="H571" s="10" t="s">
        <v>792</v>
      </c>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t="s">
        <v>2824</v>
      </c>
      <c r="BR571" s="10" t="s">
        <v>67</v>
      </c>
      <c r="BS571" s="12">
        <v>44831</v>
      </c>
      <c r="BT571" s="10" t="s">
        <v>2823</v>
      </c>
      <c r="BU571" s="10">
        <v>6223</v>
      </c>
      <c r="BV571" s="10" t="s">
        <v>60</v>
      </c>
      <c r="BW571" s="10" t="s">
        <v>2823</v>
      </c>
    </row>
    <row r="572" spans="1:78" x14ac:dyDescent="0.2">
      <c r="A572" s="10" t="s">
        <v>2833</v>
      </c>
      <c r="B572" s="10"/>
      <c r="C572" s="10" t="s">
        <v>1487</v>
      </c>
      <c r="D572" s="10" t="s">
        <v>125</v>
      </c>
      <c r="E572" s="10" t="s">
        <v>779</v>
      </c>
      <c r="F572" s="10" t="s">
        <v>792</v>
      </c>
      <c r="G572" s="10" t="s">
        <v>779</v>
      </c>
      <c r="H572" s="10" t="s">
        <v>792</v>
      </c>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t="s">
        <v>2824</v>
      </c>
      <c r="BR572" s="10" t="s">
        <v>67</v>
      </c>
      <c r="BS572" s="12">
        <v>44831</v>
      </c>
      <c r="BT572" s="10" t="s">
        <v>2823</v>
      </c>
      <c r="BU572" s="10">
        <v>6223</v>
      </c>
      <c r="BV572" s="10" t="s">
        <v>60</v>
      </c>
      <c r="BW572" s="10" t="s">
        <v>2823</v>
      </c>
    </row>
    <row r="573" spans="1:78" x14ac:dyDescent="0.2">
      <c r="A573" s="10" t="s">
        <v>2830</v>
      </c>
      <c r="B573" s="10"/>
      <c r="C573" s="10" t="s">
        <v>1487</v>
      </c>
      <c r="D573" s="10" t="s">
        <v>125</v>
      </c>
      <c r="E573" s="10" t="s">
        <v>779</v>
      </c>
      <c r="F573" s="10" t="s">
        <v>792</v>
      </c>
      <c r="G573" s="10" t="s">
        <v>779</v>
      </c>
      <c r="H573" s="10" t="s">
        <v>792</v>
      </c>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t="s">
        <v>2824</v>
      </c>
      <c r="BR573" s="10" t="s">
        <v>67</v>
      </c>
      <c r="BS573" s="12">
        <v>44831</v>
      </c>
      <c r="BT573" s="10" t="s">
        <v>2823</v>
      </c>
      <c r="BU573" s="10">
        <v>6223</v>
      </c>
      <c r="BV573" s="10" t="s">
        <v>60</v>
      </c>
      <c r="BW573" s="10" t="s">
        <v>2823</v>
      </c>
    </row>
    <row r="574" spans="1:78" x14ac:dyDescent="0.2">
      <c r="A574" s="10" t="s">
        <v>2828</v>
      </c>
      <c r="B574" s="10"/>
      <c r="C574" s="10" t="s">
        <v>1487</v>
      </c>
      <c r="D574" s="10" t="s">
        <v>125</v>
      </c>
      <c r="E574" s="10" t="s">
        <v>779</v>
      </c>
      <c r="F574" s="10" t="s">
        <v>792</v>
      </c>
      <c r="G574" s="10" t="s">
        <v>779</v>
      </c>
      <c r="H574" s="10" t="s">
        <v>792</v>
      </c>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t="s">
        <v>2824</v>
      </c>
      <c r="BR574" s="10" t="s">
        <v>67</v>
      </c>
      <c r="BS574" s="12">
        <v>44831</v>
      </c>
      <c r="BT574" s="10" t="s">
        <v>2823</v>
      </c>
      <c r="BU574" s="10">
        <v>6223</v>
      </c>
      <c r="BV574" s="10" t="s">
        <v>60</v>
      </c>
      <c r="BW574" s="10" t="s">
        <v>2823</v>
      </c>
    </row>
    <row r="575" spans="1:78" x14ac:dyDescent="0.2">
      <c r="A575" s="10" t="s">
        <v>2829</v>
      </c>
      <c r="B575" s="10"/>
      <c r="C575" s="10" t="s">
        <v>1487</v>
      </c>
      <c r="D575" s="10" t="s">
        <v>125</v>
      </c>
      <c r="E575" s="10" t="s">
        <v>779</v>
      </c>
      <c r="F575" s="10" t="s">
        <v>792</v>
      </c>
      <c r="G575" s="10" t="s">
        <v>779</v>
      </c>
      <c r="H575" s="10" t="s">
        <v>792</v>
      </c>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t="s">
        <v>2824</v>
      </c>
      <c r="BR575" s="10" t="s">
        <v>67</v>
      </c>
      <c r="BS575" s="12">
        <v>44831</v>
      </c>
      <c r="BT575" s="10" t="s">
        <v>2823</v>
      </c>
      <c r="BU575" s="10">
        <v>6223</v>
      </c>
      <c r="BV575" s="10" t="s">
        <v>60</v>
      </c>
      <c r="BW575" s="10" t="s">
        <v>2823</v>
      </c>
    </row>
    <row r="576" spans="1:78" x14ac:dyDescent="0.2">
      <c r="A576" s="10" t="s">
        <v>2832</v>
      </c>
      <c r="B576" s="10"/>
      <c r="C576" s="10" t="s">
        <v>1487</v>
      </c>
      <c r="D576" s="10" t="s">
        <v>125</v>
      </c>
      <c r="E576" s="10" t="s">
        <v>779</v>
      </c>
      <c r="F576" s="10" t="s">
        <v>792</v>
      </c>
      <c r="G576" s="10" t="s">
        <v>779</v>
      </c>
      <c r="H576" s="10" t="s">
        <v>792</v>
      </c>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t="s">
        <v>2824</v>
      </c>
      <c r="BR576" s="10" t="s">
        <v>67</v>
      </c>
      <c r="BS576" s="12">
        <v>44831</v>
      </c>
      <c r="BT576" s="10" t="s">
        <v>2823</v>
      </c>
      <c r="BU576" s="10">
        <v>6223</v>
      </c>
      <c r="BV576" s="10" t="s">
        <v>60</v>
      </c>
      <c r="BW576" s="10" t="s">
        <v>2823</v>
      </c>
    </row>
    <row r="577" spans="1:78" x14ac:dyDescent="0.2">
      <c r="A577" s="6" t="s">
        <v>3547</v>
      </c>
      <c r="B577" s="6"/>
      <c r="C577" s="6" t="s">
        <v>1487</v>
      </c>
      <c r="D577" s="6" t="s">
        <v>125</v>
      </c>
      <c r="E577" s="6" t="s">
        <v>779</v>
      </c>
      <c r="F577" s="6" t="s">
        <v>792</v>
      </c>
      <c r="G577" s="6" t="s">
        <v>779</v>
      </c>
      <c r="H577" s="6" t="s">
        <v>792</v>
      </c>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v>14</v>
      </c>
      <c r="BK577" s="6"/>
      <c r="BL577" s="6"/>
      <c r="BM577" s="6"/>
      <c r="BN577" s="6"/>
      <c r="BO577" s="6"/>
      <c r="BP577" s="6"/>
      <c r="BQ577" s="6" t="s">
        <v>1445</v>
      </c>
      <c r="BR577" s="6" t="s">
        <v>67</v>
      </c>
      <c r="BS577" s="7">
        <v>44806</v>
      </c>
      <c r="BT577" s="6" t="s">
        <v>1443</v>
      </c>
      <c r="BU577" s="6">
        <v>35427</v>
      </c>
      <c r="BV577" s="6"/>
      <c r="BW577" s="6"/>
    </row>
    <row r="578" spans="1:78" x14ac:dyDescent="0.2">
      <c r="A578" s="10" t="s">
        <v>3594</v>
      </c>
      <c r="B578" s="10"/>
      <c r="C578" s="10" t="s">
        <v>1487</v>
      </c>
      <c r="D578" s="10" t="s">
        <v>125</v>
      </c>
      <c r="E578" s="10" t="s">
        <v>779</v>
      </c>
      <c r="F578" s="10" t="s">
        <v>792</v>
      </c>
      <c r="G578" s="10" t="s">
        <v>779</v>
      </c>
      <c r="H578" s="10" t="s">
        <v>792</v>
      </c>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t="s">
        <v>67</v>
      </c>
      <c r="BS578" s="12">
        <v>44964</v>
      </c>
      <c r="BT578" s="10" t="s">
        <v>2976</v>
      </c>
      <c r="BU578" s="10">
        <v>7017</v>
      </c>
      <c r="BV578" s="10" t="s">
        <v>60</v>
      </c>
      <c r="BW578" s="10" t="s">
        <v>2976</v>
      </c>
      <c r="BX578" s="10"/>
      <c r="BY578" s="10"/>
      <c r="BZ578" s="10"/>
    </row>
    <row r="579" spans="1:78" x14ac:dyDescent="0.2">
      <c r="A579" s="10" t="s">
        <v>3592</v>
      </c>
      <c r="B579" s="10"/>
      <c r="C579" s="10" t="s">
        <v>1487</v>
      </c>
      <c r="D579" s="10" t="s">
        <v>125</v>
      </c>
      <c r="E579" s="10" t="s">
        <v>779</v>
      </c>
      <c r="F579" s="10" t="s">
        <v>792</v>
      </c>
      <c r="G579" s="12" t="s">
        <v>779</v>
      </c>
      <c r="H579" s="10" t="s">
        <v>792</v>
      </c>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t="s">
        <v>67</v>
      </c>
      <c r="BS579" s="12">
        <v>44964</v>
      </c>
      <c r="BT579" s="10" t="s">
        <v>2976</v>
      </c>
      <c r="BU579" s="10">
        <v>7017</v>
      </c>
      <c r="BV579" s="10" t="s">
        <v>60</v>
      </c>
      <c r="BW579" s="10" t="s">
        <v>2976</v>
      </c>
      <c r="BX579" s="10"/>
      <c r="BY579" s="10"/>
      <c r="BZ579" s="10"/>
    </row>
    <row r="580" spans="1:78" x14ac:dyDescent="0.2">
      <c r="A580" s="10" t="s">
        <v>3595</v>
      </c>
      <c r="B580" s="10"/>
      <c r="C580" s="10" t="s">
        <v>1487</v>
      </c>
      <c r="D580" s="10" t="s">
        <v>125</v>
      </c>
      <c r="E580" s="10" t="s">
        <v>779</v>
      </c>
      <c r="F580" s="10" t="s">
        <v>792</v>
      </c>
      <c r="G580" s="10" t="s">
        <v>779</v>
      </c>
      <c r="H580" s="10" t="s">
        <v>792</v>
      </c>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t="s">
        <v>67</v>
      </c>
      <c r="BS580" s="12">
        <v>44964</v>
      </c>
      <c r="BT580" s="10" t="s">
        <v>2976</v>
      </c>
      <c r="BU580" s="10">
        <v>7017</v>
      </c>
      <c r="BV580" s="10" t="s">
        <v>60</v>
      </c>
      <c r="BW580" s="10" t="s">
        <v>2976</v>
      </c>
      <c r="BX580" s="10"/>
      <c r="BY580" s="10"/>
      <c r="BZ580" s="10"/>
    </row>
    <row r="581" spans="1:78" x14ac:dyDescent="0.2">
      <c r="A581" s="10" t="s">
        <v>3590</v>
      </c>
      <c r="B581" s="10"/>
      <c r="C581" s="10" t="s">
        <v>1487</v>
      </c>
      <c r="D581" s="10" t="s">
        <v>125</v>
      </c>
      <c r="E581" s="10" t="s">
        <v>779</v>
      </c>
      <c r="F581" s="10" t="s">
        <v>792</v>
      </c>
      <c r="G581" s="10" t="s">
        <v>779</v>
      </c>
      <c r="H581" s="10" t="s">
        <v>792</v>
      </c>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t="s">
        <v>67</v>
      </c>
      <c r="BS581" s="12">
        <v>44964</v>
      </c>
      <c r="BT581" s="10" t="s">
        <v>2976</v>
      </c>
      <c r="BU581" s="10">
        <v>7017</v>
      </c>
      <c r="BV581" s="10" t="s">
        <v>60</v>
      </c>
      <c r="BW581" s="10" t="s">
        <v>2976</v>
      </c>
      <c r="BX581" s="10"/>
      <c r="BY581" s="10"/>
      <c r="BZ581" s="10"/>
    </row>
    <row r="582" spans="1:78" x14ac:dyDescent="0.2">
      <c r="A582" s="10" t="s">
        <v>3593</v>
      </c>
      <c r="B582" s="10"/>
      <c r="C582" s="10" t="s">
        <v>1487</v>
      </c>
      <c r="D582" s="10" t="s">
        <v>125</v>
      </c>
      <c r="E582" s="10" t="s">
        <v>779</v>
      </c>
      <c r="F582" s="10" t="s">
        <v>792</v>
      </c>
      <c r="G582" s="10" t="s">
        <v>779</v>
      </c>
      <c r="H582" s="10" t="s">
        <v>792</v>
      </c>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t="s">
        <v>67</v>
      </c>
      <c r="BS582" s="12">
        <v>44964</v>
      </c>
      <c r="BT582" s="10" t="s">
        <v>2976</v>
      </c>
      <c r="BU582" s="10">
        <v>7017</v>
      </c>
      <c r="BV582" s="10" t="s">
        <v>60</v>
      </c>
      <c r="BW582" s="10" t="s">
        <v>2976</v>
      </c>
      <c r="BX582" s="10"/>
      <c r="BY582" s="10"/>
      <c r="BZ582" s="10"/>
    </row>
    <row r="583" spans="1:78" x14ac:dyDescent="0.2">
      <c r="A583" t="s">
        <v>3343</v>
      </c>
      <c r="C583" t="s">
        <v>1487</v>
      </c>
      <c r="D583" t="s">
        <v>125</v>
      </c>
      <c r="E583" t="s">
        <v>779</v>
      </c>
      <c r="F583" t="s">
        <v>792</v>
      </c>
      <c r="G583" t="s">
        <v>779</v>
      </c>
      <c r="H583" t="s">
        <v>792</v>
      </c>
      <c r="AW583">
        <v>4.2</v>
      </c>
      <c r="AX583">
        <v>2.9</v>
      </c>
      <c r="AY583">
        <v>3</v>
      </c>
      <c r="AZ583">
        <v>3</v>
      </c>
      <c r="BR583" t="s">
        <v>67</v>
      </c>
      <c r="BS583" s="1">
        <v>44886</v>
      </c>
      <c r="BT583" t="s">
        <v>3311</v>
      </c>
      <c r="BU583">
        <v>3596</v>
      </c>
      <c r="BV583" t="s">
        <v>60</v>
      </c>
      <c r="BW583" t="s">
        <v>3311</v>
      </c>
    </row>
    <row r="584" spans="1:78" s="10" customFormat="1" x14ac:dyDescent="0.2">
      <c r="A584" t="s">
        <v>94</v>
      </c>
      <c r="B584"/>
      <c r="C584" t="s">
        <v>1487</v>
      </c>
      <c r="D584" t="s">
        <v>125</v>
      </c>
      <c r="E584" t="s">
        <v>779</v>
      </c>
      <c r="F584" t="s">
        <v>792</v>
      </c>
      <c r="G584" t="s">
        <v>779</v>
      </c>
      <c r="H584" t="s">
        <v>792</v>
      </c>
      <c r="I584"/>
      <c r="J584"/>
      <c r="K584"/>
      <c r="L584"/>
      <c r="M584"/>
      <c r="N584"/>
      <c r="O584"/>
      <c r="P584"/>
      <c r="Q584">
        <v>3.3</v>
      </c>
      <c r="R584"/>
      <c r="S584"/>
      <c r="T584">
        <v>3.4</v>
      </c>
      <c r="U584">
        <v>3.2</v>
      </c>
      <c r="V584"/>
      <c r="W584"/>
      <c r="X584">
        <v>4.4000000000000004</v>
      </c>
      <c r="Y584">
        <v>4.2</v>
      </c>
      <c r="Z584"/>
      <c r="AA584"/>
      <c r="AB584">
        <v>5</v>
      </c>
      <c r="AC584">
        <v>4.5</v>
      </c>
      <c r="AD584"/>
      <c r="AE584"/>
      <c r="AF584">
        <v>5.9</v>
      </c>
      <c r="AG584">
        <v>3.9</v>
      </c>
      <c r="AH584"/>
      <c r="AI584"/>
      <c r="AJ584">
        <v>5</v>
      </c>
      <c r="AK584"/>
      <c r="AL584"/>
      <c r="AM584"/>
      <c r="AN584"/>
      <c r="AO584">
        <v>3.1</v>
      </c>
      <c r="AP584"/>
      <c r="AQ584"/>
      <c r="AR584">
        <v>2.2000000000000002</v>
      </c>
      <c r="AS584">
        <v>3.6</v>
      </c>
      <c r="AT584"/>
      <c r="AU584"/>
      <c r="AV584">
        <v>2.6</v>
      </c>
      <c r="AW584">
        <v>4.3</v>
      </c>
      <c r="AX584"/>
      <c r="AY584"/>
      <c r="AZ584">
        <v>3.6</v>
      </c>
      <c r="BA584">
        <v>4.5</v>
      </c>
      <c r="BB584"/>
      <c r="BC584"/>
      <c r="BD584">
        <v>3.9</v>
      </c>
      <c r="BE584">
        <v>5</v>
      </c>
      <c r="BF584"/>
      <c r="BG584"/>
      <c r="BH584">
        <v>3.5</v>
      </c>
      <c r="BI584"/>
      <c r="BJ584"/>
      <c r="BK584"/>
      <c r="BL584"/>
      <c r="BM584"/>
      <c r="BN584"/>
      <c r="BO584"/>
      <c r="BP584"/>
      <c r="BQ584" t="s">
        <v>2824</v>
      </c>
      <c r="BR584" t="s">
        <v>67</v>
      </c>
      <c r="BS584" s="1">
        <v>44831</v>
      </c>
      <c r="BT584" t="s">
        <v>2823</v>
      </c>
      <c r="BU584">
        <v>6223</v>
      </c>
      <c r="BV584"/>
      <c r="BW584"/>
      <c r="BX584"/>
      <c r="BY584"/>
      <c r="BZ584"/>
    </row>
    <row r="585" spans="1:78" x14ac:dyDescent="0.2">
      <c r="A585" s="6" t="s">
        <v>94</v>
      </c>
      <c r="B585" s="6"/>
      <c r="C585" s="6" t="s">
        <v>1487</v>
      </c>
      <c r="D585" s="6" t="s">
        <v>125</v>
      </c>
      <c r="E585" s="6" t="s">
        <v>779</v>
      </c>
      <c r="F585" s="6" t="s">
        <v>792</v>
      </c>
      <c r="G585" s="6" t="s">
        <v>779</v>
      </c>
      <c r="H585" s="6" t="s">
        <v>792</v>
      </c>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v>10.6</v>
      </c>
      <c r="BJ585" s="6">
        <v>12.1</v>
      </c>
      <c r="BK585" s="6">
        <v>13.1</v>
      </c>
      <c r="BL585" s="6">
        <v>15.3</v>
      </c>
      <c r="BM585" s="6"/>
      <c r="BN585" s="6"/>
      <c r="BO585" s="6"/>
      <c r="BP585" s="6"/>
      <c r="BQ585" s="6" t="s">
        <v>3568</v>
      </c>
      <c r="BR585" s="6" t="s">
        <v>67</v>
      </c>
      <c r="BS585" s="7">
        <v>44964</v>
      </c>
      <c r="BT585" s="6" t="s">
        <v>2976</v>
      </c>
      <c r="BU585" s="6">
        <v>7017</v>
      </c>
      <c r="BV585" s="6"/>
      <c r="BW585" s="6"/>
      <c r="BX585" s="6"/>
      <c r="BY585" s="6"/>
      <c r="BZ585" s="6"/>
    </row>
    <row r="586" spans="1:78" x14ac:dyDescent="0.2">
      <c r="A586" s="10" t="s">
        <v>3006</v>
      </c>
      <c r="B586" s="10"/>
      <c r="C586" s="10" t="s">
        <v>1487</v>
      </c>
      <c r="D586" s="10" t="s">
        <v>125</v>
      </c>
      <c r="E586" s="10" t="s">
        <v>779</v>
      </c>
      <c r="F586" s="10" t="s">
        <v>792</v>
      </c>
      <c r="G586" s="10" t="s">
        <v>779</v>
      </c>
      <c r="H586" s="10" t="s">
        <v>792</v>
      </c>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t="s">
        <v>3008</v>
      </c>
      <c r="BR586" s="10" t="s">
        <v>67</v>
      </c>
      <c r="BS586" s="12">
        <v>44880</v>
      </c>
      <c r="BT586" s="10" t="s">
        <v>3002</v>
      </c>
      <c r="BU586" s="10">
        <v>3605</v>
      </c>
      <c r="BV586" s="10" t="s">
        <v>60</v>
      </c>
      <c r="BW586" s="10" t="s">
        <v>3002</v>
      </c>
    </row>
    <row r="587" spans="1:78" x14ac:dyDescent="0.2">
      <c r="A587" s="10" t="s">
        <v>2821</v>
      </c>
      <c r="B587" s="10" t="s">
        <v>322</v>
      </c>
      <c r="C587" s="10" t="s">
        <v>1487</v>
      </c>
      <c r="D587" s="10" t="s">
        <v>125</v>
      </c>
      <c r="E587" s="10" t="s">
        <v>779</v>
      </c>
      <c r="F587" s="10" t="s">
        <v>792</v>
      </c>
      <c r="G587" s="10" t="s">
        <v>779</v>
      </c>
      <c r="H587" s="10" t="s">
        <v>792</v>
      </c>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4" t="s">
        <v>67</v>
      </c>
      <c r="BS587" s="12">
        <v>44831</v>
      </c>
      <c r="BT587" s="10" t="s">
        <v>2823</v>
      </c>
      <c r="BU587" s="10">
        <v>6223</v>
      </c>
      <c r="BV587" s="10" t="s">
        <v>60</v>
      </c>
      <c r="BW587" s="10" t="s">
        <v>2823</v>
      </c>
    </row>
    <row r="588" spans="1:78" x14ac:dyDescent="0.2">
      <c r="A588" t="s">
        <v>3347</v>
      </c>
      <c r="C588" t="s">
        <v>1487</v>
      </c>
      <c r="D588" t="s">
        <v>125</v>
      </c>
      <c r="E588" t="s">
        <v>779</v>
      </c>
      <c r="F588" t="s">
        <v>792</v>
      </c>
      <c r="G588" t="s">
        <v>779</v>
      </c>
      <c r="H588" t="s">
        <v>792</v>
      </c>
      <c r="AG588">
        <v>3.7</v>
      </c>
      <c r="AJ588">
        <v>5.2</v>
      </c>
      <c r="BR588" t="s">
        <v>67</v>
      </c>
      <c r="BS588" s="1">
        <v>44886</v>
      </c>
      <c r="BT588" t="s">
        <v>3311</v>
      </c>
      <c r="BU588">
        <v>3596</v>
      </c>
    </row>
    <row r="589" spans="1:78" x14ac:dyDescent="0.2">
      <c r="A589" s="10" t="s">
        <v>3358</v>
      </c>
      <c r="B589" s="10"/>
      <c r="C589" s="10" t="s">
        <v>1487</v>
      </c>
      <c r="D589" s="10" t="s">
        <v>125</v>
      </c>
      <c r="E589" s="10" t="s">
        <v>779</v>
      </c>
      <c r="F589" s="10" t="s">
        <v>792</v>
      </c>
      <c r="G589" s="10" t="s">
        <v>779</v>
      </c>
      <c r="H589" s="10" t="s">
        <v>792</v>
      </c>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t="s">
        <v>67</v>
      </c>
      <c r="BS589" s="12">
        <v>44886</v>
      </c>
      <c r="BT589" s="10" t="s">
        <v>3308</v>
      </c>
      <c r="BU589" s="10">
        <v>2921</v>
      </c>
      <c r="BV589" s="10" t="s">
        <v>60</v>
      </c>
      <c r="BW589" s="10" t="s">
        <v>3308</v>
      </c>
    </row>
    <row r="590" spans="1:78" x14ac:dyDescent="0.2">
      <c r="C590" t="s">
        <v>1487</v>
      </c>
      <c r="D590" t="s">
        <v>125</v>
      </c>
      <c r="E590" t="s">
        <v>779</v>
      </c>
      <c r="F590" t="s">
        <v>792</v>
      </c>
      <c r="G590" t="s">
        <v>779</v>
      </c>
      <c r="H590" t="s">
        <v>792</v>
      </c>
      <c r="BR590" t="s">
        <v>67</v>
      </c>
      <c r="BS590" s="1">
        <v>44797</v>
      </c>
      <c r="BT590" t="s">
        <v>73</v>
      </c>
      <c r="BU590">
        <v>36083</v>
      </c>
      <c r="BV590" t="s">
        <v>60</v>
      </c>
      <c r="BW590" t="s">
        <v>73</v>
      </c>
    </row>
    <row r="591" spans="1:78" x14ac:dyDescent="0.2">
      <c r="A591" s="6"/>
      <c r="B591" s="6" t="s">
        <v>63</v>
      </c>
      <c r="C591" s="6" t="s">
        <v>1487</v>
      </c>
      <c r="D591" s="6" t="s">
        <v>125</v>
      </c>
      <c r="E591" s="6" t="s">
        <v>779</v>
      </c>
      <c r="F591" s="6" t="s">
        <v>792</v>
      </c>
      <c r="G591" s="6" t="s">
        <v>779</v>
      </c>
      <c r="H591" s="6" t="s">
        <v>792</v>
      </c>
      <c r="I591" s="6" t="b">
        <v>0</v>
      </c>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v>13</v>
      </c>
      <c r="BK591" s="6"/>
      <c r="BL591" s="6"/>
      <c r="BM591" s="6"/>
      <c r="BN591" s="6"/>
      <c r="BO591" s="6"/>
      <c r="BP591" s="6"/>
      <c r="BQ591" s="6" t="s">
        <v>3567</v>
      </c>
      <c r="BR591" s="6" t="s">
        <v>67</v>
      </c>
      <c r="BS591" s="7">
        <v>44964</v>
      </c>
      <c r="BT591" s="6" t="s">
        <v>2976</v>
      </c>
      <c r="BU591" s="6">
        <v>7017</v>
      </c>
      <c r="BV591" s="6"/>
      <c r="BW591" s="6"/>
      <c r="BX591" s="6"/>
      <c r="BY591" s="6"/>
      <c r="BZ591" s="6"/>
    </row>
    <row r="592" spans="1:78" x14ac:dyDescent="0.2">
      <c r="A592" s="6"/>
      <c r="B592" s="6" t="s">
        <v>63</v>
      </c>
      <c r="C592" s="6" t="s">
        <v>1487</v>
      </c>
      <c r="D592" s="6" t="s">
        <v>125</v>
      </c>
      <c r="E592" s="6" t="s">
        <v>779</v>
      </c>
      <c r="F592" s="6" t="s">
        <v>792</v>
      </c>
      <c r="G592" s="6" t="s">
        <v>779</v>
      </c>
      <c r="H592" s="6" t="s">
        <v>792</v>
      </c>
      <c r="I592" s="6" t="b">
        <v>0</v>
      </c>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v>3.6</v>
      </c>
      <c r="AX592" s="6"/>
      <c r="AY592" s="6"/>
      <c r="AZ592" s="6"/>
      <c r="BA592" s="6"/>
      <c r="BB592" s="6"/>
      <c r="BC592" s="6"/>
      <c r="BD592" s="6"/>
      <c r="BE592" s="6"/>
      <c r="BF592" s="6"/>
      <c r="BG592" s="6"/>
      <c r="BH592" s="6"/>
      <c r="BI592" s="6"/>
      <c r="BJ592" s="6">
        <v>11.7</v>
      </c>
      <c r="BK592" s="6"/>
      <c r="BL592" s="6"/>
      <c r="BM592" s="6"/>
      <c r="BN592" s="6"/>
      <c r="BO592" s="6"/>
      <c r="BP592" s="6"/>
      <c r="BQ592" s="6" t="s">
        <v>3568</v>
      </c>
      <c r="BR592" s="6" t="s">
        <v>67</v>
      </c>
      <c r="BS592" s="7">
        <v>44964</v>
      </c>
      <c r="BT592" s="6" t="s">
        <v>2976</v>
      </c>
      <c r="BU592" s="6">
        <v>7017</v>
      </c>
      <c r="BV592" s="6"/>
      <c r="BW592" s="6"/>
      <c r="BX592" s="6"/>
      <c r="BY592" s="6"/>
      <c r="BZ592" s="6"/>
    </row>
    <row r="593" spans="1:75" x14ac:dyDescent="0.2">
      <c r="A593" s="11" t="s">
        <v>1700</v>
      </c>
      <c r="B593" s="11"/>
      <c r="C593" s="11" t="s">
        <v>1487</v>
      </c>
      <c r="D593" s="11" t="s">
        <v>125</v>
      </c>
      <c r="E593" s="11" t="s">
        <v>779</v>
      </c>
      <c r="F593" s="11" t="s">
        <v>792</v>
      </c>
      <c r="G593" s="11" t="s">
        <v>1619</v>
      </c>
      <c r="H593" s="11" t="s">
        <v>1620</v>
      </c>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row>
    <row r="594" spans="1:75" x14ac:dyDescent="0.2">
      <c r="A594" s="11" t="s">
        <v>1700</v>
      </c>
      <c r="B594" s="11"/>
      <c r="C594" s="11" t="s">
        <v>1487</v>
      </c>
      <c r="D594" s="11" t="s">
        <v>125</v>
      </c>
      <c r="E594" s="11" t="s">
        <v>779</v>
      </c>
      <c r="F594" s="11" t="s">
        <v>1629</v>
      </c>
      <c r="G594" s="11" t="s">
        <v>779</v>
      </c>
      <c r="H594" s="11" t="s">
        <v>1629</v>
      </c>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row>
    <row r="595" spans="1:75" x14ac:dyDescent="0.2">
      <c r="A595" t="s">
        <v>2901</v>
      </c>
      <c r="B595" t="s">
        <v>322</v>
      </c>
      <c r="C595" t="s">
        <v>1487</v>
      </c>
      <c r="D595" t="s">
        <v>125</v>
      </c>
      <c r="E595" t="s">
        <v>779</v>
      </c>
      <c r="F595" t="s">
        <v>1629</v>
      </c>
      <c r="G595" t="s">
        <v>779</v>
      </c>
      <c r="H595" t="s">
        <v>1629</v>
      </c>
      <c r="AV595">
        <v>2.15</v>
      </c>
      <c r="AW595">
        <v>2.84</v>
      </c>
      <c r="AZ595">
        <v>2.2599999999999998</v>
      </c>
      <c r="BA595">
        <v>3</v>
      </c>
      <c r="BD595">
        <v>2.52</v>
      </c>
      <c r="BR595" t="s">
        <v>67</v>
      </c>
      <c r="BS595" s="1">
        <v>44832</v>
      </c>
      <c r="BT595" t="s">
        <v>2902</v>
      </c>
      <c r="BU595">
        <v>1662</v>
      </c>
      <c r="BV595" t="s">
        <v>60</v>
      </c>
      <c r="BW595" t="s">
        <v>2902</v>
      </c>
    </row>
    <row r="596" spans="1:75" x14ac:dyDescent="0.2">
      <c r="A596" s="11" t="s">
        <v>1700</v>
      </c>
      <c r="B596" s="11"/>
      <c r="C596" s="11" t="s">
        <v>1487</v>
      </c>
      <c r="D596" s="11" t="s">
        <v>125</v>
      </c>
      <c r="E596" s="11" t="s">
        <v>779</v>
      </c>
      <c r="F596" s="11" t="s">
        <v>793</v>
      </c>
      <c r="G596" s="11" t="s">
        <v>779</v>
      </c>
      <c r="H596" s="11" t="s">
        <v>1640</v>
      </c>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row>
    <row r="597" spans="1:75" x14ac:dyDescent="0.2">
      <c r="A597" s="11" t="s">
        <v>1700</v>
      </c>
      <c r="B597" s="11"/>
      <c r="C597" s="11" t="s">
        <v>1487</v>
      </c>
      <c r="D597" s="11" t="s">
        <v>125</v>
      </c>
      <c r="E597" s="11" t="s">
        <v>779</v>
      </c>
      <c r="F597" s="11" t="s">
        <v>793</v>
      </c>
      <c r="G597" s="11" t="s">
        <v>779</v>
      </c>
      <c r="H597" s="11" t="s">
        <v>1638</v>
      </c>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row>
    <row r="598" spans="1:75" x14ac:dyDescent="0.2">
      <c r="A598" s="11" t="s">
        <v>1700</v>
      </c>
      <c r="B598" s="11"/>
      <c r="C598" s="11" t="s">
        <v>1487</v>
      </c>
      <c r="D598" s="11" t="s">
        <v>125</v>
      </c>
      <c r="E598" s="11" t="s">
        <v>779</v>
      </c>
      <c r="F598" s="11" t="s">
        <v>793</v>
      </c>
      <c r="G598" s="11" t="s">
        <v>779</v>
      </c>
      <c r="H598" s="11" t="s">
        <v>1639</v>
      </c>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row>
    <row r="599" spans="1:75" x14ac:dyDescent="0.2">
      <c r="A599" s="11" t="s">
        <v>1700</v>
      </c>
      <c r="B599" s="11"/>
      <c r="C599" s="11" t="s">
        <v>1487</v>
      </c>
      <c r="D599" s="11" t="s">
        <v>125</v>
      </c>
      <c r="E599" s="11" t="s">
        <v>779</v>
      </c>
      <c r="F599" s="11" t="s">
        <v>793</v>
      </c>
      <c r="G599" s="11" t="s">
        <v>779</v>
      </c>
      <c r="H599" s="11" t="s">
        <v>793</v>
      </c>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row>
    <row r="600" spans="1:75" x14ac:dyDescent="0.2">
      <c r="A600" s="10" t="s">
        <v>3235</v>
      </c>
      <c r="B600" s="10"/>
      <c r="C600" s="10" t="s">
        <v>1487</v>
      </c>
      <c r="D600" s="10" t="s">
        <v>125</v>
      </c>
      <c r="E600" s="10" t="s">
        <v>779</v>
      </c>
      <c r="F600" s="10" t="s">
        <v>793</v>
      </c>
      <c r="G600" s="10" t="s">
        <v>779</v>
      </c>
      <c r="H600" s="10" t="s">
        <v>793</v>
      </c>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t="s">
        <v>67</v>
      </c>
      <c r="BS600" s="12">
        <v>44883</v>
      </c>
      <c r="BT600" s="10" t="s">
        <v>3210</v>
      </c>
      <c r="BU600" s="10">
        <v>19812</v>
      </c>
      <c r="BV600" s="10" t="s">
        <v>60</v>
      </c>
      <c r="BW600" s="35" t="s">
        <v>3210</v>
      </c>
    </row>
    <row r="601" spans="1:75" x14ac:dyDescent="0.2">
      <c r="A601" s="10" t="s">
        <v>3233</v>
      </c>
      <c r="B601" s="10" t="s">
        <v>322</v>
      </c>
      <c r="C601" s="10" t="s">
        <v>1487</v>
      </c>
      <c r="D601" s="10" t="s">
        <v>125</v>
      </c>
      <c r="E601" s="10" t="s">
        <v>779</v>
      </c>
      <c r="F601" s="10" t="s">
        <v>793</v>
      </c>
      <c r="G601" s="10" t="s">
        <v>779</v>
      </c>
      <c r="H601" s="10" t="s">
        <v>793</v>
      </c>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t="s">
        <v>67</v>
      </c>
      <c r="BS601" s="12">
        <v>44883</v>
      </c>
      <c r="BT601" s="10" t="s">
        <v>3210</v>
      </c>
      <c r="BU601" s="10">
        <v>19812</v>
      </c>
      <c r="BV601" s="10" t="s">
        <v>60</v>
      </c>
      <c r="BW601" s="35" t="s">
        <v>3210</v>
      </c>
    </row>
    <row r="602" spans="1:75" x14ac:dyDescent="0.2">
      <c r="A602" s="10" t="s">
        <v>3234</v>
      </c>
      <c r="B602" s="10" t="s">
        <v>322</v>
      </c>
      <c r="C602" s="10" t="s">
        <v>1487</v>
      </c>
      <c r="D602" s="10" t="s">
        <v>125</v>
      </c>
      <c r="E602" s="10" t="s">
        <v>779</v>
      </c>
      <c r="F602" s="10" t="s">
        <v>793</v>
      </c>
      <c r="G602" s="10" t="s">
        <v>779</v>
      </c>
      <c r="H602" s="10" t="s">
        <v>793</v>
      </c>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t="s">
        <v>67</v>
      </c>
      <c r="BS602" s="12">
        <v>44883</v>
      </c>
      <c r="BT602" s="10" t="s">
        <v>3210</v>
      </c>
      <c r="BU602" s="10">
        <v>19812</v>
      </c>
      <c r="BV602" s="10" t="s">
        <v>60</v>
      </c>
      <c r="BW602" s="35" t="s">
        <v>3210</v>
      </c>
    </row>
    <row r="603" spans="1:75" x14ac:dyDescent="0.2">
      <c r="A603" s="10" t="s">
        <v>3232</v>
      </c>
      <c r="B603" s="10" t="s">
        <v>322</v>
      </c>
      <c r="C603" s="10" t="s">
        <v>1487</v>
      </c>
      <c r="D603" s="10" t="s">
        <v>125</v>
      </c>
      <c r="E603" s="10" t="s">
        <v>779</v>
      </c>
      <c r="F603" s="10" t="s">
        <v>793</v>
      </c>
      <c r="G603" s="10" t="s">
        <v>779</v>
      </c>
      <c r="H603" s="10" t="s">
        <v>793</v>
      </c>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t="s">
        <v>67</v>
      </c>
      <c r="BS603" s="12">
        <v>44883</v>
      </c>
      <c r="BT603" s="10" t="s">
        <v>3210</v>
      </c>
      <c r="BU603" s="10">
        <v>19812</v>
      </c>
      <c r="BV603" s="10" t="s">
        <v>60</v>
      </c>
      <c r="BW603" s="35" t="s">
        <v>3210</v>
      </c>
    </row>
    <row r="604" spans="1:75" x14ac:dyDescent="0.2">
      <c r="A604" s="10" t="s">
        <v>3236</v>
      </c>
      <c r="B604" s="10" t="s">
        <v>3237</v>
      </c>
      <c r="C604" s="10" t="s">
        <v>1487</v>
      </c>
      <c r="D604" s="10" t="s">
        <v>125</v>
      </c>
      <c r="E604" s="10" t="s">
        <v>779</v>
      </c>
      <c r="F604" s="10" t="s">
        <v>793</v>
      </c>
      <c r="G604" s="10" t="s">
        <v>779</v>
      </c>
      <c r="H604" s="10" t="s">
        <v>793</v>
      </c>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t="s">
        <v>67</v>
      </c>
      <c r="BS604" s="12">
        <v>44883</v>
      </c>
      <c r="BT604" s="10" t="s">
        <v>3210</v>
      </c>
      <c r="BU604" s="10">
        <v>19812</v>
      </c>
      <c r="BV604" s="10" t="s">
        <v>60</v>
      </c>
      <c r="BW604" s="35" t="s">
        <v>3210</v>
      </c>
    </row>
    <row r="605" spans="1:75" x14ac:dyDescent="0.2">
      <c r="A605" s="10" t="s">
        <v>2820</v>
      </c>
      <c r="B605" s="10" t="s">
        <v>322</v>
      </c>
      <c r="C605" s="10" t="s">
        <v>1487</v>
      </c>
      <c r="D605" s="10" t="s">
        <v>125</v>
      </c>
      <c r="E605" s="10" t="s">
        <v>779</v>
      </c>
      <c r="F605" s="10" t="s">
        <v>793</v>
      </c>
      <c r="G605" s="10" t="s">
        <v>779</v>
      </c>
      <c r="H605" s="10" t="s">
        <v>793</v>
      </c>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t="s">
        <v>67</v>
      </c>
      <c r="BS605" s="12">
        <v>44831</v>
      </c>
      <c r="BT605" s="10" t="s">
        <v>2823</v>
      </c>
      <c r="BU605" s="10">
        <v>6223</v>
      </c>
      <c r="BV605" s="10" t="s">
        <v>60</v>
      </c>
      <c r="BW605" s="10" t="s">
        <v>2823</v>
      </c>
    </row>
    <row r="606" spans="1:75" x14ac:dyDescent="0.2">
      <c r="A606" s="10" t="s">
        <v>2881</v>
      </c>
      <c r="B606" s="10"/>
      <c r="C606" s="10" t="s">
        <v>1487</v>
      </c>
      <c r="D606" s="10" t="s">
        <v>125</v>
      </c>
      <c r="E606" s="10" t="s">
        <v>779</v>
      </c>
      <c r="F606" s="10" t="s">
        <v>793</v>
      </c>
      <c r="G606" s="10" t="s">
        <v>779</v>
      </c>
      <c r="H606" s="10" t="s">
        <v>793</v>
      </c>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t="s">
        <v>67</v>
      </c>
      <c r="BS606" s="12">
        <v>44832</v>
      </c>
      <c r="BT606" s="10" t="s">
        <v>2876</v>
      </c>
      <c r="BU606" s="10">
        <v>6224</v>
      </c>
      <c r="BV606" s="10" t="s">
        <v>60</v>
      </c>
      <c r="BW606" s="10" t="s">
        <v>2823</v>
      </c>
    </row>
    <row r="607" spans="1:75" x14ac:dyDescent="0.2">
      <c r="A607" s="10" t="s">
        <v>2878</v>
      </c>
      <c r="B607" s="10"/>
      <c r="C607" s="10" t="s">
        <v>1487</v>
      </c>
      <c r="D607" s="10" t="s">
        <v>125</v>
      </c>
      <c r="E607" s="10" t="s">
        <v>779</v>
      </c>
      <c r="F607" s="10" t="s">
        <v>793</v>
      </c>
      <c r="G607" s="10" t="s">
        <v>779</v>
      </c>
      <c r="H607" s="10" t="s">
        <v>793</v>
      </c>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t="s">
        <v>67</v>
      </c>
      <c r="BS607" s="12">
        <v>44832</v>
      </c>
      <c r="BT607" s="10" t="s">
        <v>2876</v>
      </c>
      <c r="BU607" s="10">
        <v>6224</v>
      </c>
      <c r="BV607" s="10" t="s">
        <v>60</v>
      </c>
      <c r="BW607" s="10" t="s">
        <v>2823</v>
      </c>
    </row>
    <row r="608" spans="1:75" x14ac:dyDescent="0.2">
      <c r="A608" s="10" t="s">
        <v>2879</v>
      </c>
      <c r="B608" s="10"/>
      <c r="C608" s="10" t="s">
        <v>1487</v>
      </c>
      <c r="D608" s="10" t="s">
        <v>125</v>
      </c>
      <c r="E608" s="10" t="s">
        <v>779</v>
      </c>
      <c r="F608" s="10" t="s">
        <v>793</v>
      </c>
      <c r="G608" s="10" t="s">
        <v>779</v>
      </c>
      <c r="H608" s="10" t="s">
        <v>793</v>
      </c>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t="s">
        <v>67</v>
      </c>
      <c r="BS608" s="12">
        <v>44832</v>
      </c>
      <c r="BT608" s="10" t="s">
        <v>2876</v>
      </c>
      <c r="BU608" s="10">
        <v>6224</v>
      </c>
      <c r="BV608" s="10" t="s">
        <v>60</v>
      </c>
      <c r="BW608" s="10" t="s">
        <v>2823</v>
      </c>
    </row>
    <row r="609" spans="1:78" x14ac:dyDescent="0.2">
      <c r="A609" s="10" t="s">
        <v>2879</v>
      </c>
      <c r="B609" s="10"/>
      <c r="C609" s="10" t="s">
        <v>1487</v>
      </c>
      <c r="D609" s="10" t="s">
        <v>125</v>
      </c>
      <c r="E609" s="10" t="s">
        <v>779</v>
      </c>
      <c r="F609" s="10" t="s">
        <v>793</v>
      </c>
      <c r="G609" s="10" t="s">
        <v>779</v>
      </c>
      <c r="H609" s="10" t="s">
        <v>793</v>
      </c>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t="s">
        <v>67</v>
      </c>
      <c r="BS609" s="12">
        <v>44832</v>
      </c>
      <c r="BT609" s="10" t="s">
        <v>2876</v>
      </c>
      <c r="BU609" s="10">
        <v>6224</v>
      </c>
      <c r="BV609" s="10" t="s">
        <v>60</v>
      </c>
      <c r="BW609" s="10" t="s">
        <v>2823</v>
      </c>
    </row>
    <row r="610" spans="1:78" x14ac:dyDescent="0.2">
      <c r="A610" s="10" t="s">
        <v>2880</v>
      </c>
      <c r="B610" s="10"/>
      <c r="C610" s="10" t="s">
        <v>1487</v>
      </c>
      <c r="D610" s="10" t="s">
        <v>125</v>
      </c>
      <c r="E610" s="10" t="s">
        <v>779</v>
      </c>
      <c r="F610" s="10" t="s">
        <v>793</v>
      </c>
      <c r="G610" s="10" t="s">
        <v>779</v>
      </c>
      <c r="H610" s="10" t="s">
        <v>793</v>
      </c>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t="s">
        <v>67</v>
      </c>
      <c r="BS610" s="12">
        <v>44832</v>
      </c>
      <c r="BT610" s="10" t="s">
        <v>2876</v>
      </c>
      <c r="BU610" s="10">
        <v>6224</v>
      </c>
      <c r="BV610" s="10" t="s">
        <v>60</v>
      </c>
      <c r="BW610" s="10" t="s">
        <v>2823</v>
      </c>
    </row>
    <row r="611" spans="1:78" x14ac:dyDescent="0.2">
      <c r="A611" s="10" t="s">
        <v>2877</v>
      </c>
      <c r="B611" s="10"/>
      <c r="C611" s="10" t="s">
        <v>1487</v>
      </c>
      <c r="D611" s="10" t="s">
        <v>125</v>
      </c>
      <c r="E611" s="10" t="s">
        <v>779</v>
      </c>
      <c r="F611" s="10" t="s">
        <v>793</v>
      </c>
      <c r="G611" s="10" t="s">
        <v>779</v>
      </c>
      <c r="H611" s="10" t="s">
        <v>793</v>
      </c>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t="s">
        <v>67</v>
      </c>
      <c r="BS611" s="12">
        <v>44832</v>
      </c>
      <c r="BT611" s="10" t="s">
        <v>2876</v>
      </c>
      <c r="BU611" s="10">
        <v>6224</v>
      </c>
      <c r="BV611" s="10" t="s">
        <v>60</v>
      </c>
      <c r="BW611" s="10" t="s">
        <v>2823</v>
      </c>
    </row>
    <row r="612" spans="1:78" x14ac:dyDescent="0.2">
      <c r="A612" s="10" t="s">
        <v>2890</v>
      </c>
      <c r="B612" s="10"/>
      <c r="C612" s="10" t="s">
        <v>1487</v>
      </c>
      <c r="D612" s="10" t="s">
        <v>125</v>
      </c>
      <c r="E612" s="10" t="s">
        <v>779</v>
      </c>
      <c r="F612" s="10" t="s">
        <v>793</v>
      </c>
      <c r="G612" s="10" t="s">
        <v>779</v>
      </c>
      <c r="H612" s="10" t="s">
        <v>793</v>
      </c>
      <c r="I612" s="10"/>
      <c r="J612" s="10"/>
      <c r="K612" s="10"/>
      <c r="L612" s="10" t="s">
        <v>534</v>
      </c>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t="s">
        <v>67</v>
      </c>
      <c r="BS612" s="12">
        <v>44832</v>
      </c>
      <c r="BT612" s="10" t="s">
        <v>2876</v>
      </c>
      <c r="BU612" s="10">
        <v>6224</v>
      </c>
      <c r="BV612" s="10" t="s">
        <v>60</v>
      </c>
      <c r="BW612" s="10" t="s">
        <v>2823</v>
      </c>
    </row>
    <row r="613" spans="1:78" x14ac:dyDescent="0.2">
      <c r="A613" t="s">
        <v>94</v>
      </c>
      <c r="C613" t="s">
        <v>1487</v>
      </c>
      <c r="D613" t="s">
        <v>125</v>
      </c>
      <c r="E613" t="s">
        <v>779</v>
      </c>
      <c r="F613" t="s">
        <v>793</v>
      </c>
      <c r="G613" t="s">
        <v>779</v>
      </c>
      <c r="H613" t="s">
        <v>793</v>
      </c>
      <c r="Q613">
        <v>4.0999999999999996</v>
      </c>
      <c r="T613">
        <v>4.0999999999999996</v>
      </c>
      <c r="U613">
        <v>4.0999999999999996</v>
      </c>
      <c r="X613">
        <v>5.2</v>
      </c>
      <c r="Y613">
        <v>4.9000000000000004</v>
      </c>
      <c r="AB613">
        <v>6.1</v>
      </c>
      <c r="AC613">
        <v>5.2</v>
      </c>
      <c r="AF613">
        <v>7.1</v>
      </c>
      <c r="AG613">
        <v>4.2</v>
      </c>
      <c r="AJ613">
        <v>5.8</v>
      </c>
      <c r="AO613">
        <v>4.2</v>
      </c>
      <c r="AR613">
        <v>2.6</v>
      </c>
      <c r="AS613">
        <v>4.5</v>
      </c>
      <c r="AV613">
        <v>3.2</v>
      </c>
      <c r="AW613">
        <v>5.0999999999999996</v>
      </c>
      <c r="AZ613">
        <v>4.0999999999999996</v>
      </c>
      <c r="BA613">
        <v>5.4</v>
      </c>
      <c r="BD613">
        <v>4.5999999999999996</v>
      </c>
      <c r="BE613">
        <v>5.8</v>
      </c>
      <c r="BH613">
        <v>4</v>
      </c>
      <c r="BQ613" t="s">
        <v>2883</v>
      </c>
      <c r="BR613" t="s">
        <v>67</v>
      </c>
      <c r="BS613" s="1">
        <v>44832</v>
      </c>
      <c r="BT613" t="s">
        <v>2876</v>
      </c>
      <c r="BU613">
        <v>6224</v>
      </c>
      <c r="BX613" s="10"/>
      <c r="BY613" s="10"/>
      <c r="BZ613" s="10"/>
    </row>
    <row r="614" spans="1:78" x14ac:dyDescent="0.2">
      <c r="C614" t="s">
        <v>1487</v>
      </c>
      <c r="D614" t="s">
        <v>125</v>
      </c>
      <c r="E614" t="s">
        <v>779</v>
      </c>
      <c r="F614" t="s">
        <v>793</v>
      </c>
      <c r="G614" t="s">
        <v>779</v>
      </c>
      <c r="H614" t="s">
        <v>793</v>
      </c>
      <c r="BA614">
        <v>5.5</v>
      </c>
      <c r="BD614">
        <v>4.2</v>
      </c>
      <c r="BE614">
        <v>6.2</v>
      </c>
      <c r="BH614">
        <v>4.5</v>
      </c>
      <c r="BR614" t="s">
        <v>67</v>
      </c>
      <c r="BS614" s="1">
        <v>44797</v>
      </c>
      <c r="BT614" t="s">
        <v>73</v>
      </c>
      <c r="BU614">
        <v>36083</v>
      </c>
      <c r="BV614" t="s">
        <v>60</v>
      </c>
      <c r="BW614" t="s">
        <v>73</v>
      </c>
    </row>
    <row r="615" spans="1:78" ht="18.75" customHeight="1" x14ac:dyDescent="0.2">
      <c r="A615" s="11" t="s">
        <v>1700</v>
      </c>
      <c r="B615" s="11"/>
      <c r="C615" s="11" t="s">
        <v>1487</v>
      </c>
      <c r="D615" s="11" t="s">
        <v>125</v>
      </c>
      <c r="E615" s="11" t="s">
        <v>779</v>
      </c>
      <c r="F615" s="11" t="s">
        <v>794</v>
      </c>
      <c r="G615" s="11" t="s">
        <v>779</v>
      </c>
      <c r="H615" s="11" t="s">
        <v>794</v>
      </c>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row>
    <row r="616" spans="1:78" s="2" customFormat="1" ht="16" x14ac:dyDescent="0.2">
      <c r="A616"/>
      <c r="B616"/>
      <c r="C616" t="s">
        <v>1487</v>
      </c>
      <c r="D616" t="s">
        <v>125</v>
      </c>
      <c r="E616" t="s">
        <v>779</v>
      </c>
      <c r="F616" t="s">
        <v>794</v>
      </c>
      <c r="G616" t="s">
        <v>779</v>
      </c>
      <c r="H616" t="s">
        <v>794</v>
      </c>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v>2</v>
      </c>
      <c r="BF616"/>
      <c r="BG616"/>
      <c r="BH616">
        <v>1.5</v>
      </c>
      <c r="BI616"/>
      <c r="BJ616"/>
      <c r="BK616"/>
      <c r="BL616"/>
      <c r="BM616"/>
      <c r="BN616"/>
      <c r="BO616"/>
      <c r="BP616"/>
      <c r="BQ616" t="s">
        <v>795</v>
      </c>
      <c r="BR616" t="s">
        <v>67</v>
      </c>
      <c r="BS616"/>
      <c r="BT616" t="s">
        <v>796</v>
      </c>
      <c r="BU616" s="29">
        <v>53110</v>
      </c>
      <c r="BV616"/>
      <c r="BW616"/>
      <c r="BX616"/>
      <c r="BY616"/>
      <c r="BZ616"/>
    </row>
    <row r="617" spans="1:78" s="2" customFormat="1" x14ac:dyDescent="0.2">
      <c r="A617" s="11" t="s">
        <v>1700</v>
      </c>
      <c r="B617" s="11"/>
      <c r="C617" s="11" t="s">
        <v>1487</v>
      </c>
      <c r="D617" s="11" t="s">
        <v>125</v>
      </c>
      <c r="E617" s="11" t="s">
        <v>779</v>
      </c>
      <c r="F617" s="11" t="s">
        <v>1630</v>
      </c>
      <c r="G617" s="11" t="s">
        <v>779</v>
      </c>
      <c r="H617" s="11" t="s">
        <v>1630</v>
      </c>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c r="BY617"/>
      <c r="BZ617"/>
    </row>
    <row r="618" spans="1:78" x14ac:dyDescent="0.2">
      <c r="A618" t="s">
        <v>2904</v>
      </c>
      <c r="B618" t="s">
        <v>322</v>
      </c>
      <c r="C618" t="s">
        <v>1487</v>
      </c>
      <c r="D618" t="s">
        <v>125</v>
      </c>
      <c r="E618" t="s">
        <v>779</v>
      </c>
      <c r="F618" t="s">
        <v>1630</v>
      </c>
      <c r="G618" t="s">
        <v>779</v>
      </c>
      <c r="H618" t="s">
        <v>1630</v>
      </c>
      <c r="AS618">
        <v>4.2</v>
      </c>
      <c r="AV618">
        <v>3.3</v>
      </c>
      <c r="AZ618">
        <v>3.8</v>
      </c>
      <c r="BA618">
        <v>5.5</v>
      </c>
      <c r="BD618">
        <v>4.3</v>
      </c>
      <c r="BR618" t="s">
        <v>67</v>
      </c>
      <c r="BS618" s="1">
        <v>44832</v>
      </c>
      <c r="BT618" t="s">
        <v>2903</v>
      </c>
      <c r="BU618">
        <v>2173</v>
      </c>
      <c r="BV618" t="s">
        <v>60</v>
      </c>
      <c r="BW618" t="s">
        <v>2903</v>
      </c>
    </row>
    <row r="619" spans="1:78" x14ac:dyDescent="0.2">
      <c r="A619" t="s">
        <v>94</v>
      </c>
      <c r="C619" t="s">
        <v>1487</v>
      </c>
      <c r="D619" t="s">
        <v>125</v>
      </c>
      <c r="E619" t="s">
        <v>779</v>
      </c>
      <c r="F619" t="s">
        <v>1630</v>
      </c>
      <c r="G619" t="s">
        <v>779</v>
      </c>
      <c r="H619" t="s">
        <v>1630</v>
      </c>
      <c r="U619">
        <v>3.4</v>
      </c>
      <c r="X619">
        <v>5.6</v>
      </c>
      <c r="Y619">
        <v>5.0659999999999998</v>
      </c>
      <c r="AB619">
        <v>6.4660000000000002</v>
      </c>
      <c r="AC619">
        <v>5.0659999999999998</v>
      </c>
      <c r="AF619">
        <v>7.3330000000000002</v>
      </c>
      <c r="AG619">
        <v>4.0250000000000004</v>
      </c>
      <c r="AJ619">
        <v>6.3250000000000002</v>
      </c>
      <c r="BR619" t="s">
        <v>67</v>
      </c>
      <c r="BS619" s="1">
        <v>44832</v>
      </c>
      <c r="BT619" t="s">
        <v>2903</v>
      </c>
      <c r="BU619">
        <v>2173</v>
      </c>
    </row>
    <row r="620" spans="1:78" x14ac:dyDescent="0.2">
      <c r="A620" s="11" t="s">
        <v>1700</v>
      </c>
      <c r="B620" s="11"/>
      <c r="C620" s="11" t="s">
        <v>1487</v>
      </c>
      <c r="D620" s="11" t="s">
        <v>125</v>
      </c>
      <c r="E620" s="11" t="s">
        <v>779</v>
      </c>
      <c r="F620" s="11" t="s">
        <v>797</v>
      </c>
      <c r="G620" s="11" t="s">
        <v>779</v>
      </c>
      <c r="H620" s="11" t="s">
        <v>797</v>
      </c>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row>
    <row r="621" spans="1:78" x14ac:dyDescent="0.2">
      <c r="A621" s="10" t="s">
        <v>2853</v>
      </c>
      <c r="B621" s="10"/>
      <c r="C621" s="10" t="s">
        <v>1487</v>
      </c>
      <c r="D621" s="10" t="s">
        <v>125</v>
      </c>
      <c r="E621" s="10" t="s">
        <v>779</v>
      </c>
      <c r="F621" s="10" t="s">
        <v>797</v>
      </c>
      <c r="G621" s="10" t="s">
        <v>779</v>
      </c>
      <c r="H621" s="10" t="s">
        <v>797</v>
      </c>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t="s">
        <v>2827</v>
      </c>
      <c r="BR621" s="10" t="s">
        <v>67</v>
      </c>
      <c r="BS621" s="12">
        <v>44831</v>
      </c>
      <c r="BT621" s="10" t="s">
        <v>2823</v>
      </c>
      <c r="BU621" s="10">
        <v>6223</v>
      </c>
      <c r="BV621" s="10" t="s">
        <v>60</v>
      </c>
      <c r="BW621" s="10" t="s">
        <v>2823</v>
      </c>
    </row>
    <row r="622" spans="1:78" x14ac:dyDescent="0.2">
      <c r="A622" s="10" t="s">
        <v>2851</v>
      </c>
      <c r="B622" s="10"/>
      <c r="C622" s="10" t="s">
        <v>1487</v>
      </c>
      <c r="D622" s="10" t="s">
        <v>125</v>
      </c>
      <c r="E622" s="10" t="s">
        <v>779</v>
      </c>
      <c r="F622" s="10" t="s">
        <v>797</v>
      </c>
      <c r="G622" s="10" t="s">
        <v>779</v>
      </c>
      <c r="H622" s="10" t="s">
        <v>797</v>
      </c>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t="s">
        <v>2827</v>
      </c>
      <c r="BR622" s="10" t="s">
        <v>67</v>
      </c>
      <c r="BS622" s="12">
        <v>44831</v>
      </c>
      <c r="BT622" s="10" t="s">
        <v>2823</v>
      </c>
      <c r="BU622" s="10">
        <v>6223</v>
      </c>
      <c r="BV622" s="10" t="s">
        <v>60</v>
      </c>
      <c r="BW622" s="10" t="s">
        <v>2823</v>
      </c>
    </row>
    <row r="623" spans="1:78" x14ac:dyDescent="0.2">
      <c r="A623" s="10" t="s">
        <v>2849</v>
      </c>
      <c r="B623" s="10"/>
      <c r="C623" s="10" t="s">
        <v>1487</v>
      </c>
      <c r="D623" s="10" t="s">
        <v>125</v>
      </c>
      <c r="E623" s="10" t="s">
        <v>779</v>
      </c>
      <c r="F623" s="10" t="s">
        <v>797</v>
      </c>
      <c r="G623" s="10" t="s">
        <v>779</v>
      </c>
      <c r="H623" s="10" t="s">
        <v>797</v>
      </c>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t="s">
        <v>2827</v>
      </c>
      <c r="BR623" s="10" t="s">
        <v>67</v>
      </c>
      <c r="BS623" s="12">
        <v>44831</v>
      </c>
      <c r="BT623" s="10" t="s">
        <v>2823</v>
      </c>
      <c r="BU623" s="10">
        <v>6223</v>
      </c>
      <c r="BV623" s="10" t="s">
        <v>60</v>
      </c>
      <c r="BW623" s="10" t="s">
        <v>2823</v>
      </c>
    </row>
    <row r="624" spans="1:78" x14ac:dyDescent="0.2">
      <c r="A624" s="10" t="s">
        <v>2852</v>
      </c>
      <c r="B624" s="10"/>
      <c r="C624" s="10" t="s">
        <v>1487</v>
      </c>
      <c r="D624" s="10" t="s">
        <v>125</v>
      </c>
      <c r="E624" s="10" t="s">
        <v>779</v>
      </c>
      <c r="F624" s="10" t="s">
        <v>797</v>
      </c>
      <c r="G624" s="10" t="s">
        <v>779</v>
      </c>
      <c r="H624" s="10" t="s">
        <v>797</v>
      </c>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t="s">
        <v>2827</v>
      </c>
      <c r="BR624" s="10" t="s">
        <v>67</v>
      </c>
      <c r="BS624" s="12">
        <v>44831</v>
      </c>
      <c r="BT624" s="10" t="s">
        <v>2823</v>
      </c>
      <c r="BU624" s="10">
        <v>6223</v>
      </c>
      <c r="BV624" s="10" t="s">
        <v>60</v>
      </c>
      <c r="BW624" s="10" t="s">
        <v>2823</v>
      </c>
    </row>
    <row r="625" spans="1:78" x14ac:dyDescent="0.2">
      <c r="A625" s="10" t="s">
        <v>2854</v>
      </c>
      <c r="B625" s="10"/>
      <c r="C625" s="10" t="s">
        <v>1487</v>
      </c>
      <c r="D625" s="10" t="s">
        <v>125</v>
      </c>
      <c r="E625" s="10" t="s">
        <v>779</v>
      </c>
      <c r="F625" s="10" t="s">
        <v>797</v>
      </c>
      <c r="G625" s="10" t="s">
        <v>779</v>
      </c>
      <c r="H625" s="10" t="s">
        <v>797</v>
      </c>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t="s">
        <v>2827</v>
      </c>
      <c r="BR625" s="10" t="s">
        <v>67</v>
      </c>
      <c r="BS625" s="12">
        <v>44831</v>
      </c>
      <c r="BT625" s="10" t="s">
        <v>2823</v>
      </c>
      <c r="BU625" s="10">
        <v>6223</v>
      </c>
      <c r="BV625" s="10" t="s">
        <v>60</v>
      </c>
      <c r="BW625" s="10" t="s">
        <v>2823</v>
      </c>
    </row>
    <row r="626" spans="1:78" x14ac:dyDescent="0.2">
      <c r="A626" s="10" t="s">
        <v>2850</v>
      </c>
      <c r="B626" s="10"/>
      <c r="C626" s="10" t="s">
        <v>1487</v>
      </c>
      <c r="D626" s="10" t="s">
        <v>125</v>
      </c>
      <c r="E626" s="10" t="s">
        <v>779</v>
      </c>
      <c r="F626" s="10" t="s">
        <v>797</v>
      </c>
      <c r="G626" s="10" t="s">
        <v>779</v>
      </c>
      <c r="H626" s="10" t="s">
        <v>797</v>
      </c>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t="s">
        <v>2827</v>
      </c>
      <c r="BR626" s="10" t="s">
        <v>67</v>
      </c>
      <c r="BS626" s="12">
        <v>44831</v>
      </c>
      <c r="BT626" s="10" t="s">
        <v>2823</v>
      </c>
      <c r="BU626" s="10">
        <v>6223</v>
      </c>
      <c r="BV626" s="10" t="s">
        <v>60</v>
      </c>
      <c r="BW626" s="10" t="s">
        <v>2823</v>
      </c>
    </row>
    <row r="627" spans="1:78" x14ac:dyDescent="0.2">
      <c r="A627" t="s">
        <v>94</v>
      </c>
      <c r="C627" t="s">
        <v>1487</v>
      </c>
      <c r="D627" t="s">
        <v>125</v>
      </c>
      <c r="E627" t="s">
        <v>779</v>
      </c>
      <c r="F627" t="s">
        <v>797</v>
      </c>
      <c r="G627" t="s">
        <v>779</v>
      </c>
      <c r="H627" t="s">
        <v>797</v>
      </c>
      <c r="Y627">
        <v>3.28</v>
      </c>
      <c r="AB627" s="23">
        <v>4.33</v>
      </c>
      <c r="AW627">
        <v>3.47</v>
      </c>
      <c r="AZ627">
        <v>2.86</v>
      </c>
      <c r="BR627" t="s">
        <v>67</v>
      </c>
      <c r="BS627" s="1">
        <v>44832</v>
      </c>
      <c r="BT627" t="s">
        <v>2902</v>
      </c>
      <c r="BU627">
        <v>1662</v>
      </c>
    </row>
    <row r="628" spans="1:78" x14ac:dyDescent="0.2">
      <c r="A628" t="s">
        <v>94</v>
      </c>
      <c r="C628" t="s">
        <v>1487</v>
      </c>
      <c r="D628" t="s">
        <v>125</v>
      </c>
      <c r="E628" t="s">
        <v>779</v>
      </c>
      <c r="F628" t="s">
        <v>797</v>
      </c>
      <c r="G628" t="s">
        <v>779</v>
      </c>
      <c r="H628" t="s">
        <v>797</v>
      </c>
      <c r="Q628">
        <v>3.1</v>
      </c>
      <c r="T628">
        <v>3.1</v>
      </c>
      <c r="U628">
        <v>3</v>
      </c>
      <c r="X628">
        <v>4.2</v>
      </c>
      <c r="Y628">
        <v>3.6</v>
      </c>
      <c r="AB628">
        <v>4.5999999999999996</v>
      </c>
      <c r="AC628">
        <v>3.9</v>
      </c>
      <c r="AF628">
        <v>5.5</v>
      </c>
      <c r="AG628">
        <v>2.9</v>
      </c>
      <c r="AJ628">
        <v>4.0999999999999996</v>
      </c>
      <c r="AO628">
        <v>3.1</v>
      </c>
      <c r="AR628">
        <v>2.1</v>
      </c>
      <c r="AS628">
        <v>3.5</v>
      </c>
      <c r="AV628">
        <v>2.6</v>
      </c>
      <c r="AW628">
        <v>3.7</v>
      </c>
      <c r="AZ628">
        <v>3.1</v>
      </c>
      <c r="BA628">
        <v>4.0999999999999996</v>
      </c>
      <c r="BD628">
        <v>3.6</v>
      </c>
      <c r="BE628">
        <v>4.2</v>
      </c>
      <c r="BH628">
        <v>3.1</v>
      </c>
      <c r="BQ628" t="s">
        <v>2827</v>
      </c>
      <c r="BR628" t="s">
        <v>67</v>
      </c>
      <c r="BS628" s="1">
        <v>44831</v>
      </c>
      <c r="BT628" t="s">
        <v>2823</v>
      </c>
      <c r="BU628">
        <v>6223</v>
      </c>
    </row>
    <row r="629" spans="1:78" x14ac:dyDescent="0.2">
      <c r="A629" t="s">
        <v>3320</v>
      </c>
      <c r="C629" t="s">
        <v>1487</v>
      </c>
      <c r="D629" t="s">
        <v>125</v>
      </c>
      <c r="E629" t="s">
        <v>779</v>
      </c>
      <c r="F629" t="s">
        <v>267</v>
      </c>
      <c r="G629" t="s">
        <v>779</v>
      </c>
      <c r="H629" t="s">
        <v>267</v>
      </c>
      <c r="I629" t="b">
        <v>0</v>
      </c>
      <c r="L629" t="s">
        <v>3326</v>
      </c>
      <c r="AX629">
        <v>2.97</v>
      </c>
      <c r="BB629">
        <v>3.37</v>
      </c>
      <c r="BF629">
        <v>3.05</v>
      </c>
      <c r="BQ629" t="s">
        <v>3332</v>
      </c>
      <c r="BR629" t="s">
        <v>67</v>
      </c>
      <c r="BS629" s="1">
        <v>44886</v>
      </c>
      <c r="BT629" t="s">
        <v>3308</v>
      </c>
      <c r="BU629">
        <v>2921</v>
      </c>
    </row>
    <row r="630" spans="1:78" x14ac:dyDescent="0.2">
      <c r="A630" t="s">
        <v>3320</v>
      </c>
      <c r="C630" t="s">
        <v>1487</v>
      </c>
      <c r="D630" t="s">
        <v>125</v>
      </c>
      <c r="E630" t="s">
        <v>779</v>
      </c>
      <c r="F630" t="s">
        <v>267</v>
      </c>
      <c r="G630" t="s">
        <v>779</v>
      </c>
      <c r="H630" t="s">
        <v>267</v>
      </c>
      <c r="I630" t="b">
        <v>0</v>
      </c>
      <c r="L630" t="s">
        <v>3327</v>
      </c>
      <c r="AX630">
        <v>2.9</v>
      </c>
      <c r="BB630">
        <v>3.34</v>
      </c>
      <c r="BF630">
        <v>3.01</v>
      </c>
      <c r="BQ630" t="s">
        <v>3332</v>
      </c>
      <c r="BR630" t="s">
        <v>67</v>
      </c>
      <c r="BS630" s="1">
        <v>44886</v>
      </c>
      <c r="BT630" t="s">
        <v>3308</v>
      </c>
      <c r="BU630">
        <v>2921</v>
      </c>
    </row>
    <row r="631" spans="1:78" x14ac:dyDescent="0.2">
      <c r="A631" t="s">
        <v>3320</v>
      </c>
      <c r="C631" t="s">
        <v>1487</v>
      </c>
      <c r="D631" t="s">
        <v>125</v>
      </c>
      <c r="E631" t="s">
        <v>779</v>
      </c>
      <c r="F631" t="s">
        <v>267</v>
      </c>
      <c r="G631" t="s">
        <v>779</v>
      </c>
      <c r="H631" t="s">
        <v>267</v>
      </c>
      <c r="I631" t="b">
        <v>0</v>
      </c>
      <c r="L631" t="s">
        <v>3328</v>
      </c>
      <c r="AX631">
        <v>2.86</v>
      </c>
      <c r="BB631">
        <v>3.27</v>
      </c>
      <c r="BF631">
        <v>3.08</v>
      </c>
      <c r="BQ631" t="s">
        <v>3332</v>
      </c>
      <c r="BR631" t="s">
        <v>67</v>
      </c>
      <c r="BS631" s="1">
        <v>44886</v>
      </c>
      <c r="BT631" t="s">
        <v>3308</v>
      </c>
      <c r="BU631">
        <v>2921</v>
      </c>
    </row>
    <row r="632" spans="1:78" x14ac:dyDescent="0.2">
      <c r="A632" t="s">
        <v>3320</v>
      </c>
      <c r="C632" t="s">
        <v>1487</v>
      </c>
      <c r="D632" t="s">
        <v>125</v>
      </c>
      <c r="E632" t="s">
        <v>779</v>
      </c>
      <c r="F632" t="s">
        <v>267</v>
      </c>
      <c r="G632" t="s">
        <v>779</v>
      </c>
      <c r="H632" t="s">
        <v>267</v>
      </c>
      <c r="I632" t="b">
        <v>0</v>
      </c>
      <c r="L632" t="s">
        <v>3329</v>
      </c>
      <c r="AX632">
        <v>2.4500000000000002</v>
      </c>
      <c r="BB632">
        <v>3.22</v>
      </c>
      <c r="BF632">
        <v>2.93</v>
      </c>
      <c r="BQ632" t="s">
        <v>3332</v>
      </c>
      <c r="BR632" t="s">
        <v>67</v>
      </c>
      <c r="BS632" s="1">
        <v>44886</v>
      </c>
      <c r="BT632" t="s">
        <v>3308</v>
      </c>
      <c r="BU632">
        <v>2921</v>
      </c>
    </row>
    <row r="633" spans="1:78" x14ac:dyDescent="0.2">
      <c r="A633" t="s">
        <v>3320</v>
      </c>
      <c r="C633" t="s">
        <v>1487</v>
      </c>
      <c r="D633" t="s">
        <v>125</v>
      </c>
      <c r="E633" t="s">
        <v>779</v>
      </c>
      <c r="F633" t="s">
        <v>267</v>
      </c>
      <c r="G633" t="s">
        <v>779</v>
      </c>
      <c r="H633" t="s">
        <v>267</v>
      </c>
      <c r="I633" t="b">
        <v>0</v>
      </c>
      <c r="L633" t="s">
        <v>3330</v>
      </c>
      <c r="AX633">
        <v>2.44</v>
      </c>
      <c r="BB633">
        <v>2.8</v>
      </c>
      <c r="BF633">
        <v>2.59</v>
      </c>
      <c r="BQ633" t="s">
        <v>3332</v>
      </c>
      <c r="BR633" t="s">
        <v>67</v>
      </c>
      <c r="BS633" s="1">
        <v>44886</v>
      </c>
      <c r="BT633" t="s">
        <v>3308</v>
      </c>
      <c r="BU633">
        <v>2921</v>
      </c>
    </row>
    <row r="634" spans="1:78" x14ac:dyDescent="0.2">
      <c r="A634" t="s">
        <v>3320</v>
      </c>
      <c r="C634" t="s">
        <v>1487</v>
      </c>
      <c r="D634" t="s">
        <v>125</v>
      </c>
      <c r="E634" t="s">
        <v>779</v>
      </c>
      <c r="F634" t="s">
        <v>267</v>
      </c>
      <c r="G634" t="s">
        <v>779</v>
      </c>
      <c r="H634" t="s">
        <v>267</v>
      </c>
      <c r="I634" t="b">
        <v>0</v>
      </c>
      <c r="L634" t="s">
        <v>3331</v>
      </c>
      <c r="AX634">
        <v>3.01</v>
      </c>
      <c r="BB634">
        <v>3.51</v>
      </c>
      <c r="BF634">
        <v>3.22</v>
      </c>
      <c r="BQ634" t="s">
        <v>3333</v>
      </c>
      <c r="BR634" t="s">
        <v>67</v>
      </c>
      <c r="BS634" s="1">
        <v>44886</v>
      </c>
      <c r="BT634" t="s">
        <v>3308</v>
      </c>
      <c r="BU634">
        <v>2921</v>
      </c>
    </row>
    <row r="635" spans="1:78" x14ac:dyDescent="0.2">
      <c r="A635" t="s">
        <v>3320</v>
      </c>
      <c r="C635" t="s">
        <v>1487</v>
      </c>
      <c r="D635" t="s">
        <v>125</v>
      </c>
      <c r="E635" t="s">
        <v>779</v>
      </c>
      <c r="F635" t="s">
        <v>267</v>
      </c>
      <c r="G635" t="s">
        <v>779</v>
      </c>
      <c r="H635" t="s">
        <v>267</v>
      </c>
      <c r="I635" t="b">
        <v>0</v>
      </c>
      <c r="L635" t="s">
        <v>3331</v>
      </c>
      <c r="AX635">
        <v>3.01</v>
      </c>
      <c r="BB635">
        <v>3.57</v>
      </c>
      <c r="BF635">
        <v>3.01</v>
      </c>
      <c r="BQ635" t="s">
        <v>3334</v>
      </c>
      <c r="BR635" t="s">
        <v>67</v>
      </c>
      <c r="BS635" s="1">
        <v>44886</v>
      </c>
      <c r="BT635" t="s">
        <v>3308</v>
      </c>
      <c r="BU635">
        <v>2921</v>
      </c>
    </row>
    <row r="636" spans="1:78" x14ac:dyDescent="0.2">
      <c r="A636" t="s">
        <v>3320</v>
      </c>
      <c r="C636" t="s">
        <v>1487</v>
      </c>
      <c r="D636" t="s">
        <v>125</v>
      </c>
      <c r="E636" t="s">
        <v>779</v>
      </c>
      <c r="F636" t="s">
        <v>267</v>
      </c>
      <c r="G636" t="s">
        <v>779</v>
      </c>
      <c r="H636" t="s">
        <v>267</v>
      </c>
      <c r="I636" t="b">
        <v>0</v>
      </c>
      <c r="L636" t="s">
        <v>3326</v>
      </c>
      <c r="AX636">
        <v>4.12</v>
      </c>
      <c r="BB636">
        <v>4.68</v>
      </c>
      <c r="BF636">
        <v>4.0999999999999996</v>
      </c>
      <c r="BQ636" t="s">
        <v>3335</v>
      </c>
      <c r="BR636" t="s">
        <v>67</v>
      </c>
      <c r="BS636" s="1">
        <v>44886</v>
      </c>
      <c r="BT636" t="s">
        <v>3308</v>
      </c>
      <c r="BU636">
        <v>2921</v>
      </c>
    </row>
    <row r="637" spans="1:78" x14ac:dyDescent="0.2">
      <c r="A637" t="s">
        <v>3320</v>
      </c>
      <c r="C637" t="s">
        <v>1487</v>
      </c>
      <c r="D637" t="s">
        <v>125</v>
      </c>
      <c r="E637" t="s">
        <v>779</v>
      </c>
      <c r="F637" t="s">
        <v>267</v>
      </c>
      <c r="G637" t="s">
        <v>779</v>
      </c>
      <c r="H637" t="s">
        <v>267</v>
      </c>
      <c r="I637" t="b">
        <v>0</v>
      </c>
      <c r="L637" t="s">
        <v>3327</v>
      </c>
      <c r="AX637">
        <v>3.66</v>
      </c>
      <c r="BB637">
        <v>4.2</v>
      </c>
      <c r="BF637">
        <v>3.81</v>
      </c>
      <c r="BQ637" t="s">
        <v>3335</v>
      </c>
      <c r="BR637" t="s">
        <v>67</v>
      </c>
      <c r="BS637" s="1">
        <v>44886</v>
      </c>
      <c r="BT637" t="s">
        <v>3308</v>
      </c>
      <c r="BU637">
        <v>2921</v>
      </c>
    </row>
    <row r="638" spans="1:78" x14ac:dyDescent="0.2">
      <c r="A638" t="s">
        <v>3320</v>
      </c>
      <c r="C638" t="s">
        <v>1487</v>
      </c>
      <c r="D638" t="s">
        <v>125</v>
      </c>
      <c r="E638" t="s">
        <v>779</v>
      </c>
      <c r="F638" t="s">
        <v>267</v>
      </c>
      <c r="G638" t="s">
        <v>779</v>
      </c>
      <c r="H638" t="s">
        <v>267</v>
      </c>
      <c r="I638" t="b">
        <v>0</v>
      </c>
      <c r="L638" t="s">
        <v>3328</v>
      </c>
      <c r="AX638">
        <v>4.33</v>
      </c>
      <c r="BB638">
        <v>5.17</v>
      </c>
      <c r="BF638">
        <v>4.63</v>
      </c>
      <c r="BQ638" t="s">
        <v>3335</v>
      </c>
      <c r="BR638" t="s">
        <v>67</v>
      </c>
      <c r="BS638" s="1">
        <v>44886</v>
      </c>
      <c r="BT638" t="s">
        <v>3308</v>
      </c>
      <c r="BU638">
        <v>2921</v>
      </c>
    </row>
    <row r="639" spans="1:78" x14ac:dyDescent="0.2">
      <c r="A639" t="s">
        <v>3320</v>
      </c>
      <c r="C639" t="s">
        <v>1487</v>
      </c>
      <c r="D639" t="s">
        <v>125</v>
      </c>
      <c r="E639" t="s">
        <v>779</v>
      </c>
      <c r="F639" t="s">
        <v>267</v>
      </c>
      <c r="G639" t="s">
        <v>779</v>
      </c>
      <c r="H639" t="s">
        <v>267</v>
      </c>
      <c r="I639" t="b">
        <v>0</v>
      </c>
      <c r="L639" t="s">
        <v>3329</v>
      </c>
      <c r="AX639">
        <v>4.1900000000000004</v>
      </c>
      <c r="BB639">
        <v>4.8499999999999996</v>
      </c>
      <c r="BF639">
        <v>4.42</v>
      </c>
      <c r="BQ639" t="s">
        <v>3335</v>
      </c>
      <c r="BR639" t="s">
        <v>67</v>
      </c>
      <c r="BS639" s="1">
        <v>44886</v>
      </c>
      <c r="BT639" t="s">
        <v>3308</v>
      </c>
      <c r="BU639">
        <v>2921</v>
      </c>
    </row>
    <row r="640" spans="1:78" s="2" customFormat="1" x14ac:dyDescent="0.2">
      <c r="A640" t="s">
        <v>2623</v>
      </c>
      <c r="B640"/>
      <c r="C640" t="s">
        <v>1487</v>
      </c>
      <c r="D640" t="s">
        <v>125</v>
      </c>
      <c r="E640" t="s">
        <v>779</v>
      </c>
      <c r="F640" t="s">
        <v>1636</v>
      </c>
      <c r="G640" t="s">
        <v>779</v>
      </c>
      <c r="H640" t="s">
        <v>2914</v>
      </c>
      <c r="I640" t="b">
        <v>0</v>
      </c>
      <c r="J640"/>
      <c r="K640"/>
      <c r="L640" t="s">
        <v>2915</v>
      </c>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f>AVERAGE(3.57,3.84)</f>
        <v>3.7050000000000001</v>
      </c>
      <c r="AX640"/>
      <c r="AY640"/>
      <c r="AZ640">
        <f>AVERAGE(2.67,2.74)</f>
        <v>2.7050000000000001</v>
      </c>
      <c r="BA640">
        <v>3.94</v>
      </c>
      <c r="BB640"/>
      <c r="BC640"/>
      <c r="BD640">
        <v>2.89</v>
      </c>
      <c r="BE640">
        <v>4.04</v>
      </c>
      <c r="BF640"/>
      <c r="BG640"/>
      <c r="BH640">
        <v>2.94</v>
      </c>
      <c r="BI640"/>
      <c r="BJ640"/>
      <c r="BK640"/>
      <c r="BL640"/>
      <c r="BM640"/>
      <c r="BN640"/>
      <c r="BO640"/>
      <c r="BP640"/>
      <c r="BQ640"/>
      <c r="BR640" t="s">
        <v>67</v>
      </c>
      <c r="BS640" s="1">
        <v>44832</v>
      </c>
      <c r="BT640" t="s">
        <v>2907</v>
      </c>
      <c r="BU640" t="s">
        <v>3374</v>
      </c>
      <c r="BV640"/>
      <c r="BW640"/>
      <c r="BX640"/>
      <c r="BY640"/>
      <c r="BZ640"/>
    </row>
    <row r="641" spans="1:78" s="2" customFormat="1" x14ac:dyDescent="0.2">
      <c r="A641" t="s">
        <v>2623</v>
      </c>
      <c r="B641"/>
      <c r="C641" t="s">
        <v>1487</v>
      </c>
      <c r="D641" t="s">
        <v>125</v>
      </c>
      <c r="E641" t="s">
        <v>779</v>
      </c>
      <c r="F641" t="s">
        <v>1636</v>
      </c>
      <c r="G641" t="s">
        <v>779</v>
      </c>
      <c r="H641" t="s">
        <v>2914</v>
      </c>
      <c r="I641"/>
      <c r="J641"/>
      <c r="K641"/>
      <c r="L641" t="s">
        <v>2915</v>
      </c>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v>3.7050000000000001</v>
      </c>
      <c r="AX641"/>
      <c r="AY641"/>
      <c r="AZ641">
        <v>2.7050000000000001</v>
      </c>
      <c r="BA641">
        <v>3.94</v>
      </c>
      <c r="BB641"/>
      <c r="BC641"/>
      <c r="BD641">
        <v>2.89</v>
      </c>
      <c r="BE641">
        <v>4.04</v>
      </c>
      <c r="BF641"/>
      <c r="BG641"/>
      <c r="BH641">
        <v>2.94</v>
      </c>
      <c r="BI641"/>
      <c r="BJ641"/>
      <c r="BK641"/>
      <c r="BL641"/>
      <c r="BM641"/>
      <c r="BN641"/>
      <c r="BO641"/>
      <c r="BP641"/>
      <c r="BQ641"/>
      <c r="BR641" t="s">
        <v>67</v>
      </c>
      <c r="BS641" s="1">
        <v>44886</v>
      </c>
      <c r="BT641" t="s">
        <v>2907</v>
      </c>
      <c r="BU641">
        <v>1404</v>
      </c>
      <c r="BV641"/>
      <c r="BW641"/>
      <c r="BX641"/>
      <c r="BY641"/>
      <c r="BZ641"/>
    </row>
    <row r="642" spans="1:78" x14ac:dyDescent="0.2">
      <c r="A642" s="11" t="s">
        <v>1700</v>
      </c>
      <c r="B642" s="11"/>
      <c r="C642" s="11" t="s">
        <v>1487</v>
      </c>
      <c r="D642" s="11" t="s">
        <v>125</v>
      </c>
      <c r="E642" s="11" t="s">
        <v>779</v>
      </c>
      <c r="F642" s="11" t="s">
        <v>1636</v>
      </c>
      <c r="G642" s="11" t="s">
        <v>779</v>
      </c>
      <c r="H642" s="11" t="s">
        <v>1636</v>
      </c>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row>
    <row r="643" spans="1:78" x14ac:dyDescent="0.2">
      <c r="A643" t="s">
        <v>2623</v>
      </c>
      <c r="C643" t="s">
        <v>1487</v>
      </c>
      <c r="D643" t="s">
        <v>125</v>
      </c>
      <c r="E643" t="s">
        <v>779</v>
      </c>
      <c r="F643" t="s">
        <v>1636</v>
      </c>
      <c r="G643" t="s">
        <v>779</v>
      </c>
      <c r="H643" t="s">
        <v>1636</v>
      </c>
      <c r="I643" t="b">
        <v>0</v>
      </c>
      <c r="L643" t="s">
        <v>2912</v>
      </c>
      <c r="Y643">
        <f>AVERAGE(5.22,5.92)</f>
        <v>5.57</v>
      </c>
      <c r="AB643">
        <f>AVERAGE(3.93,4.01)</f>
        <v>3.9699999999999998</v>
      </c>
      <c r="AW643">
        <f>AVERAGE(3.87,3.91)</f>
        <v>3.89</v>
      </c>
      <c r="AZ643">
        <f>AVERAGE(2.93,2.94)</f>
        <v>2.9350000000000001</v>
      </c>
      <c r="BA643">
        <f>AVERAGE(4.37,4.8)</f>
        <v>4.585</v>
      </c>
      <c r="BD643">
        <f>AVERAGE(2.84,2.85)</f>
        <v>2.8449999999999998</v>
      </c>
      <c r="BE643">
        <f>AVERAGE(4.19, 4.38)</f>
        <v>4.2850000000000001</v>
      </c>
      <c r="BH643">
        <f>AVERAGE(2.46,2.5)</f>
        <v>2.48</v>
      </c>
      <c r="BQ643" t="s">
        <v>2913</v>
      </c>
      <c r="BR643" t="s">
        <v>67</v>
      </c>
      <c r="BS643" s="1">
        <v>44832</v>
      </c>
      <c r="BT643" t="s">
        <v>2907</v>
      </c>
      <c r="BU643" t="s">
        <v>3374</v>
      </c>
    </row>
    <row r="644" spans="1:78" x14ac:dyDescent="0.2">
      <c r="A644" t="s">
        <v>2623</v>
      </c>
      <c r="C644" t="s">
        <v>1487</v>
      </c>
      <c r="D644" t="s">
        <v>125</v>
      </c>
      <c r="E644" t="s">
        <v>779</v>
      </c>
      <c r="F644" t="s">
        <v>1636</v>
      </c>
      <c r="G644" t="s">
        <v>779</v>
      </c>
      <c r="H644" t="s">
        <v>1636</v>
      </c>
      <c r="L644" t="s">
        <v>2912</v>
      </c>
      <c r="AW644">
        <v>3.89</v>
      </c>
      <c r="AZ644">
        <v>2.9350000000000001</v>
      </c>
      <c r="BA644">
        <v>4.585</v>
      </c>
      <c r="BD644">
        <v>2.8449999999999998</v>
      </c>
      <c r="BE644">
        <v>4.2850000000000001</v>
      </c>
      <c r="BH644">
        <v>2.48</v>
      </c>
      <c r="BQ644" t="s">
        <v>3378</v>
      </c>
      <c r="BR644" t="s">
        <v>67</v>
      </c>
      <c r="BS644" s="1">
        <v>44886</v>
      </c>
      <c r="BT644" t="s">
        <v>2907</v>
      </c>
      <c r="BU644">
        <v>1404</v>
      </c>
    </row>
    <row r="645" spans="1:78" x14ac:dyDescent="0.2">
      <c r="A645" t="s">
        <v>2623</v>
      </c>
      <c r="C645" t="s">
        <v>1487</v>
      </c>
      <c r="D645" t="s">
        <v>125</v>
      </c>
      <c r="E645" t="s">
        <v>779</v>
      </c>
      <c r="F645" t="s">
        <v>1636</v>
      </c>
      <c r="G645" t="s">
        <v>779</v>
      </c>
      <c r="H645" t="s">
        <v>1636</v>
      </c>
      <c r="Y645">
        <v>5.57</v>
      </c>
      <c r="AB645">
        <v>3.9699999999999998</v>
      </c>
      <c r="BQ645" t="s">
        <v>3377</v>
      </c>
      <c r="BR645" t="s">
        <v>67</v>
      </c>
      <c r="BS645" s="1">
        <v>44886</v>
      </c>
      <c r="BT645" t="s">
        <v>2907</v>
      </c>
      <c r="BU645">
        <v>1404</v>
      </c>
    </row>
    <row r="646" spans="1:78" x14ac:dyDescent="0.2">
      <c r="A646" s="10" t="s">
        <v>3379</v>
      </c>
      <c r="B646" s="10" t="s">
        <v>322</v>
      </c>
      <c r="C646" s="10" t="s">
        <v>1487</v>
      </c>
      <c r="D646" s="10" t="s">
        <v>125</v>
      </c>
      <c r="E646" s="10" t="s">
        <v>779</v>
      </c>
      <c r="F646" s="10" t="s">
        <v>1636</v>
      </c>
      <c r="G646" s="10" t="s">
        <v>779</v>
      </c>
      <c r="H646" s="10" t="s">
        <v>1636</v>
      </c>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t="s">
        <v>67</v>
      </c>
      <c r="BS646" s="12">
        <v>44886</v>
      </c>
      <c r="BT646" s="10" t="s">
        <v>2907</v>
      </c>
      <c r="BU646" s="10">
        <v>1404</v>
      </c>
      <c r="BV646" s="10" t="s">
        <v>60</v>
      </c>
      <c r="BW646" s="10" t="s">
        <v>2907</v>
      </c>
    </row>
    <row r="647" spans="1:78" x14ac:dyDescent="0.2">
      <c r="A647" s="10" t="s">
        <v>3381</v>
      </c>
      <c r="B647" s="10"/>
      <c r="C647" s="10" t="s">
        <v>1487</v>
      </c>
      <c r="D647" s="10" t="s">
        <v>125</v>
      </c>
      <c r="E647" s="10" t="s">
        <v>779</v>
      </c>
      <c r="F647" s="10" t="s">
        <v>1636</v>
      </c>
      <c r="G647" s="10" t="s">
        <v>779</v>
      </c>
      <c r="H647" s="10" t="s">
        <v>1636</v>
      </c>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t="s">
        <v>67</v>
      </c>
      <c r="BS647" s="12">
        <v>44886</v>
      </c>
      <c r="BT647" s="10" t="s">
        <v>2907</v>
      </c>
      <c r="BU647" s="10">
        <v>1404</v>
      </c>
      <c r="BV647" s="10" t="s">
        <v>60</v>
      </c>
      <c r="BW647" s="10" t="s">
        <v>2907</v>
      </c>
    </row>
    <row r="648" spans="1:78" x14ac:dyDescent="0.2">
      <c r="A648" s="10" t="s">
        <v>3380</v>
      </c>
      <c r="B648" s="10"/>
      <c r="C648" s="10" t="s">
        <v>1487</v>
      </c>
      <c r="D648" s="10" t="s">
        <v>125</v>
      </c>
      <c r="E648" s="10" t="s">
        <v>779</v>
      </c>
      <c r="F648" s="10" t="s">
        <v>1636</v>
      </c>
      <c r="G648" s="10" t="s">
        <v>779</v>
      </c>
      <c r="H648" s="10" t="s">
        <v>1636</v>
      </c>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t="s">
        <v>67</v>
      </c>
      <c r="BS648" s="12">
        <v>44886</v>
      </c>
      <c r="BT648" s="10" t="s">
        <v>2907</v>
      </c>
      <c r="BU648" s="10">
        <v>1404</v>
      </c>
      <c r="BV648" s="10" t="s">
        <v>60</v>
      </c>
      <c r="BW648" s="10" t="s">
        <v>2907</v>
      </c>
    </row>
    <row r="649" spans="1:78" x14ac:dyDescent="0.2">
      <c r="A649" s="10" t="s">
        <v>3382</v>
      </c>
      <c r="B649" s="10"/>
      <c r="C649" s="10" t="s">
        <v>1487</v>
      </c>
      <c r="D649" s="10" t="s">
        <v>125</v>
      </c>
      <c r="E649" s="10" t="s">
        <v>779</v>
      </c>
      <c r="F649" s="10" t="s">
        <v>1636</v>
      </c>
      <c r="G649" s="10" t="s">
        <v>779</v>
      </c>
      <c r="H649" s="10" t="s">
        <v>1636</v>
      </c>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t="s">
        <v>67</v>
      </c>
      <c r="BS649" s="12">
        <v>44886</v>
      </c>
      <c r="BT649" s="10" t="s">
        <v>2907</v>
      </c>
      <c r="BU649" s="10">
        <v>1404</v>
      </c>
      <c r="BV649" s="10" t="s">
        <v>60</v>
      </c>
      <c r="BW649" s="10" t="s">
        <v>2907</v>
      </c>
    </row>
    <row r="650" spans="1:78" x14ac:dyDescent="0.2">
      <c r="A650" t="s">
        <v>3005</v>
      </c>
      <c r="C650" t="s">
        <v>1487</v>
      </c>
      <c r="D650" t="s">
        <v>125</v>
      </c>
      <c r="E650" t="s">
        <v>779</v>
      </c>
      <c r="F650" t="s">
        <v>1626</v>
      </c>
      <c r="G650" t="s">
        <v>779</v>
      </c>
      <c r="H650" t="s">
        <v>3001</v>
      </c>
      <c r="AG650">
        <v>3.2</v>
      </c>
      <c r="AH650">
        <v>4.5999999999999996</v>
      </c>
      <c r="AI650">
        <v>4.2</v>
      </c>
      <c r="AJ650">
        <v>4.5999999999999996</v>
      </c>
      <c r="BQ650" t="s">
        <v>3007</v>
      </c>
      <c r="BR650" t="s">
        <v>67</v>
      </c>
      <c r="BS650" s="1">
        <v>44880</v>
      </c>
      <c r="BT650" t="s">
        <v>3002</v>
      </c>
      <c r="BU650">
        <v>3605</v>
      </c>
      <c r="BV650" t="s">
        <v>60</v>
      </c>
      <c r="BW650" t="s">
        <v>3002</v>
      </c>
    </row>
    <row r="651" spans="1:78" x14ac:dyDescent="0.2">
      <c r="A651" s="11" t="s">
        <v>1700</v>
      </c>
      <c r="B651" s="11"/>
      <c r="C651" s="11" t="s">
        <v>1487</v>
      </c>
      <c r="D651" s="11" t="s">
        <v>125</v>
      </c>
      <c r="E651" s="11" t="s">
        <v>779</v>
      </c>
      <c r="F651" s="11" t="s">
        <v>1626</v>
      </c>
      <c r="G651" s="11" t="s">
        <v>779</v>
      </c>
      <c r="H651" s="11" t="s">
        <v>1626</v>
      </c>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row>
    <row r="652" spans="1:78" x14ac:dyDescent="0.2">
      <c r="A652" t="s">
        <v>94</v>
      </c>
      <c r="C652" t="s">
        <v>1487</v>
      </c>
      <c r="D652" t="s">
        <v>125</v>
      </c>
      <c r="E652" t="s">
        <v>779</v>
      </c>
      <c r="F652" t="s">
        <v>1626</v>
      </c>
      <c r="G652" t="s">
        <v>779</v>
      </c>
      <c r="H652" t="s">
        <v>1626</v>
      </c>
      <c r="U652">
        <v>3.0659999999999998</v>
      </c>
      <c r="X652">
        <v>5.0999999999999996</v>
      </c>
      <c r="Y652">
        <v>4.3680000000000003</v>
      </c>
      <c r="AB652">
        <v>5.3630000000000004</v>
      </c>
      <c r="AC652">
        <v>538</v>
      </c>
      <c r="AF652">
        <v>6.2130000000000001</v>
      </c>
      <c r="AG652">
        <v>3.6560000000000001</v>
      </c>
      <c r="AJ652">
        <v>5.1909999999999998</v>
      </c>
      <c r="AS652">
        <v>3.5</v>
      </c>
      <c r="AV652">
        <v>2.8170000000000002</v>
      </c>
      <c r="AW652">
        <v>4.5</v>
      </c>
      <c r="AZ652">
        <v>3.3180000000000001</v>
      </c>
      <c r="BA652">
        <v>5.04</v>
      </c>
      <c r="BD652">
        <v>3.633</v>
      </c>
      <c r="BE652">
        <v>5.5</v>
      </c>
      <c r="BH652">
        <v>3.4</v>
      </c>
      <c r="BR652" t="s">
        <v>67</v>
      </c>
      <c r="BS652" s="1">
        <v>44832</v>
      </c>
      <c r="BT652" t="s">
        <v>2903</v>
      </c>
      <c r="BU652">
        <v>2173</v>
      </c>
    </row>
    <row r="653" spans="1:78" x14ac:dyDescent="0.2">
      <c r="A653" t="s">
        <v>3010</v>
      </c>
      <c r="C653" t="s">
        <v>1487</v>
      </c>
      <c r="D653" t="s">
        <v>125</v>
      </c>
      <c r="E653" t="s">
        <v>779</v>
      </c>
      <c r="F653" t="s">
        <v>1626</v>
      </c>
      <c r="G653" t="s">
        <v>779</v>
      </c>
      <c r="H653" t="s">
        <v>1626</v>
      </c>
      <c r="I653" t="b">
        <v>0</v>
      </c>
      <c r="AW653">
        <v>3.3</v>
      </c>
      <c r="AX653">
        <v>2.7</v>
      </c>
      <c r="AY653">
        <v>2.6</v>
      </c>
      <c r="AZ653">
        <v>2.7</v>
      </c>
      <c r="BQ653" t="s">
        <v>3008</v>
      </c>
      <c r="BR653" t="s">
        <v>67</v>
      </c>
      <c r="BS653" s="1">
        <v>44880</v>
      </c>
      <c r="BT653" t="s">
        <v>3002</v>
      </c>
      <c r="BU653">
        <v>3605</v>
      </c>
    </row>
    <row r="654" spans="1:78" x14ac:dyDescent="0.2">
      <c r="A654" t="s">
        <v>3003</v>
      </c>
      <c r="C654" t="s">
        <v>1487</v>
      </c>
      <c r="D654" t="s">
        <v>125</v>
      </c>
      <c r="E654" t="s">
        <v>779</v>
      </c>
      <c r="F654" t="s">
        <v>1626</v>
      </c>
      <c r="G654" t="s">
        <v>779</v>
      </c>
      <c r="H654" t="s">
        <v>1626</v>
      </c>
      <c r="Y654">
        <v>3.8</v>
      </c>
      <c r="Z654">
        <v>4.5</v>
      </c>
      <c r="AA654">
        <v>4.0999999999999996</v>
      </c>
      <c r="AB654">
        <v>4.5</v>
      </c>
      <c r="BQ654" t="s">
        <v>3007</v>
      </c>
      <c r="BR654" t="s">
        <v>67</v>
      </c>
      <c r="BS654" s="1">
        <v>44880</v>
      </c>
      <c r="BT654" t="s">
        <v>3002</v>
      </c>
      <c r="BU654">
        <v>3605</v>
      </c>
      <c r="BV654" t="s">
        <v>60</v>
      </c>
      <c r="BW654" t="s">
        <v>3002</v>
      </c>
    </row>
    <row r="655" spans="1:78" x14ac:dyDescent="0.2">
      <c r="A655" t="s">
        <v>3004</v>
      </c>
      <c r="C655" t="s">
        <v>1487</v>
      </c>
      <c r="D655" t="s">
        <v>125</v>
      </c>
      <c r="E655" t="s">
        <v>779</v>
      </c>
      <c r="F655" t="s">
        <v>1626</v>
      </c>
      <c r="G655" t="s">
        <v>779</v>
      </c>
      <c r="H655" t="s">
        <v>1626</v>
      </c>
      <c r="AC655">
        <v>4.4000000000000004</v>
      </c>
      <c r="AD655">
        <v>6.6</v>
      </c>
      <c r="AE655">
        <v>5.4</v>
      </c>
      <c r="AF655">
        <v>6.6</v>
      </c>
      <c r="BQ655" t="s">
        <v>3007</v>
      </c>
      <c r="BR655" t="s">
        <v>67</v>
      </c>
      <c r="BS655" s="1">
        <v>44880</v>
      </c>
      <c r="BT655" t="s">
        <v>3002</v>
      </c>
      <c r="BU655">
        <v>3605</v>
      </c>
      <c r="BV655" t="s">
        <v>60</v>
      </c>
      <c r="BW655" t="s">
        <v>3002</v>
      </c>
    </row>
    <row r="656" spans="1:78" x14ac:dyDescent="0.2">
      <c r="A656" s="6" t="s">
        <v>3547</v>
      </c>
      <c r="B656" s="6"/>
      <c r="C656" s="6" t="s">
        <v>1487</v>
      </c>
      <c r="D656" s="6" t="s">
        <v>125</v>
      </c>
      <c r="E656" s="6" t="s">
        <v>779</v>
      </c>
      <c r="F656" s="6" t="s">
        <v>906</v>
      </c>
      <c r="G656" s="6" t="s">
        <v>779</v>
      </c>
      <c r="H656" s="6" t="s">
        <v>906</v>
      </c>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f>AVERAGE(12,12.5)</f>
        <v>12.25</v>
      </c>
      <c r="BK656" s="6"/>
      <c r="BL656" s="6"/>
      <c r="BM656" s="6"/>
      <c r="BN656" s="6"/>
      <c r="BO656" s="6"/>
      <c r="BP656" s="6"/>
      <c r="BQ656" s="6" t="s">
        <v>3546</v>
      </c>
      <c r="BR656" s="6" t="s">
        <v>67</v>
      </c>
      <c r="BS656" s="7">
        <v>44806</v>
      </c>
      <c r="BT656" s="6" t="s">
        <v>1443</v>
      </c>
      <c r="BU656" s="6">
        <v>35427</v>
      </c>
      <c r="BV656" s="6"/>
      <c r="BW656" s="6"/>
      <c r="BX656" s="6"/>
      <c r="BY656" s="6"/>
      <c r="BZ656" s="6"/>
    </row>
    <row r="657" spans="1:78" x14ac:dyDescent="0.2">
      <c r="C657" t="s">
        <v>1487</v>
      </c>
      <c r="D657" t="s">
        <v>125</v>
      </c>
      <c r="E657" t="s">
        <v>779</v>
      </c>
      <c r="F657" t="s">
        <v>906</v>
      </c>
      <c r="G657" t="s">
        <v>779</v>
      </c>
      <c r="H657" t="s">
        <v>906</v>
      </c>
      <c r="AC657">
        <v>3.6</v>
      </c>
      <c r="AF657">
        <v>5</v>
      </c>
      <c r="AS657">
        <v>2.7</v>
      </c>
      <c r="AV657">
        <v>2.4</v>
      </c>
      <c r="BA657">
        <v>3.9</v>
      </c>
      <c r="BD657">
        <v>3</v>
      </c>
      <c r="BE657">
        <v>4</v>
      </c>
      <c r="BH657">
        <v>3</v>
      </c>
      <c r="BR657" t="s">
        <v>67</v>
      </c>
      <c r="BS657" s="1">
        <v>44797</v>
      </c>
      <c r="BT657" t="s">
        <v>73</v>
      </c>
      <c r="BU657">
        <v>36083</v>
      </c>
      <c r="BV657" t="s">
        <v>60</v>
      </c>
      <c r="BW657" t="s">
        <v>73</v>
      </c>
    </row>
    <row r="658" spans="1:78" x14ac:dyDescent="0.2">
      <c r="A658" s="11" t="s">
        <v>1700</v>
      </c>
      <c r="B658" s="11"/>
      <c r="C658" s="11" t="s">
        <v>1487</v>
      </c>
      <c r="D658" s="11" t="s">
        <v>125</v>
      </c>
      <c r="E658" s="11" t="s">
        <v>779</v>
      </c>
      <c r="F658" s="11" t="s">
        <v>1634</v>
      </c>
      <c r="G658" s="11" t="s">
        <v>779</v>
      </c>
      <c r="H658" s="11" t="s">
        <v>1634</v>
      </c>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row>
    <row r="659" spans="1:78" x14ac:dyDescent="0.2">
      <c r="A659" t="s">
        <v>94</v>
      </c>
      <c r="C659" t="s">
        <v>1487</v>
      </c>
      <c r="D659" t="s">
        <v>125</v>
      </c>
      <c r="E659" t="s">
        <v>779</v>
      </c>
      <c r="F659" t="s">
        <v>1634</v>
      </c>
      <c r="G659" t="s">
        <v>779</v>
      </c>
      <c r="H659" t="s">
        <v>1634</v>
      </c>
      <c r="U659">
        <v>4.5999999999999996</v>
      </c>
      <c r="X659">
        <v>6.3</v>
      </c>
      <c r="Y659">
        <v>5.6</v>
      </c>
      <c r="AB659">
        <v>7.6</v>
      </c>
      <c r="AC659">
        <v>6.7</v>
      </c>
      <c r="AF659">
        <v>8.5</v>
      </c>
      <c r="AG659">
        <v>5.6</v>
      </c>
      <c r="AJ659">
        <v>7.5</v>
      </c>
      <c r="AO659">
        <v>4.3</v>
      </c>
      <c r="AR659">
        <v>2.8</v>
      </c>
      <c r="AS659">
        <v>5.0999999999999996</v>
      </c>
      <c r="AV659">
        <v>3.8</v>
      </c>
      <c r="AW659">
        <v>6.2</v>
      </c>
      <c r="AZ659">
        <v>4.8</v>
      </c>
      <c r="BA659">
        <v>6.5</v>
      </c>
      <c r="BD659">
        <v>5.5</v>
      </c>
      <c r="BE659">
        <v>7.5</v>
      </c>
      <c r="BH659">
        <v>5</v>
      </c>
      <c r="BQ659" t="s">
        <v>2882</v>
      </c>
      <c r="BR659" t="s">
        <v>67</v>
      </c>
      <c r="BS659" s="1">
        <v>44832</v>
      </c>
      <c r="BT659" t="s">
        <v>2876</v>
      </c>
      <c r="BU659">
        <v>6224</v>
      </c>
    </row>
    <row r="660" spans="1:78" x14ac:dyDescent="0.2">
      <c r="A660" s="10" t="s">
        <v>3357</v>
      </c>
      <c r="B660" s="10"/>
      <c r="C660" s="10" t="s">
        <v>1487</v>
      </c>
      <c r="D660" s="10" t="s">
        <v>125</v>
      </c>
      <c r="E660" s="10" t="s">
        <v>779</v>
      </c>
      <c r="F660" s="10" t="s">
        <v>1634</v>
      </c>
      <c r="G660" s="10" t="s">
        <v>779</v>
      </c>
      <c r="H660" s="10" t="s">
        <v>1634</v>
      </c>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t="s">
        <v>67</v>
      </c>
      <c r="BS660" s="12">
        <v>44886</v>
      </c>
      <c r="BT660" s="10" t="s">
        <v>3308</v>
      </c>
      <c r="BU660" s="10">
        <v>2921</v>
      </c>
      <c r="BV660" s="10" t="s">
        <v>60</v>
      </c>
      <c r="BW660" s="10" t="s">
        <v>3308</v>
      </c>
    </row>
    <row r="661" spans="1:78" x14ac:dyDescent="0.2">
      <c r="A661" s="19" t="s">
        <v>1700</v>
      </c>
      <c r="B661" s="19"/>
      <c r="C661" s="19" t="s">
        <v>1487</v>
      </c>
      <c r="D661" s="19" t="s">
        <v>125</v>
      </c>
      <c r="E661" s="19" t="s">
        <v>779</v>
      </c>
      <c r="F661" s="19" t="s">
        <v>1628</v>
      </c>
      <c r="G661" s="19" t="s">
        <v>779</v>
      </c>
      <c r="H661" s="19" t="s">
        <v>1628</v>
      </c>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c r="BQ661" s="19"/>
      <c r="BR661" s="19"/>
      <c r="BS661" s="19"/>
      <c r="BT661" s="19"/>
      <c r="BU661" s="19"/>
      <c r="BV661" s="19"/>
      <c r="BW661" s="19"/>
    </row>
    <row r="662" spans="1:78" x14ac:dyDescent="0.2">
      <c r="A662" s="11" t="s">
        <v>1700</v>
      </c>
      <c r="B662" s="11"/>
      <c r="C662" s="11" t="s">
        <v>1487</v>
      </c>
      <c r="D662" s="11" t="s">
        <v>125</v>
      </c>
      <c r="E662" s="11" t="s">
        <v>779</v>
      </c>
      <c r="F662" s="11" t="s">
        <v>798</v>
      </c>
      <c r="G662" s="11" t="s">
        <v>779</v>
      </c>
      <c r="H662" s="11" t="s">
        <v>798</v>
      </c>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row>
    <row r="663" spans="1:78" x14ac:dyDescent="0.2">
      <c r="A663" s="10" t="s">
        <v>2840</v>
      </c>
      <c r="B663" s="10"/>
      <c r="C663" s="10" t="s">
        <v>1487</v>
      </c>
      <c r="D663" s="10" t="s">
        <v>125</v>
      </c>
      <c r="E663" s="10" t="s">
        <v>779</v>
      </c>
      <c r="F663" s="10" t="s">
        <v>798</v>
      </c>
      <c r="G663" s="10" t="s">
        <v>779</v>
      </c>
      <c r="H663" s="10" t="s">
        <v>798</v>
      </c>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t="s">
        <v>2825</v>
      </c>
      <c r="BR663" s="10" t="s">
        <v>67</v>
      </c>
      <c r="BS663" s="12">
        <v>44831</v>
      </c>
      <c r="BT663" s="10" t="s">
        <v>2823</v>
      </c>
      <c r="BU663" s="10">
        <v>6223</v>
      </c>
      <c r="BV663" s="10" t="s">
        <v>60</v>
      </c>
      <c r="BW663" s="10" t="s">
        <v>2823</v>
      </c>
    </row>
    <row r="664" spans="1:78" x14ac:dyDescent="0.2">
      <c r="A664" s="10" t="s">
        <v>2836</v>
      </c>
      <c r="B664" s="10"/>
      <c r="C664" s="10" t="s">
        <v>1487</v>
      </c>
      <c r="D664" s="10" t="s">
        <v>125</v>
      </c>
      <c r="E664" s="10" t="s">
        <v>779</v>
      </c>
      <c r="F664" s="10" t="s">
        <v>798</v>
      </c>
      <c r="G664" s="10" t="s">
        <v>779</v>
      </c>
      <c r="H664" s="10" t="s">
        <v>798</v>
      </c>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t="s">
        <v>2825</v>
      </c>
      <c r="BR664" s="10" t="s">
        <v>67</v>
      </c>
      <c r="BS664" s="12">
        <v>44831</v>
      </c>
      <c r="BT664" s="10" t="s">
        <v>2823</v>
      </c>
      <c r="BU664" s="10">
        <v>6223</v>
      </c>
      <c r="BV664" s="10" t="s">
        <v>60</v>
      </c>
      <c r="BW664" s="10" t="s">
        <v>2823</v>
      </c>
    </row>
    <row r="665" spans="1:78" x14ac:dyDescent="0.2">
      <c r="A665" s="10" t="s">
        <v>2838</v>
      </c>
      <c r="B665" s="10"/>
      <c r="C665" s="10" t="s">
        <v>1487</v>
      </c>
      <c r="D665" s="10" t="s">
        <v>125</v>
      </c>
      <c r="E665" s="10" t="s">
        <v>779</v>
      </c>
      <c r="F665" s="10" t="s">
        <v>798</v>
      </c>
      <c r="G665" s="10" t="s">
        <v>779</v>
      </c>
      <c r="H665" s="10" t="s">
        <v>798</v>
      </c>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t="s">
        <v>2825</v>
      </c>
      <c r="BR665" s="10" t="s">
        <v>67</v>
      </c>
      <c r="BS665" s="12">
        <v>44831</v>
      </c>
      <c r="BT665" s="10" t="s">
        <v>2823</v>
      </c>
      <c r="BU665" s="10">
        <v>6223</v>
      </c>
      <c r="BV665" s="10" t="s">
        <v>60</v>
      </c>
      <c r="BW665" s="10" t="s">
        <v>2823</v>
      </c>
    </row>
    <row r="666" spans="1:78" x14ac:dyDescent="0.2">
      <c r="A666" s="10" t="s">
        <v>2841</v>
      </c>
      <c r="B666" s="10"/>
      <c r="C666" s="10" t="s">
        <v>1487</v>
      </c>
      <c r="D666" s="10" t="s">
        <v>125</v>
      </c>
      <c r="E666" s="10" t="s">
        <v>779</v>
      </c>
      <c r="F666" s="10" t="s">
        <v>798</v>
      </c>
      <c r="G666" s="10" t="s">
        <v>779</v>
      </c>
      <c r="H666" s="10" t="s">
        <v>798</v>
      </c>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t="s">
        <v>2825</v>
      </c>
      <c r="BR666" s="10" t="s">
        <v>67</v>
      </c>
      <c r="BS666" s="12">
        <v>44831</v>
      </c>
      <c r="BT666" s="10" t="s">
        <v>2823</v>
      </c>
      <c r="BU666" s="10">
        <v>6223</v>
      </c>
      <c r="BV666" s="10" t="s">
        <v>60</v>
      </c>
      <c r="BW666" s="10" t="s">
        <v>2823</v>
      </c>
      <c r="BX666" s="2"/>
      <c r="BY666" s="2"/>
      <c r="BZ666" s="2"/>
    </row>
    <row r="667" spans="1:78" x14ac:dyDescent="0.2">
      <c r="A667" s="10" t="s">
        <v>2839</v>
      </c>
      <c r="B667" s="10"/>
      <c r="C667" s="10" t="s">
        <v>1487</v>
      </c>
      <c r="D667" s="10" t="s">
        <v>125</v>
      </c>
      <c r="E667" s="10" t="s">
        <v>779</v>
      </c>
      <c r="F667" s="10" t="s">
        <v>798</v>
      </c>
      <c r="G667" s="10" t="s">
        <v>779</v>
      </c>
      <c r="H667" s="10" t="s">
        <v>798</v>
      </c>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t="s">
        <v>2825</v>
      </c>
      <c r="BR667" s="10" t="s">
        <v>67</v>
      </c>
      <c r="BS667" s="12">
        <v>44831</v>
      </c>
      <c r="BT667" s="10" t="s">
        <v>2823</v>
      </c>
      <c r="BU667" s="10">
        <v>6223</v>
      </c>
      <c r="BV667" s="10" t="s">
        <v>60</v>
      </c>
      <c r="BW667" s="10" t="s">
        <v>2823</v>
      </c>
    </row>
    <row r="668" spans="1:78" x14ac:dyDescent="0.2">
      <c r="A668" s="10" t="s">
        <v>2842</v>
      </c>
      <c r="B668" s="10"/>
      <c r="C668" s="10" t="s">
        <v>1487</v>
      </c>
      <c r="D668" s="10" t="s">
        <v>125</v>
      </c>
      <c r="E668" s="10" t="s">
        <v>779</v>
      </c>
      <c r="F668" s="10" t="s">
        <v>798</v>
      </c>
      <c r="G668" s="10" t="s">
        <v>779</v>
      </c>
      <c r="H668" s="10" t="s">
        <v>798</v>
      </c>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t="s">
        <v>2825</v>
      </c>
      <c r="BR668" s="10" t="s">
        <v>67</v>
      </c>
      <c r="BS668" s="12">
        <v>44831</v>
      </c>
      <c r="BT668" s="10" t="s">
        <v>2823</v>
      </c>
      <c r="BU668" s="10">
        <v>6223</v>
      </c>
      <c r="BV668" s="10" t="s">
        <v>60</v>
      </c>
      <c r="BW668" s="10" t="s">
        <v>2823</v>
      </c>
    </row>
    <row r="669" spans="1:78" x14ac:dyDescent="0.2">
      <c r="A669" s="10" t="s">
        <v>2837</v>
      </c>
      <c r="B669" s="10"/>
      <c r="C669" s="10" t="s">
        <v>1487</v>
      </c>
      <c r="D669" s="10" t="s">
        <v>125</v>
      </c>
      <c r="E669" s="10" t="s">
        <v>779</v>
      </c>
      <c r="F669" s="10" t="s">
        <v>798</v>
      </c>
      <c r="G669" s="10" t="s">
        <v>779</v>
      </c>
      <c r="H669" s="10" t="s">
        <v>798</v>
      </c>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t="s">
        <v>2825</v>
      </c>
      <c r="BR669" s="10" t="s">
        <v>67</v>
      </c>
      <c r="BS669" s="12">
        <v>44831</v>
      </c>
      <c r="BT669" s="10" t="s">
        <v>2823</v>
      </c>
      <c r="BU669" s="10">
        <v>6223</v>
      </c>
      <c r="BV669" s="10" t="s">
        <v>60</v>
      </c>
      <c r="BW669" s="10" t="s">
        <v>2823</v>
      </c>
    </row>
    <row r="670" spans="1:78" x14ac:dyDescent="0.2">
      <c r="A670" s="10" t="s">
        <v>2834</v>
      </c>
      <c r="B670" s="10"/>
      <c r="C670" s="10" t="s">
        <v>1487</v>
      </c>
      <c r="D670" s="10" t="s">
        <v>125</v>
      </c>
      <c r="E670" s="10" t="s">
        <v>779</v>
      </c>
      <c r="F670" s="10" t="s">
        <v>798</v>
      </c>
      <c r="G670" s="10" t="s">
        <v>779</v>
      </c>
      <c r="H670" s="10" t="s">
        <v>798</v>
      </c>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t="s">
        <v>2825</v>
      </c>
      <c r="BR670" s="10" t="s">
        <v>67</v>
      </c>
      <c r="BS670" s="12">
        <v>44831</v>
      </c>
      <c r="BT670" s="10" t="s">
        <v>2823</v>
      </c>
      <c r="BU670" s="10">
        <v>6223</v>
      </c>
      <c r="BV670" s="10" t="s">
        <v>60</v>
      </c>
      <c r="BW670" s="10" t="s">
        <v>2823</v>
      </c>
    </row>
    <row r="671" spans="1:78" s="19" customFormat="1" x14ac:dyDescent="0.2">
      <c r="A671" s="10" t="s">
        <v>2835</v>
      </c>
      <c r="B671" s="10"/>
      <c r="C671" s="10" t="s">
        <v>1487</v>
      </c>
      <c r="D671" s="10" t="s">
        <v>125</v>
      </c>
      <c r="E671" s="10" t="s">
        <v>779</v>
      </c>
      <c r="F671" s="10" t="s">
        <v>798</v>
      </c>
      <c r="G671" s="10" t="s">
        <v>779</v>
      </c>
      <c r="H671" s="10" t="s">
        <v>798</v>
      </c>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t="s">
        <v>2825</v>
      </c>
      <c r="BR671" s="10" t="s">
        <v>67</v>
      </c>
      <c r="BS671" s="12">
        <v>44831</v>
      </c>
      <c r="BT671" s="10" t="s">
        <v>2823</v>
      </c>
      <c r="BU671" s="10">
        <v>6223</v>
      </c>
      <c r="BV671" s="10" t="s">
        <v>60</v>
      </c>
      <c r="BW671" s="10" t="s">
        <v>2823</v>
      </c>
      <c r="BX671"/>
      <c r="BY671"/>
      <c r="BZ671"/>
    </row>
    <row r="672" spans="1:78" s="19" customFormat="1" x14ac:dyDescent="0.2">
      <c r="A672" t="s">
        <v>3320</v>
      </c>
      <c r="B672"/>
      <c r="C672" t="s">
        <v>1487</v>
      </c>
      <c r="D672" t="s">
        <v>125</v>
      </c>
      <c r="E672" t="s">
        <v>779</v>
      </c>
      <c r="F672" t="s">
        <v>798</v>
      </c>
      <c r="G672" t="s">
        <v>779</v>
      </c>
      <c r="H672" t="s">
        <v>798</v>
      </c>
      <c r="I672"/>
      <c r="J672"/>
      <c r="K672"/>
      <c r="L672"/>
      <c r="M672"/>
      <c r="N672"/>
      <c r="O672"/>
      <c r="P672"/>
      <c r="Q672"/>
      <c r="R672"/>
      <c r="S672"/>
      <c r="T672"/>
      <c r="U672"/>
      <c r="V672"/>
      <c r="W672"/>
      <c r="X672"/>
      <c r="Y672">
        <v>2.6</v>
      </c>
      <c r="Z672"/>
      <c r="AA672"/>
      <c r="AB672">
        <v>3.1</v>
      </c>
      <c r="AC672"/>
      <c r="AD672"/>
      <c r="AE672"/>
      <c r="AF672"/>
      <c r="AG672"/>
      <c r="AH672"/>
      <c r="AI672"/>
      <c r="AJ672"/>
      <c r="AK672"/>
      <c r="AL672"/>
      <c r="AM672"/>
      <c r="AN672"/>
      <c r="AO672">
        <v>2.6</v>
      </c>
      <c r="AP672">
        <v>1.7</v>
      </c>
      <c r="AQ672">
        <v>1.8</v>
      </c>
      <c r="AR672">
        <v>1.8</v>
      </c>
      <c r="AS672">
        <v>3.2</v>
      </c>
      <c r="AT672">
        <v>2.2999999999999998</v>
      </c>
      <c r="AU672">
        <v>2.4</v>
      </c>
      <c r="AV672">
        <v>2.4</v>
      </c>
      <c r="AW672"/>
      <c r="AX672"/>
      <c r="AY672"/>
      <c r="AZ672"/>
      <c r="BA672">
        <v>3.7</v>
      </c>
      <c r="BB672">
        <v>3</v>
      </c>
      <c r="BC672">
        <v>2.9</v>
      </c>
      <c r="BD672">
        <v>3</v>
      </c>
      <c r="BE672"/>
      <c r="BF672"/>
      <c r="BG672"/>
      <c r="BH672"/>
      <c r="BI672"/>
      <c r="BJ672"/>
      <c r="BK672"/>
      <c r="BL672"/>
      <c r="BM672"/>
      <c r="BN672"/>
      <c r="BO672"/>
      <c r="BP672"/>
      <c r="BQ672"/>
      <c r="BR672" t="s">
        <v>67</v>
      </c>
      <c r="BS672" s="1">
        <v>44886</v>
      </c>
      <c r="BT672" t="s">
        <v>3311</v>
      </c>
      <c r="BU672">
        <v>3596</v>
      </c>
      <c r="BV672"/>
      <c r="BW672"/>
      <c r="BX672"/>
      <c r="BY672"/>
      <c r="BZ672"/>
    </row>
    <row r="673" spans="1:78" x14ac:dyDescent="0.2">
      <c r="A673" s="10" t="s">
        <v>3339</v>
      </c>
      <c r="B673" s="10"/>
      <c r="C673" s="10" t="s">
        <v>1487</v>
      </c>
      <c r="D673" s="10" t="s">
        <v>125</v>
      </c>
      <c r="E673" s="10" t="s">
        <v>779</v>
      </c>
      <c r="F673" s="10" t="s">
        <v>798</v>
      </c>
      <c r="G673" s="10" t="s">
        <v>779</v>
      </c>
      <c r="H673" s="10" t="s">
        <v>798</v>
      </c>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t="s">
        <v>67</v>
      </c>
      <c r="BS673" s="12">
        <v>44886</v>
      </c>
      <c r="BT673" s="10" t="s">
        <v>3311</v>
      </c>
      <c r="BU673" s="10">
        <v>3596</v>
      </c>
      <c r="BV673" s="10" t="s">
        <v>60</v>
      </c>
      <c r="BW673" s="10" t="s">
        <v>3311</v>
      </c>
    </row>
    <row r="674" spans="1:78" x14ac:dyDescent="0.2">
      <c r="A674" t="s">
        <v>94</v>
      </c>
      <c r="C674" t="s">
        <v>1487</v>
      </c>
      <c r="D674" t="s">
        <v>125</v>
      </c>
      <c r="E674" t="s">
        <v>779</v>
      </c>
      <c r="F674" t="s">
        <v>798</v>
      </c>
      <c r="G674" t="s">
        <v>779</v>
      </c>
      <c r="H674" t="s">
        <v>798</v>
      </c>
      <c r="Q674">
        <v>3.1</v>
      </c>
      <c r="T674">
        <v>3.2</v>
      </c>
      <c r="U674">
        <v>2.9</v>
      </c>
      <c r="X674">
        <v>4.0999999999999996</v>
      </c>
      <c r="Y674">
        <v>3.8</v>
      </c>
      <c r="AB674">
        <v>4.5999999999999996</v>
      </c>
      <c r="AC674">
        <v>4.0999999999999996</v>
      </c>
      <c r="AF674">
        <v>5.5</v>
      </c>
      <c r="AG674">
        <v>3.4</v>
      </c>
      <c r="AJ674">
        <v>4.5999999999999996</v>
      </c>
      <c r="AO674">
        <v>3</v>
      </c>
      <c r="AR674">
        <v>2.1</v>
      </c>
      <c r="AS674">
        <v>3.5</v>
      </c>
      <c r="AV674">
        <v>2.5</v>
      </c>
      <c r="AW674">
        <v>3.9</v>
      </c>
      <c r="AZ674">
        <v>3.1</v>
      </c>
      <c r="BA674">
        <v>4.2</v>
      </c>
      <c r="BD674">
        <v>3.5</v>
      </c>
      <c r="BE674">
        <v>4.5999999999999996</v>
      </c>
      <c r="BH674">
        <v>3.1</v>
      </c>
      <c r="BQ674" t="s">
        <v>2825</v>
      </c>
      <c r="BR674" t="s">
        <v>67</v>
      </c>
      <c r="BS674" s="1">
        <v>44831</v>
      </c>
      <c r="BT674" t="s">
        <v>2823</v>
      </c>
      <c r="BU674">
        <v>6223</v>
      </c>
    </row>
    <row r="675" spans="1:78" x14ac:dyDescent="0.2">
      <c r="A675" t="s">
        <v>799</v>
      </c>
      <c r="C675" t="s">
        <v>1487</v>
      </c>
      <c r="D675" t="s">
        <v>125</v>
      </c>
      <c r="E675" t="s">
        <v>779</v>
      </c>
      <c r="F675" t="s">
        <v>798</v>
      </c>
      <c r="G675" t="s">
        <v>779</v>
      </c>
      <c r="H675" t="s">
        <v>798</v>
      </c>
      <c r="AS675">
        <v>3.9</v>
      </c>
      <c r="AV675">
        <v>2.5</v>
      </c>
      <c r="BR675" t="s">
        <v>67</v>
      </c>
      <c r="BS675"/>
      <c r="BT675" t="s">
        <v>785</v>
      </c>
      <c r="BU675">
        <v>3806</v>
      </c>
    </row>
    <row r="676" spans="1:78" x14ac:dyDescent="0.2">
      <c r="A676" t="s">
        <v>800</v>
      </c>
      <c r="C676" t="s">
        <v>1487</v>
      </c>
      <c r="D676" t="s">
        <v>125</v>
      </c>
      <c r="E676" t="s">
        <v>779</v>
      </c>
      <c r="F676" t="s">
        <v>798</v>
      </c>
      <c r="G676" t="s">
        <v>779</v>
      </c>
      <c r="H676" t="s">
        <v>798</v>
      </c>
      <c r="AW676">
        <v>3.4</v>
      </c>
      <c r="AZ676">
        <v>2.7</v>
      </c>
      <c r="BR676" t="s">
        <v>67</v>
      </c>
      <c r="BS676"/>
      <c r="BT676" t="s">
        <v>785</v>
      </c>
      <c r="BU676">
        <v>3806</v>
      </c>
    </row>
    <row r="677" spans="1:78" x14ac:dyDescent="0.2">
      <c r="A677" t="s">
        <v>801</v>
      </c>
      <c r="C677" t="s">
        <v>1487</v>
      </c>
      <c r="D677" t="s">
        <v>125</v>
      </c>
      <c r="E677" t="s">
        <v>779</v>
      </c>
      <c r="F677" t="s">
        <v>798</v>
      </c>
      <c r="G677" t="s">
        <v>779</v>
      </c>
      <c r="H677" t="s">
        <v>798</v>
      </c>
      <c r="Y677">
        <v>3.2</v>
      </c>
      <c r="AB677">
        <v>4.3</v>
      </c>
      <c r="BR677" t="s">
        <v>67</v>
      </c>
      <c r="BS677"/>
      <c r="BT677" t="s">
        <v>785</v>
      </c>
      <c r="BU677">
        <v>3806</v>
      </c>
    </row>
    <row r="678" spans="1:78" x14ac:dyDescent="0.2">
      <c r="A678" t="s">
        <v>802</v>
      </c>
      <c r="C678" t="s">
        <v>1487</v>
      </c>
      <c r="D678" t="s">
        <v>125</v>
      </c>
      <c r="E678" t="s">
        <v>779</v>
      </c>
      <c r="F678" t="s">
        <v>798</v>
      </c>
      <c r="G678" t="s">
        <v>779</v>
      </c>
      <c r="H678" t="s">
        <v>798</v>
      </c>
      <c r="AW678">
        <v>3.1</v>
      </c>
      <c r="AZ678">
        <v>2.2999999999999998</v>
      </c>
      <c r="BR678" t="s">
        <v>67</v>
      </c>
      <c r="BS678"/>
      <c r="BT678" t="s">
        <v>785</v>
      </c>
      <c r="BU678">
        <v>3806</v>
      </c>
    </row>
    <row r="679" spans="1:78" x14ac:dyDescent="0.2">
      <c r="A679" t="s">
        <v>803</v>
      </c>
      <c r="C679" t="s">
        <v>1487</v>
      </c>
      <c r="D679" t="s">
        <v>125</v>
      </c>
      <c r="E679" t="s">
        <v>779</v>
      </c>
      <c r="F679" t="s">
        <v>798</v>
      </c>
      <c r="G679" t="s">
        <v>779</v>
      </c>
      <c r="H679" t="s">
        <v>798</v>
      </c>
      <c r="AG679">
        <v>2.4</v>
      </c>
      <c r="AJ679">
        <v>3.8</v>
      </c>
      <c r="BR679" t="s">
        <v>67</v>
      </c>
      <c r="BS679"/>
      <c r="BT679" t="s">
        <v>785</v>
      </c>
      <c r="BU679">
        <v>3806</v>
      </c>
    </row>
    <row r="680" spans="1:78" x14ac:dyDescent="0.2">
      <c r="A680" s="10" t="s">
        <v>3354</v>
      </c>
      <c r="B680" s="10"/>
      <c r="C680" s="10" t="s">
        <v>1487</v>
      </c>
      <c r="D680" s="10" t="s">
        <v>125</v>
      </c>
      <c r="E680" s="10" t="s">
        <v>779</v>
      </c>
      <c r="F680" s="10" t="s">
        <v>798</v>
      </c>
      <c r="G680" s="10" t="s">
        <v>779</v>
      </c>
      <c r="H680" s="10" t="s">
        <v>798</v>
      </c>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t="s">
        <v>3355</v>
      </c>
      <c r="BR680" s="10" t="s">
        <v>67</v>
      </c>
      <c r="BS680" s="12">
        <v>44886</v>
      </c>
      <c r="BT680" s="10" t="s">
        <v>3308</v>
      </c>
      <c r="BU680" s="10">
        <v>2921</v>
      </c>
      <c r="BV680" s="10" t="s">
        <v>60</v>
      </c>
      <c r="BW680" s="10" t="s">
        <v>3308</v>
      </c>
    </row>
    <row r="681" spans="1:78" x14ac:dyDescent="0.2">
      <c r="A681" s="11" t="s">
        <v>1700</v>
      </c>
      <c r="B681" s="11"/>
      <c r="C681" s="11" t="s">
        <v>1487</v>
      </c>
      <c r="D681" s="11" t="s">
        <v>125</v>
      </c>
      <c r="E681" s="11" t="s">
        <v>779</v>
      </c>
      <c r="F681" s="11"/>
      <c r="G681" s="11" t="s">
        <v>779</v>
      </c>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row>
    <row r="682" spans="1:78" x14ac:dyDescent="0.2">
      <c r="A682" s="6" t="s">
        <v>2974</v>
      </c>
      <c r="B682" s="6"/>
      <c r="C682" s="6" t="s">
        <v>1487</v>
      </c>
      <c r="D682" s="6" t="s">
        <v>125</v>
      </c>
      <c r="E682" s="6" t="s">
        <v>779</v>
      </c>
      <c r="F682" s="5"/>
      <c r="G682" s="6" t="s">
        <v>779</v>
      </c>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v>12</v>
      </c>
      <c r="BJ682" s="6">
        <v>13.2</v>
      </c>
      <c r="BK682" s="6"/>
      <c r="BL682" s="6">
        <v>16.600000000000001</v>
      </c>
      <c r="BM682" s="6"/>
      <c r="BN682" s="6"/>
      <c r="BO682" s="6"/>
      <c r="BP682" s="6"/>
      <c r="BQ682" s="6" t="s">
        <v>3572</v>
      </c>
      <c r="BR682" s="6" t="s">
        <v>67</v>
      </c>
      <c r="BS682" s="7">
        <v>44964</v>
      </c>
      <c r="BT682" s="6" t="s">
        <v>2976</v>
      </c>
      <c r="BU682" s="6">
        <v>7017</v>
      </c>
      <c r="BV682" s="6"/>
      <c r="BW682" s="6"/>
      <c r="BX682" s="6"/>
      <c r="BY682" s="6"/>
      <c r="BZ682" s="6"/>
    </row>
    <row r="683" spans="1:78" x14ac:dyDescent="0.2">
      <c r="A683" s="11" t="s">
        <v>1700</v>
      </c>
      <c r="B683" s="11"/>
      <c r="C683" s="11" t="s">
        <v>1487</v>
      </c>
      <c r="D683" s="11" t="s">
        <v>125</v>
      </c>
      <c r="E683" s="11" t="s">
        <v>779</v>
      </c>
      <c r="F683" s="11"/>
      <c r="G683" s="11" t="s">
        <v>1623</v>
      </c>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row>
    <row r="684" spans="1:78" x14ac:dyDescent="0.2">
      <c r="A684" s="11" t="s">
        <v>1700</v>
      </c>
      <c r="B684" s="11"/>
      <c r="C684" s="11" t="s">
        <v>1487</v>
      </c>
      <c r="D684" s="11" t="s">
        <v>125</v>
      </c>
      <c r="E684" s="11" t="s">
        <v>779</v>
      </c>
      <c r="F684" s="11"/>
      <c r="G684" s="11" t="s">
        <v>1619</v>
      </c>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row>
    <row r="685" spans="1:78" x14ac:dyDescent="0.2">
      <c r="A685" s="19" t="s">
        <v>1700</v>
      </c>
      <c r="B685" s="19"/>
      <c r="C685" s="19" t="s">
        <v>1487</v>
      </c>
      <c r="D685" s="19" t="s">
        <v>125</v>
      </c>
      <c r="E685" s="19" t="s">
        <v>1574</v>
      </c>
      <c r="F685" s="19"/>
      <c r="G685" s="19" t="s">
        <v>1574</v>
      </c>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row>
    <row r="686" spans="1:78" x14ac:dyDescent="0.2">
      <c r="A686" s="19" t="s">
        <v>1700</v>
      </c>
      <c r="B686" s="19"/>
      <c r="C686" s="19" t="s">
        <v>1487</v>
      </c>
      <c r="D686" s="19" t="s">
        <v>125</v>
      </c>
      <c r="E686" s="19" t="s">
        <v>1574</v>
      </c>
      <c r="F686" s="19"/>
      <c r="G686" s="19" t="s">
        <v>1583</v>
      </c>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row>
    <row r="687" spans="1:78" x14ac:dyDescent="0.2">
      <c r="A687" s="19" t="s">
        <v>1700</v>
      </c>
      <c r="B687" s="19"/>
      <c r="C687" s="19" t="s">
        <v>1487</v>
      </c>
      <c r="D687" s="19" t="s">
        <v>125</v>
      </c>
      <c r="E687" s="19" t="s">
        <v>1601</v>
      </c>
      <c r="F687" s="19" t="s">
        <v>1602</v>
      </c>
      <c r="G687" s="19" t="s">
        <v>1601</v>
      </c>
      <c r="H687" s="19" t="s">
        <v>1602</v>
      </c>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c r="BQ687" s="19"/>
      <c r="BR687" s="19"/>
      <c r="BS687" s="19"/>
      <c r="BT687" s="19"/>
      <c r="BU687" s="19"/>
      <c r="BV687" s="19"/>
      <c r="BW687" s="19"/>
    </row>
    <row r="688" spans="1:78" x14ac:dyDescent="0.2">
      <c r="A688" s="19" t="s">
        <v>1700</v>
      </c>
      <c r="B688" s="19"/>
      <c r="C688" s="19" t="s">
        <v>1487</v>
      </c>
      <c r="D688" s="19" t="s">
        <v>125</v>
      </c>
      <c r="E688" s="19" t="s">
        <v>1601</v>
      </c>
      <c r="F688" s="19" t="s">
        <v>1604</v>
      </c>
      <c r="G688" s="19" t="s">
        <v>1601</v>
      </c>
      <c r="H688" s="19" t="s">
        <v>1604</v>
      </c>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c r="BQ688" s="19"/>
      <c r="BR688" s="19"/>
      <c r="BS688" s="19"/>
      <c r="BT688" s="19"/>
      <c r="BU688" s="19"/>
      <c r="BV688" s="19"/>
      <c r="BW688" s="19"/>
    </row>
    <row r="689" spans="1:75" x14ac:dyDescent="0.2">
      <c r="A689" s="19" t="s">
        <v>1700</v>
      </c>
      <c r="B689" s="19"/>
      <c r="C689" s="19" t="s">
        <v>1487</v>
      </c>
      <c r="D689" s="19" t="s">
        <v>125</v>
      </c>
      <c r="E689" s="19" t="s">
        <v>1601</v>
      </c>
      <c r="F689" s="19" t="s">
        <v>1603</v>
      </c>
      <c r="G689" s="19" t="s">
        <v>1601</v>
      </c>
      <c r="H689" s="19" t="s">
        <v>1603</v>
      </c>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c r="BM689" s="19"/>
      <c r="BN689" s="19"/>
      <c r="BO689" s="19"/>
      <c r="BP689" s="19"/>
      <c r="BQ689" s="19"/>
      <c r="BR689" s="19"/>
      <c r="BS689" s="19"/>
      <c r="BT689" s="19"/>
      <c r="BU689" s="19"/>
      <c r="BV689" s="19"/>
      <c r="BW689" s="19"/>
    </row>
    <row r="690" spans="1:75" x14ac:dyDescent="0.2">
      <c r="A690" s="19" t="s">
        <v>1700</v>
      </c>
      <c r="B690" s="19"/>
      <c r="C690" s="19" t="s">
        <v>1487</v>
      </c>
      <c r="D690" s="19" t="s">
        <v>125</v>
      </c>
      <c r="E690" s="19" t="s">
        <v>1601</v>
      </c>
      <c r="F690" s="19"/>
      <c r="G690" s="19" t="s">
        <v>1601</v>
      </c>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c r="BM690" s="19"/>
      <c r="BN690" s="19"/>
      <c r="BO690" s="19"/>
      <c r="BP690" s="19"/>
      <c r="BQ690" s="19"/>
      <c r="BR690" s="19"/>
      <c r="BS690" s="19"/>
      <c r="BT690" s="19"/>
      <c r="BU690" s="19"/>
      <c r="BV690" s="19"/>
      <c r="BW690" s="19"/>
    </row>
    <row r="691" spans="1:75" x14ac:dyDescent="0.2">
      <c r="A691" t="s">
        <v>806</v>
      </c>
      <c r="C691" t="s">
        <v>1487</v>
      </c>
      <c r="D691" t="s">
        <v>125</v>
      </c>
      <c r="E691" t="s">
        <v>611</v>
      </c>
      <c r="F691" t="s">
        <v>805</v>
      </c>
      <c r="G691" t="s">
        <v>611</v>
      </c>
      <c r="H691" t="s">
        <v>807</v>
      </c>
      <c r="AS691">
        <v>3.45</v>
      </c>
      <c r="AV691">
        <v>2.38</v>
      </c>
      <c r="BA691">
        <v>4.1900000000000004</v>
      </c>
      <c r="BB691">
        <v>3.76</v>
      </c>
      <c r="BC691">
        <v>3.67</v>
      </c>
      <c r="BD691">
        <v>3.76</v>
      </c>
      <c r="BE691">
        <v>4.3499999999999996</v>
      </c>
      <c r="BF691">
        <v>3.39</v>
      </c>
      <c r="BG691">
        <v>2.84</v>
      </c>
      <c r="BH691">
        <v>3.39</v>
      </c>
      <c r="BR691" t="s">
        <v>67</v>
      </c>
      <c r="BS691"/>
      <c r="BT691" t="s">
        <v>79</v>
      </c>
      <c r="BU691">
        <v>42805</v>
      </c>
      <c r="BV691" t="s">
        <v>69</v>
      </c>
      <c r="BW691" t="s">
        <v>79</v>
      </c>
    </row>
    <row r="692" spans="1:75" x14ac:dyDescent="0.2">
      <c r="A692" s="11" t="s">
        <v>1700</v>
      </c>
      <c r="B692" s="11"/>
      <c r="C692" s="11" t="s">
        <v>1487</v>
      </c>
      <c r="D692" s="11" t="s">
        <v>125</v>
      </c>
      <c r="E692" s="11" t="s">
        <v>611</v>
      </c>
      <c r="F692" s="11" t="s">
        <v>805</v>
      </c>
      <c r="G692" s="11" t="s">
        <v>611</v>
      </c>
      <c r="H692" s="11" t="s">
        <v>805</v>
      </c>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row>
    <row r="693" spans="1:75" x14ac:dyDescent="0.2">
      <c r="A693" t="s">
        <v>804</v>
      </c>
      <c r="C693" t="s">
        <v>1487</v>
      </c>
      <c r="D693" t="s">
        <v>125</v>
      </c>
      <c r="E693" t="s">
        <v>611</v>
      </c>
      <c r="F693" t="s">
        <v>805</v>
      </c>
      <c r="G693" t="s">
        <v>611</v>
      </c>
      <c r="H693" t="s">
        <v>805</v>
      </c>
      <c r="AW693">
        <v>4.17</v>
      </c>
      <c r="AX693">
        <v>2.87</v>
      </c>
      <c r="AY693">
        <v>3.06</v>
      </c>
      <c r="AZ693">
        <v>3.06</v>
      </c>
      <c r="BA693">
        <v>4.17</v>
      </c>
      <c r="BB693">
        <v>3.61</v>
      </c>
      <c r="BC693">
        <v>3.54</v>
      </c>
      <c r="BD693">
        <v>3.61</v>
      </c>
      <c r="BQ693" t="s">
        <v>288</v>
      </c>
      <c r="BR693" t="s">
        <v>67</v>
      </c>
      <c r="BS693"/>
      <c r="BT693" t="s">
        <v>289</v>
      </c>
      <c r="BU693">
        <v>7306</v>
      </c>
    </row>
    <row r="694" spans="1:75" x14ac:dyDescent="0.2">
      <c r="A694" t="s">
        <v>2412</v>
      </c>
      <c r="C694" t="s">
        <v>1487</v>
      </c>
      <c r="D694" t="s">
        <v>125</v>
      </c>
      <c r="E694" t="s">
        <v>611</v>
      </c>
      <c r="F694" t="s">
        <v>805</v>
      </c>
      <c r="G694" t="s">
        <v>611</v>
      </c>
      <c r="H694" t="s">
        <v>805</v>
      </c>
      <c r="AC694">
        <v>4.45</v>
      </c>
      <c r="AF694">
        <v>6.25</v>
      </c>
      <c r="BQ694" t="s">
        <v>2411</v>
      </c>
      <c r="BR694" t="s">
        <v>67</v>
      </c>
      <c r="BS694" s="1">
        <v>44824</v>
      </c>
      <c r="BT694" t="s">
        <v>2329</v>
      </c>
      <c r="BU694">
        <v>2930</v>
      </c>
    </row>
    <row r="695" spans="1:75" x14ac:dyDescent="0.2">
      <c r="A695" t="s">
        <v>2413</v>
      </c>
      <c r="C695" t="s">
        <v>1487</v>
      </c>
      <c r="D695" t="s">
        <v>125</v>
      </c>
      <c r="E695" t="s">
        <v>611</v>
      </c>
      <c r="F695" t="s">
        <v>805</v>
      </c>
      <c r="G695" t="s">
        <v>611</v>
      </c>
      <c r="H695" t="s">
        <v>805</v>
      </c>
      <c r="AG695">
        <v>3.75</v>
      </c>
      <c r="AJ695">
        <v>5.0999999999999996</v>
      </c>
      <c r="BQ695" t="s">
        <v>2414</v>
      </c>
      <c r="BR695" t="s">
        <v>67</v>
      </c>
      <c r="BS695" s="1">
        <v>44824</v>
      </c>
      <c r="BT695" t="s">
        <v>2329</v>
      </c>
      <c r="BU695">
        <v>2930</v>
      </c>
      <c r="BV695" t="s">
        <v>60</v>
      </c>
      <c r="BW695" t="s">
        <v>2329</v>
      </c>
    </row>
    <row r="696" spans="1:75" x14ac:dyDescent="0.2">
      <c r="A696" t="s">
        <v>94</v>
      </c>
      <c r="C696" t="s">
        <v>1487</v>
      </c>
      <c r="D696" t="s">
        <v>125</v>
      </c>
      <c r="E696" t="s">
        <v>611</v>
      </c>
      <c r="F696" t="s">
        <v>805</v>
      </c>
      <c r="G696" t="s">
        <v>611</v>
      </c>
      <c r="H696" t="s">
        <v>805</v>
      </c>
      <c r="AO696">
        <v>3.37</v>
      </c>
      <c r="AR696">
        <v>2</v>
      </c>
      <c r="AS696">
        <v>3.68</v>
      </c>
      <c r="AV696">
        <v>2.54</v>
      </c>
      <c r="AW696">
        <v>4.07</v>
      </c>
      <c r="AZ696">
        <v>3.3</v>
      </c>
      <c r="BA696">
        <v>4.67</v>
      </c>
      <c r="BD696">
        <v>4.04</v>
      </c>
      <c r="BE696">
        <v>5.13</v>
      </c>
      <c r="BH696">
        <v>3.55</v>
      </c>
      <c r="BR696" t="s">
        <v>67</v>
      </c>
      <c r="BS696"/>
      <c r="BT696" t="s">
        <v>95</v>
      </c>
      <c r="BU696">
        <v>3144</v>
      </c>
      <c r="BV696" t="s">
        <v>69</v>
      </c>
      <c r="BW696" t="s">
        <v>95</v>
      </c>
    </row>
    <row r="697" spans="1:75" x14ac:dyDescent="0.2">
      <c r="A697" t="s">
        <v>808</v>
      </c>
      <c r="C697" t="s">
        <v>1487</v>
      </c>
      <c r="D697" t="s">
        <v>125</v>
      </c>
      <c r="E697" t="s">
        <v>611</v>
      </c>
      <c r="F697" t="s">
        <v>805</v>
      </c>
      <c r="G697" t="s">
        <v>611</v>
      </c>
      <c r="H697" t="s">
        <v>805</v>
      </c>
      <c r="BA697">
        <v>4.7</v>
      </c>
      <c r="BD697">
        <v>3.9</v>
      </c>
      <c r="BR697" t="s">
        <v>67</v>
      </c>
      <c r="BS697"/>
      <c r="BT697" t="s">
        <v>95</v>
      </c>
      <c r="BU697">
        <v>3144</v>
      </c>
    </row>
    <row r="698" spans="1:75" x14ac:dyDescent="0.2">
      <c r="A698" t="s">
        <v>809</v>
      </c>
      <c r="B698" t="s">
        <v>154</v>
      </c>
      <c r="C698" t="s">
        <v>1487</v>
      </c>
      <c r="D698" t="s">
        <v>125</v>
      </c>
      <c r="E698" t="s">
        <v>611</v>
      </c>
      <c r="F698" t="s">
        <v>805</v>
      </c>
      <c r="G698" t="s">
        <v>611</v>
      </c>
      <c r="H698" t="s">
        <v>805</v>
      </c>
      <c r="AK698">
        <v>2.9</v>
      </c>
      <c r="AN698">
        <v>1.7</v>
      </c>
      <c r="AO698">
        <v>3.3</v>
      </c>
      <c r="AR698">
        <v>1.9</v>
      </c>
      <c r="AS698">
        <v>3.5</v>
      </c>
      <c r="AV698">
        <v>2.6</v>
      </c>
      <c r="AW698">
        <v>3.9</v>
      </c>
      <c r="AZ698">
        <v>3.4</v>
      </c>
      <c r="BA698">
        <v>4.3</v>
      </c>
      <c r="BD698">
        <v>3.9</v>
      </c>
      <c r="BH698">
        <v>3.4</v>
      </c>
      <c r="BR698" t="s">
        <v>58</v>
      </c>
      <c r="BS698"/>
      <c r="BT698" t="s">
        <v>372</v>
      </c>
      <c r="BU698">
        <v>3140</v>
      </c>
    </row>
    <row r="699" spans="1:75" x14ac:dyDescent="0.2">
      <c r="A699" t="s">
        <v>810</v>
      </c>
      <c r="C699" t="s">
        <v>1487</v>
      </c>
      <c r="D699" t="s">
        <v>125</v>
      </c>
      <c r="E699" t="s">
        <v>611</v>
      </c>
      <c r="F699" t="s">
        <v>805</v>
      </c>
      <c r="G699" t="s">
        <v>611</v>
      </c>
      <c r="H699" t="s">
        <v>805</v>
      </c>
      <c r="Q699">
        <v>3.4</v>
      </c>
      <c r="T699">
        <v>2.8</v>
      </c>
      <c r="U699">
        <v>3.3</v>
      </c>
      <c r="X699">
        <v>4.4000000000000004</v>
      </c>
      <c r="Y699">
        <v>3.9</v>
      </c>
      <c r="AB699">
        <v>5</v>
      </c>
      <c r="AC699">
        <v>4.5999999999999996</v>
      </c>
      <c r="AF699">
        <v>6.2</v>
      </c>
      <c r="AG699">
        <v>3.6</v>
      </c>
      <c r="AJ699">
        <v>5.3</v>
      </c>
      <c r="BR699" t="s">
        <v>67</v>
      </c>
      <c r="BS699"/>
      <c r="BT699" t="s">
        <v>95</v>
      </c>
      <c r="BU699">
        <v>3144</v>
      </c>
      <c r="BV699" t="s">
        <v>69</v>
      </c>
      <c r="BW699" t="s">
        <v>95</v>
      </c>
    </row>
    <row r="700" spans="1:75" x14ac:dyDescent="0.2">
      <c r="A700" t="s">
        <v>811</v>
      </c>
      <c r="C700" t="s">
        <v>1487</v>
      </c>
      <c r="D700" t="s">
        <v>125</v>
      </c>
      <c r="E700" t="s">
        <v>611</v>
      </c>
      <c r="F700" t="s">
        <v>805</v>
      </c>
      <c r="G700" t="s">
        <v>611</v>
      </c>
      <c r="H700" t="s">
        <v>805</v>
      </c>
      <c r="AC700">
        <v>4.8</v>
      </c>
      <c r="AF700">
        <v>6.5</v>
      </c>
      <c r="AG700">
        <v>3.4</v>
      </c>
      <c r="AJ700">
        <v>5.6</v>
      </c>
      <c r="BR700" t="s">
        <v>67</v>
      </c>
      <c r="BS700"/>
      <c r="BT700" t="s">
        <v>95</v>
      </c>
      <c r="BU700">
        <v>3144</v>
      </c>
    </row>
    <row r="701" spans="1:75" x14ac:dyDescent="0.2">
      <c r="A701" t="s">
        <v>812</v>
      </c>
      <c r="C701" t="s">
        <v>1487</v>
      </c>
      <c r="D701" t="s">
        <v>125</v>
      </c>
      <c r="E701" t="s">
        <v>611</v>
      </c>
      <c r="F701" t="s">
        <v>805</v>
      </c>
      <c r="G701" t="s">
        <v>611</v>
      </c>
      <c r="H701" t="s">
        <v>805</v>
      </c>
      <c r="AC701">
        <v>4</v>
      </c>
      <c r="AF701">
        <v>5.6</v>
      </c>
      <c r="AG701">
        <v>3.1</v>
      </c>
      <c r="AJ701">
        <v>5.0999999999999996</v>
      </c>
      <c r="BR701" t="s">
        <v>67</v>
      </c>
      <c r="BS701"/>
      <c r="BT701" t="s">
        <v>95</v>
      </c>
      <c r="BU701">
        <v>3144</v>
      </c>
    </row>
    <row r="702" spans="1:75" x14ac:dyDescent="0.2">
      <c r="A702" t="s">
        <v>2416</v>
      </c>
      <c r="B702" t="s">
        <v>322</v>
      </c>
      <c r="C702" t="s">
        <v>1487</v>
      </c>
      <c r="D702" t="s">
        <v>125</v>
      </c>
      <c r="E702" t="s">
        <v>611</v>
      </c>
      <c r="F702" t="s">
        <v>2415</v>
      </c>
      <c r="G702" t="s">
        <v>611</v>
      </c>
      <c r="H702" t="s">
        <v>2415</v>
      </c>
      <c r="AC702">
        <v>4.5</v>
      </c>
      <c r="AF702">
        <v>6.3</v>
      </c>
      <c r="AG702">
        <v>2.9</v>
      </c>
      <c r="AJ702">
        <v>5</v>
      </c>
      <c r="BR702" t="s">
        <v>67</v>
      </c>
      <c r="BS702" s="1">
        <v>44824</v>
      </c>
      <c r="BT702" t="s">
        <v>2329</v>
      </c>
      <c r="BU702">
        <v>2930</v>
      </c>
      <c r="BV702" t="s">
        <v>60</v>
      </c>
      <c r="BW702" t="s">
        <v>2329</v>
      </c>
    </row>
    <row r="703" spans="1:75" x14ac:dyDescent="0.2">
      <c r="A703" s="11" t="s">
        <v>1700</v>
      </c>
      <c r="B703" s="11"/>
      <c r="C703" s="11" t="s">
        <v>1487</v>
      </c>
      <c r="D703" s="11" t="s">
        <v>125</v>
      </c>
      <c r="E703" s="11" t="s">
        <v>611</v>
      </c>
      <c r="F703" s="11" t="s">
        <v>1600</v>
      </c>
      <c r="G703" s="11" t="s">
        <v>611</v>
      </c>
      <c r="H703" s="11" t="s">
        <v>1600</v>
      </c>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row>
    <row r="704" spans="1:75" x14ac:dyDescent="0.2">
      <c r="A704" s="11" t="s">
        <v>1700</v>
      </c>
      <c r="B704" s="11"/>
      <c r="C704" s="11" t="s">
        <v>1487</v>
      </c>
      <c r="D704" s="11" t="s">
        <v>125</v>
      </c>
      <c r="E704" s="11" t="s">
        <v>611</v>
      </c>
      <c r="F704" s="11" t="s">
        <v>813</v>
      </c>
      <c r="G704" s="11" t="s">
        <v>611</v>
      </c>
      <c r="H704" s="11" t="s">
        <v>813</v>
      </c>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row>
    <row r="705" spans="1:75" x14ac:dyDescent="0.2">
      <c r="A705" t="s">
        <v>814</v>
      </c>
      <c r="B705" t="s">
        <v>322</v>
      </c>
      <c r="C705" t="s">
        <v>1487</v>
      </c>
      <c r="D705" t="s">
        <v>125</v>
      </c>
      <c r="E705" t="s">
        <v>611</v>
      </c>
      <c r="F705" t="s">
        <v>813</v>
      </c>
      <c r="G705" t="s">
        <v>611</v>
      </c>
      <c r="H705" t="s">
        <v>813</v>
      </c>
      <c r="BA705">
        <v>5.3</v>
      </c>
      <c r="BB705">
        <v>4</v>
      </c>
      <c r="BC705">
        <v>3.7</v>
      </c>
      <c r="BD705">
        <v>4</v>
      </c>
      <c r="BR705" t="s">
        <v>58</v>
      </c>
      <c r="BS705" s="1">
        <v>44819</v>
      </c>
      <c r="BT705" t="s">
        <v>59</v>
      </c>
      <c r="BU705">
        <v>3485</v>
      </c>
      <c r="BV705" t="s">
        <v>60</v>
      </c>
      <c r="BW705" t="s">
        <v>59</v>
      </c>
    </row>
    <row r="706" spans="1:75" x14ac:dyDescent="0.2">
      <c r="A706" s="11" t="s">
        <v>1700</v>
      </c>
      <c r="B706" s="11"/>
      <c r="C706" s="11" t="s">
        <v>1487</v>
      </c>
      <c r="D706" s="11" t="s">
        <v>125</v>
      </c>
      <c r="E706" s="11" t="s">
        <v>611</v>
      </c>
      <c r="F706" s="11"/>
      <c r="G706" s="11" t="s">
        <v>611</v>
      </c>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row>
    <row r="707" spans="1:75" x14ac:dyDescent="0.2">
      <c r="A707" s="19" t="s">
        <v>1700</v>
      </c>
      <c r="B707" s="19"/>
      <c r="C707" s="19" t="s">
        <v>1487</v>
      </c>
      <c r="D707" s="19" t="s">
        <v>125</v>
      </c>
      <c r="E707" s="19" t="s">
        <v>1590</v>
      </c>
      <c r="F707" s="19" t="s">
        <v>1096</v>
      </c>
      <c r="G707" s="19" t="s">
        <v>1590</v>
      </c>
      <c r="H707" s="19" t="s">
        <v>1096</v>
      </c>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row>
    <row r="708" spans="1:75" x14ac:dyDescent="0.2">
      <c r="A708" s="19" t="s">
        <v>1700</v>
      </c>
      <c r="B708" s="19"/>
      <c r="C708" s="19" t="s">
        <v>1487</v>
      </c>
      <c r="D708" s="19" t="s">
        <v>125</v>
      </c>
      <c r="E708" s="19" t="s">
        <v>1590</v>
      </c>
      <c r="F708" s="19"/>
      <c r="G708" s="19" t="s">
        <v>1590</v>
      </c>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row>
    <row r="709" spans="1:75" x14ac:dyDescent="0.2">
      <c r="A709" t="s">
        <v>2421</v>
      </c>
      <c r="C709" t="s">
        <v>1487</v>
      </c>
      <c r="D709" t="s">
        <v>125</v>
      </c>
      <c r="E709" t="s">
        <v>1570</v>
      </c>
      <c r="F709" t="s">
        <v>2425</v>
      </c>
      <c r="G709" t="s">
        <v>2417</v>
      </c>
      <c r="H709" t="s">
        <v>267</v>
      </c>
      <c r="BA709">
        <v>4.2</v>
      </c>
      <c r="BB709">
        <v>3.4</v>
      </c>
      <c r="BC709">
        <v>3.4</v>
      </c>
      <c r="BD709">
        <v>3.4</v>
      </c>
      <c r="BR709" t="s">
        <v>67</v>
      </c>
      <c r="BS709" s="1">
        <v>44824</v>
      </c>
      <c r="BT709" t="s">
        <v>2329</v>
      </c>
      <c r="BU709">
        <v>2930</v>
      </c>
    </row>
    <row r="710" spans="1:75" x14ac:dyDescent="0.2">
      <c r="A710" t="s">
        <v>2422</v>
      </c>
      <c r="C710" t="s">
        <v>1487</v>
      </c>
      <c r="D710" t="s">
        <v>125</v>
      </c>
      <c r="E710" t="s">
        <v>1570</v>
      </c>
      <c r="F710" t="s">
        <v>2425</v>
      </c>
      <c r="G710" t="s">
        <v>2417</v>
      </c>
      <c r="H710" t="s">
        <v>267</v>
      </c>
      <c r="BA710">
        <v>5</v>
      </c>
      <c r="BB710">
        <v>4.4000000000000004</v>
      </c>
      <c r="BC710">
        <v>4.2</v>
      </c>
      <c r="BD710">
        <v>4.4000000000000004</v>
      </c>
      <c r="BR710" t="s">
        <v>67</v>
      </c>
      <c r="BS710" s="1">
        <v>44824</v>
      </c>
      <c r="BT710" t="s">
        <v>2329</v>
      </c>
      <c r="BU710">
        <v>2930</v>
      </c>
    </row>
    <row r="711" spans="1:75" x14ac:dyDescent="0.2">
      <c r="A711" t="s">
        <v>2423</v>
      </c>
      <c r="C711" t="s">
        <v>1487</v>
      </c>
      <c r="D711" t="s">
        <v>125</v>
      </c>
      <c r="E711" t="s">
        <v>1570</v>
      </c>
      <c r="F711" t="s">
        <v>2425</v>
      </c>
      <c r="G711" t="s">
        <v>2417</v>
      </c>
      <c r="H711" t="s">
        <v>267</v>
      </c>
      <c r="BA711">
        <v>5</v>
      </c>
      <c r="BB711">
        <v>4.3</v>
      </c>
      <c r="BC711">
        <v>3.9</v>
      </c>
      <c r="BD711">
        <v>4.3</v>
      </c>
      <c r="BR711" t="s">
        <v>67</v>
      </c>
      <c r="BS711" s="1">
        <v>44824</v>
      </c>
      <c r="BT711" t="s">
        <v>2329</v>
      </c>
      <c r="BU711">
        <v>2930</v>
      </c>
    </row>
    <row r="712" spans="1:75" x14ac:dyDescent="0.2">
      <c r="A712" t="s">
        <v>2419</v>
      </c>
      <c r="C712" t="s">
        <v>1487</v>
      </c>
      <c r="D712" t="s">
        <v>125</v>
      </c>
      <c r="E712" t="s">
        <v>1570</v>
      </c>
      <c r="F712" t="s">
        <v>2425</v>
      </c>
      <c r="G712" t="s">
        <v>2417</v>
      </c>
      <c r="H712" t="s">
        <v>267</v>
      </c>
      <c r="BA712">
        <v>5.4</v>
      </c>
      <c r="BB712">
        <v>4.7</v>
      </c>
      <c r="BC712">
        <v>4.25</v>
      </c>
      <c r="BD712">
        <v>4.7</v>
      </c>
      <c r="BR712" t="s">
        <v>67</v>
      </c>
      <c r="BS712" s="1">
        <v>44824</v>
      </c>
      <c r="BT712" t="s">
        <v>2329</v>
      </c>
      <c r="BU712">
        <v>2930</v>
      </c>
    </row>
    <row r="713" spans="1:75" x14ac:dyDescent="0.2">
      <c r="A713" t="s">
        <v>2420</v>
      </c>
      <c r="C713" t="s">
        <v>1487</v>
      </c>
      <c r="D713" t="s">
        <v>125</v>
      </c>
      <c r="E713" t="s">
        <v>1570</v>
      </c>
      <c r="F713" t="s">
        <v>2425</v>
      </c>
      <c r="G713" t="s">
        <v>2417</v>
      </c>
      <c r="H713" t="s">
        <v>267</v>
      </c>
      <c r="BE713">
        <v>4.55</v>
      </c>
      <c r="BF713">
        <v>3.4</v>
      </c>
      <c r="BG713">
        <v>2.95</v>
      </c>
      <c r="BH713">
        <v>3.4</v>
      </c>
      <c r="BR713" t="s">
        <v>67</v>
      </c>
      <c r="BS713" s="1">
        <v>44824</v>
      </c>
      <c r="BT713" t="s">
        <v>2329</v>
      </c>
      <c r="BU713">
        <v>2930</v>
      </c>
    </row>
    <row r="714" spans="1:75" x14ac:dyDescent="0.2">
      <c r="A714" t="s">
        <v>2418</v>
      </c>
      <c r="C714" t="s">
        <v>1487</v>
      </c>
      <c r="D714" t="s">
        <v>125</v>
      </c>
      <c r="E714" t="s">
        <v>1570</v>
      </c>
      <c r="F714" t="s">
        <v>2425</v>
      </c>
      <c r="G714" t="s">
        <v>2417</v>
      </c>
      <c r="H714" t="s">
        <v>267</v>
      </c>
      <c r="BE714">
        <v>3.8</v>
      </c>
      <c r="BF714">
        <v>2.85</v>
      </c>
      <c r="BG714">
        <v>2.15</v>
      </c>
      <c r="BH714">
        <v>2.85</v>
      </c>
      <c r="BR714" t="s">
        <v>67</v>
      </c>
      <c r="BS714" s="1">
        <v>44824</v>
      </c>
      <c r="BT714" t="s">
        <v>2329</v>
      </c>
      <c r="BU714">
        <v>2930</v>
      </c>
    </row>
    <row r="715" spans="1:75" x14ac:dyDescent="0.2">
      <c r="A715" t="s">
        <v>2031</v>
      </c>
      <c r="C715" t="s">
        <v>1487</v>
      </c>
      <c r="D715" t="s">
        <v>125</v>
      </c>
      <c r="E715" t="s">
        <v>1570</v>
      </c>
      <c r="F715" t="s">
        <v>2125</v>
      </c>
      <c r="G715" t="s">
        <v>2030</v>
      </c>
      <c r="H715" t="s">
        <v>267</v>
      </c>
      <c r="BA715">
        <v>4.5</v>
      </c>
      <c r="BB715">
        <v>3.5</v>
      </c>
      <c r="BC715">
        <v>3.5</v>
      </c>
      <c r="BD715">
        <v>3.5</v>
      </c>
      <c r="BR715" t="s">
        <v>67</v>
      </c>
      <c r="BS715" s="1">
        <v>44816</v>
      </c>
      <c r="BT715" t="s">
        <v>1910</v>
      </c>
      <c r="BU715">
        <v>2585</v>
      </c>
    </row>
    <row r="716" spans="1:75" x14ac:dyDescent="0.2">
      <c r="A716" t="s">
        <v>2032</v>
      </c>
      <c r="C716" t="s">
        <v>1487</v>
      </c>
      <c r="D716" t="s">
        <v>125</v>
      </c>
      <c r="E716" t="s">
        <v>1570</v>
      </c>
      <c r="F716" t="s">
        <v>2125</v>
      </c>
      <c r="G716" t="s">
        <v>2030</v>
      </c>
      <c r="H716" t="s">
        <v>267</v>
      </c>
      <c r="BA716">
        <v>4.5999999999999996</v>
      </c>
      <c r="BB716">
        <v>3.5</v>
      </c>
      <c r="BC716">
        <v>3.5</v>
      </c>
      <c r="BD716">
        <v>3.5</v>
      </c>
      <c r="BR716" t="s">
        <v>67</v>
      </c>
      <c r="BS716" s="1">
        <v>44816</v>
      </c>
      <c r="BT716" t="s">
        <v>1910</v>
      </c>
      <c r="BU716">
        <v>2585</v>
      </c>
    </row>
    <row r="717" spans="1:75" x14ac:dyDescent="0.2">
      <c r="A717" t="s">
        <v>2033</v>
      </c>
      <c r="C717" t="s">
        <v>1487</v>
      </c>
      <c r="D717" t="s">
        <v>125</v>
      </c>
      <c r="E717" t="s">
        <v>1570</v>
      </c>
      <c r="F717" t="s">
        <v>2125</v>
      </c>
      <c r="G717" t="s">
        <v>2030</v>
      </c>
      <c r="H717" t="s">
        <v>267</v>
      </c>
      <c r="BA717">
        <v>3.7</v>
      </c>
      <c r="BR717" t="s">
        <v>67</v>
      </c>
      <c r="BS717" s="1">
        <v>44816</v>
      </c>
      <c r="BT717" t="s">
        <v>1910</v>
      </c>
      <c r="BU717">
        <v>2585</v>
      </c>
    </row>
    <row r="718" spans="1:75" x14ac:dyDescent="0.2">
      <c r="A718" s="11" t="s">
        <v>1700</v>
      </c>
      <c r="B718" s="11"/>
      <c r="C718" s="11" t="s">
        <v>1487</v>
      </c>
      <c r="D718" s="11" t="s">
        <v>125</v>
      </c>
      <c r="E718" s="11" t="s">
        <v>1571</v>
      </c>
      <c r="F718" s="11"/>
      <c r="G718" s="11" t="s">
        <v>1571</v>
      </c>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row>
    <row r="719" spans="1:75" x14ac:dyDescent="0.2">
      <c r="A719" s="11" t="s">
        <v>1700</v>
      </c>
      <c r="B719" s="11"/>
      <c r="C719" s="11" t="s">
        <v>1487</v>
      </c>
      <c r="D719" s="11" t="s">
        <v>125</v>
      </c>
      <c r="E719" s="11" t="s">
        <v>126</v>
      </c>
      <c r="F719" s="11" t="s">
        <v>367</v>
      </c>
      <c r="G719" s="11" t="s">
        <v>126</v>
      </c>
      <c r="H719" s="11" t="s">
        <v>367</v>
      </c>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row>
    <row r="720" spans="1:75" x14ac:dyDescent="0.2">
      <c r="C720" t="s">
        <v>1487</v>
      </c>
      <c r="D720" t="s">
        <v>125</v>
      </c>
      <c r="E720" t="s">
        <v>126</v>
      </c>
      <c r="F720" t="s">
        <v>367</v>
      </c>
      <c r="G720" t="s">
        <v>126</v>
      </c>
      <c r="H720" t="s">
        <v>367</v>
      </c>
      <c r="AS720">
        <v>5.7</v>
      </c>
      <c r="AW720">
        <v>5.3</v>
      </c>
      <c r="BE720">
        <v>5.5</v>
      </c>
      <c r="BR720" t="s">
        <v>67</v>
      </c>
      <c r="BS720" s="1">
        <v>44797</v>
      </c>
      <c r="BT720" t="s">
        <v>73</v>
      </c>
      <c r="BU720">
        <v>36083</v>
      </c>
      <c r="BV720" t="s">
        <v>60</v>
      </c>
      <c r="BW720" t="s">
        <v>73</v>
      </c>
    </row>
    <row r="721" spans="1:78" x14ac:dyDescent="0.2">
      <c r="A721" s="11" t="s">
        <v>1700</v>
      </c>
      <c r="B721" s="11"/>
      <c r="C721" s="11" t="s">
        <v>1487</v>
      </c>
      <c r="D721" s="11" t="s">
        <v>125</v>
      </c>
      <c r="E721" s="11" t="s">
        <v>126</v>
      </c>
      <c r="F721" s="11" t="s">
        <v>948</v>
      </c>
      <c r="G721" s="11" t="s">
        <v>126</v>
      </c>
      <c r="H721" s="11" t="s">
        <v>948</v>
      </c>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row>
    <row r="722" spans="1:78" x14ac:dyDescent="0.2">
      <c r="C722" t="s">
        <v>1487</v>
      </c>
      <c r="D722" t="s">
        <v>125</v>
      </c>
      <c r="E722" t="s">
        <v>126</v>
      </c>
      <c r="F722" t="s">
        <v>948</v>
      </c>
      <c r="G722" t="s">
        <v>126</v>
      </c>
      <c r="H722" t="s">
        <v>948</v>
      </c>
      <c r="AO722">
        <v>8</v>
      </c>
      <c r="AR722">
        <v>3.8</v>
      </c>
      <c r="BA722">
        <v>6</v>
      </c>
      <c r="BD722">
        <v>6</v>
      </c>
      <c r="BR722" t="s">
        <v>67</v>
      </c>
      <c r="BS722" s="1">
        <v>44797</v>
      </c>
      <c r="BT722" t="s">
        <v>73</v>
      </c>
      <c r="BU722">
        <v>36083</v>
      </c>
      <c r="BV722" t="s">
        <v>60</v>
      </c>
      <c r="BW722" t="s">
        <v>73</v>
      </c>
    </row>
    <row r="723" spans="1:78" x14ac:dyDescent="0.2">
      <c r="A723" s="11" t="s">
        <v>1700</v>
      </c>
      <c r="B723" s="11"/>
      <c r="C723" s="11" t="s">
        <v>1487</v>
      </c>
      <c r="D723" s="11" t="s">
        <v>125</v>
      </c>
      <c r="E723" s="11" t="s">
        <v>126</v>
      </c>
      <c r="F723" s="11" t="s">
        <v>953</v>
      </c>
      <c r="G723" s="11" t="s">
        <v>126</v>
      </c>
      <c r="H723" s="11" t="s">
        <v>1610</v>
      </c>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row>
    <row r="724" spans="1:78" x14ac:dyDescent="0.2">
      <c r="A724" s="6"/>
      <c r="B724" s="6"/>
      <c r="C724" s="6" t="s">
        <v>1487</v>
      </c>
      <c r="D724" s="6" t="s">
        <v>125</v>
      </c>
      <c r="E724" s="6" t="s">
        <v>126</v>
      </c>
      <c r="F724" s="6" t="s">
        <v>953</v>
      </c>
      <c r="G724" s="6" t="s">
        <v>126</v>
      </c>
      <c r="H724" s="6" t="s">
        <v>1610</v>
      </c>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v>5.5</v>
      </c>
      <c r="AX724" s="6"/>
      <c r="AY724" s="6"/>
      <c r="AZ724" s="6">
        <v>5.5</v>
      </c>
      <c r="BA724" s="6">
        <v>6</v>
      </c>
      <c r="BB724" s="6"/>
      <c r="BC724" s="6"/>
      <c r="BD724" s="6">
        <v>6</v>
      </c>
      <c r="BE724" s="6">
        <v>7</v>
      </c>
      <c r="BF724" s="6"/>
      <c r="BG724" s="6"/>
      <c r="BH724" s="6"/>
      <c r="BI724" s="6">
        <v>18</v>
      </c>
      <c r="BJ724" s="6">
        <v>18</v>
      </c>
      <c r="BK724" s="6"/>
      <c r="BL724" s="6"/>
      <c r="BM724" s="6"/>
      <c r="BN724" s="6"/>
      <c r="BO724" s="6"/>
      <c r="BP724" s="6"/>
      <c r="BQ724" s="6"/>
      <c r="BR724" s="6" t="s">
        <v>67</v>
      </c>
      <c r="BS724" s="7">
        <v>44964</v>
      </c>
      <c r="BT724" s="6" t="s">
        <v>3669</v>
      </c>
      <c r="BU724" s="58" t="s">
        <v>3702</v>
      </c>
      <c r="BV724" s="6"/>
      <c r="BW724" s="6"/>
      <c r="BX724" s="6"/>
      <c r="BY724" s="6"/>
      <c r="BZ724" s="6"/>
    </row>
    <row r="725" spans="1:78" x14ac:dyDescent="0.2">
      <c r="A725" s="11" t="s">
        <v>1700</v>
      </c>
      <c r="B725" s="11"/>
      <c r="C725" s="11" t="s">
        <v>1487</v>
      </c>
      <c r="D725" s="11" t="s">
        <v>125</v>
      </c>
      <c r="E725" s="11" t="s">
        <v>126</v>
      </c>
      <c r="F725" s="11" t="s">
        <v>953</v>
      </c>
      <c r="G725" s="11" t="s">
        <v>126</v>
      </c>
      <c r="H725" s="11" t="s">
        <v>953</v>
      </c>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row>
    <row r="726" spans="1:78" x14ac:dyDescent="0.2">
      <c r="A726" t="s">
        <v>952</v>
      </c>
      <c r="C726" t="s">
        <v>1487</v>
      </c>
      <c r="D726" t="s">
        <v>125</v>
      </c>
      <c r="E726" t="s">
        <v>126</v>
      </c>
      <c r="F726" t="s">
        <v>953</v>
      </c>
      <c r="G726" t="s">
        <v>126</v>
      </c>
      <c r="H726" t="s">
        <v>953</v>
      </c>
      <c r="M726">
        <v>5.8</v>
      </c>
      <c r="P726">
        <v>4.2</v>
      </c>
      <c r="Q726">
        <v>6.8</v>
      </c>
      <c r="T726">
        <v>6.8</v>
      </c>
      <c r="U726">
        <v>6.2</v>
      </c>
      <c r="X726">
        <v>8.4</v>
      </c>
      <c r="Y726">
        <v>6.5</v>
      </c>
      <c r="AB726">
        <v>7.8</v>
      </c>
      <c r="AC726">
        <v>6</v>
      </c>
      <c r="AF726">
        <v>9.5</v>
      </c>
      <c r="AG726">
        <v>3.5</v>
      </c>
      <c r="AJ726">
        <v>5.3</v>
      </c>
      <c r="AO726">
        <v>7.5</v>
      </c>
      <c r="AR726">
        <v>5.2</v>
      </c>
      <c r="AS726">
        <v>7.2</v>
      </c>
      <c r="AV726">
        <v>5.8</v>
      </c>
      <c r="AW726">
        <v>6.5</v>
      </c>
      <c r="AZ726">
        <v>6.2</v>
      </c>
      <c r="BA726">
        <v>6.7</v>
      </c>
      <c r="BD726">
        <v>6.5</v>
      </c>
      <c r="BE726">
        <v>6.1</v>
      </c>
      <c r="BH726">
        <v>4.5999999999999996</v>
      </c>
      <c r="BR726" t="s">
        <v>67</v>
      </c>
      <c r="BS726"/>
      <c r="BT726" t="s">
        <v>200</v>
      </c>
      <c r="BU726">
        <v>7016</v>
      </c>
    </row>
    <row r="727" spans="1:78" x14ac:dyDescent="0.2">
      <c r="A727" t="s">
        <v>954</v>
      </c>
      <c r="C727" t="s">
        <v>1487</v>
      </c>
      <c r="D727" t="s">
        <v>125</v>
      </c>
      <c r="E727" t="s">
        <v>126</v>
      </c>
      <c r="F727" t="s">
        <v>953</v>
      </c>
      <c r="G727" t="s">
        <v>126</v>
      </c>
      <c r="H727" t="s">
        <v>953</v>
      </c>
      <c r="Q727">
        <v>6.1</v>
      </c>
      <c r="T727">
        <v>7</v>
      </c>
      <c r="U727">
        <v>6.8</v>
      </c>
      <c r="X727">
        <v>7.9</v>
      </c>
      <c r="Y727">
        <v>5.7</v>
      </c>
      <c r="AB727">
        <v>8.3000000000000007</v>
      </c>
      <c r="AC727">
        <v>5.7</v>
      </c>
      <c r="AF727">
        <v>9.5</v>
      </c>
      <c r="AG727">
        <v>3.5</v>
      </c>
      <c r="AJ727">
        <v>5.3</v>
      </c>
      <c r="AO727">
        <v>7.2</v>
      </c>
      <c r="AR727">
        <v>4.9000000000000004</v>
      </c>
      <c r="AS727">
        <v>6.4</v>
      </c>
      <c r="AV727">
        <v>5.0999999999999996</v>
      </c>
      <c r="AW727">
        <v>6.3</v>
      </c>
      <c r="AZ727">
        <v>5.8</v>
      </c>
      <c r="BA727">
        <v>6.7</v>
      </c>
      <c r="BD727">
        <v>6.4</v>
      </c>
      <c r="BR727" t="s">
        <v>67</v>
      </c>
      <c r="BS727"/>
      <c r="BT727" t="s">
        <v>200</v>
      </c>
      <c r="BU727">
        <v>7016</v>
      </c>
    </row>
    <row r="728" spans="1:78" x14ac:dyDescent="0.2">
      <c r="A728" t="s">
        <v>955</v>
      </c>
      <c r="B728" t="s">
        <v>322</v>
      </c>
      <c r="C728" t="s">
        <v>1487</v>
      </c>
      <c r="D728" t="s">
        <v>125</v>
      </c>
      <c r="E728" t="s">
        <v>126</v>
      </c>
      <c r="F728" t="s">
        <v>953</v>
      </c>
      <c r="G728" t="s">
        <v>126</v>
      </c>
      <c r="H728" t="s">
        <v>953</v>
      </c>
      <c r="U728">
        <v>5.8</v>
      </c>
      <c r="X728">
        <v>7.4</v>
      </c>
      <c r="Y728">
        <v>5.8</v>
      </c>
      <c r="AB728">
        <v>7.3</v>
      </c>
      <c r="AC728">
        <v>5.6</v>
      </c>
      <c r="AF728">
        <v>9.3000000000000007</v>
      </c>
      <c r="AS728">
        <v>6.7</v>
      </c>
      <c r="AV728">
        <v>5.5</v>
      </c>
      <c r="AW728">
        <v>6.1</v>
      </c>
      <c r="AZ728">
        <v>5.6</v>
      </c>
      <c r="BA728">
        <v>6.3</v>
      </c>
      <c r="BD728">
        <v>6.1</v>
      </c>
      <c r="BE728">
        <v>5.7</v>
      </c>
      <c r="BH728">
        <v>4.2</v>
      </c>
      <c r="BR728" t="s">
        <v>67</v>
      </c>
      <c r="BS728"/>
      <c r="BT728" t="s">
        <v>200</v>
      </c>
      <c r="BU728">
        <v>7016</v>
      </c>
    </row>
    <row r="729" spans="1:78" x14ac:dyDescent="0.2">
      <c r="A729" t="s">
        <v>956</v>
      </c>
      <c r="C729" t="s">
        <v>1487</v>
      </c>
      <c r="D729" t="s">
        <v>125</v>
      </c>
      <c r="E729" t="s">
        <v>126</v>
      </c>
      <c r="F729" t="s">
        <v>953</v>
      </c>
      <c r="G729" t="s">
        <v>126</v>
      </c>
      <c r="H729" t="s">
        <v>953</v>
      </c>
      <c r="Y729">
        <v>5.9</v>
      </c>
      <c r="AB729">
        <v>8.6</v>
      </c>
      <c r="AC729">
        <v>6.1</v>
      </c>
      <c r="AF729">
        <v>10.199999999999999</v>
      </c>
      <c r="AG729">
        <v>4.2</v>
      </c>
      <c r="AJ729">
        <v>6.2</v>
      </c>
      <c r="AK729">
        <v>6.4</v>
      </c>
      <c r="AN729">
        <v>3.8</v>
      </c>
      <c r="AO729">
        <v>7.8</v>
      </c>
      <c r="AR729">
        <v>5.3</v>
      </c>
      <c r="AS729">
        <v>7.7</v>
      </c>
      <c r="AV729">
        <v>6.8</v>
      </c>
      <c r="AW729">
        <v>6.9</v>
      </c>
      <c r="AZ729">
        <v>6</v>
      </c>
      <c r="BA729">
        <v>6.9</v>
      </c>
      <c r="BD729">
        <v>6.7</v>
      </c>
      <c r="BE729">
        <v>6.7</v>
      </c>
      <c r="BH729">
        <v>4.7</v>
      </c>
      <c r="BR729" t="s">
        <v>67</v>
      </c>
      <c r="BS729"/>
      <c r="BT729" t="s">
        <v>200</v>
      </c>
      <c r="BU729">
        <v>7016</v>
      </c>
    </row>
    <row r="730" spans="1:78" x14ac:dyDescent="0.2">
      <c r="A730" t="s">
        <v>957</v>
      </c>
      <c r="C730" t="s">
        <v>1487</v>
      </c>
      <c r="D730" t="s">
        <v>125</v>
      </c>
      <c r="E730" t="s">
        <v>126</v>
      </c>
      <c r="F730" t="s">
        <v>953</v>
      </c>
      <c r="G730" t="s">
        <v>126</v>
      </c>
      <c r="H730" t="s">
        <v>953</v>
      </c>
      <c r="M730">
        <v>4.8</v>
      </c>
      <c r="P730">
        <v>3.3</v>
      </c>
      <c r="Q730">
        <v>5.5</v>
      </c>
      <c r="T730">
        <v>6</v>
      </c>
      <c r="U730">
        <v>5.4</v>
      </c>
      <c r="X730">
        <v>6.8</v>
      </c>
      <c r="Y730">
        <v>5.7</v>
      </c>
      <c r="AB730">
        <v>6.6</v>
      </c>
      <c r="AC730">
        <v>5.2</v>
      </c>
      <c r="AF730">
        <v>7.8</v>
      </c>
      <c r="AG730">
        <v>3.3</v>
      </c>
      <c r="AJ730">
        <v>5.4</v>
      </c>
      <c r="BR730" t="s">
        <v>67</v>
      </c>
      <c r="BS730"/>
      <c r="BT730" t="s">
        <v>200</v>
      </c>
      <c r="BU730">
        <v>7016</v>
      </c>
    </row>
    <row r="731" spans="1:78" x14ac:dyDescent="0.2">
      <c r="A731" t="s">
        <v>958</v>
      </c>
      <c r="C731" t="s">
        <v>1487</v>
      </c>
      <c r="D731" t="s">
        <v>125</v>
      </c>
      <c r="E731" t="s">
        <v>126</v>
      </c>
      <c r="F731" t="s">
        <v>953</v>
      </c>
      <c r="G731" t="s">
        <v>126</v>
      </c>
      <c r="H731" t="s">
        <v>953</v>
      </c>
      <c r="M731">
        <v>5.4</v>
      </c>
      <c r="P731">
        <v>4</v>
      </c>
      <c r="Q731">
        <v>6.3</v>
      </c>
      <c r="T731">
        <v>7</v>
      </c>
      <c r="U731">
        <v>6.3</v>
      </c>
      <c r="X731">
        <v>8.1</v>
      </c>
      <c r="Y731">
        <v>5.5</v>
      </c>
      <c r="AB731">
        <v>7.2</v>
      </c>
      <c r="AC731">
        <v>6.1</v>
      </c>
      <c r="AF731">
        <v>9.6999999999999993</v>
      </c>
      <c r="AG731">
        <v>3.7</v>
      </c>
      <c r="AJ731">
        <v>5.9</v>
      </c>
      <c r="AK731">
        <v>5.9</v>
      </c>
      <c r="AN731">
        <v>3.6</v>
      </c>
      <c r="AO731">
        <v>7</v>
      </c>
      <c r="AR731">
        <v>5.3</v>
      </c>
      <c r="AS731">
        <v>6.8</v>
      </c>
      <c r="AV731">
        <v>5.8</v>
      </c>
      <c r="AW731">
        <v>6.3</v>
      </c>
      <c r="AZ731">
        <v>5.5</v>
      </c>
      <c r="BA731">
        <v>6.8</v>
      </c>
      <c r="BD731">
        <v>7.2</v>
      </c>
      <c r="BE731">
        <v>6.2</v>
      </c>
      <c r="BH731">
        <v>4.4000000000000004</v>
      </c>
      <c r="BR731" t="s">
        <v>67</v>
      </c>
      <c r="BS731"/>
      <c r="BT731" t="s">
        <v>200</v>
      </c>
      <c r="BU731">
        <v>7016</v>
      </c>
      <c r="BV731" t="s">
        <v>69</v>
      </c>
      <c r="BW731" t="s">
        <v>200</v>
      </c>
    </row>
    <row r="732" spans="1:78" x14ac:dyDescent="0.2">
      <c r="A732" t="s">
        <v>959</v>
      </c>
      <c r="C732" t="s">
        <v>1487</v>
      </c>
      <c r="D732" t="s">
        <v>125</v>
      </c>
      <c r="E732" t="s">
        <v>126</v>
      </c>
      <c r="F732" t="s">
        <v>953</v>
      </c>
      <c r="G732" t="s">
        <v>126</v>
      </c>
      <c r="H732" t="s">
        <v>953</v>
      </c>
      <c r="Q732">
        <v>6</v>
      </c>
      <c r="T732">
        <v>7.1</v>
      </c>
      <c r="U732">
        <v>6.1</v>
      </c>
      <c r="X732">
        <v>7.5</v>
      </c>
      <c r="Y732">
        <v>5.7</v>
      </c>
      <c r="AB732">
        <v>7.1</v>
      </c>
      <c r="AC732">
        <v>5.9</v>
      </c>
      <c r="AF732">
        <v>9</v>
      </c>
      <c r="AG732">
        <v>4.0999999999999996</v>
      </c>
      <c r="AJ732">
        <v>5.5</v>
      </c>
      <c r="AK732">
        <v>5.9</v>
      </c>
      <c r="AN732">
        <v>3.6</v>
      </c>
      <c r="AO732">
        <v>7</v>
      </c>
      <c r="AR732">
        <v>4.8</v>
      </c>
      <c r="AS732">
        <v>7.5</v>
      </c>
      <c r="AV732">
        <v>5.4</v>
      </c>
      <c r="AW732">
        <v>6.2</v>
      </c>
      <c r="AZ732">
        <v>5.4</v>
      </c>
      <c r="BA732">
        <v>6.1</v>
      </c>
      <c r="BD732">
        <v>5.9</v>
      </c>
      <c r="BE732">
        <v>6.6</v>
      </c>
      <c r="BH732">
        <v>4.8</v>
      </c>
      <c r="BR732" t="s">
        <v>67</v>
      </c>
      <c r="BS732"/>
      <c r="BT732" t="s">
        <v>200</v>
      </c>
      <c r="BU732">
        <v>7016</v>
      </c>
    </row>
    <row r="733" spans="1:78" x14ac:dyDescent="0.2">
      <c r="A733" s="6" t="s">
        <v>94</v>
      </c>
      <c r="B733" s="6"/>
      <c r="C733" s="6" t="s">
        <v>1487</v>
      </c>
      <c r="D733" s="6" t="s">
        <v>125</v>
      </c>
      <c r="E733" s="6" t="s">
        <v>126</v>
      </c>
      <c r="F733" s="6" t="s">
        <v>953</v>
      </c>
      <c r="G733" s="6" t="s">
        <v>126</v>
      </c>
      <c r="H733" s="6" t="s">
        <v>953</v>
      </c>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v>19</v>
      </c>
      <c r="BK733" s="6"/>
      <c r="BL733" s="6"/>
      <c r="BM733" s="6"/>
      <c r="BN733" s="6"/>
      <c r="BO733" s="6"/>
      <c r="BP733" s="6"/>
      <c r="BQ733" s="6"/>
      <c r="BR733" s="6" t="s">
        <v>67</v>
      </c>
      <c r="BS733" s="7">
        <v>44964</v>
      </c>
      <c r="BT733" s="6" t="s">
        <v>2256</v>
      </c>
      <c r="BU733" s="6">
        <v>82637</v>
      </c>
      <c r="BV733" s="6"/>
      <c r="BW733" s="6"/>
      <c r="BX733" s="6"/>
      <c r="BY733" s="6"/>
      <c r="BZ733" s="6"/>
    </row>
    <row r="734" spans="1:78" x14ac:dyDescent="0.2">
      <c r="C734" t="s">
        <v>1487</v>
      </c>
      <c r="D734" t="s">
        <v>125</v>
      </c>
      <c r="E734" t="s">
        <v>126</v>
      </c>
      <c r="F734" t="s">
        <v>953</v>
      </c>
      <c r="G734" t="s">
        <v>126</v>
      </c>
      <c r="H734" t="s">
        <v>953</v>
      </c>
      <c r="U734">
        <v>5.5</v>
      </c>
      <c r="X734">
        <v>6.5</v>
      </c>
      <c r="Y734">
        <v>6</v>
      </c>
      <c r="AB734">
        <v>7</v>
      </c>
      <c r="AC734">
        <v>6</v>
      </c>
      <c r="AF734">
        <v>9.5</v>
      </c>
      <c r="AS734">
        <v>7</v>
      </c>
      <c r="AV734">
        <v>5.5</v>
      </c>
      <c r="AW734">
        <v>6</v>
      </c>
      <c r="AZ734">
        <v>6</v>
      </c>
      <c r="BE734">
        <v>5.5</v>
      </c>
      <c r="BH734">
        <v>4.3</v>
      </c>
      <c r="BQ734" t="s">
        <v>960</v>
      </c>
      <c r="BR734" t="s">
        <v>67</v>
      </c>
      <c r="BS734" s="1">
        <v>44797</v>
      </c>
      <c r="BT734" t="s">
        <v>73</v>
      </c>
      <c r="BU734">
        <v>36083</v>
      </c>
      <c r="BV734" t="s">
        <v>60</v>
      </c>
      <c r="BW734" t="s">
        <v>73</v>
      </c>
    </row>
    <row r="735" spans="1:78" x14ac:dyDescent="0.2">
      <c r="A735" s="6"/>
      <c r="B735" s="6"/>
      <c r="C735" s="6" t="s">
        <v>1487</v>
      </c>
      <c r="D735" s="6" t="s">
        <v>125</v>
      </c>
      <c r="E735" s="6" t="s">
        <v>126</v>
      </c>
      <c r="F735" s="6" t="s">
        <v>953</v>
      </c>
      <c r="G735" s="6" t="s">
        <v>126</v>
      </c>
      <c r="H735" s="6" t="s">
        <v>953</v>
      </c>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v>18</v>
      </c>
      <c r="BJ735" s="6"/>
      <c r="BK735" s="6"/>
      <c r="BL735" s="6"/>
      <c r="BM735" s="6"/>
      <c r="BN735" s="6"/>
      <c r="BO735" s="6"/>
      <c r="BP735" s="6"/>
      <c r="BQ735" s="6"/>
      <c r="BR735" s="6" t="s">
        <v>67</v>
      </c>
      <c r="BS735" s="7">
        <v>44964</v>
      </c>
      <c r="BT735" s="6" t="s">
        <v>3669</v>
      </c>
      <c r="BU735" s="58" t="s">
        <v>3702</v>
      </c>
      <c r="BV735" s="6"/>
      <c r="BW735" s="6"/>
      <c r="BX735" s="6"/>
      <c r="BY735" s="6"/>
      <c r="BZ735" s="6"/>
    </row>
    <row r="736" spans="1:78" x14ac:dyDescent="0.2">
      <c r="A736" s="11" t="s">
        <v>1700</v>
      </c>
      <c r="B736" s="11"/>
      <c r="C736" s="11" t="s">
        <v>1487</v>
      </c>
      <c r="D736" s="11" t="s">
        <v>125</v>
      </c>
      <c r="E736" s="11" t="s">
        <v>126</v>
      </c>
      <c r="F736" s="11" t="s">
        <v>1609</v>
      </c>
      <c r="G736" s="11" t="s">
        <v>126</v>
      </c>
      <c r="H736" s="11" t="s">
        <v>1609</v>
      </c>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row>
    <row r="737" spans="1:78" x14ac:dyDescent="0.2">
      <c r="A737" s="6"/>
      <c r="B737" s="6"/>
      <c r="C737" s="6" t="s">
        <v>1487</v>
      </c>
      <c r="D737" s="6" t="s">
        <v>125</v>
      </c>
      <c r="E737" s="6" t="s">
        <v>126</v>
      </c>
      <c r="F737" s="6" t="s">
        <v>1609</v>
      </c>
      <c r="G737" s="6" t="s">
        <v>126</v>
      </c>
      <c r="H737" s="6" t="s">
        <v>1609</v>
      </c>
      <c r="I737" s="6"/>
      <c r="J737" s="6"/>
      <c r="K737" s="6"/>
      <c r="L737" s="6"/>
      <c r="M737" s="6"/>
      <c r="N737" s="6"/>
      <c r="O737" s="6"/>
      <c r="P737" s="6"/>
      <c r="Q737" s="6"/>
      <c r="R737" s="6"/>
      <c r="S737" s="6"/>
      <c r="T737" s="6"/>
      <c r="U737" s="6"/>
      <c r="V737" s="6"/>
      <c r="W737" s="6"/>
      <c r="X737" s="6"/>
      <c r="Y737" s="6"/>
      <c r="Z737" s="6"/>
      <c r="AA737" s="6"/>
      <c r="AB737" s="6"/>
      <c r="AC737" s="6">
        <v>5.5</v>
      </c>
      <c r="AD737" s="6"/>
      <c r="AE737" s="6"/>
      <c r="AF737" s="6">
        <v>7.2</v>
      </c>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v>14</v>
      </c>
      <c r="BJ737" s="6"/>
      <c r="BK737" s="6"/>
      <c r="BL737" s="6"/>
      <c r="BM737" s="6"/>
      <c r="BN737" s="6"/>
      <c r="BO737" s="6">
        <v>36</v>
      </c>
      <c r="BP737" s="6"/>
      <c r="BQ737" s="6"/>
      <c r="BR737" s="6" t="s">
        <v>67</v>
      </c>
      <c r="BS737" s="7">
        <v>44964</v>
      </c>
      <c r="BT737" s="6" t="s">
        <v>3669</v>
      </c>
      <c r="BU737" s="58" t="s">
        <v>3702</v>
      </c>
      <c r="BV737" s="6"/>
      <c r="BW737" s="6"/>
      <c r="BX737" s="6"/>
      <c r="BY737" s="6"/>
      <c r="BZ737" s="6"/>
    </row>
    <row r="738" spans="1:78" x14ac:dyDescent="0.2">
      <c r="A738" s="11" t="s">
        <v>1700</v>
      </c>
      <c r="B738" s="11"/>
      <c r="C738" s="11" t="s">
        <v>1487</v>
      </c>
      <c r="D738" s="11" t="s">
        <v>125</v>
      </c>
      <c r="E738" s="11" t="s">
        <v>126</v>
      </c>
      <c r="F738" s="11"/>
      <c r="G738" s="11" t="s">
        <v>126</v>
      </c>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row>
    <row r="739" spans="1:78" x14ac:dyDescent="0.2">
      <c r="A739" s="19" t="s">
        <v>1700</v>
      </c>
      <c r="B739" s="19"/>
      <c r="C739" s="19" t="s">
        <v>1487</v>
      </c>
      <c r="D739" s="19" t="s">
        <v>125</v>
      </c>
      <c r="E739" s="19" t="s">
        <v>1598</v>
      </c>
      <c r="F739" s="19" t="s">
        <v>1599</v>
      </c>
      <c r="G739" s="19" t="s">
        <v>1598</v>
      </c>
      <c r="H739" s="19" t="s">
        <v>1599</v>
      </c>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c r="BM739" s="19"/>
      <c r="BN739" s="19"/>
      <c r="BO739" s="19"/>
      <c r="BP739" s="19"/>
      <c r="BQ739" s="19"/>
      <c r="BR739" s="19"/>
      <c r="BS739" s="19"/>
      <c r="BT739" s="19"/>
      <c r="BU739" s="19"/>
      <c r="BV739" s="19"/>
      <c r="BW739" s="19"/>
    </row>
    <row r="740" spans="1:78" x14ac:dyDescent="0.2">
      <c r="A740" s="19" t="s">
        <v>1700</v>
      </c>
      <c r="B740" s="19"/>
      <c r="C740" s="19" t="s">
        <v>1487</v>
      </c>
      <c r="D740" s="19" t="s">
        <v>125</v>
      </c>
      <c r="E740" s="19" t="s">
        <v>1598</v>
      </c>
      <c r="F740" s="19"/>
      <c r="G740" s="19" t="s">
        <v>1598</v>
      </c>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c r="BN740" s="19"/>
      <c r="BO740" s="19"/>
      <c r="BP740" s="19"/>
      <c r="BQ740" s="19"/>
      <c r="BR740" s="19"/>
      <c r="BS740" s="19"/>
      <c r="BT740" s="19"/>
      <c r="BU740" s="19"/>
      <c r="BV740" s="19"/>
      <c r="BW740" s="19"/>
    </row>
    <row r="741" spans="1:78" x14ac:dyDescent="0.2">
      <c r="A741" s="19" t="s">
        <v>1700</v>
      </c>
      <c r="B741" s="19"/>
      <c r="C741" s="19" t="s">
        <v>1487</v>
      </c>
      <c r="D741" s="19" t="s">
        <v>125</v>
      </c>
      <c r="E741" s="19" t="s">
        <v>1606</v>
      </c>
      <c r="F741" s="19" t="s">
        <v>1607</v>
      </c>
      <c r="G741" s="19" t="s">
        <v>1606</v>
      </c>
      <c r="H741" s="19" t="s">
        <v>1607</v>
      </c>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c r="BN741" s="19"/>
      <c r="BO741" s="19"/>
      <c r="BP741" s="19"/>
      <c r="BQ741" s="19"/>
      <c r="BR741" s="19"/>
      <c r="BS741" s="19"/>
      <c r="BT741" s="19"/>
      <c r="BU741" s="19"/>
      <c r="BV741" s="19"/>
      <c r="BW741" s="19"/>
    </row>
    <row r="742" spans="1:78" s="2" customFormat="1" x14ac:dyDescent="0.2">
      <c r="A742" s="19" t="s">
        <v>1700</v>
      </c>
      <c r="B742" s="19"/>
      <c r="C742" s="19" t="s">
        <v>1487</v>
      </c>
      <c r="D742" s="19" t="s">
        <v>125</v>
      </c>
      <c r="E742" s="19" t="s">
        <v>1606</v>
      </c>
      <c r="F742" s="19"/>
      <c r="G742" s="19" t="s">
        <v>1606</v>
      </c>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c r="BP742" s="19"/>
      <c r="BQ742" s="19"/>
      <c r="BR742" s="19"/>
      <c r="BS742" s="19"/>
      <c r="BT742" s="19"/>
      <c r="BU742" s="19"/>
      <c r="BV742" s="19"/>
      <c r="BW742" s="19"/>
      <c r="BX742"/>
      <c r="BY742"/>
      <c r="BZ742"/>
    </row>
    <row r="743" spans="1:78" x14ac:dyDescent="0.2">
      <c r="A743" s="19" t="s">
        <v>1700</v>
      </c>
      <c r="B743" s="19"/>
      <c r="C743" s="19" t="s">
        <v>1487</v>
      </c>
      <c r="D743" s="19" t="s">
        <v>125</v>
      </c>
      <c r="E743" s="19" t="s">
        <v>1572</v>
      </c>
      <c r="F743" s="19" t="s">
        <v>1573</v>
      </c>
      <c r="G743" s="19" t="s">
        <v>1572</v>
      </c>
      <c r="H743" s="19" t="s">
        <v>1573</v>
      </c>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c r="BN743" s="19"/>
      <c r="BO743" s="19"/>
      <c r="BP743" s="19"/>
      <c r="BQ743" s="19"/>
      <c r="BR743" s="19"/>
      <c r="BS743" s="19"/>
      <c r="BT743" s="19"/>
      <c r="BU743" s="19"/>
      <c r="BV743" s="19"/>
      <c r="BW743" s="19"/>
    </row>
    <row r="744" spans="1:78" x14ac:dyDescent="0.2">
      <c r="A744" s="19" t="s">
        <v>1700</v>
      </c>
      <c r="B744" s="19"/>
      <c r="C744" s="19" t="s">
        <v>1487</v>
      </c>
      <c r="D744" s="19" t="s">
        <v>125</v>
      </c>
      <c r="E744" s="19" t="s">
        <v>1572</v>
      </c>
      <c r="F744" s="19"/>
      <c r="G744" s="19" t="s">
        <v>1572</v>
      </c>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c r="BP744" s="19"/>
      <c r="BQ744" s="19"/>
      <c r="BR744" s="19"/>
      <c r="BS744" s="19"/>
      <c r="BT744" s="19"/>
      <c r="BU744" s="19"/>
      <c r="BV744" s="19"/>
      <c r="BW744" s="19"/>
    </row>
    <row r="745" spans="1:78" x14ac:dyDescent="0.2">
      <c r="A745" s="19" t="s">
        <v>1700</v>
      </c>
      <c r="B745" s="19"/>
      <c r="C745" s="19" t="s">
        <v>1487</v>
      </c>
      <c r="D745" s="19" t="s">
        <v>125</v>
      </c>
      <c r="E745" s="19" t="s">
        <v>1592</v>
      </c>
      <c r="F745" s="19" t="s">
        <v>1593</v>
      </c>
      <c r="G745" s="19" t="s">
        <v>1592</v>
      </c>
      <c r="H745" s="19" t="s">
        <v>1593</v>
      </c>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c r="BN745" s="19"/>
      <c r="BO745" s="19"/>
      <c r="BP745" s="19"/>
      <c r="BQ745" s="19"/>
      <c r="BR745" s="19"/>
      <c r="BS745" s="19"/>
      <c r="BT745" s="19"/>
      <c r="BU745" s="19"/>
      <c r="BV745" s="19"/>
      <c r="BW745" s="19"/>
    </row>
    <row r="746" spans="1:78" x14ac:dyDescent="0.2">
      <c r="A746" s="19" t="s">
        <v>1700</v>
      </c>
      <c r="B746" s="19"/>
      <c r="C746" s="19" t="s">
        <v>1487</v>
      </c>
      <c r="D746" s="19" t="s">
        <v>125</v>
      </c>
      <c r="E746" s="19" t="s">
        <v>1592</v>
      </c>
      <c r="F746" s="19"/>
      <c r="G746" s="19" t="s">
        <v>1592</v>
      </c>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c r="BN746" s="19"/>
      <c r="BO746" s="19"/>
      <c r="BP746" s="19"/>
      <c r="BQ746" s="19"/>
      <c r="BR746" s="19"/>
      <c r="BS746" s="19"/>
      <c r="BT746" s="19"/>
      <c r="BU746" s="19"/>
      <c r="BV746" s="19"/>
      <c r="BW746" s="19"/>
    </row>
    <row r="747" spans="1:78" x14ac:dyDescent="0.2">
      <c r="A747" s="19" t="s">
        <v>1700</v>
      </c>
      <c r="B747" s="19"/>
      <c r="C747" s="19" t="s">
        <v>1487</v>
      </c>
      <c r="D747" s="19" t="s">
        <v>125</v>
      </c>
      <c r="E747" s="19" t="s">
        <v>1588</v>
      </c>
      <c r="F747" s="19" t="s">
        <v>1589</v>
      </c>
      <c r="G747" s="19" t="s">
        <v>1588</v>
      </c>
      <c r="H747" s="19" t="s">
        <v>1589</v>
      </c>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c r="BN747" s="19"/>
      <c r="BO747" s="19"/>
      <c r="BP747" s="19"/>
      <c r="BQ747" s="19"/>
      <c r="BR747" s="19"/>
      <c r="BS747" s="19"/>
      <c r="BT747" s="19"/>
      <c r="BU747" s="19"/>
      <c r="BV747" s="19"/>
      <c r="BW747" s="19"/>
    </row>
    <row r="748" spans="1:78" s="2" customFormat="1" x14ac:dyDescent="0.2">
      <c r="A748" s="19" t="s">
        <v>1700</v>
      </c>
      <c r="B748" s="19"/>
      <c r="C748" s="19" t="s">
        <v>1487</v>
      </c>
      <c r="D748" s="19" t="s">
        <v>125</v>
      </c>
      <c r="E748" s="19" t="s">
        <v>1588</v>
      </c>
      <c r="F748" s="19"/>
      <c r="G748" s="19" t="s">
        <v>1588</v>
      </c>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c r="BN748" s="19"/>
      <c r="BO748" s="19"/>
      <c r="BP748" s="19"/>
      <c r="BQ748" s="19"/>
      <c r="BR748" s="19"/>
      <c r="BS748" s="19"/>
      <c r="BT748" s="19"/>
      <c r="BU748" s="19"/>
      <c r="BV748" s="19"/>
      <c r="BW748" s="19"/>
      <c r="BX748"/>
      <c r="BY748"/>
      <c r="BZ748"/>
    </row>
    <row r="749" spans="1:78" x14ac:dyDescent="0.2">
      <c r="A749" s="11" t="s">
        <v>1700</v>
      </c>
      <c r="B749" s="11"/>
      <c r="C749" s="11" t="s">
        <v>1487</v>
      </c>
      <c r="D749" s="11" t="s">
        <v>125</v>
      </c>
      <c r="E749" s="11" t="s">
        <v>1613</v>
      </c>
      <c r="F749" s="11"/>
      <c r="G749" s="11" t="s">
        <v>1613</v>
      </c>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row>
    <row r="750" spans="1:78" x14ac:dyDescent="0.2">
      <c r="A750" t="s">
        <v>94</v>
      </c>
      <c r="C750" t="s">
        <v>1487</v>
      </c>
      <c r="D750" t="s">
        <v>125</v>
      </c>
      <c r="E750" t="s">
        <v>1194</v>
      </c>
      <c r="F750" t="s">
        <v>1195</v>
      </c>
      <c r="G750" t="s">
        <v>1419</v>
      </c>
      <c r="H750" t="s">
        <v>1195</v>
      </c>
      <c r="K750" t="s">
        <v>408</v>
      </c>
      <c r="AC750">
        <v>2.8</v>
      </c>
      <c r="AF750">
        <v>3.6</v>
      </c>
      <c r="AK750">
        <v>2.75</v>
      </c>
      <c r="AN750">
        <v>1.35</v>
      </c>
      <c r="AO750">
        <v>3.2</v>
      </c>
      <c r="AR750">
        <v>1.6</v>
      </c>
      <c r="AS750">
        <v>3.7</v>
      </c>
      <c r="AV750">
        <v>2.2000000000000002</v>
      </c>
      <c r="AW750">
        <v>1.8</v>
      </c>
      <c r="AX750">
        <v>2.5</v>
      </c>
      <c r="AY750">
        <v>2.6</v>
      </c>
      <c r="AZ750">
        <v>2.6</v>
      </c>
      <c r="BA750">
        <v>3.23</v>
      </c>
      <c r="BB750">
        <v>2.8</v>
      </c>
      <c r="BC750">
        <v>2.87</v>
      </c>
      <c r="BD750">
        <v>2.87</v>
      </c>
      <c r="BF750">
        <v>2.5499999999999998</v>
      </c>
      <c r="BG750">
        <v>2.2000000000000002</v>
      </c>
      <c r="BH750">
        <v>2.5499999999999998</v>
      </c>
      <c r="BR750" t="s">
        <v>67</v>
      </c>
      <c r="BS750"/>
      <c r="BT750" t="s">
        <v>409</v>
      </c>
      <c r="BU750">
        <v>8868</v>
      </c>
    </row>
    <row r="751" spans="1:78" x14ac:dyDescent="0.2">
      <c r="A751" s="11" t="s">
        <v>1700</v>
      </c>
      <c r="B751" s="11"/>
      <c r="C751" s="11" t="s">
        <v>1487</v>
      </c>
      <c r="D751" s="11" t="s">
        <v>125</v>
      </c>
      <c r="E751" s="11" t="s">
        <v>1194</v>
      </c>
      <c r="F751" s="11" t="s">
        <v>1195</v>
      </c>
      <c r="G751" s="11" t="s">
        <v>573</v>
      </c>
      <c r="H751" s="11" t="s">
        <v>346</v>
      </c>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row>
    <row r="752" spans="1:78" x14ac:dyDescent="0.2">
      <c r="A752" t="s">
        <v>94</v>
      </c>
      <c r="C752" t="s">
        <v>1487</v>
      </c>
      <c r="D752" t="s">
        <v>125</v>
      </c>
      <c r="E752" t="s">
        <v>1194</v>
      </c>
      <c r="F752" t="s">
        <v>1195</v>
      </c>
      <c r="G752" t="s">
        <v>573</v>
      </c>
      <c r="H752" t="s">
        <v>346</v>
      </c>
      <c r="Q752">
        <v>3.23</v>
      </c>
      <c r="T752">
        <v>2.71</v>
      </c>
      <c r="U752">
        <v>3.11</v>
      </c>
      <c r="X752">
        <v>3.96</v>
      </c>
      <c r="Y752">
        <v>3.21</v>
      </c>
      <c r="AB752">
        <v>4.29</v>
      </c>
      <c r="AC752">
        <v>3.43</v>
      </c>
      <c r="AF752">
        <v>5.2</v>
      </c>
      <c r="AG752">
        <v>2.4</v>
      </c>
      <c r="AJ752">
        <v>3.71</v>
      </c>
      <c r="AO752">
        <v>3.22</v>
      </c>
      <c r="AR752">
        <v>1.88</v>
      </c>
      <c r="AS752">
        <v>3.41</v>
      </c>
      <c r="AV752">
        <v>2.31</v>
      </c>
      <c r="AW752">
        <v>3.4</v>
      </c>
      <c r="AZ752">
        <v>2.9</v>
      </c>
      <c r="BA752">
        <v>3.58</v>
      </c>
      <c r="BD752">
        <v>3.3</v>
      </c>
      <c r="BE752">
        <v>3.82</v>
      </c>
      <c r="BH752">
        <v>2.75</v>
      </c>
      <c r="BR752" t="s">
        <v>67</v>
      </c>
      <c r="BS752"/>
      <c r="BT752" t="s">
        <v>95</v>
      </c>
      <c r="BU752">
        <v>3144</v>
      </c>
      <c r="BV752" t="s">
        <v>69</v>
      </c>
      <c r="BW752" t="s">
        <v>95</v>
      </c>
    </row>
    <row r="753" spans="1:78" x14ac:dyDescent="0.2">
      <c r="A753" t="s">
        <v>1205</v>
      </c>
      <c r="B753" t="s">
        <v>154</v>
      </c>
      <c r="C753" t="s">
        <v>1487</v>
      </c>
      <c r="D753" t="s">
        <v>125</v>
      </c>
      <c r="E753" t="s">
        <v>1194</v>
      </c>
      <c r="F753" t="s">
        <v>1195</v>
      </c>
      <c r="G753" t="s">
        <v>573</v>
      </c>
      <c r="H753" t="s">
        <v>346</v>
      </c>
      <c r="AO753">
        <v>3.3</v>
      </c>
      <c r="AR753">
        <v>1.9</v>
      </c>
      <c r="AS753">
        <v>3.5</v>
      </c>
      <c r="AV753">
        <v>2.4</v>
      </c>
      <c r="AW753">
        <v>3.1</v>
      </c>
      <c r="AZ753">
        <v>2.7</v>
      </c>
      <c r="BA753">
        <v>3.2</v>
      </c>
      <c r="BD753">
        <v>3</v>
      </c>
      <c r="BE753">
        <v>3.7</v>
      </c>
      <c r="BH753">
        <v>2.6</v>
      </c>
      <c r="BR753" t="s">
        <v>58</v>
      </c>
      <c r="BS753"/>
      <c r="BT753" t="s">
        <v>372</v>
      </c>
      <c r="BU753">
        <v>3140</v>
      </c>
    </row>
    <row r="754" spans="1:78" x14ac:dyDescent="0.2">
      <c r="A754" s="10" t="s">
        <v>1205</v>
      </c>
      <c r="B754" s="10"/>
      <c r="C754" s="10" t="s">
        <v>1487</v>
      </c>
      <c r="D754" s="10" t="s">
        <v>125</v>
      </c>
      <c r="E754" s="10" t="s">
        <v>1194</v>
      </c>
      <c r="F754" s="10" t="s">
        <v>1195</v>
      </c>
      <c r="G754" s="10" t="s">
        <v>573</v>
      </c>
      <c r="H754" s="10" t="s">
        <v>346</v>
      </c>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t="s">
        <v>67</v>
      </c>
      <c r="BS754" s="12">
        <v>44797</v>
      </c>
      <c r="BT754" s="10" t="s">
        <v>95</v>
      </c>
      <c r="BU754" s="10">
        <v>3144</v>
      </c>
      <c r="BV754" s="10" t="s">
        <v>69</v>
      </c>
      <c r="BW754" s="10" t="s">
        <v>95</v>
      </c>
      <c r="BX754" s="10"/>
      <c r="BY754" s="10"/>
      <c r="BZ754" s="10"/>
    </row>
    <row r="755" spans="1:78" x14ac:dyDescent="0.2">
      <c r="A755" s="10" t="s">
        <v>1206</v>
      </c>
      <c r="B755" s="10"/>
      <c r="C755" s="10" t="s">
        <v>1487</v>
      </c>
      <c r="D755" s="10" t="s">
        <v>125</v>
      </c>
      <c r="E755" s="10" t="s">
        <v>1194</v>
      </c>
      <c r="F755" s="10" t="s">
        <v>1195</v>
      </c>
      <c r="G755" s="10" t="s">
        <v>573</v>
      </c>
      <c r="H755" s="10" t="s">
        <v>346</v>
      </c>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t="s">
        <v>67</v>
      </c>
      <c r="BS755" s="12">
        <v>44797</v>
      </c>
      <c r="BT755" s="10" t="s">
        <v>95</v>
      </c>
      <c r="BU755" s="10">
        <v>3144</v>
      </c>
      <c r="BV755" s="10" t="s">
        <v>69</v>
      </c>
      <c r="BW755" s="10" t="s">
        <v>95</v>
      </c>
      <c r="BX755" s="10"/>
      <c r="BY755" s="10"/>
      <c r="BZ755" s="10"/>
    </row>
    <row r="756" spans="1:78" x14ac:dyDescent="0.2">
      <c r="C756" t="s">
        <v>1487</v>
      </c>
      <c r="D756" t="s">
        <v>125</v>
      </c>
      <c r="E756" t="s">
        <v>1194</v>
      </c>
      <c r="F756" t="s">
        <v>1195</v>
      </c>
      <c r="G756" t="s">
        <v>779</v>
      </c>
      <c r="H756" t="s">
        <v>1195</v>
      </c>
      <c r="BA756">
        <v>3.8</v>
      </c>
      <c r="BD756">
        <v>3.4</v>
      </c>
      <c r="BE756">
        <v>3.8</v>
      </c>
      <c r="BH756">
        <v>2.8</v>
      </c>
      <c r="BR756" t="s">
        <v>67</v>
      </c>
      <c r="BS756" s="1">
        <v>44797</v>
      </c>
      <c r="BT756" t="s">
        <v>73</v>
      </c>
      <c r="BU756">
        <v>36083</v>
      </c>
      <c r="BV756" t="s">
        <v>60</v>
      </c>
      <c r="BW756" t="s">
        <v>73</v>
      </c>
    </row>
    <row r="757" spans="1:78" ht="18" x14ac:dyDescent="0.2">
      <c r="A757" s="10" t="s">
        <v>2272</v>
      </c>
      <c r="B757" s="10"/>
      <c r="C757" s="10" t="s">
        <v>1487</v>
      </c>
      <c r="D757" s="10" t="s">
        <v>125</v>
      </c>
      <c r="E757" s="10" t="s">
        <v>1194</v>
      </c>
      <c r="F757" s="10" t="s">
        <v>1195</v>
      </c>
      <c r="G757" s="10" t="s">
        <v>126</v>
      </c>
      <c r="H757" s="10" t="s">
        <v>1195</v>
      </c>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t="s">
        <v>67</v>
      </c>
      <c r="BS757" s="12">
        <v>44820</v>
      </c>
      <c r="BT757" s="10" t="s">
        <v>2256</v>
      </c>
      <c r="BU757" s="28">
        <v>82637</v>
      </c>
      <c r="BV757" s="10" t="s">
        <v>60</v>
      </c>
      <c r="BW757" s="10" t="s">
        <v>2256</v>
      </c>
    </row>
    <row r="758" spans="1:78" ht="18" x14ac:dyDescent="0.2">
      <c r="A758" s="10" t="s">
        <v>2273</v>
      </c>
      <c r="B758" s="10"/>
      <c r="C758" s="10" t="s">
        <v>1487</v>
      </c>
      <c r="D758" s="10" t="s">
        <v>125</v>
      </c>
      <c r="E758" s="10" t="s">
        <v>1194</v>
      </c>
      <c r="F758" s="10" t="s">
        <v>1195</v>
      </c>
      <c r="G758" s="10" t="s">
        <v>126</v>
      </c>
      <c r="H758" s="10" t="s">
        <v>1195</v>
      </c>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t="s">
        <v>67</v>
      </c>
      <c r="BS758" s="12">
        <v>44820</v>
      </c>
      <c r="BT758" s="10" t="s">
        <v>2256</v>
      </c>
      <c r="BU758" s="28">
        <v>82637</v>
      </c>
      <c r="BV758" s="10" t="s">
        <v>60</v>
      </c>
      <c r="BW758" s="10" t="s">
        <v>2256</v>
      </c>
    </row>
    <row r="759" spans="1:78" x14ac:dyDescent="0.2">
      <c r="A759" s="6" t="s">
        <v>94</v>
      </c>
      <c r="B759" s="6"/>
      <c r="C759" s="6" t="s">
        <v>1487</v>
      </c>
      <c r="D759" s="6" t="s">
        <v>125</v>
      </c>
      <c r="E759" s="6" t="s">
        <v>1194</v>
      </c>
      <c r="F759" s="6" t="s">
        <v>1195</v>
      </c>
      <c r="G759" s="6" t="s">
        <v>126</v>
      </c>
      <c r="H759" s="6" t="s">
        <v>1195</v>
      </c>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v>10.5</v>
      </c>
      <c r="BK759" s="6"/>
      <c r="BL759" s="6"/>
      <c r="BM759" s="6"/>
      <c r="BN759" s="6"/>
      <c r="BO759" s="6"/>
      <c r="BP759" s="6"/>
      <c r="BQ759" s="6"/>
      <c r="BR759" s="6" t="s">
        <v>67</v>
      </c>
      <c r="BS759" s="7">
        <v>44964</v>
      </c>
      <c r="BT759" s="6" t="s">
        <v>2256</v>
      </c>
      <c r="BU759" s="6">
        <v>82637</v>
      </c>
      <c r="BV759" s="6"/>
      <c r="BW759" s="6"/>
      <c r="BX759" s="6"/>
      <c r="BY759" s="6"/>
      <c r="BZ759" s="6"/>
    </row>
    <row r="760" spans="1:78" x14ac:dyDescent="0.2">
      <c r="A760" s="6"/>
      <c r="B760" s="6"/>
      <c r="C760" s="6" t="s">
        <v>1487</v>
      </c>
      <c r="D760" s="6" t="s">
        <v>125</v>
      </c>
      <c r="E760" s="6" t="s">
        <v>1194</v>
      </c>
      <c r="F760" s="6" t="s">
        <v>1195</v>
      </c>
      <c r="G760" s="6" t="s">
        <v>126</v>
      </c>
      <c r="H760" s="6" t="s">
        <v>1195</v>
      </c>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v>9</v>
      </c>
      <c r="BJ760" s="6">
        <v>11</v>
      </c>
      <c r="BK760" s="6"/>
      <c r="BL760" s="6"/>
      <c r="BM760" s="6"/>
      <c r="BN760" s="6"/>
      <c r="BO760" s="6">
        <v>25.2</v>
      </c>
      <c r="BP760" s="6"/>
      <c r="BQ760" s="6"/>
      <c r="BR760" s="6" t="s">
        <v>67</v>
      </c>
      <c r="BS760" s="7">
        <v>44964</v>
      </c>
      <c r="BT760" s="6" t="s">
        <v>3669</v>
      </c>
      <c r="BU760" s="58" t="s">
        <v>3702</v>
      </c>
      <c r="BV760" s="6"/>
      <c r="BW760" s="6"/>
      <c r="BX760" s="6"/>
      <c r="BY760" s="6"/>
      <c r="BZ760" s="6"/>
    </row>
    <row r="761" spans="1:78" x14ac:dyDescent="0.2">
      <c r="A761" s="11" t="s">
        <v>1700</v>
      </c>
      <c r="B761" s="11"/>
      <c r="C761" s="11" t="s">
        <v>1487</v>
      </c>
      <c r="D761" s="11" t="s">
        <v>125</v>
      </c>
      <c r="E761" s="11" t="s">
        <v>1194</v>
      </c>
      <c r="F761" s="11" t="s">
        <v>1195</v>
      </c>
      <c r="G761" s="11" t="s">
        <v>126</v>
      </c>
      <c r="H761" s="11" t="s">
        <v>1207</v>
      </c>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row>
    <row r="762" spans="1:78" s="30" customFormat="1" x14ac:dyDescent="0.2">
      <c r="A762"/>
      <c r="B762"/>
      <c r="C762" t="s">
        <v>1487</v>
      </c>
      <c r="D762" t="s">
        <v>125</v>
      </c>
      <c r="E762" t="s">
        <v>1194</v>
      </c>
      <c r="F762" t="s">
        <v>1195</v>
      </c>
      <c r="G762" t="s">
        <v>126</v>
      </c>
      <c r="H762" t="s">
        <v>1207</v>
      </c>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v>4</v>
      </c>
      <c r="BB762"/>
      <c r="BC762"/>
      <c r="BD762">
        <v>3.5</v>
      </c>
      <c r="BE762"/>
      <c r="BF762"/>
      <c r="BG762"/>
      <c r="BH762"/>
      <c r="BI762"/>
      <c r="BJ762"/>
      <c r="BK762"/>
      <c r="BL762"/>
      <c r="BM762"/>
      <c r="BN762"/>
      <c r="BO762"/>
      <c r="BP762"/>
      <c r="BQ762"/>
      <c r="BR762" t="s">
        <v>67</v>
      </c>
      <c r="BS762" s="1">
        <v>44797</v>
      </c>
      <c r="BT762" t="s">
        <v>73</v>
      </c>
      <c r="BU762">
        <v>36083</v>
      </c>
      <c r="BV762" t="s">
        <v>60</v>
      </c>
      <c r="BW762" t="s">
        <v>73</v>
      </c>
      <c r="BX762"/>
      <c r="BY762"/>
      <c r="BZ762"/>
    </row>
    <row r="763" spans="1:78" x14ac:dyDescent="0.2">
      <c r="A763" s="6"/>
      <c r="B763" s="6"/>
      <c r="C763" s="6" t="s">
        <v>1487</v>
      </c>
      <c r="D763" s="6" t="s">
        <v>125</v>
      </c>
      <c r="E763" s="6" t="s">
        <v>1194</v>
      </c>
      <c r="F763" s="6" t="s">
        <v>1195</v>
      </c>
      <c r="G763" s="6" t="s">
        <v>126</v>
      </c>
      <c r="H763" s="6" t="s">
        <v>1207</v>
      </c>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v>10</v>
      </c>
      <c r="BJ763" s="6"/>
      <c r="BK763" s="6"/>
      <c r="BL763" s="6"/>
      <c r="BM763" s="6"/>
      <c r="BN763" s="6"/>
      <c r="BO763" s="6"/>
      <c r="BP763" s="6"/>
      <c r="BQ763" s="6"/>
      <c r="BR763" s="6" t="s">
        <v>67</v>
      </c>
      <c r="BS763" s="7">
        <v>44964</v>
      </c>
      <c r="BT763" s="6" t="s">
        <v>3669</v>
      </c>
      <c r="BU763" s="58" t="s">
        <v>3702</v>
      </c>
      <c r="BV763" s="6"/>
      <c r="BW763" s="6"/>
      <c r="BX763" s="6"/>
      <c r="BY763" s="6"/>
      <c r="BZ763" s="6"/>
    </row>
    <row r="764" spans="1:78" x14ac:dyDescent="0.2">
      <c r="A764" s="11" t="s">
        <v>1700</v>
      </c>
      <c r="B764" s="11"/>
      <c r="C764" s="11" t="s">
        <v>1487</v>
      </c>
      <c r="D764" s="11" t="s">
        <v>125</v>
      </c>
      <c r="E764" s="11" t="s">
        <v>1194</v>
      </c>
      <c r="F764" s="11" t="s">
        <v>1195</v>
      </c>
      <c r="G764" s="11" t="s">
        <v>1194</v>
      </c>
      <c r="H764" s="11" t="s">
        <v>1195</v>
      </c>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row>
    <row r="765" spans="1:78" x14ac:dyDescent="0.2">
      <c r="A765" s="10" t="s">
        <v>2245</v>
      </c>
      <c r="B765" s="10"/>
      <c r="C765" s="10" t="s">
        <v>1487</v>
      </c>
      <c r="D765" s="10" t="s">
        <v>125</v>
      </c>
      <c r="E765" s="10" t="s">
        <v>1194</v>
      </c>
      <c r="F765" s="10" t="s">
        <v>1195</v>
      </c>
      <c r="G765" s="10" t="s">
        <v>1194</v>
      </c>
      <c r="H765" s="10" t="s">
        <v>1195</v>
      </c>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t="s">
        <v>67</v>
      </c>
      <c r="BS765" s="12">
        <v>44820</v>
      </c>
      <c r="BT765" s="10" t="s">
        <v>2196</v>
      </c>
      <c r="BU765" s="10">
        <v>2905</v>
      </c>
      <c r="BV765" s="10" t="s">
        <v>60</v>
      </c>
      <c r="BW765" s="10" t="s">
        <v>2196</v>
      </c>
    </row>
    <row r="766" spans="1:78" x14ac:dyDescent="0.2">
      <c r="A766" s="10" t="s">
        <v>2246</v>
      </c>
      <c r="B766" s="10"/>
      <c r="C766" s="10" t="s">
        <v>1487</v>
      </c>
      <c r="D766" s="10" t="s">
        <v>125</v>
      </c>
      <c r="E766" s="10" t="s">
        <v>1194</v>
      </c>
      <c r="F766" s="10" t="s">
        <v>1195</v>
      </c>
      <c r="G766" s="10" t="s">
        <v>1194</v>
      </c>
      <c r="H766" s="10" t="s">
        <v>1195</v>
      </c>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t="s">
        <v>67</v>
      </c>
      <c r="BS766" s="12">
        <v>44820</v>
      </c>
      <c r="BT766" s="10" t="s">
        <v>2196</v>
      </c>
      <c r="BU766" s="10">
        <v>2905</v>
      </c>
      <c r="BV766" s="10" t="s">
        <v>60</v>
      </c>
      <c r="BW766" s="10" t="s">
        <v>2196</v>
      </c>
    </row>
    <row r="767" spans="1:78" x14ac:dyDescent="0.2">
      <c r="A767" s="10" t="s">
        <v>2244</v>
      </c>
      <c r="B767" s="10"/>
      <c r="C767" s="10" t="s">
        <v>1487</v>
      </c>
      <c r="D767" s="10" t="s">
        <v>125</v>
      </c>
      <c r="E767" s="10" t="s">
        <v>1194</v>
      </c>
      <c r="F767" s="10" t="s">
        <v>1195</v>
      </c>
      <c r="G767" s="10" t="s">
        <v>1194</v>
      </c>
      <c r="H767" s="10" t="s">
        <v>1195</v>
      </c>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t="s">
        <v>67</v>
      </c>
      <c r="BS767" s="12">
        <v>44820</v>
      </c>
      <c r="BT767" s="10" t="s">
        <v>2196</v>
      </c>
      <c r="BU767" s="10">
        <v>2905</v>
      </c>
      <c r="BV767" s="10" t="s">
        <v>60</v>
      </c>
      <c r="BW767" s="10" t="s">
        <v>2196</v>
      </c>
    </row>
    <row r="768" spans="1:78" x14ac:dyDescent="0.2">
      <c r="A768" t="s">
        <v>2395</v>
      </c>
      <c r="C768" t="s">
        <v>1487</v>
      </c>
      <c r="D768" t="s">
        <v>125</v>
      </c>
      <c r="E768" t="s">
        <v>1194</v>
      </c>
      <c r="F768" t="s">
        <v>1195</v>
      </c>
      <c r="G768" t="s">
        <v>1194</v>
      </c>
      <c r="H768" t="s">
        <v>1195</v>
      </c>
      <c r="BE768">
        <v>3.75</v>
      </c>
      <c r="BF768">
        <v>2.7</v>
      </c>
      <c r="BG768">
        <v>2.2999999999999998</v>
      </c>
      <c r="BH768">
        <v>2.7</v>
      </c>
      <c r="BR768" t="s">
        <v>67</v>
      </c>
      <c r="BS768" s="1">
        <v>44824</v>
      </c>
      <c r="BT768" t="s">
        <v>2329</v>
      </c>
      <c r="BU768">
        <v>2930</v>
      </c>
      <c r="BV768" t="s">
        <v>60</v>
      </c>
      <c r="BW768" t="s">
        <v>2329</v>
      </c>
    </row>
    <row r="769" spans="1:78" x14ac:dyDescent="0.2">
      <c r="A769" s="10" t="s">
        <v>3527</v>
      </c>
      <c r="B769" s="10"/>
      <c r="C769" s="10" t="s">
        <v>1487</v>
      </c>
      <c r="D769" s="10" t="s">
        <v>125</v>
      </c>
      <c r="E769" s="10" t="s">
        <v>1194</v>
      </c>
      <c r="F769" s="10" t="s">
        <v>1195</v>
      </c>
      <c r="G769" s="10" t="s">
        <v>1194</v>
      </c>
      <c r="H769" s="10" t="s">
        <v>1195</v>
      </c>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t="s">
        <v>67</v>
      </c>
      <c r="BS769" s="12">
        <v>44798</v>
      </c>
      <c r="BT769" s="10" t="s">
        <v>587</v>
      </c>
      <c r="BU769" s="10">
        <v>3701</v>
      </c>
      <c r="BV769" s="10" t="s">
        <v>60</v>
      </c>
      <c r="BW769" s="10" t="s">
        <v>587</v>
      </c>
      <c r="BX769" s="10"/>
      <c r="BY769" s="10"/>
      <c r="BZ769" s="10"/>
    </row>
    <row r="770" spans="1:78" x14ac:dyDescent="0.2">
      <c r="A770" s="41" t="s">
        <v>3525</v>
      </c>
      <c r="B770" s="10"/>
      <c r="C770" s="10" t="s">
        <v>1487</v>
      </c>
      <c r="D770" s="10" t="s">
        <v>125</v>
      </c>
      <c r="E770" s="10" t="s">
        <v>1194</v>
      </c>
      <c r="F770" s="10" t="s">
        <v>1195</v>
      </c>
      <c r="G770" s="10" t="s">
        <v>1194</v>
      </c>
      <c r="H770" s="10" t="s">
        <v>1195</v>
      </c>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t="s">
        <v>3526</v>
      </c>
      <c r="BR770" s="10" t="s">
        <v>67</v>
      </c>
      <c r="BS770" s="12">
        <v>44798</v>
      </c>
      <c r="BT770" s="10" t="s">
        <v>587</v>
      </c>
      <c r="BU770" s="10">
        <v>3701</v>
      </c>
      <c r="BV770" s="10" t="s">
        <v>60</v>
      </c>
      <c r="BW770" s="10" t="s">
        <v>587</v>
      </c>
      <c r="BX770" s="10"/>
      <c r="BY770" s="10"/>
      <c r="BZ770" s="10"/>
    </row>
    <row r="771" spans="1:78" x14ac:dyDescent="0.2">
      <c r="A771" t="s">
        <v>94</v>
      </c>
      <c r="C771" t="s">
        <v>1487</v>
      </c>
      <c r="D771" t="s">
        <v>125</v>
      </c>
      <c r="E771" t="s">
        <v>1194</v>
      </c>
      <c r="F771" t="s">
        <v>1195</v>
      </c>
      <c r="G771" t="s">
        <v>1194</v>
      </c>
      <c r="H771" t="s">
        <v>1195</v>
      </c>
      <c r="AW771">
        <v>3.4</v>
      </c>
      <c r="AX771">
        <v>2.77</v>
      </c>
      <c r="AY771">
        <v>2.91</v>
      </c>
      <c r="AZ771">
        <v>2.91</v>
      </c>
      <c r="BA771">
        <v>3.6</v>
      </c>
      <c r="BB771">
        <v>3.24</v>
      </c>
      <c r="BC771">
        <v>3.1</v>
      </c>
      <c r="BD771">
        <v>3.24</v>
      </c>
      <c r="BQ771" t="s">
        <v>288</v>
      </c>
      <c r="BR771" t="s">
        <v>67</v>
      </c>
      <c r="BS771"/>
      <c r="BT771" t="s">
        <v>289</v>
      </c>
      <c r="BU771">
        <v>7306</v>
      </c>
    </row>
    <row r="772" spans="1:78" x14ac:dyDescent="0.2">
      <c r="A772" t="s">
        <v>94</v>
      </c>
      <c r="C772" t="s">
        <v>1487</v>
      </c>
      <c r="D772" t="s">
        <v>125</v>
      </c>
      <c r="E772" t="s">
        <v>1194</v>
      </c>
      <c r="F772" t="s">
        <v>1195</v>
      </c>
      <c r="G772" t="s">
        <v>1194</v>
      </c>
      <c r="H772" t="s">
        <v>1195</v>
      </c>
      <c r="AO772">
        <f>AVERAGE(3.6,3.9)</f>
        <v>3.75</v>
      </c>
      <c r="AR772">
        <f>AVERAGE(2.1,2.4)</f>
        <v>2.25</v>
      </c>
      <c r="AS772">
        <f>AVERAGE(3.45,4.35)</f>
        <v>3.9</v>
      </c>
      <c r="AV772">
        <f>AVERAGE(2.55,3.15)</f>
        <v>2.8499999999999996</v>
      </c>
      <c r="AW772">
        <f>AVERAGE(3.15,4.05)</f>
        <v>3.5999999999999996</v>
      </c>
      <c r="AX772">
        <f>AVERAGE(2.4,3.45)</f>
        <v>2.9249999999999998</v>
      </c>
      <c r="AY772">
        <f>AVERAGE(2.55,3.45)</f>
        <v>3</v>
      </c>
      <c r="AZ772">
        <f>MAX(AX772:AY772)</f>
        <v>3</v>
      </c>
      <c r="BA772">
        <f>AVERAGE(3.45,4.5)</f>
        <v>3.9750000000000001</v>
      </c>
      <c r="BB772">
        <f>AVERAGE(2.85,3.9)</f>
        <v>3.375</v>
      </c>
      <c r="BC772">
        <f>AVERAGE(2.85,3.75)</f>
        <v>3.3</v>
      </c>
      <c r="BD772">
        <f>MAX(BB772:BC772)</f>
        <v>3.375</v>
      </c>
      <c r="BE772">
        <f>AVERAGE(3.15,4.35)</f>
        <v>3.75</v>
      </c>
      <c r="BF772">
        <f>AVERAGE(2.4,3.15)</f>
        <v>2.7749999999999999</v>
      </c>
      <c r="BH772">
        <f>MAX(BF772:BG772)</f>
        <v>2.7749999999999999</v>
      </c>
      <c r="BQ772" t="s">
        <v>2462</v>
      </c>
      <c r="BR772" t="s">
        <v>67</v>
      </c>
      <c r="BS772" s="1">
        <v>44825</v>
      </c>
      <c r="BT772" t="s">
        <v>2426</v>
      </c>
      <c r="BU772">
        <v>79420</v>
      </c>
    </row>
    <row r="773" spans="1:78" x14ac:dyDescent="0.2">
      <c r="A773" t="s">
        <v>94</v>
      </c>
      <c r="C773" t="s">
        <v>1487</v>
      </c>
      <c r="D773" t="s">
        <v>125</v>
      </c>
      <c r="E773" t="s">
        <v>1194</v>
      </c>
      <c r="F773" t="s">
        <v>1195</v>
      </c>
      <c r="G773" t="s">
        <v>1194</v>
      </c>
      <c r="H773" t="s">
        <v>1195</v>
      </c>
      <c r="I773" t="b">
        <v>0</v>
      </c>
      <c r="Y773">
        <v>3.34</v>
      </c>
      <c r="AB773">
        <v>4.47</v>
      </c>
      <c r="AC773">
        <v>3.44</v>
      </c>
      <c r="AF773">
        <v>5.08</v>
      </c>
      <c r="AG773">
        <v>2.3199999999999998</v>
      </c>
      <c r="AJ773">
        <v>3.51</v>
      </c>
      <c r="AO773">
        <v>3.75</v>
      </c>
      <c r="AR773">
        <v>2.23</v>
      </c>
      <c r="AS773">
        <v>4.07</v>
      </c>
      <c r="AV773">
        <v>2.77</v>
      </c>
      <c r="AW773">
        <v>3.58</v>
      </c>
      <c r="AX773">
        <v>2.84</v>
      </c>
      <c r="AY773">
        <v>3.01</v>
      </c>
      <c r="AZ773">
        <v>3.01</v>
      </c>
      <c r="BA773">
        <v>3.92</v>
      </c>
      <c r="BB773">
        <v>3.41</v>
      </c>
      <c r="BC773">
        <v>3.42</v>
      </c>
      <c r="BD773">
        <v>3.42</v>
      </c>
      <c r="BE773">
        <v>3.82</v>
      </c>
      <c r="BH773">
        <v>2.75</v>
      </c>
      <c r="BR773" t="s">
        <v>67</v>
      </c>
      <c r="BS773" s="1">
        <v>44820</v>
      </c>
      <c r="BT773" t="s">
        <v>2196</v>
      </c>
      <c r="BU773">
        <v>2905</v>
      </c>
    </row>
    <row r="774" spans="1:78" x14ac:dyDescent="0.2">
      <c r="A774" t="s">
        <v>1896</v>
      </c>
      <c r="C774" t="s">
        <v>1487</v>
      </c>
      <c r="D774" t="s">
        <v>125</v>
      </c>
      <c r="E774" t="s">
        <v>1194</v>
      </c>
      <c r="F774" t="s">
        <v>1195</v>
      </c>
      <c r="G774" t="s">
        <v>1194</v>
      </c>
      <c r="H774" t="s">
        <v>1195</v>
      </c>
      <c r="AC774">
        <v>2.95</v>
      </c>
      <c r="AF774">
        <v>4.53</v>
      </c>
      <c r="BR774" t="s">
        <v>67</v>
      </c>
      <c r="BS774" s="1">
        <v>44813</v>
      </c>
      <c r="BT774" t="s">
        <v>1907</v>
      </c>
      <c r="BU774">
        <v>34317</v>
      </c>
      <c r="BV774" t="s">
        <v>60</v>
      </c>
      <c r="BW774" s="9" t="s">
        <v>1907</v>
      </c>
    </row>
    <row r="775" spans="1:78" x14ac:dyDescent="0.2">
      <c r="A775" t="s">
        <v>1895</v>
      </c>
      <c r="C775" t="s">
        <v>1487</v>
      </c>
      <c r="D775" t="s">
        <v>125</v>
      </c>
      <c r="E775" t="s">
        <v>1194</v>
      </c>
      <c r="F775" t="s">
        <v>1195</v>
      </c>
      <c r="G775" t="s">
        <v>1194</v>
      </c>
      <c r="H775" t="s">
        <v>1195</v>
      </c>
      <c r="AC775">
        <v>3.1</v>
      </c>
      <c r="AF775">
        <v>4.7</v>
      </c>
      <c r="BR775" t="s">
        <v>67</v>
      </c>
      <c r="BS775" s="1">
        <v>44813</v>
      </c>
      <c r="BT775" t="s">
        <v>1907</v>
      </c>
      <c r="BU775">
        <v>34317</v>
      </c>
      <c r="BV775" t="s">
        <v>60</v>
      </c>
      <c r="BW775" s="9" t="s">
        <v>1907</v>
      </c>
    </row>
    <row r="776" spans="1:78" x14ac:dyDescent="0.2">
      <c r="A776" t="s">
        <v>1897</v>
      </c>
      <c r="C776" t="s">
        <v>1487</v>
      </c>
      <c r="D776" t="s">
        <v>125</v>
      </c>
      <c r="E776" t="s">
        <v>1194</v>
      </c>
      <c r="F776" t="s">
        <v>1195</v>
      </c>
      <c r="G776" t="s">
        <v>1194</v>
      </c>
      <c r="H776" t="s">
        <v>1195</v>
      </c>
      <c r="AO776">
        <v>3.6</v>
      </c>
      <c r="AR776">
        <v>1.68</v>
      </c>
      <c r="BR776" t="s">
        <v>67</v>
      </c>
      <c r="BS776" s="1">
        <v>44813</v>
      </c>
      <c r="BT776" t="s">
        <v>1907</v>
      </c>
      <c r="BU776">
        <v>34317</v>
      </c>
      <c r="BV776" t="s">
        <v>60</v>
      </c>
      <c r="BW776" s="9" t="s">
        <v>1907</v>
      </c>
    </row>
    <row r="777" spans="1:78" x14ac:dyDescent="0.2">
      <c r="A777" t="s">
        <v>1893</v>
      </c>
      <c r="C777" t="s">
        <v>1487</v>
      </c>
      <c r="D777" t="s">
        <v>125</v>
      </c>
      <c r="E777" t="s">
        <v>1194</v>
      </c>
      <c r="F777" t="s">
        <v>1195</v>
      </c>
      <c r="G777" t="s">
        <v>1194</v>
      </c>
      <c r="H777" t="s">
        <v>1195</v>
      </c>
      <c r="U777">
        <v>3</v>
      </c>
      <c r="X777">
        <v>3.72</v>
      </c>
      <c r="BR777" t="s">
        <v>67</v>
      </c>
      <c r="BS777" s="1">
        <v>44813</v>
      </c>
      <c r="BT777" t="s">
        <v>1907</v>
      </c>
      <c r="BU777">
        <v>34317</v>
      </c>
      <c r="BV777" t="s">
        <v>60</v>
      </c>
      <c r="BW777" s="9" t="s">
        <v>1907</v>
      </c>
    </row>
    <row r="778" spans="1:78" s="2" customFormat="1" x14ac:dyDescent="0.2">
      <c r="A778" t="s">
        <v>1898</v>
      </c>
      <c r="B778"/>
      <c r="C778" t="s">
        <v>1487</v>
      </c>
      <c r="D778" t="s">
        <v>125</v>
      </c>
      <c r="E778" t="s">
        <v>1194</v>
      </c>
      <c r="F778" t="s">
        <v>1195</v>
      </c>
      <c r="G778" t="s">
        <v>1194</v>
      </c>
      <c r="H778" t="s">
        <v>1195</v>
      </c>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v>3.5</v>
      </c>
      <c r="BB778"/>
      <c r="BC778"/>
      <c r="BD778">
        <v>2.89</v>
      </c>
      <c r="BE778"/>
      <c r="BF778"/>
      <c r="BG778"/>
      <c r="BH778"/>
      <c r="BI778"/>
      <c r="BJ778"/>
      <c r="BK778"/>
      <c r="BL778"/>
      <c r="BM778"/>
      <c r="BN778"/>
      <c r="BO778"/>
      <c r="BP778"/>
      <c r="BQ778"/>
      <c r="BR778" t="s">
        <v>67</v>
      </c>
      <c r="BS778" s="1">
        <v>44813</v>
      </c>
      <c r="BT778" t="s">
        <v>1907</v>
      </c>
      <c r="BU778">
        <v>34317</v>
      </c>
      <c r="BV778" t="s">
        <v>60</v>
      </c>
      <c r="BW778" s="9" t="s">
        <v>1907</v>
      </c>
      <c r="BX778"/>
      <c r="BY778"/>
      <c r="BZ778"/>
    </row>
    <row r="779" spans="1:78" s="2" customFormat="1" x14ac:dyDescent="0.2">
      <c r="A779" t="s">
        <v>1894</v>
      </c>
      <c r="B779"/>
      <c r="C779" t="s">
        <v>1487</v>
      </c>
      <c r="D779" t="s">
        <v>125</v>
      </c>
      <c r="E779" t="s">
        <v>1194</v>
      </c>
      <c r="F779" t="s">
        <v>1195</v>
      </c>
      <c r="G779" t="s">
        <v>1194</v>
      </c>
      <c r="H779" t="s">
        <v>1195</v>
      </c>
      <c r="I779"/>
      <c r="J779"/>
      <c r="K779"/>
      <c r="L779"/>
      <c r="M779"/>
      <c r="N779"/>
      <c r="O779"/>
      <c r="P779"/>
      <c r="Q779"/>
      <c r="R779"/>
      <c r="S779"/>
      <c r="T779"/>
      <c r="U779">
        <v>2.8</v>
      </c>
      <c r="V779"/>
      <c r="W779"/>
      <c r="X779">
        <v>3.47</v>
      </c>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c r="BO779"/>
      <c r="BP779"/>
      <c r="BQ779"/>
      <c r="BR779" t="s">
        <v>67</v>
      </c>
      <c r="BS779" s="1">
        <v>44813</v>
      </c>
      <c r="BT779" t="s">
        <v>1907</v>
      </c>
      <c r="BU779">
        <v>34317</v>
      </c>
      <c r="BV779" t="s">
        <v>60</v>
      </c>
      <c r="BW779" t="s">
        <v>1907</v>
      </c>
      <c r="BX779"/>
      <c r="BY779"/>
      <c r="BZ779"/>
    </row>
    <row r="780" spans="1:78" x14ac:dyDescent="0.2">
      <c r="A780" t="s">
        <v>1193</v>
      </c>
      <c r="C780" t="s">
        <v>1487</v>
      </c>
      <c r="D780" t="s">
        <v>125</v>
      </c>
      <c r="E780" t="s">
        <v>1194</v>
      </c>
      <c r="F780" t="s">
        <v>1195</v>
      </c>
      <c r="G780" t="s">
        <v>1194</v>
      </c>
      <c r="H780" t="s">
        <v>1196</v>
      </c>
      <c r="I780" t="b">
        <v>0</v>
      </c>
      <c r="K780" t="s">
        <v>408</v>
      </c>
      <c r="AK780">
        <v>2.75</v>
      </c>
      <c r="AN780">
        <v>1.35</v>
      </c>
      <c r="AO780">
        <v>3.2</v>
      </c>
      <c r="AR780">
        <v>1.6</v>
      </c>
      <c r="AS780">
        <v>3.7</v>
      </c>
      <c r="AV780">
        <v>2.2000000000000002</v>
      </c>
      <c r="AW780">
        <v>2.8</v>
      </c>
      <c r="AZ780">
        <v>1.6</v>
      </c>
      <c r="BA780">
        <v>3.23</v>
      </c>
      <c r="BD780">
        <v>1.87</v>
      </c>
      <c r="BH780">
        <v>2.5499999999999998</v>
      </c>
      <c r="BQ780" t="s">
        <v>1193</v>
      </c>
      <c r="BR780" t="s">
        <v>67</v>
      </c>
      <c r="BS780"/>
      <c r="BT780" t="s">
        <v>409</v>
      </c>
      <c r="BU780">
        <v>8868</v>
      </c>
    </row>
    <row r="781" spans="1:78" x14ac:dyDescent="0.2">
      <c r="A781" s="10" t="s">
        <v>3636</v>
      </c>
      <c r="B781" s="10"/>
      <c r="C781" s="10" t="s">
        <v>1487</v>
      </c>
      <c r="D781" s="10" t="s">
        <v>125</v>
      </c>
      <c r="E781" s="10" t="s">
        <v>1194</v>
      </c>
      <c r="F781" s="10" t="s">
        <v>1195</v>
      </c>
      <c r="G781" s="10" t="s">
        <v>1194</v>
      </c>
      <c r="H781" s="10" t="s">
        <v>1196</v>
      </c>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t="s">
        <v>67</v>
      </c>
      <c r="BS781" s="12">
        <v>44964</v>
      </c>
      <c r="BT781" s="10" t="s">
        <v>409</v>
      </c>
      <c r="BU781" s="10">
        <v>8868</v>
      </c>
      <c r="BV781" s="10" t="s">
        <v>60</v>
      </c>
      <c r="BW781" s="10" t="s">
        <v>409</v>
      </c>
      <c r="BX781" s="10"/>
      <c r="BY781" s="10"/>
      <c r="BZ781" s="10"/>
    </row>
    <row r="782" spans="1:78" x14ac:dyDescent="0.2">
      <c r="A782" t="s">
        <v>1197</v>
      </c>
      <c r="C782" t="s">
        <v>1487</v>
      </c>
      <c r="D782" t="s">
        <v>125</v>
      </c>
      <c r="E782" t="s">
        <v>1194</v>
      </c>
      <c r="F782" t="s">
        <v>1195</v>
      </c>
      <c r="G782" t="s">
        <v>1194</v>
      </c>
      <c r="H782" t="s">
        <v>1196</v>
      </c>
      <c r="K782" t="s">
        <v>408</v>
      </c>
      <c r="AC782">
        <v>2.8</v>
      </c>
      <c r="AF782">
        <v>3.6</v>
      </c>
      <c r="BR782" t="s">
        <v>67</v>
      </c>
      <c r="BS782"/>
      <c r="BT782" t="s">
        <v>409</v>
      </c>
      <c r="BU782">
        <v>8868</v>
      </c>
      <c r="BV782" t="s">
        <v>60</v>
      </c>
      <c r="BW782" t="s">
        <v>409</v>
      </c>
    </row>
    <row r="783" spans="1:78" x14ac:dyDescent="0.2">
      <c r="A783" s="10" t="s">
        <v>1198</v>
      </c>
      <c r="B783" s="10"/>
      <c r="C783" s="10" t="s">
        <v>1487</v>
      </c>
      <c r="D783" s="10" t="s">
        <v>125</v>
      </c>
      <c r="E783" s="10" t="s">
        <v>1194</v>
      </c>
      <c r="F783" s="10" t="s">
        <v>1195</v>
      </c>
      <c r="G783" s="10" t="s">
        <v>1194</v>
      </c>
      <c r="H783" s="10" t="s">
        <v>1196</v>
      </c>
      <c r="I783" s="10"/>
      <c r="J783" s="10"/>
      <c r="K783" s="10" t="s">
        <v>408</v>
      </c>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t="s">
        <v>1199</v>
      </c>
      <c r="BR783" s="10" t="s">
        <v>67</v>
      </c>
      <c r="BS783" s="10"/>
      <c r="BT783" s="10" t="s">
        <v>409</v>
      </c>
      <c r="BU783" s="10">
        <v>8868</v>
      </c>
      <c r="BV783" s="10" t="s">
        <v>60</v>
      </c>
      <c r="BW783" s="10" t="s">
        <v>409</v>
      </c>
      <c r="BX783" s="10"/>
      <c r="BY783" s="10"/>
      <c r="BZ783" s="10"/>
    </row>
    <row r="784" spans="1:78" s="10" customFormat="1" x14ac:dyDescent="0.2">
      <c r="A784" s="10" t="s">
        <v>1200</v>
      </c>
      <c r="C784" s="10" t="s">
        <v>1487</v>
      </c>
      <c r="D784" s="10" t="s">
        <v>125</v>
      </c>
      <c r="E784" s="10" t="s">
        <v>1194</v>
      </c>
      <c r="F784" s="10" t="s">
        <v>1195</v>
      </c>
      <c r="G784" s="10" t="s">
        <v>1194</v>
      </c>
      <c r="H784" s="10" t="s">
        <v>1196</v>
      </c>
      <c r="K784" s="10" t="s">
        <v>408</v>
      </c>
      <c r="BQ784" s="10" t="s">
        <v>1199</v>
      </c>
      <c r="BR784" s="10" t="s">
        <v>67</v>
      </c>
      <c r="BT784" s="10" t="s">
        <v>409</v>
      </c>
      <c r="BU784" s="10">
        <v>8868</v>
      </c>
      <c r="BV784" s="10" t="s">
        <v>60</v>
      </c>
      <c r="BW784" s="10" t="s">
        <v>409</v>
      </c>
    </row>
    <row r="785" spans="1:78" s="10" customFormat="1" x14ac:dyDescent="0.2">
      <c r="A785" s="10" t="s">
        <v>1201</v>
      </c>
      <c r="C785" s="10" t="s">
        <v>1487</v>
      </c>
      <c r="D785" s="10" t="s">
        <v>125</v>
      </c>
      <c r="E785" s="10" t="s">
        <v>1194</v>
      </c>
      <c r="F785" s="10" t="s">
        <v>1195</v>
      </c>
      <c r="G785" s="10" t="s">
        <v>1194</v>
      </c>
      <c r="H785" s="10" t="s">
        <v>1196</v>
      </c>
      <c r="K785" s="10" t="s">
        <v>408</v>
      </c>
      <c r="BQ785" s="10" t="s">
        <v>1199</v>
      </c>
      <c r="BR785" s="10" t="s">
        <v>67</v>
      </c>
      <c r="BT785" s="10" t="s">
        <v>409</v>
      </c>
      <c r="BU785" s="10">
        <v>8868</v>
      </c>
      <c r="BV785" s="10" t="s">
        <v>60</v>
      </c>
      <c r="BW785" s="10" t="s">
        <v>409</v>
      </c>
    </row>
    <row r="786" spans="1:78" s="10" customFormat="1" x14ac:dyDescent="0.2">
      <c r="A786" s="10" t="s">
        <v>1202</v>
      </c>
      <c r="C786" s="10" t="s">
        <v>1487</v>
      </c>
      <c r="D786" s="10" t="s">
        <v>125</v>
      </c>
      <c r="E786" s="10" t="s">
        <v>1194</v>
      </c>
      <c r="F786" s="10" t="s">
        <v>1195</v>
      </c>
      <c r="G786" s="10" t="s">
        <v>1194</v>
      </c>
      <c r="H786" s="10" t="s">
        <v>1196</v>
      </c>
      <c r="K786" s="10" t="s">
        <v>408</v>
      </c>
      <c r="BQ786" s="10" t="s">
        <v>1199</v>
      </c>
      <c r="BR786" s="10" t="s">
        <v>67</v>
      </c>
      <c r="BT786" s="10" t="s">
        <v>409</v>
      </c>
      <c r="BU786" s="10">
        <v>8868</v>
      </c>
      <c r="BV786" s="10" t="s">
        <v>60</v>
      </c>
      <c r="BW786" s="10" t="s">
        <v>409</v>
      </c>
    </row>
    <row r="787" spans="1:78" s="10" customFormat="1" x14ac:dyDescent="0.2">
      <c r="A787" s="10" t="s">
        <v>1203</v>
      </c>
      <c r="C787" s="10" t="s">
        <v>1487</v>
      </c>
      <c r="D787" s="10" t="s">
        <v>125</v>
      </c>
      <c r="E787" s="10" t="s">
        <v>1194</v>
      </c>
      <c r="F787" s="10" t="s">
        <v>1195</v>
      </c>
      <c r="G787" s="10" t="s">
        <v>1194</v>
      </c>
      <c r="H787" s="10" t="s">
        <v>1196</v>
      </c>
      <c r="K787" s="10" t="s">
        <v>408</v>
      </c>
      <c r="BQ787" s="10" t="s">
        <v>1199</v>
      </c>
      <c r="BR787" s="10" t="s">
        <v>67</v>
      </c>
      <c r="BT787" s="10" t="s">
        <v>409</v>
      </c>
      <c r="BU787" s="10">
        <v>8868</v>
      </c>
      <c r="BV787" s="10" t="s">
        <v>60</v>
      </c>
      <c r="BW787" s="10" t="s">
        <v>409</v>
      </c>
    </row>
    <row r="788" spans="1:78" s="10" customFormat="1" x14ac:dyDescent="0.2">
      <c r="A788" s="10" t="s">
        <v>1204</v>
      </c>
      <c r="C788" s="10" t="s">
        <v>1487</v>
      </c>
      <c r="D788" s="10" t="s">
        <v>125</v>
      </c>
      <c r="E788" s="10" t="s">
        <v>1194</v>
      </c>
      <c r="F788" s="10" t="s">
        <v>1195</v>
      </c>
      <c r="G788" s="10" t="s">
        <v>1194</v>
      </c>
      <c r="H788" s="10" t="s">
        <v>1196</v>
      </c>
      <c r="K788" s="10" t="s">
        <v>408</v>
      </c>
      <c r="BQ788" s="10" t="s">
        <v>1199</v>
      </c>
      <c r="BR788" s="10" t="s">
        <v>67</v>
      </c>
      <c r="BT788" s="10" t="s">
        <v>409</v>
      </c>
      <c r="BU788" s="10">
        <v>8868</v>
      </c>
      <c r="BV788" s="10" t="s">
        <v>60</v>
      </c>
      <c r="BW788" s="10" t="s">
        <v>409</v>
      </c>
    </row>
    <row r="789" spans="1:78" s="2" customFormat="1" x14ac:dyDescent="0.2">
      <c r="A789" s="10" t="s">
        <v>1208</v>
      </c>
      <c r="B789" s="10"/>
      <c r="C789" s="10" t="s">
        <v>1487</v>
      </c>
      <c r="D789" s="10" t="s">
        <v>125</v>
      </c>
      <c r="E789" s="10" t="s">
        <v>1194</v>
      </c>
      <c r="F789" s="10" t="s">
        <v>1209</v>
      </c>
      <c r="G789" s="10" t="s">
        <v>573</v>
      </c>
      <c r="H789" s="10" t="s">
        <v>1209</v>
      </c>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t="s">
        <v>67</v>
      </c>
      <c r="BS789" s="10"/>
      <c r="BT789" s="10" t="s">
        <v>200</v>
      </c>
      <c r="BU789" s="10">
        <v>7016</v>
      </c>
      <c r="BV789" s="10" t="s">
        <v>60</v>
      </c>
      <c r="BW789" s="10" t="s">
        <v>200</v>
      </c>
      <c r="BX789" s="10"/>
      <c r="BY789" s="10"/>
      <c r="BZ789" s="10"/>
    </row>
    <row r="790" spans="1:78" x14ac:dyDescent="0.2">
      <c r="A790" s="10" t="s">
        <v>1210</v>
      </c>
      <c r="B790" s="10"/>
      <c r="C790" s="10" t="s">
        <v>1487</v>
      </c>
      <c r="D790" s="10" t="s">
        <v>125</v>
      </c>
      <c r="E790" s="10" t="s">
        <v>1194</v>
      </c>
      <c r="F790" s="10" t="s">
        <v>1209</v>
      </c>
      <c r="G790" s="10" t="s">
        <v>573</v>
      </c>
      <c r="H790" s="10" t="s">
        <v>1209</v>
      </c>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t="s">
        <v>67</v>
      </c>
      <c r="BS790" s="10"/>
      <c r="BT790" s="10" t="s">
        <v>200</v>
      </c>
      <c r="BU790" s="10">
        <v>7016</v>
      </c>
      <c r="BV790" s="10" t="s">
        <v>60</v>
      </c>
      <c r="BW790" s="10" t="s">
        <v>200</v>
      </c>
      <c r="BX790" s="10"/>
      <c r="BY790" s="10"/>
      <c r="BZ790" s="10"/>
    </row>
    <row r="791" spans="1:78" s="2" customFormat="1" x14ac:dyDescent="0.2">
      <c r="A791" s="11" t="s">
        <v>1700</v>
      </c>
      <c r="B791" s="11"/>
      <c r="C791" s="11" t="s">
        <v>1487</v>
      </c>
      <c r="D791" s="11" t="s">
        <v>125</v>
      </c>
      <c r="E791" s="11" t="s">
        <v>1194</v>
      </c>
      <c r="F791" s="11" t="s">
        <v>1209</v>
      </c>
      <c r="G791" s="11" t="s">
        <v>573</v>
      </c>
      <c r="H791" s="11" t="s">
        <v>1433</v>
      </c>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c r="BY791"/>
      <c r="BZ791"/>
    </row>
    <row r="792" spans="1:78" s="2" customFormat="1" x14ac:dyDescent="0.2">
      <c r="A792" t="s">
        <v>1434</v>
      </c>
      <c r="B792"/>
      <c r="C792" t="s">
        <v>1487</v>
      </c>
      <c r="D792" t="s">
        <v>125</v>
      </c>
      <c r="E792" t="s">
        <v>1194</v>
      </c>
      <c r="F792" t="s">
        <v>1209</v>
      </c>
      <c r="G792" t="s">
        <v>573</v>
      </c>
      <c r="H792" t="s">
        <v>1433</v>
      </c>
      <c r="I792" t="b">
        <v>0</v>
      </c>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v>4.4000000000000004</v>
      </c>
      <c r="BB792"/>
      <c r="BC792"/>
      <c r="BD792">
        <v>4</v>
      </c>
      <c r="BE792">
        <v>3.8</v>
      </c>
      <c r="BF792"/>
      <c r="BG792"/>
      <c r="BH792">
        <v>2.9</v>
      </c>
      <c r="BI792"/>
      <c r="BJ792"/>
      <c r="BK792"/>
      <c r="BL792"/>
      <c r="BM792"/>
      <c r="BN792"/>
      <c r="BO792"/>
      <c r="BP792"/>
      <c r="BQ792"/>
      <c r="BR792" t="s">
        <v>67</v>
      </c>
      <c r="BS792" s="1">
        <v>44820</v>
      </c>
      <c r="BT792" t="s">
        <v>2276</v>
      </c>
      <c r="BU792" t="s">
        <v>2308</v>
      </c>
      <c r="BV792" t="s">
        <v>60</v>
      </c>
      <c r="BW792" t="s">
        <v>2276</v>
      </c>
      <c r="BX792"/>
      <c r="BY792"/>
      <c r="BZ792"/>
    </row>
    <row r="793" spans="1:78" x14ac:dyDescent="0.2">
      <c r="A793" t="s">
        <v>1434</v>
      </c>
      <c r="C793" t="s">
        <v>1487</v>
      </c>
      <c r="D793" t="s">
        <v>125</v>
      </c>
      <c r="E793" t="s">
        <v>1194</v>
      </c>
      <c r="F793" t="s">
        <v>1209</v>
      </c>
      <c r="G793" t="s">
        <v>573</v>
      </c>
      <c r="H793" t="s">
        <v>1433</v>
      </c>
      <c r="BA793">
        <v>4.4000000000000004</v>
      </c>
      <c r="BD793">
        <v>4</v>
      </c>
      <c r="BE793">
        <v>3.8</v>
      </c>
      <c r="BH793">
        <v>2.9</v>
      </c>
      <c r="BR793" t="s">
        <v>67</v>
      </c>
      <c r="BS793" s="1">
        <v>44806</v>
      </c>
      <c r="BT793" t="s">
        <v>1422</v>
      </c>
      <c r="BU793">
        <v>6619</v>
      </c>
      <c r="BV793" t="s">
        <v>60</v>
      </c>
      <c r="BW793" t="s">
        <v>1422</v>
      </c>
    </row>
    <row r="794" spans="1:78" x14ac:dyDescent="0.2">
      <c r="A794" t="s">
        <v>1435</v>
      </c>
      <c r="B794" t="s">
        <v>63</v>
      </c>
      <c r="C794" t="s">
        <v>1487</v>
      </c>
      <c r="D794" t="s">
        <v>125</v>
      </c>
      <c r="E794" t="s">
        <v>1194</v>
      </c>
      <c r="F794" t="s">
        <v>1209</v>
      </c>
      <c r="G794" t="s">
        <v>573</v>
      </c>
      <c r="H794" t="s">
        <v>1433</v>
      </c>
      <c r="U794">
        <v>3.7</v>
      </c>
      <c r="X794">
        <v>4.5</v>
      </c>
      <c r="Y794">
        <v>3.9</v>
      </c>
      <c r="AB794">
        <v>4.9000000000000004</v>
      </c>
      <c r="AC794">
        <v>3.6</v>
      </c>
      <c r="AF794">
        <v>5.8</v>
      </c>
      <c r="BQ794" t="s">
        <v>1436</v>
      </c>
      <c r="BR794" t="s">
        <v>67</v>
      </c>
      <c r="BS794" s="1">
        <v>44806</v>
      </c>
      <c r="BT794" t="s">
        <v>1422</v>
      </c>
      <c r="BU794">
        <v>6619</v>
      </c>
      <c r="BV794" t="s">
        <v>60</v>
      </c>
      <c r="BW794" t="s">
        <v>1422</v>
      </c>
    </row>
    <row r="795" spans="1:78" s="2" customFormat="1" x14ac:dyDescent="0.2">
      <c r="A795" t="s">
        <v>1435</v>
      </c>
      <c r="B795"/>
      <c r="C795" t="s">
        <v>1487</v>
      </c>
      <c r="D795" t="s">
        <v>125</v>
      </c>
      <c r="E795" t="s">
        <v>1194</v>
      </c>
      <c r="F795" t="s">
        <v>1209</v>
      </c>
      <c r="G795" t="s">
        <v>573</v>
      </c>
      <c r="H795" t="s">
        <v>1433</v>
      </c>
      <c r="I795" t="b">
        <v>0</v>
      </c>
      <c r="J795"/>
      <c r="K795"/>
      <c r="L795"/>
      <c r="M795"/>
      <c r="N795"/>
      <c r="O795"/>
      <c r="P795"/>
      <c r="Q795"/>
      <c r="R795"/>
      <c r="S795"/>
      <c r="T795"/>
      <c r="U795">
        <v>3.7</v>
      </c>
      <c r="V795"/>
      <c r="W795"/>
      <c r="X795">
        <v>4.5</v>
      </c>
      <c r="Y795">
        <v>3.9</v>
      </c>
      <c r="Z795"/>
      <c r="AA795"/>
      <c r="AB795">
        <v>4.9000000000000004</v>
      </c>
      <c r="AC795">
        <v>3.6</v>
      </c>
      <c r="AD795"/>
      <c r="AE795"/>
      <c r="AF795">
        <v>5.8</v>
      </c>
      <c r="AG795"/>
      <c r="AH795"/>
      <c r="AI795"/>
      <c r="AJ795"/>
      <c r="AK795"/>
      <c r="AL795"/>
      <c r="AM795"/>
      <c r="AN795"/>
      <c r="AO795"/>
      <c r="AP795"/>
      <c r="AQ795"/>
      <c r="AR795"/>
      <c r="AS795"/>
      <c r="AT795"/>
      <c r="AU795"/>
      <c r="AV795"/>
      <c r="AW795"/>
      <c r="AX795"/>
      <c r="AY795"/>
      <c r="AZ795"/>
      <c r="BA795"/>
      <c r="BB795"/>
      <c r="BC795"/>
      <c r="BD795"/>
      <c r="BE795"/>
      <c r="BF795"/>
      <c r="BG795"/>
      <c r="BH795"/>
      <c r="BI795"/>
      <c r="BJ795"/>
      <c r="BK795"/>
      <c r="BL795"/>
      <c r="BM795"/>
      <c r="BN795"/>
      <c r="BO795"/>
      <c r="BP795"/>
      <c r="BQ795"/>
      <c r="BR795" t="s">
        <v>67</v>
      </c>
      <c r="BS795" s="1">
        <v>44820</v>
      </c>
      <c r="BT795" t="s">
        <v>2276</v>
      </c>
      <c r="BU795" t="s">
        <v>2308</v>
      </c>
      <c r="BV795" s="15" t="s">
        <v>60</v>
      </c>
      <c r="BW795" t="s">
        <v>2276</v>
      </c>
      <c r="BX795"/>
      <c r="BY795"/>
      <c r="BZ795"/>
    </row>
    <row r="796" spans="1:78" s="2" customFormat="1" x14ac:dyDescent="0.2">
      <c r="A796" s="11" t="s">
        <v>1700</v>
      </c>
      <c r="B796" s="11"/>
      <c r="C796" s="11" t="s">
        <v>1487</v>
      </c>
      <c r="D796" s="11" t="s">
        <v>125</v>
      </c>
      <c r="E796" s="11" t="s">
        <v>1194</v>
      </c>
      <c r="F796" s="11" t="s">
        <v>1209</v>
      </c>
      <c r="G796" s="11" t="s">
        <v>1440</v>
      </c>
      <c r="H796" s="11" t="s">
        <v>1441</v>
      </c>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c r="BY796"/>
      <c r="BZ796"/>
    </row>
    <row r="797" spans="1:78" x14ac:dyDescent="0.2">
      <c r="A797" t="s">
        <v>1439</v>
      </c>
      <c r="B797" t="s">
        <v>63</v>
      </c>
      <c r="C797" t="s">
        <v>1487</v>
      </c>
      <c r="D797" t="s">
        <v>125</v>
      </c>
      <c r="E797" t="s">
        <v>1194</v>
      </c>
      <c r="F797" t="s">
        <v>1209</v>
      </c>
      <c r="G797" t="s">
        <v>1440</v>
      </c>
      <c r="H797" t="s">
        <v>1441</v>
      </c>
      <c r="Y797">
        <v>4.5</v>
      </c>
      <c r="AB797">
        <v>5.4</v>
      </c>
      <c r="AC797">
        <v>4.4000000000000004</v>
      </c>
      <c r="AF797">
        <v>6.4</v>
      </c>
      <c r="AG797">
        <v>3</v>
      </c>
      <c r="AJ797">
        <v>4.5999999999999996</v>
      </c>
      <c r="BQ797" t="s">
        <v>2424</v>
      </c>
      <c r="BR797" t="s">
        <v>67</v>
      </c>
      <c r="BS797" s="1">
        <v>44806</v>
      </c>
      <c r="BT797" t="s">
        <v>1422</v>
      </c>
      <c r="BU797">
        <v>6619</v>
      </c>
      <c r="BV797" t="s">
        <v>60</v>
      </c>
      <c r="BW797" t="s">
        <v>1422</v>
      </c>
    </row>
    <row r="798" spans="1:78" x14ac:dyDescent="0.2">
      <c r="A798" t="s">
        <v>1439</v>
      </c>
      <c r="B798" t="s">
        <v>322</v>
      </c>
      <c r="C798" t="s">
        <v>1487</v>
      </c>
      <c r="D798" t="s">
        <v>125</v>
      </c>
      <c r="E798" t="s">
        <v>1194</v>
      </c>
      <c r="F798" t="s">
        <v>1209</v>
      </c>
      <c r="G798" t="s">
        <v>1440</v>
      </c>
      <c r="H798" t="s">
        <v>1441</v>
      </c>
      <c r="I798" t="b">
        <v>0</v>
      </c>
      <c r="Y798">
        <v>4.5</v>
      </c>
      <c r="AB798">
        <v>5.4</v>
      </c>
      <c r="AC798">
        <v>4.4000000000000004</v>
      </c>
      <c r="AF798">
        <v>6.4</v>
      </c>
      <c r="AG798">
        <v>3</v>
      </c>
      <c r="AJ798">
        <v>4.5999999999999996</v>
      </c>
      <c r="BR798" t="s">
        <v>67</v>
      </c>
      <c r="BS798" s="1">
        <v>44820</v>
      </c>
      <c r="BT798" t="s">
        <v>2276</v>
      </c>
      <c r="BU798" t="s">
        <v>2308</v>
      </c>
      <c r="BV798" t="s">
        <v>60</v>
      </c>
      <c r="BW798" t="s">
        <v>2276</v>
      </c>
    </row>
    <row r="799" spans="1:78" x14ac:dyDescent="0.2">
      <c r="A799" t="s">
        <v>2597</v>
      </c>
      <c r="C799" t="s">
        <v>1487</v>
      </c>
      <c r="D799" t="s">
        <v>125</v>
      </c>
      <c r="E799" t="s">
        <v>1194</v>
      </c>
      <c r="F799" t="s">
        <v>1209</v>
      </c>
      <c r="G799" t="s">
        <v>611</v>
      </c>
      <c r="H799" t="s">
        <v>2596</v>
      </c>
      <c r="AC799">
        <v>4.0999999999999996</v>
      </c>
      <c r="AD799">
        <v>6.3</v>
      </c>
      <c r="AE799">
        <v>5.8</v>
      </c>
      <c r="AF799">
        <v>6.3</v>
      </c>
      <c r="BR799" t="s">
        <v>67</v>
      </c>
      <c r="BS799" s="1">
        <v>44827</v>
      </c>
      <c r="BT799" t="s">
        <v>2590</v>
      </c>
      <c r="BU799">
        <v>1985</v>
      </c>
      <c r="BV799" t="s">
        <v>60</v>
      </c>
    </row>
    <row r="800" spans="1:78" x14ac:dyDescent="0.2">
      <c r="A800" t="s">
        <v>2598</v>
      </c>
      <c r="C800" t="s">
        <v>1487</v>
      </c>
      <c r="D800" t="s">
        <v>125</v>
      </c>
      <c r="E800" t="s">
        <v>1194</v>
      </c>
      <c r="F800" t="s">
        <v>1209</v>
      </c>
      <c r="G800" t="s">
        <v>611</v>
      </c>
      <c r="H800" t="s">
        <v>2596</v>
      </c>
      <c r="BA800">
        <v>4.5</v>
      </c>
      <c r="BB800">
        <v>3.9</v>
      </c>
      <c r="BC800">
        <v>4</v>
      </c>
      <c r="BD800">
        <v>4</v>
      </c>
      <c r="BR800" t="s">
        <v>67</v>
      </c>
      <c r="BS800" s="1">
        <v>44827</v>
      </c>
      <c r="BT800" t="s">
        <v>2590</v>
      </c>
      <c r="BU800">
        <v>1985</v>
      </c>
      <c r="BV800" t="s">
        <v>60</v>
      </c>
    </row>
    <row r="801" spans="1:78" x14ac:dyDescent="0.2">
      <c r="A801" s="10" t="s">
        <v>2248</v>
      </c>
      <c r="B801" s="10"/>
      <c r="C801" s="10" t="s">
        <v>1487</v>
      </c>
      <c r="D801" s="10" t="s">
        <v>125</v>
      </c>
      <c r="E801" s="10" t="s">
        <v>1194</v>
      </c>
      <c r="F801" s="10" t="s">
        <v>1209</v>
      </c>
      <c r="G801" s="10" t="s">
        <v>611</v>
      </c>
      <c r="H801" s="10" t="s">
        <v>1441</v>
      </c>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t="s">
        <v>67</v>
      </c>
      <c r="BS801" s="12">
        <v>44820</v>
      </c>
      <c r="BT801" s="10" t="s">
        <v>2196</v>
      </c>
      <c r="BU801" s="10">
        <v>2905</v>
      </c>
      <c r="BV801" s="10" t="s">
        <v>60</v>
      </c>
      <c r="BW801" s="10" t="s">
        <v>2196</v>
      </c>
    </row>
    <row r="802" spans="1:78" x14ac:dyDescent="0.2">
      <c r="A802" s="10" t="s">
        <v>2209</v>
      </c>
      <c r="B802" s="10"/>
      <c r="C802" s="10" t="s">
        <v>1487</v>
      </c>
      <c r="D802" s="10" t="s">
        <v>125</v>
      </c>
      <c r="E802" s="10" t="s">
        <v>1194</v>
      </c>
      <c r="F802" s="10" t="s">
        <v>1209</v>
      </c>
      <c r="G802" s="10" t="s">
        <v>611</v>
      </c>
      <c r="H802" s="10" t="s">
        <v>1441</v>
      </c>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t="s">
        <v>67</v>
      </c>
      <c r="BS802" s="12">
        <v>44820</v>
      </c>
      <c r="BT802" s="10" t="s">
        <v>2196</v>
      </c>
      <c r="BU802" s="10">
        <v>2905</v>
      </c>
      <c r="BV802" s="10" t="s">
        <v>60</v>
      </c>
      <c r="BW802" s="10" t="s">
        <v>2196</v>
      </c>
    </row>
    <row r="803" spans="1:78" x14ac:dyDescent="0.2">
      <c r="A803" s="10" t="s">
        <v>2247</v>
      </c>
      <c r="B803" s="10"/>
      <c r="C803" s="10" t="s">
        <v>1487</v>
      </c>
      <c r="D803" s="10" t="s">
        <v>125</v>
      </c>
      <c r="E803" s="10" t="s">
        <v>1194</v>
      </c>
      <c r="F803" s="10" t="s">
        <v>1209</v>
      </c>
      <c r="G803" s="10" t="s">
        <v>611</v>
      </c>
      <c r="H803" s="10" t="s">
        <v>1441</v>
      </c>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t="s">
        <v>67</v>
      </c>
      <c r="BS803" s="12">
        <v>44820</v>
      </c>
      <c r="BT803" s="10" t="s">
        <v>2196</v>
      </c>
      <c r="BU803" s="10">
        <v>2905</v>
      </c>
      <c r="BV803" s="10" t="s">
        <v>60</v>
      </c>
      <c r="BW803" s="10" t="s">
        <v>2196</v>
      </c>
    </row>
    <row r="804" spans="1:78" x14ac:dyDescent="0.2">
      <c r="A804" s="10" t="s">
        <v>2250</v>
      </c>
      <c r="B804" s="10"/>
      <c r="C804" s="10" t="s">
        <v>1487</v>
      </c>
      <c r="D804" s="10" t="s">
        <v>125</v>
      </c>
      <c r="E804" s="10" t="s">
        <v>1194</v>
      </c>
      <c r="F804" s="10" t="s">
        <v>1209</v>
      </c>
      <c r="G804" s="10" t="s">
        <v>611</v>
      </c>
      <c r="H804" s="10" t="s">
        <v>1441</v>
      </c>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t="s">
        <v>67</v>
      </c>
      <c r="BS804" s="12">
        <v>44820</v>
      </c>
      <c r="BT804" s="10" t="s">
        <v>2196</v>
      </c>
      <c r="BU804" s="10">
        <v>2905</v>
      </c>
      <c r="BV804" s="10" t="s">
        <v>60</v>
      </c>
      <c r="BW804" s="10" t="s">
        <v>2196</v>
      </c>
    </row>
    <row r="805" spans="1:78" x14ac:dyDescent="0.2">
      <c r="A805" s="10" t="s">
        <v>2249</v>
      </c>
      <c r="B805" s="10"/>
      <c r="C805" s="10" t="s">
        <v>1487</v>
      </c>
      <c r="D805" s="10" t="s">
        <v>125</v>
      </c>
      <c r="E805" s="10" t="s">
        <v>1194</v>
      </c>
      <c r="F805" s="10" t="s">
        <v>1209</v>
      </c>
      <c r="G805" s="10" t="s">
        <v>611</v>
      </c>
      <c r="H805" s="10" t="s">
        <v>1441</v>
      </c>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t="s">
        <v>67</v>
      </c>
      <c r="BS805" s="12">
        <v>44820</v>
      </c>
      <c r="BT805" s="10" t="s">
        <v>2196</v>
      </c>
      <c r="BU805" s="10">
        <v>2905</v>
      </c>
      <c r="BV805" s="10" t="s">
        <v>60</v>
      </c>
      <c r="BW805" s="10" t="s">
        <v>2196</v>
      </c>
    </row>
    <row r="806" spans="1:78" x14ac:dyDescent="0.2">
      <c r="A806" t="s">
        <v>94</v>
      </c>
      <c r="C806" t="s">
        <v>1487</v>
      </c>
      <c r="D806" t="s">
        <v>125</v>
      </c>
      <c r="E806" t="s">
        <v>1194</v>
      </c>
      <c r="F806" t="s">
        <v>1209</v>
      </c>
      <c r="G806" t="s">
        <v>611</v>
      </c>
      <c r="H806" t="s">
        <v>1441</v>
      </c>
      <c r="U806">
        <v>3.3</v>
      </c>
      <c r="X806">
        <v>4.8</v>
      </c>
      <c r="Y806">
        <v>4.75</v>
      </c>
      <c r="AB806">
        <v>5.56</v>
      </c>
      <c r="AC806">
        <v>5.33</v>
      </c>
      <c r="AF806">
        <v>6.97</v>
      </c>
      <c r="AG806">
        <v>3.98</v>
      </c>
      <c r="AJ806">
        <v>6.18</v>
      </c>
      <c r="AS806">
        <v>4.8</v>
      </c>
      <c r="AV806">
        <v>3.15</v>
      </c>
      <c r="AW806">
        <v>4.83</v>
      </c>
      <c r="AX806">
        <v>3.7</v>
      </c>
      <c r="AY806">
        <v>3.82</v>
      </c>
      <c r="AZ806">
        <v>3.82</v>
      </c>
      <c r="BA806">
        <v>5.97</v>
      </c>
      <c r="BB806">
        <v>4.55</v>
      </c>
      <c r="BC806">
        <v>3.83</v>
      </c>
      <c r="BD806">
        <v>4.55</v>
      </c>
      <c r="BE806">
        <v>5.95</v>
      </c>
      <c r="BH806">
        <v>3.94</v>
      </c>
      <c r="BR806" t="s">
        <v>67</v>
      </c>
      <c r="BS806" s="1">
        <v>44820</v>
      </c>
      <c r="BT806" t="s">
        <v>2196</v>
      </c>
      <c r="BU806">
        <v>2905</v>
      </c>
    </row>
    <row r="807" spans="1:78" ht="18" x14ac:dyDescent="0.2">
      <c r="A807" s="6" t="s">
        <v>2270</v>
      </c>
      <c r="B807" s="6"/>
      <c r="C807" s="6" t="s">
        <v>1487</v>
      </c>
      <c r="D807" s="6" t="s">
        <v>125</v>
      </c>
      <c r="E807" s="6" t="s">
        <v>1194</v>
      </c>
      <c r="F807" s="6" t="s">
        <v>1209</v>
      </c>
      <c r="G807" s="6" t="s">
        <v>126</v>
      </c>
      <c r="H807" s="6" t="s">
        <v>1209</v>
      </c>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v>12.9</v>
      </c>
      <c r="BK807" s="6"/>
      <c r="BL807" s="6"/>
      <c r="BM807" s="6"/>
      <c r="BN807" s="6"/>
      <c r="BO807" s="6"/>
      <c r="BP807" s="6"/>
      <c r="BQ807" s="6" t="s">
        <v>3682</v>
      </c>
      <c r="BR807" s="6" t="s">
        <v>67</v>
      </c>
      <c r="BS807" s="7">
        <v>44820</v>
      </c>
      <c r="BT807" s="6" t="s">
        <v>2256</v>
      </c>
      <c r="BU807" s="27">
        <v>82637</v>
      </c>
      <c r="BV807" s="6" t="s">
        <v>60</v>
      </c>
      <c r="BW807" s="6" t="s">
        <v>2256</v>
      </c>
      <c r="BX807" s="6"/>
      <c r="BY807" s="6"/>
      <c r="BZ807" s="6"/>
    </row>
    <row r="808" spans="1:78" ht="18" x14ac:dyDescent="0.2">
      <c r="A808" s="6" t="s">
        <v>2271</v>
      </c>
      <c r="B808" s="6"/>
      <c r="C808" s="6" t="s">
        <v>1487</v>
      </c>
      <c r="D808" s="6" t="s">
        <v>125</v>
      </c>
      <c r="E808" s="6" t="s">
        <v>1194</v>
      </c>
      <c r="F808" s="6" t="s">
        <v>1209</v>
      </c>
      <c r="G808" s="6" t="s">
        <v>126</v>
      </c>
      <c r="H808" s="6" t="s">
        <v>1209</v>
      </c>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v>11</v>
      </c>
      <c r="BJ808" s="6"/>
      <c r="BK808" s="6"/>
      <c r="BL808" s="6"/>
      <c r="BM808" s="6">
        <v>19</v>
      </c>
      <c r="BN808" s="6"/>
      <c r="BO808" s="6"/>
      <c r="BP808" s="6"/>
      <c r="BQ808" s="6"/>
      <c r="BR808" s="6" t="s">
        <v>67</v>
      </c>
      <c r="BS808" s="7">
        <v>44820</v>
      </c>
      <c r="BT808" s="6" t="s">
        <v>2256</v>
      </c>
      <c r="BU808" s="27">
        <v>82637</v>
      </c>
      <c r="BV808" s="6" t="s">
        <v>60</v>
      </c>
      <c r="BW808" s="6" t="s">
        <v>2256</v>
      </c>
      <c r="BX808" s="6"/>
      <c r="BY808" s="6"/>
      <c r="BZ808" s="6"/>
    </row>
    <row r="809" spans="1:78" x14ac:dyDescent="0.2">
      <c r="A809" t="s">
        <v>1211</v>
      </c>
      <c r="C809" t="s">
        <v>1487</v>
      </c>
      <c r="D809" t="s">
        <v>125</v>
      </c>
      <c r="E809" t="s">
        <v>1194</v>
      </c>
      <c r="F809" t="s">
        <v>1209</v>
      </c>
      <c r="G809" t="s">
        <v>1194</v>
      </c>
      <c r="H809" t="s">
        <v>1212</v>
      </c>
      <c r="AC809">
        <v>3.8</v>
      </c>
      <c r="AF809">
        <v>5.89</v>
      </c>
      <c r="BQ809" t="s">
        <v>1108</v>
      </c>
      <c r="BR809" t="s">
        <v>67</v>
      </c>
      <c r="BS809"/>
      <c r="BT809" t="s">
        <v>115</v>
      </c>
      <c r="BU809">
        <v>3096</v>
      </c>
    </row>
    <row r="810" spans="1:78" x14ac:dyDescent="0.2">
      <c r="A810" t="s">
        <v>1213</v>
      </c>
      <c r="C810" t="s">
        <v>1487</v>
      </c>
      <c r="D810" t="s">
        <v>125</v>
      </c>
      <c r="E810" t="s">
        <v>1194</v>
      </c>
      <c r="F810" t="s">
        <v>1209</v>
      </c>
      <c r="G810" t="s">
        <v>1194</v>
      </c>
      <c r="H810" t="s">
        <v>1212</v>
      </c>
      <c r="Y810">
        <v>4.38</v>
      </c>
      <c r="AB810">
        <v>5.96</v>
      </c>
      <c r="BQ810" t="s">
        <v>1214</v>
      </c>
      <c r="BR810" t="s">
        <v>67</v>
      </c>
      <c r="BS810"/>
      <c r="BT810" t="s">
        <v>115</v>
      </c>
      <c r="BU810">
        <v>3096</v>
      </c>
    </row>
    <row r="811" spans="1:78" x14ac:dyDescent="0.2">
      <c r="A811" s="11" t="s">
        <v>1700</v>
      </c>
      <c r="B811" s="11"/>
      <c r="C811" s="11" t="s">
        <v>1487</v>
      </c>
      <c r="D811" s="11" t="s">
        <v>125</v>
      </c>
      <c r="E811" s="11" t="s">
        <v>1194</v>
      </c>
      <c r="F811" s="11" t="s">
        <v>1209</v>
      </c>
      <c r="G811" s="11" t="s">
        <v>1194</v>
      </c>
      <c r="H811" s="11" t="s">
        <v>1209</v>
      </c>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row>
    <row r="812" spans="1:78" x14ac:dyDescent="0.2">
      <c r="A812" t="s">
        <v>1210</v>
      </c>
      <c r="C812" t="s">
        <v>1487</v>
      </c>
      <c r="D812" t="s">
        <v>125</v>
      </c>
      <c r="E812" t="s">
        <v>1194</v>
      </c>
      <c r="F812" t="s">
        <v>1209</v>
      </c>
      <c r="G812" t="s">
        <v>1194</v>
      </c>
      <c r="H812" t="s">
        <v>1209</v>
      </c>
      <c r="Y812">
        <v>4.4133333329999997</v>
      </c>
      <c r="AB812">
        <v>5.82</v>
      </c>
      <c r="AC812">
        <v>4</v>
      </c>
      <c r="AF812">
        <v>6.1950000000000003</v>
      </c>
      <c r="BR812" t="s">
        <v>67</v>
      </c>
      <c r="BS812"/>
      <c r="BT812" t="s">
        <v>115</v>
      </c>
      <c r="BU812">
        <v>3096</v>
      </c>
    </row>
    <row r="813" spans="1:78" s="19" customFormat="1" x14ac:dyDescent="0.2">
      <c r="A813" t="s">
        <v>2270</v>
      </c>
      <c r="B813" t="s">
        <v>322</v>
      </c>
      <c r="C813" t="s">
        <v>1487</v>
      </c>
      <c r="D813" t="s">
        <v>125</v>
      </c>
      <c r="E813" t="s">
        <v>1194</v>
      </c>
      <c r="F813" t="s">
        <v>1209</v>
      </c>
      <c r="G813" t="s">
        <v>1194</v>
      </c>
      <c r="H813" t="s">
        <v>1209</v>
      </c>
      <c r="I813"/>
      <c r="J813"/>
      <c r="K813"/>
      <c r="L813"/>
      <c r="M813"/>
      <c r="N813"/>
      <c r="O813"/>
      <c r="P813"/>
      <c r="Q813"/>
      <c r="R813"/>
      <c r="S813"/>
      <c r="T813"/>
      <c r="U813"/>
      <c r="V813"/>
      <c r="W813"/>
      <c r="X813"/>
      <c r="Y813"/>
      <c r="Z813"/>
      <c r="AA813"/>
      <c r="AB813"/>
      <c r="AC813"/>
      <c r="AD813"/>
      <c r="AE813"/>
      <c r="AF813"/>
      <c r="AG813"/>
      <c r="AH813"/>
      <c r="AI813"/>
      <c r="AJ813"/>
      <c r="AK813">
        <v>3.9</v>
      </c>
      <c r="AL813"/>
      <c r="AM813"/>
      <c r="AN813">
        <v>2.09</v>
      </c>
      <c r="AO813">
        <v>4.55</v>
      </c>
      <c r="AP813"/>
      <c r="AQ813"/>
      <c r="AR813">
        <v>2.83</v>
      </c>
      <c r="AS813">
        <f>AVERAGE(4.62,4.72)</f>
        <v>4.67</v>
      </c>
      <c r="AT813"/>
      <c r="AU813"/>
      <c r="AV813">
        <f>AVERAGE(3.36, 3.45)</f>
        <v>3.4050000000000002</v>
      </c>
      <c r="AW813">
        <f>AVERAGE(4.19,4.36)</f>
        <v>4.2750000000000004</v>
      </c>
      <c r="AX813">
        <f>AVERAGE(3.67,3.87)</f>
        <v>3.77</v>
      </c>
      <c r="AY813">
        <f>AVERAGE(3.77,3.78)</f>
        <v>3.7749999999999999</v>
      </c>
      <c r="AZ813">
        <f>MAX(AX813:AY813)</f>
        <v>3.7749999999999999</v>
      </c>
      <c r="BA813">
        <f>AVERAGE(4.26,4.38)</f>
        <v>4.32</v>
      </c>
      <c r="BB813">
        <f>AVERAGE(4.05,4.22)</f>
        <v>4.1349999999999998</v>
      </c>
      <c r="BC813">
        <f>AVERAGE(3.77,3.82)</f>
        <v>3.7949999999999999</v>
      </c>
      <c r="BD813">
        <f>MAX(BB813:BC813)</f>
        <v>4.1349999999999998</v>
      </c>
      <c r="BE813">
        <v>4.49</v>
      </c>
      <c r="BF813">
        <v>3.33</v>
      </c>
      <c r="BG813">
        <v>2.64</v>
      </c>
      <c r="BH813">
        <v>3.33</v>
      </c>
      <c r="BI813"/>
      <c r="BJ813"/>
      <c r="BK813"/>
      <c r="BL813"/>
      <c r="BM813"/>
      <c r="BN813"/>
      <c r="BO813"/>
      <c r="BP813"/>
      <c r="BQ813"/>
      <c r="BR813" t="s">
        <v>67</v>
      </c>
      <c r="BS813" s="1">
        <v>44825</v>
      </c>
      <c r="BT813" t="s">
        <v>2426</v>
      </c>
      <c r="BU813">
        <v>79420</v>
      </c>
      <c r="BV813"/>
      <c r="BW813"/>
      <c r="BX813"/>
      <c r="BY813"/>
      <c r="BZ813"/>
    </row>
    <row r="814" spans="1:78" x14ac:dyDescent="0.2">
      <c r="A814" t="s">
        <v>2398</v>
      </c>
      <c r="C814" t="s">
        <v>1487</v>
      </c>
      <c r="D814" t="s">
        <v>125</v>
      </c>
      <c r="E814" t="s">
        <v>1194</v>
      </c>
      <c r="F814" t="s">
        <v>1209</v>
      </c>
      <c r="G814" t="s">
        <v>1194</v>
      </c>
      <c r="H814" t="s">
        <v>1209</v>
      </c>
      <c r="BA814">
        <v>4.45</v>
      </c>
      <c r="BB814">
        <v>3.7</v>
      </c>
      <c r="BC814">
        <v>3.4</v>
      </c>
      <c r="BD814">
        <v>3.7</v>
      </c>
      <c r="BR814" t="s">
        <v>67</v>
      </c>
      <c r="BS814" s="1">
        <v>44824</v>
      </c>
      <c r="BT814" t="s">
        <v>2329</v>
      </c>
      <c r="BU814">
        <v>2930</v>
      </c>
      <c r="BV814" t="s">
        <v>60</v>
      </c>
      <c r="BW814" t="s">
        <v>2329</v>
      </c>
    </row>
    <row r="815" spans="1:78" s="19" customFormat="1" x14ac:dyDescent="0.2">
      <c r="A815" s="10" t="s">
        <v>2193</v>
      </c>
      <c r="B815" s="10"/>
      <c r="C815" s="10" t="s">
        <v>1487</v>
      </c>
      <c r="D815" s="10" t="s">
        <v>125</v>
      </c>
      <c r="E815" s="10" t="s">
        <v>1194</v>
      </c>
      <c r="F815" s="10" t="s">
        <v>1209</v>
      </c>
      <c r="G815" s="10" t="s">
        <v>1194</v>
      </c>
      <c r="H815" s="10" t="s">
        <v>1209</v>
      </c>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t="s">
        <v>67</v>
      </c>
      <c r="BS815" s="12">
        <v>44819</v>
      </c>
      <c r="BT815" s="10" t="s">
        <v>2191</v>
      </c>
      <c r="BU815" s="10">
        <v>3649</v>
      </c>
      <c r="BV815" s="10" t="s">
        <v>60</v>
      </c>
      <c r="BW815" s="10" t="s">
        <v>2191</v>
      </c>
      <c r="BX815"/>
      <c r="BY815"/>
      <c r="BZ815"/>
    </row>
    <row r="816" spans="1:78" s="19" customFormat="1" x14ac:dyDescent="0.2">
      <c r="A816" t="s">
        <v>94</v>
      </c>
      <c r="B816"/>
      <c r="C816" t="s">
        <v>1487</v>
      </c>
      <c r="D816" t="s">
        <v>125</v>
      </c>
      <c r="E816" t="s">
        <v>1194</v>
      </c>
      <c r="F816" t="s">
        <v>1209</v>
      </c>
      <c r="G816" t="s">
        <v>1194</v>
      </c>
      <c r="H816" t="s">
        <v>1209</v>
      </c>
      <c r="I816"/>
      <c r="J816"/>
      <c r="K816"/>
      <c r="L816"/>
      <c r="M816"/>
      <c r="N816"/>
      <c r="O816"/>
      <c r="P816"/>
      <c r="Q816"/>
      <c r="R816"/>
      <c r="S816"/>
      <c r="T816"/>
      <c r="U816"/>
      <c r="V816"/>
      <c r="W816"/>
      <c r="X816"/>
      <c r="Y816"/>
      <c r="Z816"/>
      <c r="AA816"/>
      <c r="AB816"/>
      <c r="AC816"/>
      <c r="AD816"/>
      <c r="AE816"/>
      <c r="AF816"/>
      <c r="AG816"/>
      <c r="AH816"/>
      <c r="AI816"/>
      <c r="AJ816"/>
      <c r="AK816">
        <f>AVERAGE(3.65,3.7)</f>
        <v>3.6749999999999998</v>
      </c>
      <c r="AL816"/>
      <c r="AM816"/>
      <c r="AN816">
        <f>AVERAGE(1.9,1.97)</f>
        <v>1.9350000000000001</v>
      </c>
      <c r="AO816">
        <f>AVERAGE(4.5,4.79)</f>
        <v>4.6449999999999996</v>
      </c>
      <c r="AP816"/>
      <c r="AQ816"/>
      <c r="AR816">
        <f>AVERAGE(2.52,2.84)</f>
        <v>2.6799999999999997</v>
      </c>
      <c r="AS816">
        <f>AVERAGE(4.55,4.85)</f>
        <v>4.6999999999999993</v>
      </c>
      <c r="AT816"/>
      <c r="AU816"/>
      <c r="AV816">
        <f>AVERAGE(3.16,3.47)</f>
        <v>3.3150000000000004</v>
      </c>
      <c r="AW816">
        <f>AVERAGE(4.07,4.8)</f>
        <v>4.4350000000000005</v>
      </c>
      <c r="AX816">
        <f>AVERAGE(3.23,4.22)</f>
        <v>3.7249999999999996</v>
      </c>
      <c r="AY816">
        <f>AVERAGE(3.35,4.01)</f>
        <v>3.6799999999999997</v>
      </c>
      <c r="AZ816">
        <f>MAX(AX816:AY816)</f>
        <v>3.7249999999999996</v>
      </c>
      <c r="BA816">
        <f>AVERAGE(4.23,4.73)</f>
        <v>4.4800000000000004</v>
      </c>
      <c r="BB816">
        <f>AVERAGE(3.92,4.49)</f>
        <v>4.2050000000000001</v>
      </c>
      <c r="BC816">
        <f>AVERAGE(3.48,4.34)</f>
        <v>3.91</v>
      </c>
      <c r="BD816">
        <f>MAX(BB816:BC816)</f>
        <v>4.2050000000000001</v>
      </c>
      <c r="BE816">
        <f>AVERAGE(4.12,4.81)</f>
        <v>4.4649999999999999</v>
      </c>
      <c r="BF816">
        <f>AVERAGE(2.94,3.5)</f>
        <v>3.2199999999999998</v>
      </c>
      <c r="BG816">
        <f>AVERAGE(2.11,3.09)</f>
        <v>2.5999999999999996</v>
      </c>
      <c r="BH816">
        <f>MAX(BF816:BG816)</f>
        <v>3.2199999999999998</v>
      </c>
      <c r="BI816"/>
      <c r="BJ816"/>
      <c r="BK816"/>
      <c r="BL816"/>
      <c r="BM816"/>
      <c r="BN816"/>
      <c r="BO816"/>
      <c r="BP816"/>
      <c r="BQ816" t="s">
        <v>2461</v>
      </c>
      <c r="BR816" t="s">
        <v>67</v>
      </c>
      <c r="BS816" s="1">
        <v>44825</v>
      </c>
      <c r="BT816" t="s">
        <v>2426</v>
      </c>
      <c r="BU816">
        <v>79420</v>
      </c>
      <c r="BV816"/>
      <c r="BW816"/>
      <c r="BX816"/>
      <c r="BY816"/>
      <c r="BZ816"/>
    </row>
    <row r="817" spans="1:78" x14ac:dyDescent="0.2">
      <c r="A817" t="s">
        <v>2397</v>
      </c>
      <c r="C817" t="s">
        <v>1487</v>
      </c>
      <c r="D817" t="s">
        <v>125</v>
      </c>
      <c r="E817" t="s">
        <v>1194</v>
      </c>
      <c r="F817" t="s">
        <v>1209</v>
      </c>
      <c r="G817" t="s">
        <v>1194</v>
      </c>
      <c r="H817" t="s">
        <v>1433</v>
      </c>
      <c r="Y817">
        <v>3.8</v>
      </c>
      <c r="AB817">
        <v>5</v>
      </c>
      <c r="AO817">
        <v>3.95</v>
      </c>
      <c r="AR817">
        <v>2.1</v>
      </c>
      <c r="AS817">
        <v>4.0999999999999996</v>
      </c>
      <c r="AV817">
        <v>2.65</v>
      </c>
      <c r="AW817">
        <v>4.05</v>
      </c>
      <c r="AX817">
        <v>3.25</v>
      </c>
      <c r="AY817">
        <v>3.4</v>
      </c>
      <c r="AZ817">
        <v>3.4</v>
      </c>
      <c r="BA817">
        <v>4.55</v>
      </c>
      <c r="BB817">
        <v>4.0999999999999996</v>
      </c>
      <c r="BC817">
        <v>3.6</v>
      </c>
      <c r="BD817">
        <v>4.0999999999999996</v>
      </c>
      <c r="BE817">
        <v>3.75</v>
      </c>
      <c r="BF817">
        <v>2.75</v>
      </c>
      <c r="BG817">
        <v>2.15</v>
      </c>
      <c r="BH817">
        <v>2.75</v>
      </c>
      <c r="BR817" t="s">
        <v>67</v>
      </c>
      <c r="BS817" s="1">
        <v>44824</v>
      </c>
      <c r="BT817" t="s">
        <v>2329</v>
      </c>
      <c r="BU817">
        <v>2930</v>
      </c>
    </row>
    <row r="818" spans="1:78" x14ac:dyDescent="0.2">
      <c r="A818" s="11" t="s">
        <v>1700</v>
      </c>
      <c r="B818" s="11"/>
      <c r="C818" s="11" t="s">
        <v>1487</v>
      </c>
      <c r="D818" s="11" t="s">
        <v>125</v>
      </c>
      <c r="E818" s="11" t="s">
        <v>1194</v>
      </c>
      <c r="F818" s="11" t="s">
        <v>1215</v>
      </c>
      <c r="G818" s="11" t="s">
        <v>1194</v>
      </c>
      <c r="H818" s="11" t="s">
        <v>1215</v>
      </c>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row>
    <row r="819" spans="1:78" x14ac:dyDescent="0.2">
      <c r="A819" t="s">
        <v>94</v>
      </c>
      <c r="C819" t="s">
        <v>1487</v>
      </c>
      <c r="D819" t="s">
        <v>125</v>
      </c>
      <c r="E819" t="s">
        <v>1194</v>
      </c>
      <c r="F819" t="s">
        <v>1215</v>
      </c>
      <c r="G819" t="s">
        <v>1194</v>
      </c>
      <c r="H819" t="s">
        <v>1215</v>
      </c>
      <c r="I819" t="b">
        <v>0</v>
      </c>
      <c r="AK819">
        <v>2.7</v>
      </c>
      <c r="AN819">
        <v>1.6</v>
      </c>
      <c r="AO819">
        <v>3.3</v>
      </c>
      <c r="AR819">
        <v>2.1</v>
      </c>
      <c r="AS819">
        <v>3.8</v>
      </c>
      <c r="AV819">
        <v>2.8</v>
      </c>
      <c r="AW819">
        <v>4.0999999999999996</v>
      </c>
      <c r="AY819">
        <v>3.4</v>
      </c>
      <c r="AZ819">
        <v>3.4</v>
      </c>
      <c r="BA819">
        <v>4.4000000000000004</v>
      </c>
      <c r="BC819">
        <v>3.7</v>
      </c>
      <c r="BD819">
        <v>3.7</v>
      </c>
      <c r="BQ819" t="s">
        <v>2428</v>
      </c>
      <c r="BR819" t="s">
        <v>67</v>
      </c>
      <c r="BS819" s="1">
        <v>44825</v>
      </c>
      <c r="BT819" t="s">
        <v>2426</v>
      </c>
      <c r="BU819">
        <v>79420</v>
      </c>
    </row>
    <row r="820" spans="1:78" x14ac:dyDescent="0.2">
      <c r="A820" t="s">
        <v>1216</v>
      </c>
      <c r="C820" t="s">
        <v>1487</v>
      </c>
      <c r="D820" t="s">
        <v>125</v>
      </c>
      <c r="E820" t="s">
        <v>1194</v>
      </c>
      <c r="F820" t="s">
        <v>1215</v>
      </c>
      <c r="G820" t="s">
        <v>1194</v>
      </c>
      <c r="H820" t="s">
        <v>1215</v>
      </c>
      <c r="AW820">
        <v>4.0999999999999996</v>
      </c>
      <c r="AZ820">
        <v>3.4</v>
      </c>
      <c r="BA820">
        <v>4.4000000000000004</v>
      </c>
      <c r="BD820">
        <v>3.7</v>
      </c>
      <c r="BR820" t="s">
        <v>67</v>
      </c>
      <c r="BS820"/>
      <c r="BT820" t="s">
        <v>213</v>
      </c>
      <c r="BU820">
        <v>1609</v>
      </c>
      <c r="BV820" t="s">
        <v>60</v>
      </c>
      <c r="BW820" t="s">
        <v>213</v>
      </c>
    </row>
    <row r="821" spans="1:78" x14ac:dyDescent="0.2">
      <c r="A821" t="s">
        <v>1217</v>
      </c>
      <c r="C821" t="s">
        <v>1487</v>
      </c>
      <c r="D821" t="s">
        <v>125</v>
      </c>
      <c r="E821" t="s">
        <v>1194</v>
      </c>
      <c r="F821" t="s">
        <v>1215</v>
      </c>
      <c r="G821" t="s">
        <v>1194</v>
      </c>
      <c r="H821" t="s">
        <v>1215</v>
      </c>
      <c r="AK821">
        <v>2.7</v>
      </c>
      <c r="AN821">
        <v>1.6</v>
      </c>
      <c r="AO821">
        <v>3.3</v>
      </c>
      <c r="AR821">
        <v>2.1</v>
      </c>
      <c r="AS821">
        <v>3.8</v>
      </c>
      <c r="AV821">
        <v>2.8</v>
      </c>
      <c r="BR821" t="s">
        <v>67</v>
      </c>
      <c r="BS821"/>
      <c r="BT821" t="s">
        <v>213</v>
      </c>
      <c r="BU821">
        <v>1609</v>
      </c>
      <c r="BV821" t="s">
        <v>60</v>
      </c>
      <c r="BW821" t="s">
        <v>213</v>
      </c>
    </row>
    <row r="822" spans="1:78" x14ac:dyDescent="0.2">
      <c r="A822" t="s">
        <v>1218</v>
      </c>
      <c r="C822" t="s">
        <v>1487</v>
      </c>
      <c r="D822" t="s">
        <v>125</v>
      </c>
      <c r="E822" t="s">
        <v>1194</v>
      </c>
      <c r="F822" t="s">
        <v>1215</v>
      </c>
      <c r="G822" t="s">
        <v>1194</v>
      </c>
      <c r="H822" t="s">
        <v>1215</v>
      </c>
      <c r="AC822">
        <v>4</v>
      </c>
      <c r="AF822">
        <v>5.87</v>
      </c>
      <c r="BR822" t="s">
        <v>67</v>
      </c>
      <c r="BS822"/>
      <c r="BT822" t="s">
        <v>115</v>
      </c>
      <c r="BU822">
        <v>3096</v>
      </c>
    </row>
    <row r="823" spans="1:78" x14ac:dyDescent="0.2">
      <c r="A823" t="s">
        <v>1220</v>
      </c>
      <c r="C823" t="s">
        <v>1487</v>
      </c>
      <c r="D823" t="s">
        <v>125</v>
      </c>
      <c r="E823" t="s">
        <v>1194</v>
      </c>
      <c r="F823" t="s">
        <v>267</v>
      </c>
      <c r="G823" t="s">
        <v>1221</v>
      </c>
      <c r="H823" t="s">
        <v>267</v>
      </c>
      <c r="BE823">
        <v>4.66</v>
      </c>
      <c r="BF823">
        <v>3.27</v>
      </c>
      <c r="BG823">
        <v>2.94</v>
      </c>
      <c r="BH823">
        <v>3.27</v>
      </c>
      <c r="BR823" t="s">
        <v>67</v>
      </c>
      <c r="BS823"/>
      <c r="BT823" t="s">
        <v>79</v>
      </c>
      <c r="BU823">
        <v>42805</v>
      </c>
      <c r="BV823" t="s">
        <v>69</v>
      </c>
      <c r="BW823" t="s">
        <v>79</v>
      </c>
    </row>
    <row r="824" spans="1:78" x14ac:dyDescent="0.2">
      <c r="A824" t="s">
        <v>2400</v>
      </c>
      <c r="C824" t="s">
        <v>1487</v>
      </c>
      <c r="D824" t="s">
        <v>125</v>
      </c>
      <c r="E824" t="s">
        <v>1194</v>
      </c>
      <c r="F824" t="s">
        <v>267</v>
      </c>
      <c r="G824" t="s">
        <v>1194</v>
      </c>
      <c r="H824" t="s">
        <v>267</v>
      </c>
      <c r="Y824">
        <v>4.3</v>
      </c>
      <c r="AB824">
        <v>5.2</v>
      </c>
      <c r="BR824" t="s">
        <v>67</v>
      </c>
      <c r="BS824" s="1">
        <v>44824</v>
      </c>
      <c r="BT824" t="s">
        <v>2329</v>
      </c>
      <c r="BU824">
        <v>2930</v>
      </c>
    </row>
    <row r="825" spans="1:78" x14ac:dyDescent="0.2">
      <c r="A825" t="s">
        <v>2401</v>
      </c>
      <c r="C825" t="s">
        <v>1487</v>
      </c>
      <c r="D825" t="s">
        <v>125</v>
      </c>
      <c r="E825" t="s">
        <v>1194</v>
      </c>
      <c r="F825" t="s">
        <v>267</v>
      </c>
      <c r="G825" t="s">
        <v>1194</v>
      </c>
      <c r="H825" t="s">
        <v>267</v>
      </c>
      <c r="Y825">
        <v>4.25</v>
      </c>
      <c r="BQ825" t="s">
        <v>2389</v>
      </c>
      <c r="BR825" t="s">
        <v>67</v>
      </c>
      <c r="BS825" s="1">
        <v>44824</v>
      </c>
      <c r="BT825" t="s">
        <v>2329</v>
      </c>
      <c r="BU825">
        <v>2930</v>
      </c>
    </row>
    <row r="826" spans="1:78" x14ac:dyDescent="0.2">
      <c r="A826" t="s">
        <v>2402</v>
      </c>
      <c r="C826" t="s">
        <v>1487</v>
      </c>
      <c r="D826" t="s">
        <v>125</v>
      </c>
      <c r="E826" t="s">
        <v>1194</v>
      </c>
      <c r="F826" t="s">
        <v>267</v>
      </c>
      <c r="G826" t="s">
        <v>1194</v>
      </c>
      <c r="H826" t="s">
        <v>267</v>
      </c>
      <c r="Y826">
        <v>4.3</v>
      </c>
      <c r="BQ826" t="s">
        <v>2389</v>
      </c>
      <c r="BR826" t="s">
        <v>67</v>
      </c>
      <c r="BS826" s="1">
        <v>44824</v>
      </c>
      <c r="BT826" t="s">
        <v>2329</v>
      </c>
      <c r="BU826">
        <v>2930</v>
      </c>
    </row>
    <row r="827" spans="1:78" x14ac:dyDescent="0.2">
      <c r="A827" t="s">
        <v>2399</v>
      </c>
      <c r="C827" t="s">
        <v>1487</v>
      </c>
      <c r="D827" t="s">
        <v>125</v>
      </c>
      <c r="E827" t="s">
        <v>1194</v>
      </c>
      <c r="F827" t="s">
        <v>267</v>
      </c>
      <c r="G827" t="s">
        <v>1194</v>
      </c>
      <c r="H827" t="s">
        <v>267</v>
      </c>
      <c r="Y827">
        <v>4.1500000000000004</v>
      </c>
      <c r="AB827">
        <v>4.45</v>
      </c>
      <c r="BR827" t="s">
        <v>67</v>
      </c>
      <c r="BS827" s="1">
        <v>44824</v>
      </c>
      <c r="BT827" t="s">
        <v>2329</v>
      </c>
      <c r="BU827">
        <v>2930</v>
      </c>
      <c r="BV827" t="s">
        <v>60</v>
      </c>
      <c r="BW827" t="s">
        <v>2329</v>
      </c>
    </row>
    <row r="828" spans="1:78" s="51" customFormat="1" x14ac:dyDescent="0.2">
      <c r="A828" t="s">
        <v>1219</v>
      </c>
      <c r="B828"/>
      <c r="C828" t="s">
        <v>1487</v>
      </c>
      <c r="D828" t="s">
        <v>125</v>
      </c>
      <c r="E828" t="s">
        <v>1194</v>
      </c>
      <c r="F828" t="s">
        <v>267</v>
      </c>
      <c r="G828" t="s">
        <v>1194</v>
      </c>
      <c r="H828" t="s">
        <v>267</v>
      </c>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v>4.95</v>
      </c>
      <c r="BF828">
        <v>3.5</v>
      </c>
      <c r="BG828">
        <v>2.85</v>
      </c>
      <c r="BH828">
        <v>3.5</v>
      </c>
      <c r="BI828"/>
      <c r="BJ828"/>
      <c r="BK828"/>
      <c r="BL828"/>
      <c r="BM828"/>
      <c r="BN828"/>
      <c r="BO828"/>
      <c r="BP828"/>
      <c r="BQ828"/>
      <c r="BR828" t="s">
        <v>67</v>
      </c>
      <c r="BS828"/>
      <c r="BT828" t="s">
        <v>275</v>
      </c>
      <c r="BU828">
        <v>17228</v>
      </c>
      <c r="BV828" t="s">
        <v>60</v>
      </c>
      <c r="BW828" t="s">
        <v>275</v>
      </c>
      <c r="BX828"/>
      <c r="BY828"/>
      <c r="BZ828"/>
    </row>
    <row r="829" spans="1:78" x14ac:dyDescent="0.2">
      <c r="A829" t="s">
        <v>2458</v>
      </c>
      <c r="C829" t="s">
        <v>1487</v>
      </c>
      <c r="D829" t="s">
        <v>125</v>
      </c>
      <c r="E829" t="s">
        <v>1194</v>
      </c>
      <c r="F829" t="s">
        <v>267</v>
      </c>
      <c r="G829" t="s">
        <v>1194</v>
      </c>
      <c r="H829" t="s">
        <v>267</v>
      </c>
      <c r="BA829">
        <v>4.75</v>
      </c>
      <c r="BD829">
        <v>4</v>
      </c>
      <c r="BQ829" t="s">
        <v>2459</v>
      </c>
      <c r="BR829" t="s">
        <v>67</v>
      </c>
      <c r="BS829" s="1">
        <v>44825</v>
      </c>
      <c r="BT829" t="s">
        <v>2426</v>
      </c>
      <c r="BU829">
        <v>79420</v>
      </c>
    </row>
    <row r="830" spans="1:78" x14ac:dyDescent="0.2">
      <c r="A830" s="11" t="s">
        <v>1700</v>
      </c>
      <c r="B830" s="11"/>
      <c r="C830" s="11" t="s">
        <v>1487</v>
      </c>
      <c r="D830" s="11" t="s">
        <v>125</v>
      </c>
      <c r="E830" s="11" t="s">
        <v>1194</v>
      </c>
      <c r="F830" s="11" t="s">
        <v>1222</v>
      </c>
      <c r="G830" s="11" t="s">
        <v>1194</v>
      </c>
      <c r="H830" s="11" t="s">
        <v>1222</v>
      </c>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row>
    <row r="831" spans="1:78" x14ac:dyDescent="0.2">
      <c r="A831" t="s">
        <v>1223</v>
      </c>
      <c r="C831" t="s">
        <v>1487</v>
      </c>
      <c r="D831" t="s">
        <v>125</v>
      </c>
      <c r="E831" t="s">
        <v>1194</v>
      </c>
      <c r="F831" t="s">
        <v>1222</v>
      </c>
      <c r="G831" t="s">
        <v>1194</v>
      </c>
      <c r="H831" t="s">
        <v>1222</v>
      </c>
      <c r="BE831">
        <v>3.5</v>
      </c>
      <c r="BF831">
        <v>2.4</v>
      </c>
      <c r="BG831">
        <v>1.9</v>
      </c>
      <c r="BH831">
        <v>2.4</v>
      </c>
      <c r="BR831" t="s">
        <v>67</v>
      </c>
      <c r="BS831"/>
      <c r="BT831" t="s">
        <v>202</v>
      </c>
      <c r="BU831">
        <v>46399</v>
      </c>
    </row>
    <row r="832" spans="1:78" x14ac:dyDescent="0.2">
      <c r="A832" t="s">
        <v>1224</v>
      </c>
      <c r="C832" t="s">
        <v>1487</v>
      </c>
      <c r="D832" t="s">
        <v>125</v>
      </c>
      <c r="E832" t="s">
        <v>1194</v>
      </c>
      <c r="F832" t="s">
        <v>1222</v>
      </c>
      <c r="G832" t="s">
        <v>1194</v>
      </c>
      <c r="H832" t="s">
        <v>1222</v>
      </c>
      <c r="AC832">
        <v>2.9</v>
      </c>
      <c r="AF832">
        <v>4.3</v>
      </c>
      <c r="BR832" t="s">
        <v>67</v>
      </c>
      <c r="BS832"/>
      <c r="BT832" t="s">
        <v>202</v>
      </c>
      <c r="BU832">
        <v>46399</v>
      </c>
      <c r="BV832" t="s">
        <v>69</v>
      </c>
      <c r="BW832" t="s">
        <v>202</v>
      </c>
    </row>
    <row r="833" spans="1:78" s="51" customFormat="1" x14ac:dyDescent="0.2">
      <c r="A833" t="s">
        <v>1225</v>
      </c>
      <c r="B833"/>
      <c r="C833" t="s">
        <v>1487</v>
      </c>
      <c r="D833" t="s">
        <v>125</v>
      </c>
      <c r="E833" t="s">
        <v>1194</v>
      </c>
      <c r="F833" t="s">
        <v>1222</v>
      </c>
      <c r="G833" t="s">
        <v>1194</v>
      </c>
      <c r="H833" t="s">
        <v>1222</v>
      </c>
      <c r="I833"/>
      <c r="J833"/>
      <c r="K833"/>
      <c r="L833"/>
      <c r="M833"/>
      <c r="N833"/>
      <c r="O833"/>
      <c r="P833"/>
      <c r="Q833"/>
      <c r="R833"/>
      <c r="S833"/>
      <c r="T833"/>
      <c r="U833">
        <v>2.9</v>
      </c>
      <c r="V833"/>
      <c r="W833"/>
      <c r="X833">
        <v>3.5</v>
      </c>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c r="BO833"/>
      <c r="BP833"/>
      <c r="BQ833"/>
      <c r="BR833" t="s">
        <v>67</v>
      </c>
      <c r="BS833"/>
      <c r="BT833" t="s">
        <v>202</v>
      </c>
      <c r="BU833">
        <v>46399</v>
      </c>
      <c r="BV833" t="s">
        <v>69</v>
      </c>
      <c r="BW833" t="s">
        <v>202</v>
      </c>
      <c r="BX833"/>
      <c r="BY833"/>
      <c r="BZ833"/>
    </row>
    <row r="834" spans="1:78" x14ac:dyDescent="0.2">
      <c r="A834" t="s">
        <v>1226</v>
      </c>
      <c r="C834" t="s">
        <v>1487</v>
      </c>
      <c r="D834" t="s">
        <v>125</v>
      </c>
      <c r="E834" t="s">
        <v>1194</v>
      </c>
      <c r="F834" t="s">
        <v>1222</v>
      </c>
      <c r="G834" t="s">
        <v>1194</v>
      </c>
      <c r="H834" t="s">
        <v>1222</v>
      </c>
      <c r="AO834">
        <v>3</v>
      </c>
      <c r="AR834">
        <v>2</v>
      </c>
      <c r="AS834">
        <v>3.3</v>
      </c>
      <c r="AV834">
        <v>2.2999999999999998</v>
      </c>
      <c r="AW834">
        <v>3</v>
      </c>
      <c r="AX834">
        <v>2.5</v>
      </c>
      <c r="AY834">
        <v>2.6</v>
      </c>
      <c r="AZ834">
        <v>2.6</v>
      </c>
      <c r="BA834">
        <v>3.6</v>
      </c>
      <c r="BB834">
        <v>3</v>
      </c>
      <c r="BC834">
        <v>3.2</v>
      </c>
      <c r="BD834">
        <v>3.2</v>
      </c>
      <c r="BE834">
        <v>3.6</v>
      </c>
      <c r="BF834">
        <v>2.6</v>
      </c>
      <c r="BG834">
        <v>2.2999999999999998</v>
      </c>
      <c r="BH834">
        <v>2.6</v>
      </c>
      <c r="BQ834" t="s">
        <v>322</v>
      </c>
      <c r="BR834" t="s">
        <v>67</v>
      </c>
      <c r="BS834"/>
      <c r="BT834" t="s">
        <v>202</v>
      </c>
      <c r="BU834">
        <v>46399</v>
      </c>
      <c r="BV834" t="s">
        <v>69</v>
      </c>
      <c r="BW834" t="s">
        <v>202</v>
      </c>
    </row>
    <row r="835" spans="1:78" x14ac:dyDescent="0.2">
      <c r="A835" t="s">
        <v>1227</v>
      </c>
      <c r="C835" t="s">
        <v>1487</v>
      </c>
      <c r="D835" t="s">
        <v>125</v>
      </c>
      <c r="E835" t="s">
        <v>1194</v>
      </c>
      <c r="F835" t="s">
        <v>1222</v>
      </c>
      <c r="G835" t="s">
        <v>1194</v>
      </c>
      <c r="H835" t="s">
        <v>1222</v>
      </c>
      <c r="U835">
        <v>2.6</v>
      </c>
      <c r="X835">
        <v>3</v>
      </c>
      <c r="BR835" t="s">
        <v>67</v>
      </c>
      <c r="BS835"/>
      <c r="BT835" t="s">
        <v>202</v>
      </c>
      <c r="BU835">
        <v>46399</v>
      </c>
    </row>
    <row r="836" spans="1:78" s="51" customFormat="1" x14ac:dyDescent="0.2">
      <c r="A836" t="s">
        <v>1228</v>
      </c>
      <c r="B836"/>
      <c r="C836" t="s">
        <v>1487</v>
      </c>
      <c r="D836" t="s">
        <v>125</v>
      </c>
      <c r="E836" t="s">
        <v>1194</v>
      </c>
      <c r="F836" t="s">
        <v>1222</v>
      </c>
      <c r="G836" t="s">
        <v>1194</v>
      </c>
      <c r="H836" t="s">
        <v>1222</v>
      </c>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v>3.4</v>
      </c>
      <c r="AT836"/>
      <c r="AU836"/>
      <c r="AV836">
        <v>2</v>
      </c>
      <c r="AW836"/>
      <c r="AX836"/>
      <c r="AY836"/>
      <c r="AZ836"/>
      <c r="BA836"/>
      <c r="BB836"/>
      <c r="BC836"/>
      <c r="BD836"/>
      <c r="BE836"/>
      <c r="BF836"/>
      <c r="BG836"/>
      <c r="BH836"/>
      <c r="BI836"/>
      <c r="BJ836"/>
      <c r="BK836"/>
      <c r="BL836"/>
      <c r="BM836"/>
      <c r="BN836"/>
      <c r="BO836"/>
      <c r="BP836"/>
      <c r="BQ836"/>
      <c r="BR836" t="s">
        <v>67</v>
      </c>
      <c r="BS836"/>
      <c r="BT836" t="s">
        <v>202</v>
      </c>
      <c r="BU836">
        <v>46399</v>
      </c>
      <c r="BV836"/>
      <c r="BW836"/>
      <c r="BX836"/>
      <c r="BY836"/>
      <c r="BZ836"/>
    </row>
    <row r="837" spans="1:78" x14ac:dyDescent="0.2">
      <c r="A837" t="s">
        <v>1229</v>
      </c>
      <c r="C837" t="s">
        <v>1487</v>
      </c>
      <c r="D837" t="s">
        <v>125</v>
      </c>
      <c r="E837" t="s">
        <v>1194</v>
      </c>
      <c r="F837" t="s">
        <v>1222</v>
      </c>
      <c r="G837" t="s">
        <v>1194</v>
      </c>
      <c r="H837" t="s">
        <v>1222</v>
      </c>
      <c r="AK837">
        <v>2.2000000000000002</v>
      </c>
      <c r="AN837">
        <v>1.6</v>
      </c>
      <c r="BQ837" t="s">
        <v>1230</v>
      </c>
      <c r="BR837" t="s">
        <v>67</v>
      </c>
      <c r="BS837"/>
      <c r="BT837" t="s">
        <v>202</v>
      </c>
      <c r="BU837">
        <v>46399</v>
      </c>
    </row>
    <row r="838" spans="1:78" x14ac:dyDescent="0.2">
      <c r="A838" t="s">
        <v>1231</v>
      </c>
      <c r="C838" t="s">
        <v>1487</v>
      </c>
      <c r="D838" t="s">
        <v>125</v>
      </c>
      <c r="E838" t="s">
        <v>1194</v>
      </c>
      <c r="F838" t="s">
        <v>1222</v>
      </c>
      <c r="G838" t="s">
        <v>1194</v>
      </c>
      <c r="H838" t="s">
        <v>1222</v>
      </c>
      <c r="Y838">
        <v>2.8</v>
      </c>
      <c r="AB838">
        <v>3.7</v>
      </c>
      <c r="BR838" t="s">
        <v>67</v>
      </c>
      <c r="BS838"/>
      <c r="BT838" t="s">
        <v>202</v>
      </c>
      <c r="BU838">
        <v>46399</v>
      </c>
      <c r="BV838" t="s">
        <v>69</v>
      </c>
      <c r="BW838" t="s">
        <v>202</v>
      </c>
    </row>
    <row r="839" spans="1:78" x14ac:dyDescent="0.2">
      <c r="A839" t="s">
        <v>1232</v>
      </c>
      <c r="C839" t="s">
        <v>1487</v>
      </c>
      <c r="D839" t="s">
        <v>125</v>
      </c>
      <c r="E839" t="s">
        <v>1194</v>
      </c>
      <c r="F839" t="s">
        <v>1222</v>
      </c>
      <c r="G839" t="s">
        <v>1194</v>
      </c>
      <c r="H839" t="s">
        <v>1222</v>
      </c>
      <c r="AC839">
        <v>2.9</v>
      </c>
      <c r="AF839">
        <v>3.9</v>
      </c>
      <c r="BQ839" t="s">
        <v>1233</v>
      </c>
      <c r="BR839" t="s">
        <v>67</v>
      </c>
      <c r="BS839"/>
      <c r="BT839" t="s">
        <v>202</v>
      </c>
      <c r="BU839">
        <v>46399</v>
      </c>
    </row>
    <row r="840" spans="1:78" x14ac:dyDescent="0.2">
      <c r="A840" t="s">
        <v>1234</v>
      </c>
      <c r="C840" t="s">
        <v>1487</v>
      </c>
      <c r="D840" t="s">
        <v>125</v>
      </c>
      <c r="E840" t="s">
        <v>1194</v>
      </c>
      <c r="F840" t="s">
        <v>1222</v>
      </c>
      <c r="G840" t="s">
        <v>1194</v>
      </c>
      <c r="H840" t="s">
        <v>1222</v>
      </c>
      <c r="BE840">
        <v>3.6</v>
      </c>
      <c r="BF840">
        <v>2.4</v>
      </c>
      <c r="BG840">
        <v>2</v>
      </c>
      <c r="BH840">
        <v>2.4</v>
      </c>
      <c r="BR840" t="s">
        <v>67</v>
      </c>
      <c r="BS840"/>
      <c r="BT840" t="s">
        <v>202</v>
      </c>
      <c r="BU840">
        <v>46399</v>
      </c>
    </row>
    <row r="841" spans="1:78" x14ac:dyDescent="0.2">
      <c r="A841" t="s">
        <v>1235</v>
      </c>
      <c r="C841" t="s">
        <v>1487</v>
      </c>
      <c r="D841" t="s">
        <v>125</v>
      </c>
      <c r="E841" t="s">
        <v>1194</v>
      </c>
      <c r="F841" t="s">
        <v>1222</v>
      </c>
      <c r="G841" t="s">
        <v>1194</v>
      </c>
      <c r="H841" t="s">
        <v>1222</v>
      </c>
      <c r="Y841">
        <v>2.6</v>
      </c>
      <c r="AB841">
        <v>3.3</v>
      </c>
      <c r="BR841" t="s">
        <v>67</v>
      </c>
      <c r="BS841"/>
      <c r="BT841" t="s">
        <v>202</v>
      </c>
      <c r="BU841">
        <v>46399</v>
      </c>
    </row>
    <row r="842" spans="1:78" x14ac:dyDescent="0.2">
      <c r="A842" t="s">
        <v>1236</v>
      </c>
      <c r="C842" t="s">
        <v>1487</v>
      </c>
      <c r="D842" t="s">
        <v>125</v>
      </c>
      <c r="E842" t="s">
        <v>1194</v>
      </c>
      <c r="F842" t="s">
        <v>1222</v>
      </c>
      <c r="G842" t="s">
        <v>1194</v>
      </c>
      <c r="H842" t="s">
        <v>1222</v>
      </c>
      <c r="BF842">
        <v>2.4</v>
      </c>
      <c r="BH842">
        <v>2.4</v>
      </c>
      <c r="BQ842" t="s">
        <v>1237</v>
      </c>
      <c r="BR842" t="s">
        <v>67</v>
      </c>
      <c r="BS842"/>
      <c r="BT842" t="s">
        <v>202</v>
      </c>
      <c r="BU842">
        <v>46399</v>
      </c>
    </row>
    <row r="843" spans="1:78" x14ac:dyDescent="0.2">
      <c r="A843" t="s">
        <v>1238</v>
      </c>
      <c r="C843" t="s">
        <v>1487</v>
      </c>
      <c r="D843" t="s">
        <v>125</v>
      </c>
      <c r="E843" t="s">
        <v>1194</v>
      </c>
      <c r="F843" t="s">
        <v>1222</v>
      </c>
      <c r="G843" t="s">
        <v>1194</v>
      </c>
      <c r="H843" t="s">
        <v>1222</v>
      </c>
      <c r="Y843">
        <v>2.7</v>
      </c>
      <c r="AB843">
        <v>3.1</v>
      </c>
      <c r="BR843" t="s">
        <v>67</v>
      </c>
      <c r="BS843"/>
      <c r="BT843" t="s">
        <v>202</v>
      </c>
      <c r="BU843">
        <v>46399</v>
      </c>
    </row>
    <row r="844" spans="1:78" x14ac:dyDescent="0.2">
      <c r="A844" t="s">
        <v>1239</v>
      </c>
      <c r="C844" t="s">
        <v>1487</v>
      </c>
      <c r="D844" t="s">
        <v>125</v>
      </c>
      <c r="E844" t="s">
        <v>1194</v>
      </c>
      <c r="F844" t="s">
        <v>1222</v>
      </c>
      <c r="G844" t="s">
        <v>1194</v>
      </c>
      <c r="H844" t="s">
        <v>1222</v>
      </c>
      <c r="AK844">
        <v>2.4</v>
      </c>
      <c r="AN844">
        <v>1.5</v>
      </c>
      <c r="BR844" t="s">
        <v>67</v>
      </c>
      <c r="BS844"/>
      <c r="BT844" t="s">
        <v>202</v>
      </c>
      <c r="BU844">
        <v>46399</v>
      </c>
    </row>
    <row r="845" spans="1:78" x14ac:dyDescent="0.2">
      <c r="A845" t="s">
        <v>1240</v>
      </c>
      <c r="C845" t="s">
        <v>1487</v>
      </c>
      <c r="D845" t="s">
        <v>125</v>
      </c>
      <c r="E845" t="s">
        <v>1194</v>
      </c>
      <c r="F845" t="s">
        <v>1222</v>
      </c>
      <c r="G845" t="s">
        <v>1194</v>
      </c>
      <c r="H845" t="s">
        <v>1222</v>
      </c>
      <c r="AW845">
        <v>3</v>
      </c>
      <c r="AX845">
        <v>2.5</v>
      </c>
      <c r="AY845">
        <v>2.5</v>
      </c>
      <c r="AZ845">
        <v>2.5</v>
      </c>
      <c r="BR845" t="s">
        <v>67</v>
      </c>
      <c r="BS845"/>
      <c r="BT845" t="s">
        <v>202</v>
      </c>
      <c r="BU845">
        <v>46399</v>
      </c>
    </row>
    <row r="846" spans="1:78" x14ac:dyDescent="0.2">
      <c r="A846" s="11" t="s">
        <v>1700</v>
      </c>
      <c r="B846" s="11"/>
      <c r="C846" s="11" t="s">
        <v>1487</v>
      </c>
      <c r="D846" s="11" t="s">
        <v>125</v>
      </c>
      <c r="E846" s="11" t="s">
        <v>1194</v>
      </c>
      <c r="F846" s="11" t="s">
        <v>1614</v>
      </c>
      <c r="G846" s="11" t="s">
        <v>1194</v>
      </c>
      <c r="H846" s="11" t="s">
        <v>1614</v>
      </c>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row>
    <row r="847" spans="1:78" s="51" customFormat="1" x14ac:dyDescent="0.2">
      <c r="A847" t="s">
        <v>2456</v>
      </c>
      <c r="B847"/>
      <c r="C847" t="s">
        <v>1487</v>
      </c>
      <c r="D847" t="s">
        <v>125</v>
      </c>
      <c r="E847" t="s">
        <v>1194</v>
      </c>
      <c r="F847" t="s">
        <v>1614</v>
      </c>
      <c r="G847" t="s">
        <v>1194</v>
      </c>
      <c r="H847" t="s">
        <v>1614</v>
      </c>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c r="AU847"/>
      <c r="AV847"/>
      <c r="AW847"/>
      <c r="AX847"/>
      <c r="AY847">
        <v>4.05</v>
      </c>
      <c r="AZ847">
        <v>4.05</v>
      </c>
      <c r="BA847" s="5"/>
      <c r="BB847" s="5"/>
      <c r="BC847" s="5"/>
      <c r="BD847" s="5"/>
      <c r="BE847" s="5"/>
      <c r="BF847" s="5"/>
      <c r="BG847" s="5"/>
      <c r="BH847" s="5"/>
      <c r="BI847" s="5"/>
      <c r="BJ847" s="5"/>
      <c r="BK847" s="5"/>
      <c r="BL847" s="5"/>
      <c r="BM847" s="5"/>
      <c r="BN847" s="5"/>
      <c r="BO847" s="5"/>
      <c r="BP847" s="5"/>
      <c r="BQ847" s="5"/>
      <c r="BR847" t="s">
        <v>67</v>
      </c>
      <c r="BS847" s="1">
        <v>44825</v>
      </c>
      <c r="BT847" t="s">
        <v>2426</v>
      </c>
      <c r="BU847">
        <v>79420</v>
      </c>
      <c r="BV847" t="s">
        <v>60</v>
      </c>
      <c r="BW847" t="s">
        <v>2426</v>
      </c>
      <c r="BX847"/>
      <c r="BY847"/>
      <c r="BZ847"/>
    </row>
    <row r="848" spans="1:78" x14ac:dyDescent="0.2">
      <c r="A848" t="s">
        <v>2457</v>
      </c>
      <c r="C848" t="s">
        <v>1487</v>
      </c>
      <c r="D848" t="s">
        <v>125</v>
      </c>
      <c r="E848" t="s">
        <v>1194</v>
      </c>
      <c r="F848" t="s">
        <v>1614</v>
      </c>
      <c r="G848" t="s">
        <v>1194</v>
      </c>
      <c r="H848" t="s">
        <v>1614</v>
      </c>
      <c r="AC848">
        <v>5.37</v>
      </c>
      <c r="AF848">
        <v>6.65</v>
      </c>
      <c r="AG848">
        <v>3.7</v>
      </c>
      <c r="AJ848">
        <v>5.52</v>
      </c>
      <c r="BR848" t="s">
        <v>67</v>
      </c>
      <c r="BS848" s="1">
        <v>44825</v>
      </c>
      <c r="BT848" t="s">
        <v>2426</v>
      </c>
      <c r="BU848">
        <v>79420</v>
      </c>
      <c r="BV848" t="s">
        <v>60</v>
      </c>
      <c r="BW848" t="s">
        <v>2426</v>
      </c>
    </row>
    <row r="849" spans="1:78" x14ac:dyDescent="0.2">
      <c r="A849" t="s">
        <v>2455</v>
      </c>
      <c r="B849" t="s">
        <v>322</v>
      </c>
      <c r="C849" t="s">
        <v>1487</v>
      </c>
      <c r="D849" t="s">
        <v>125</v>
      </c>
      <c r="E849" t="s">
        <v>1194</v>
      </c>
      <c r="F849" t="s">
        <v>1614</v>
      </c>
      <c r="G849" t="s">
        <v>1194</v>
      </c>
      <c r="H849" t="s">
        <v>1614</v>
      </c>
      <c r="AW849">
        <v>5.0999999999999996</v>
      </c>
      <c r="BA849" s="5"/>
      <c r="BB849" s="5"/>
      <c r="BC849" s="5"/>
      <c r="BD849" s="5"/>
      <c r="BE849" s="5"/>
      <c r="BF849" s="5"/>
      <c r="BG849" s="5"/>
      <c r="BH849" s="5"/>
      <c r="BI849" s="5"/>
      <c r="BJ849" s="5"/>
      <c r="BK849" s="5"/>
      <c r="BL849" s="5"/>
      <c r="BM849" s="5"/>
      <c r="BN849" s="5"/>
      <c r="BO849" s="5"/>
      <c r="BP849" s="5"/>
      <c r="BQ849" s="5"/>
      <c r="BR849" t="s">
        <v>67</v>
      </c>
      <c r="BS849" s="1">
        <v>44825</v>
      </c>
      <c r="BT849" t="s">
        <v>2426</v>
      </c>
      <c r="BU849">
        <v>79420</v>
      </c>
      <c r="BV849" t="s">
        <v>60</v>
      </c>
      <c r="BW849" t="s">
        <v>2426</v>
      </c>
    </row>
    <row r="850" spans="1:78" x14ac:dyDescent="0.2">
      <c r="A850" t="s">
        <v>2460</v>
      </c>
      <c r="C850" t="s">
        <v>1487</v>
      </c>
      <c r="D850" t="s">
        <v>125</v>
      </c>
      <c r="E850" t="s">
        <v>1194</v>
      </c>
      <c r="F850" t="s">
        <v>1614</v>
      </c>
      <c r="G850" t="s">
        <v>1194</v>
      </c>
      <c r="H850" t="s">
        <v>1614</v>
      </c>
      <c r="BA850">
        <f>AVERAGE(4.96,5.5)</f>
        <v>5.23</v>
      </c>
      <c r="BB850">
        <f>AVERAGE(4.65,4.82)</f>
        <v>4.7350000000000003</v>
      </c>
      <c r="BC850">
        <f>AVERAGE(4.4,4.42)</f>
        <v>4.41</v>
      </c>
      <c r="BD850">
        <f>MAX(BB850:BC850)</f>
        <v>4.7350000000000003</v>
      </c>
      <c r="BE850">
        <f>AVERAGE(5.42,5.43)</f>
        <v>5.4249999999999998</v>
      </c>
      <c r="BF850">
        <f>AVERAGE(4.08,4.14)</f>
        <v>4.1099999999999994</v>
      </c>
      <c r="BG850">
        <f>AVERAGE(3.35,3.36)</f>
        <v>3.355</v>
      </c>
      <c r="BH850">
        <f>MAX(BF850:BG850)</f>
        <v>4.1099999999999994</v>
      </c>
      <c r="BR850" t="s">
        <v>67</v>
      </c>
      <c r="BS850" s="1">
        <v>44825</v>
      </c>
      <c r="BT850" t="s">
        <v>2426</v>
      </c>
      <c r="BU850">
        <v>79420</v>
      </c>
    </row>
    <row r="851" spans="1:78" x14ac:dyDescent="0.2">
      <c r="A851" s="11" t="s">
        <v>1700</v>
      </c>
      <c r="B851" s="11"/>
      <c r="C851" s="11" t="s">
        <v>1487</v>
      </c>
      <c r="D851" s="11" t="s">
        <v>125</v>
      </c>
      <c r="E851" s="11" t="s">
        <v>1194</v>
      </c>
      <c r="F851" s="11"/>
      <c r="G851" s="11" t="s">
        <v>1440</v>
      </c>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row>
    <row r="852" spans="1:78" s="19" customFormat="1" x14ac:dyDescent="0.2">
      <c r="A852" s="11" t="s">
        <v>1700</v>
      </c>
      <c r="B852" s="11"/>
      <c r="C852" s="11" t="s">
        <v>1487</v>
      </c>
      <c r="D852" s="11" t="s">
        <v>125</v>
      </c>
      <c r="E852" s="11" t="s">
        <v>1194</v>
      </c>
      <c r="F852" s="11"/>
      <c r="G852" s="11" t="s">
        <v>1194</v>
      </c>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c r="BY852"/>
      <c r="BZ852"/>
    </row>
    <row r="853" spans="1:78" x14ac:dyDescent="0.2">
      <c r="A853" s="11" t="s">
        <v>1700</v>
      </c>
      <c r="B853" s="11"/>
      <c r="C853" s="11" t="s">
        <v>1487</v>
      </c>
      <c r="D853" s="11" t="s">
        <v>125</v>
      </c>
      <c r="E853" s="11" t="s">
        <v>330</v>
      </c>
      <c r="F853" s="11" t="s">
        <v>1615</v>
      </c>
      <c r="G853" s="11" t="s">
        <v>330</v>
      </c>
      <c r="H853" s="11" t="s">
        <v>1615</v>
      </c>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row>
    <row r="854" spans="1:78" x14ac:dyDescent="0.2">
      <c r="A854" t="s">
        <v>2454</v>
      </c>
      <c r="B854" t="s">
        <v>322</v>
      </c>
      <c r="C854" t="s">
        <v>1487</v>
      </c>
      <c r="D854" t="s">
        <v>125</v>
      </c>
      <c r="E854" t="s">
        <v>330</v>
      </c>
      <c r="F854" t="s">
        <v>1615</v>
      </c>
      <c r="G854" t="s">
        <v>330</v>
      </c>
      <c r="H854" t="s">
        <v>1615</v>
      </c>
      <c r="AS854">
        <v>5.99</v>
      </c>
      <c r="AV854">
        <v>4.08</v>
      </c>
      <c r="AW854">
        <v>5.63</v>
      </c>
      <c r="AX854">
        <v>4.13</v>
      </c>
      <c r="AY854">
        <v>4.33</v>
      </c>
      <c r="AZ854">
        <v>4.33</v>
      </c>
      <c r="BR854" t="s">
        <v>67</v>
      </c>
      <c r="BS854" s="1">
        <v>44825</v>
      </c>
      <c r="BT854" t="s">
        <v>2426</v>
      </c>
      <c r="BU854">
        <v>79420</v>
      </c>
      <c r="BV854" t="s">
        <v>60</v>
      </c>
      <c r="BW854" t="s">
        <v>2426</v>
      </c>
    </row>
    <row r="855" spans="1:78" x14ac:dyDescent="0.2">
      <c r="A855" s="10" t="s">
        <v>1442</v>
      </c>
      <c r="B855" s="10"/>
      <c r="C855" s="10" t="s">
        <v>1487</v>
      </c>
      <c r="D855" s="10" t="s">
        <v>125</v>
      </c>
      <c r="E855" s="10" t="s">
        <v>330</v>
      </c>
      <c r="F855" s="10" t="s">
        <v>1264</v>
      </c>
      <c r="G855" s="10" t="s">
        <v>1430</v>
      </c>
      <c r="H855" s="10" t="s">
        <v>1264</v>
      </c>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t="s">
        <v>67</v>
      </c>
      <c r="BS855" s="12">
        <v>44806</v>
      </c>
      <c r="BT855" s="10" t="s">
        <v>1422</v>
      </c>
      <c r="BU855" s="10">
        <v>6619</v>
      </c>
      <c r="BV855" s="10" t="s">
        <v>60</v>
      </c>
      <c r="BW855" s="10" t="s">
        <v>1422</v>
      </c>
      <c r="BX855" s="10"/>
      <c r="BY855" s="10"/>
      <c r="BZ855" s="10"/>
    </row>
    <row r="856" spans="1:78" x14ac:dyDescent="0.2">
      <c r="A856" t="s">
        <v>1442</v>
      </c>
      <c r="C856" t="s">
        <v>1487</v>
      </c>
      <c r="D856" t="s">
        <v>125</v>
      </c>
      <c r="E856" t="s">
        <v>330</v>
      </c>
      <c r="F856" t="s">
        <v>1264</v>
      </c>
      <c r="G856" t="s">
        <v>1430</v>
      </c>
      <c r="H856" t="s">
        <v>1264</v>
      </c>
      <c r="U856">
        <v>5.7</v>
      </c>
      <c r="X856">
        <v>7.9</v>
      </c>
      <c r="BR856" t="s">
        <v>67</v>
      </c>
      <c r="BS856" s="1">
        <v>44820</v>
      </c>
      <c r="BT856" t="s">
        <v>2276</v>
      </c>
      <c r="BU856" t="s">
        <v>2308</v>
      </c>
      <c r="BV856" t="s">
        <v>60</v>
      </c>
      <c r="BW856" t="s">
        <v>2276</v>
      </c>
    </row>
    <row r="857" spans="1:78" x14ac:dyDescent="0.2">
      <c r="A857" t="s">
        <v>1432</v>
      </c>
      <c r="C857" t="s">
        <v>1487</v>
      </c>
      <c r="D857" t="s">
        <v>125</v>
      </c>
      <c r="E857" t="s">
        <v>330</v>
      </c>
      <c r="F857" t="s">
        <v>1264</v>
      </c>
      <c r="G857" t="s">
        <v>1430</v>
      </c>
      <c r="H857" t="s">
        <v>1264</v>
      </c>
      <c r="AW857">
        <v>5.3</v>
      </c>
      <c r="AZ857">
        <v>4</v>
      </c>
      <c r="BA857">
        <v>5.3</v>
      </c>
      <c r="BD857">
        <v>4.4000000000000004</v>
      </c>
      <c r="BR857" t="s">
        <v>67</v>
      </c>
      <c r="BS857" s="1">
        <v>44806</v>
      </c>
      <c r="BT857" t="s">
        <v>1422</v>
      </c>
      <c r="BU857">
        <v>6619</v>
      </c>
      <c r="BV857" t="s">
        <v>60</v>
      </c>
      <c r="BW857" t="s">
        <v>1422</v>
      </c>
    </row>
    <row r="858" spans="1:78" x14ac:dyDescent="0.2">
      <c r="A858" t="s">
        <v>1432</v>
      </c>
      <c r="C858" t="s">
        <v>1487</v>
      </c>
      <c r="D858" t="s">
        <v>125</v>
      </c>
      <c r="E858" t="s">
        <v>330</v>
      </c>
      <c r="F858" t="s">
        <v>1264</v>
      </c>
      <c r="G858" t="s">
        <v>1430</v>
      </c>
      <c r="H858" t="s">
        <v>1264</v>
      </c>
      <c r="I858" t="b">
        <v>0</v>
      </c>
      <c r="AW858">
        <v>5.3</v>
      </c>
      <c r="AZ858">
        <v>4</v>
      </c>
      <c r="BA858">
        <v>5.3</v>
      </c>
      <c r="BD858">
        <v>4.4000000000000004</v>
      </c>
      <c r="BR858" t="s">
        <v>67</v>
      </c>
      <c r="BS858" s="1">
        <v>44820</v>
      </c>
      <c r="BT858" t="s">
        <v>2276</v>
      </c>
      <c r="BU858" t="s">
        <v>2308</v>
      </c>
      <c r="BV858" t="s">
        <v>60</v>
      </c>
      <c r="BW858" t="s">
        <v>2276</v>
      </c>
    </row>
    <row r="859" spans="1:78" x14ac:dyDescent="0.2">
      <c r="A859" t="s">
        <v>1431</v>
      </c>
      <c r="B859" t="s">
        <v>1</v>
      </c>
      <c r="C859" t="s">
        <v>1487</v>
      </c>
      <c r="D859" t="s">
        <v>125</v>
      </c>
      <c r="E859" t="s">
        <v>330</v>
      </c>
      <c r="F859" t="s">
        <v>1264</v>
      </c>
      <c r="G859" t="s">
        <v>1430</v>
      </c>
      <c r="H859" t="s">
        <v>1264</v>
      </c>
      <c r="Y859">
        <v>5.4</v>
      </c>
      <c r="AB859">
        <v>6.4</v>
      </c>
      <c r="AF859">
        <v>7.5</v>
      </c>
      <c r="BR859" t="s">
        <v>67</v>
      </c>
      <c r="BS859" s="1">
        <v>44806</v>
      </c>
      <c r="BT859" t="s">
        <v>1422</v>
      </c>
      <c r="BU859">
        <v>6619</v>
      </c>
      <c r="BV859" t="s">
        <v>60</v>
      </c>
      <c r="BW859" t="s">
        <v>1422</v>
      </c>
    </row>
    <row r="860" spans="1:78" x14ac:dyDescent="0.2">
      <c r="A860" t="s">
        <v>1431</v>
      </c>
      <c r="B860" t="s">
        <v>322</v>
      </c>
      <c r="C860" t="s">
        <v>1487</v>
      </c>
      <c r="D860" t="s">
        <v>125</v>
      </c>
      <c r="E860" t="s">
        <v>330</v>
      </c>
      <c r="F860" t="s">
        <v>1264</v>
      </c>
      <c r="G860" t="s">
        <v>1430</v>
      </c>
      <c r="H860" t="s">
        <v>1264</v>
      </c>
      <c r="I860" t="b">
        <v>0</v>
      </c>
      <c r="Y860">
        <v>5.4</v>
      </c>
      <c r="AB860">
        <v>6.4</v>
      </c>
      <c r="AF860">
        <v>7.5</v>
      </c>
      <c r="BR860" t="s">
        <v>67</v>
      </c>
      <c r="BS860" s="1">
        <v>44820</v>
      </c>
      <c r="BT860" t="s">
        <v>2276</v>
      </c>
      <c r="BU860" t="s">
        <v>2308</v>
      </c>
      <c r="BV860" t="s">
        <v>60</v>
      </c>
      <c r="BW860" t="s">
        <v>2276</v>
      </c>
    </row>
    <row r="861" spans="1:78" x14ac:dyDescent="0.2">
      <c r="A861" t="s">
        <v>2288</v>
      </c>
      <c r="C861" t="s">
        <v>1487</v>
      </c>
      <c r="D861" t="s">
        <v>125</v>
      </c>
      <c r="E861" t="s">
        <v>330</v>
      </c>
      <c r="F861" t="s">
        <v>1264</v>
      </c>
      <c r="G861" t="s">
        <v>1430</v>
      </c>
      <c r="H861" t="s">
        <v>1264</v>
      </c>
      <c r="AC861">
        <v>5.8</v>
      </c>
      <c r="AF861">
        <v>8.3000000000000007</v>
      </c>
      <c r="AG861">
        <v>4.5999999999999996</v>
      </c>
      <c r="AJ861">
        <v>7.5</v>
      </c>
      <c r="BR861" t="s">
        <v>67</v>
      </c>
      <c r="BS861" s="1">
        <v>44820</v>
      </c>
      <c r="BT861" t="s">
        <v>2276</v>
      </c>
      <c r="BU861" t="s">
        <v>2308</v>
      </c>
      <c r="BV861" t="s">
        <v>60</v>
      </c>
      <c r="BW861" t="s">
        <v>2276</v>
      </c>
    </row>
    <row r="862" spans="1:78" s="19" customFormat="1" x14ac:dyDescent="0.2">
      <c r="A862" s="11" t="s">
        <v>1700</v>
      </c>
      <c r="B862" s="11"/>
      <c r="C862" s="11" t="s">
        <v>1487</v>
      </c>
      <c r="D862" s="11" t="s">
        <v>125</v>
      </c>
      <c r="E862" s="11" t="s">
        <v>330</v>
      </c>
      <c r="F862" s="11" t="s">
        <v>1264</v>
      </c>
      <c r="G862" s="11" t="s">
        <v>330</v>
      </c>
      <c r="H862" s="11" t="s">
        <v>1264</v>
      </c>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c r="BY862"/>
      <c r="BZ862"/>
    </row>
    <row r="863" spans="1:78" s="19" customFormat="1" x14ac:dyDescent="0.2">
      <c r="A863" t="s">
        <v>2408</v>
      </c>
      <c r="B863"/>
      <c r="C863" t="s">
        <v>1487</v>
      </c>
      <c r="D863" t="s">
        <v>125</v>
      </c>
      <c r="E863" t="s">
        <v>330</v>
      </c>
      <c r="F863" t="s">
        <v>1264</v>
      </c>
      <c r="G863" t="s">
        <v>330</v>
      </c>
      <c r="H863" t="s">
        <v>1264</v>
      </c>
      <c r="I863"/>
      <c r="J863"/>
      <c r="K863"/>
      <c r="L863"/>
      <c r="M863"/>
      <c r="N863"/>
      <c r="O863"/>
      <c r="P863"/>
      <c r="Q863">
        <v>5.2</v>
      </c>
      <c r="R863"/>
      <c r="S863"/>
      <c r="T863">
        <v>6.7</v>
      </c>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c r="BO863"/>
      <c r="BP863"/>
      <c r="BQ863" t="s">
        <v>2410</v>
      </c>
      <c r="BR863" t="s">
        <v>67</v>
      </c>
      <c r="BS863" s="1">
        <v>44824</v>
      </c>
      <c r="BT863" t="s">
        <v>2329</v>
      </c>
      <c r="BU863">
        <v>2930</v>
      </c>
      <c r="BV863"/>
      <c r="BW863"/>
      <c r="BX863"/>
      <c r="BY863"/>
      <c r="BZ863"/>
    </row>
    <row r="864" spans="1:78" s="19" customFormat="1" x14ac:dyDescent="0.2">
      <c r="A864" t="s">
        <v>2409</v>
      </c>
      <c r="B864"/>
      <c r="C864" t="s">
        <v>1487</v>
      </c>
      <c r="D864" t="s">
        <v>125</v>
      </c>
      <c r="E864" t="s">
        <v>330</v>
      </c>
      <c r="F864" t="s">
        <v>1264</v>
      </c>
      <c r="G864" t="s">
        <v>330</v>
      </c>
      <c r="H864" t="s">
        <v>1264</v>
      </c>
      <c r="I864"/>
      <c r="J864"/>
      <c r="K864"/>
      <c r="L864"/>
      <c r="M864"/>
      <c r="N864"/>
      <c r="O864"/>
      <c r="P864"/>
      <c r="Q864"/>
      <c r="R864"/>
      <c r="S864"/>
      <c r="T864"/>
      <c r="U864">
        <v>5.3</v>
      </c>
      <c r="V864"/>
      <c r="W864"/>
      <c r="X864">
        <v>7.25</v>
      </c>
      <c r="Y864"/>
      <c r="Z864"/>
      <c r="AA864"/>
      <c r="AB864"/>
      <c r="AC864"/>
      <c r="AD864"/>
      <c r="AE864"/>
      <c r="AF864"/>
      <c r="AG864"/>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c r="BO864"/>
      <c r="BP864"/>
      <c r="BQ864"/>
      <c r="BR864" t="s">
        <v>67</v>
      </c>
      <c r="BS864" s="1">
        <v>44824</v>
      </c>
      <c r="BT864" t="s">
        <v>2329</v>
      </c>
      <c r="BU864">
        <v>2930</v>
      </c>
      <c r="BV864"/>
      <c r="BW864"/>
      <c r="BX864"/>
      <c r="BY864"/>
      <c r="BZ864"/>
    </row>
    <row r="865" spans="1:78" s="19" customFormat="1" x14ac:dyDescent="0.2">
      <c r="A865" t="s">
        <v>2405</v>
      </c>
      <c r="B865"/>
      <c r="C865" t="s">
        <v>1487</v>
      </c>
      <c r="D865" t="s">
        <v>125</v>
      </c>
      <c r="E865" t="s">
        <v>330</v>
      </c>
      <c r="F865" t="s">
        <v>1264</v>
      </c>
      <c r="G865" t="s">
        <v>330</v>
      </c>
      <c r="H865" t="s">
        <v>1264</v>
      </c>
      <c r="I865"/>
      <c r="J865"/>
      <c r="K865"/>
      <c r="L865"/>
      <c r="M865"/>
      <c r="N865"/>
      <c r="O865"/>
      <c r="P865"/>
      <c r="Q865"/>
      <c r="R865"/>
      <c r="S865"/>
      <c r="T865"/>
      <c r="U865"/>
      <c r="V865"/>
      <c r="W865"/>
      <c r="X865"/>
      <c r="Y865">
        <v>5.55</v>
      </c>
      <c r="Z865"/>
      <c r="AA865"/>
      <c r="AB865">
        <v>6.8</v>
      </c>
      <c r="AC865"/>
      <c r="AD865"/>
      <c r="AE865"/>
      <c r="AF865"/>
      <c r="AG865"/>
      <c r="AH865"/>
      <c r="AI865"/>
      <c r="AJ865"/>
      <c r="AK865"/>
      <c r="AL865"/>
      <c r="AM865"/>
      <c r="AN865"/>
      <c r="AO865"/>
      <c r="AP865"/>
      <c r="AQ865"/>
      <c r="AR865"/>
      <c r="AS865"/>
      <c r="AT865"/>
      <c r="AU865"/>
      <c r="AV865"/>
      <c r="AW865"/>
      <c r="AX865"/>
      <c r="AY865"/>
      <c r="AZ865"/>
      <c r="BA865"/>
      <c r="BB865"/>
      <c r="BC865"/>
      <c r="BD865"/>
      <c r="BE865"/>
      <c r="BF865"/>
      <c r="BG865"/>
      <c r="BH865"/>
      <c r="BI865"/>
      <c r="BJ865"/>
      <c r="BK865"/>
      <c r="BL865"/>
      <c r="BM865"/>
      <c r="BN865"/>
      <c r="BO865"/>
      <c r="BP865"/>
      <c r="BQ865"/>
      <c r="BR865" t="s">
        <v>67</v>
      </c>
      <c r="BS865" s="1">
        <v>44824</v>
      </c>
      <c r="BT865" t="s">
        <v>2329</v>
      </c>
      <c r="BU865">
        <v>2930</v>
      </c>
      <c r="BV865"/>
      <c r="BW865"/>
      <c r="BX865"/>
      <c r="BY865"/>
      <c r="BZ865"/>
    </row>
    <row r="866" spans="1:78" x14ac:dyDescent="0.2">
      <c r="A866" t="s">
        <v>2406</v>
      </c>
      <c r="C866" t="s">
        <v>1487</v>
      </c>
      <c r="D866" t="s">
        <v>125</v>
      </c>
      <c r="E866" t="s">
        <v>330</v>
      </c>
      <c r="F866" t="s">
        <v>1264</v>
      </c>
      <c r="G866" t="s">
        <v>330</v>
      </c>
      <c r="H866" t="s">
        <v>1264</v>
      </c>
      <c r="U866">
        <v>4.55</v>
      </c>
      <c r="X866">
        <v>6.05</v>
      </c>
      <c r="BQ866" t="s">
        <v>2407</v>
      </c>
      <c r="BR866" t="s">
        <v>67</v>
      </c>
      <c r="BS866" s="1">
        <v>44824</v>
      </c>
      <c r="BT866" t="s">
        <v>2329</v>
      </c>
      <c r="BU866">
        <v>2930</v>
      </c>
    </row>
    <row r="867" spans="1:78" x14ac:dyDescent="0.2">
      <c r="A867" t="s">
        <v>2404</v>
      </c>
      <c r="C867" t="s">
        <v>1487</v>
      </c>
      <c r="D867" t="s">
        <v>125</v>
      </c>
      <c r="E867" t="s">
        <v>330</v>
      </c>
      <c r="F867" t="s">
        <v>1264</v>
      </c>
      <c r="G867" t="s">
        <v>330</v>
      </c>
      <c r="H867" t="s">
        <v>1264</v>
      </c>
      <c r="AC867">
        <v>5.95</v>
      </c>
      <c r="AF867">
        <v>8.1</v>
      </c>
      <c r="BR867" t="s">
        <v>67</v>
      </c>
      <c r="BS867" s="1">
        <v>44824</v>
      </c>
      <c r="BT867" t="s">
        <v>2329</v>
      </c>
      <c r="BU867">
        <v>2930</v>
      </c>
    </row>
    <row r="868" spans="1:78" x14ac:dyDescent="0.2">
      <c r="A868" s="10" t="s">
        <v>2194</v>
      </c>
      <c r="B868" s="10"/>
      <c r="C868" s="10" t="s">
        <v>1487</v>
      </c>
      <c r="D868" s="10" t="s">
        <v>125</v>
      </c>
      <c r="E868" s="10" t="s">
        <v>330</v>
      </c>
      <c r="F868" s="10" t="s">
        <v>1264</v>
      </c>
      <c r="G868" s="10" t="s">
        <v>330</v>
      </c>
      <c r="H868" s="10" t="s">
        <v>1264</v>
      </c>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t="s">
        <v>67</v>
      </c>
      <c r="BS868" s="12">
        <v>44819</v>
      </c>
      <c r="BT868" s="10" t="s">
        <v>2191</v>
      </c>
      <c r="BU868" s="10">
        <v>3649</v>
      </c>
      <c r="BV868" s="10" t="s">
        <v>60</v>
      </c>
      <c r="BW868" s="10" t="s">
        <v>2191</v>
      </c>
    </row>
    <row r="869" spans="1:78" x14ac:dyDescent="0.2">
      <c r="A869" t="s">
        <v>1432</v>
      </c>
      <c r="C869" t="s">
        <v>1487</v>
      </c>
      <c r="D869" t="s">
        <v>125</v>
      </c>
      <c r="E869" t="s">
        <v>330</v>
      </c>
      <c r="F869" t="s">
        <v>1264</v>
      </c>
      <c r="G869" t="s">
        <v>330</v>
      </c>
      <c r="H869" t="s">
        <v>1264</v>
      </c>
      <c r="I869" t="b">
        <v>0</v>
      </c>
      <c r="AW869">
        <v>5.3</v>
      </c>
      <c r="AZ869">
        <v>4</v>
      </c>
      <c r="BR869" t="s">
        <v>67</v>
      </c>
      <c r="BS869" s="1">
        <v>44825</v>
      </c>
      <c r="BT869" t="s">
        <v>2426</v>
      </c>
      <c r="BU869">
        <v>79420</v>
      </c>
    </row>
    <row r="870" spans="1:78" s="19" customFormat="1" x14ac:dyDescent="0.2">
      <c r="A870" s="11" t="s">
        <v>1700</v>
      </c>
      <c r="B870" s="11"/>
      <c r="C870" s="11" t="s">
        <v>1487</v>
      </c>
      <c r="D870" s="11" t="s">
        <v>125</v>
      </c>
      <c r="E870" s="11" t="s">
        <v>330</v>
      </c>
      <c r="F870" s="11" t="s">
        <v>1265</v>
      </c>
      <c r="G870" s="11" t="s">
        <v>330</v>
      </c>
      <c r="H870" s="11" t="s">
        <v>1265</v>
      </c>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c r="BY870"/>
      <c r="BZ870"/>
    </row>
    <row r="871" spans="1:78" s="19" customFormat="1" x14ac:dyDescent="0.2">
      <c r="A871" t="s">
        <v>1266</v>
      </c>
      <c r="B871"/>
      <c r="C871" t="s">
        <v>1487</v>
      </c>
      <c r="D871" t="s">
        <v>125</v>
      </c>
      <c r="E871" t="s">
        <v>330</v>
      </c>
      <c r="F871" t="s">
        <v>1265</v>
      </c>
      <c r="G871" t="s">
        <v>1267</v>
      </c>
      <c r="H871" t="s">
        <v>1265</v>
      </c>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v>5.4</v>
      </c>
      <c r="BB871"/>
      <c r="BC871"/>
      <c r="BD871">
        <v>3.8</v>
      </c>
      <c r="BE871">
        <v>5.5</v>
      </c>
      <c r="BF871"/>
      <c r="BG871"/>
      <c r="BH871">
        <v>3.2</v>
      </c>
      <c r="BI871"/>
      <c r="BJ871"/>
      <c r="BK871"/>
      <c r="BL871"/>
      <c r="BM871"/>
      <c r="BN871"/>
      <c r="BO871"/>
      <c r="BP871"/>
      <c r="BQ871"/>
      <c r="BR871" t="s">
        <v>67</v>
      </c>
      <c r="BS871"/>
      <c r="BT871" t="s">
        <v>213</v>
      </c>
      <c r="BU871">
        <v>1609</v>
      </c>
      <c r="BV871" t="s">
        <v>60</v>
      </c>
      <c r="BW871" t="s">
        <v>213</v>
      </c>
      <c r="BX871"/>
      <c r="BY871"/>
      <c r="BZ871"/>
    </row>
    <row r="872" spans="1:78" s="19" customFormat="1" x14ac:dyDescent="0.2">
      <c r="A872" t="s">
        <v>1268</v>
      </c>
      <c r="B872"/>
      <c r="C872" t="s">
        <v>1487</v>
      </c>
      <c r="D872" t="s">
        <v>125</v>
      </c>
      <c r="E872" t="s">
        <v>330</v>
      </c>
      <c r="F872" t="s">
        <v>1265</v>
      </c>
      <c r="G872" t="s">
        <v>1267</v>
      </c>
      <c r="H872" t="s">
        <v>1265</v>
      </c>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v>5.6</v>
      </c>
      <c r="AX872"/>
      <c r="AY872"/>
      <c r="AZ872">
        <v>3.6</v>
      </c>
      <c r="BA872"/>
      <c r="BB872"/>
      <c r="BC872"/>
      <c r="BD872"/>
      <c r="BE872"/>
      <c r="BF872"/>
      <c r="BG872"/>
      <c r="BH872"/>
      <c r="BI872"/>
      <c r="BJ872"/>
      <c r="BK872"/>
      <c r="BL872"/>
      <c r="BM872"/>
      <c r="BN872"/>
      <c r="BO872"/>
      <c r="BP872"/>
      <c r="BQ872"/>
      <c r="BR872" t="s">
        <v>67</v>
      </c>
      <c r="BS872"/>
      <c r="BT872" t="s">
        <v>213</v>
      </c>
      <c r="BU872">
        <v>1609</v>
      </c>
      <c r="BV872" t="s">
        <v>60</v>
      </c>
      <c r="BW872" t="s">
        <v>213</v>
      </c>
      <c r="BX872"/>
      <c r="BY872"/>
      <c r="BZ872"/>
    </row>
    <row r="873" spans="1:78" s="19" customFormat="1" x14ac:dyDescent="0.2">
      <c r="A873" t="s">
        <v>737</v>
      </c>
      <c r="B873"/>
      <c r="C873" t="s">
        <v>1487</v>
      </c>
      <c r="D873" t="s">
        <v>125</v>
      </c>
      <c r="E873" t="s">
        <v>330</v>
      </c>
      <c r="F873" t="s">
        <v>950</v>
      </c>
      <c r="G873" t="s">
        <v>775</v>
      </c>
      <c r="H873" t="s">
        <v>950</v>
      </c>
      <c r="I873"/>
      <c r="J873"/>
      <c r="K873"/>
      <c r="L873"/>
      <c r="M873"/>
      <c r="N873"/>
      <c r="O873"/>
      <c r="P873"/>
      <c r="Q873">
        <v>7</v>
      </c>
      <c r="R873"/>
      <c r="S873"/>
      <c r="T873">
        <v>4</v>
      </c>
      <c r="U873"/>
      <c r="V873"/>
      <c r="W873"/>
      <c r="X873"/>
      <c r="Y873"/>
      <c r="Z873"/>
      <c r="AA873"/>
      <c r="AB873"/>
      <c r="AC873">
        <v>6</v>
      </c>
      <c r="AD873"/>
      <c r="AE873"/>
      <c r="AF873">
        <v>5</v>
      </c>
      <c r="AG873">
        <v>6.6</v>
      </c>
      <c r="AH873"/>
      <c r="AI873"/>
      <c r="AJ873">
        <v>4</v>
      </c>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BR873" t="s">
        <v>67</v>
      </c>
      <c r="BS873" s="1">
        <v>44797</v>
      </c>
      <c r="BT873" t="s">
        <v>73</v>
      </c>
      <c r="BU873">
        <v>36083</v>
      </c>
      <c r="BV873" t="s">
        <v>60</v>
      </c>
      <c r="BW873" t="s">
        <v>73</v>
      </c>
      <c r="BX873"/>
      <c r="BY873"/>
      <c r="BZ873"/>
    </row>
    <row r="874" spans="1:78" x14ac:dyDescent="0.2">
      <c r="A874" t="s">
        <v>741</v>
      </c>
      <c r="C874" t="s">
        <v>1487</v>
      </c>
      <c r="D874" t="s">
        <v>125</v>
      </c>
      <c r="E874" t="s">
        <v>330</v>
      </c>
      <c r="F874" t="s">
        <v>950</v>
      </c>
      <c r="G874" t="s">
        <v>775</v>
      </c>
      <c r="H874" t="s">
        <v>950</v>
      </c>
      <c r="M874">
        <v>3.6</v>
      </c>
      <c r="BR874" t="s">
        <v>67</v>
      </c>
      <c r="BS874" s="1">
        <v>44797</v>
      </c>
      <c r="BT874" t="s">
        <v>73</v>
      </c>
      <c r="BU874">
        <v>36083</v>
      </c>
      <c r="BV874" t="s">
        <v>60</v>
      </c>
      <c r="BW874" t="s">
        <v>73</v>
      </c>
    </row>
    <row r="875" spans="1:78" s="19" customFormat="1" x14ac:dyDescent="0.2">
      <c r="A875" t="s">
        <v>742</v>
      </c>
      <c r="B875"/>
      <c r="C875" t="s">
        <v>1487</v>
      </c>
      <c r="D875" t="s">
        <v>125</v>
      </c>
      <c r="E875" t="s">
        <v>330</v>
      </c>
      <c r="F875" t="s">
        <v>950</v>
      </c>
      <c r="G875" t="s">
        <v>775</v>
      </c>
      <c r="H875" t="s">
        <v>950</v>
      </c>
      <c r="I875"/>
      <c r="J875"/>
      <c r="K875"/>
      <c r="L875"/>
      <c r="M875"/>
      <c r="N875"/>
      <c r="O875"/>
      <c r="P875"/>
      <c r="Q875"/>
      <c r="R875"/>
      <c r="S875"/>
      <c r="T875"/>
      <c r="U875">
        <v>6.8</v>
      </c>
      <c r="V875"/>
      <c r="W875"/>
      <c r="X875">
        <v>4.5</v>
      </c>
      <c r="Y875"/>
      <c r="Z875"/>
      <c r="AA875"/>
      <c r="AB875"/>
      <c r="AC875"/>
      <c r="AD875"/>
      <c r="AE875"/>
      <c r="AF875"/>
      <c r="AG875"/>
      <c r="AH875"/>
      <c r="AI875"/>
      <c r="AJ875"/>
      <c r="AK875"/>
      <c r="AL875"/>
      <c r="AM875"/>
      <c r="AN875"/>
      <c r="AO875"/>
      <c r="AP875"/>
      <c r="AQ875"/>
      <c r="AR875"/>
      <c r="AS875"/>
      <c r="AT875"/>
      <c r="AU875"/>
      <c r="AV875"/>
      <c r="AW875"/>
      <c r="AX875"/>
      <c r="AY875"/>
      <c r="AZ875"/>
      <c r="BA875"/>
      <c r="BB875"/>
      <c r="BC875"/>
      <c r="BD875"/>
      <c r="BE875"/>
      <c r="BF875"/>
      <c r="BG875"/>
      <c r="BH875"/>
      <c r="BI875"/>
      <c r="BJ875"/>
      <c r="BK875"/>
      <c r="BL875"/>
      <c r="BM875"/>
      <c r="BN875"/>
      <c r="BO875"/>
      <c r="BP875"/>
      <c r="BQ875"/>
      <c r="BR875" t="s">
        <v>67</v>
      </c>
      <c r="BS875" s="1">
        <v>44797</v>
      </c>
      <c r="BT875" t="s">
        <v>73</v>
      </c>
      <c r="BU875">
        <v>36083</v>
      </c>
      <c r="BV875" t="s">
        <v>60</v>
      </c>
      <c r="BW875" t="s">
        <v>73</v>
      </c>
      <c r="BX875"/>
      <c r="BY875"/>
      <c r="BZ875"/>
    </row>
    <row r="876" spans="1:78" s="19" customFormat="1" x14ac:dyDescent="0.2">
      <c r="A876" s="6" t="s">
        <v>3700</v>
      </c>
      <c r="B876" s="6"/>
      <c r="C876" s="6" t="s">
        <v>1487</v>
      </c>
      <c r="D876" s="6" t="s">
        <v>125</v>
      </c>
      <c r="E876" s="6" t="s">
        <v>330</v>
      </c>
      <c r="F876" s="6" t="s">
        <v>950</v>
      </c>
      <c r="G876" s="6" t="s">
        <v>126</v>
      </c>
      <c r="H876" s="6" t="s">
        <v>950</v>
      </c>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v>6</v>
      </c>
      <c r="BF876" s="6"/>
      <c r="BG876" s="6"/>
      <c r="BH876" s="6">
        <v>3</v>
      </c>
      <c r="BI876" s="6">
        <v>14</v>
      </c>
      <c r="BJ876" s="6">
        <v>15.5</v>
      </c>
      <c r="BK876" s="6"/>
      <c r="BL876" s="6"/>
      <c r="BM876" s="6"/>
      <c r="BN876" s="6"/>
      <c r="BO876" s="6"/>
      <c r="BP876" s="6">
        <v>33.5</v>
      </c>
      <c r="BQ876" s="6" t="s">
        <v>3693</v>
      </c>
      <c r="BR876" s="6" t="s">
        <v>67</v>
      </c>
      <c r="BS876" s="7">
        <v>44964</v>
      </c>
      <c r="BT876" s="6" t="s">
        <v>3669</v>
      </c>
      <c r="BU876" s="58" t="s">
        <v>3702</v>
      </c>
      <c r="BV876" s="6" t="s">
        <v>60</v>
      </c>
      <c r="BW876" s="6" t="s">
        <v>3669</v>
      </c>
      <c r="BX876" s="6"/>
      <c r="BY876" s="6"/>
      <c r="BZ876" s="6"/>
    </row>
    <row r="877" spans="1:78" s="19" customFormat="1" x14ac:dyDescent="0.2">
      <c r="A877" s="11" t="s">
        <v>1700</v>
      </c>
      <c r="B877" s="11"/>
      <c r="C877" s="11" t="s">
        <v>1487</v>
      </c>
      <c r="D877" s="11" t="s">
        <v>125</v>
      </c>
      <c r="E877" s="11" t="s">
        <v>330</v>
      </c>
      <c r="F877" s="11" t="s">
        <v>950</v>
      </c>
      <c r="G877" s="11" t="s">
        <v>126</v>
      </c>
      <c r="H877" s="11" t="s">
        <v>950</v>
      </c>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c r="BY877"/>
      <c r="BZ877"/>
    </row>
    <row r="878" spans="1:78" s="19" customFormat="1" x14ac:dyDescent="0.2">
      <c r="A878" t="s">
        <v>949</v>
      </c>
      <c r="B878"/>
      <c r="C878" t="s">
        <v>1487</v>
      </c>
      <c r="D878" t="s">
        <v>125</v>
      </c>
      <c r="E878" t="s">
        <v>330</v>
      </c>
      <c r="F878" t="s">
        <v>950</v>
      </c>
      <c r="G878" t="s">
        <v>330</v>
      </c>
      <c r="H878" t="s">
        <v>950</v>
      </c>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v>5.35</v>
      </c>
      <c r="AX878">
        <v>3.92</v>
      </c>
      <c r="AY878">
        <v>3.9</v>
      </c>
      <c r="AZ878">
        <v>3.92</v>
      </c>
      <c r="BA878">
        <v>5.31</v>
      </c>
      <c r="BB878">
        <v>4.17</v>
      </c>
      <c r="BC878">
        <v>4.22</v>
      </c>
      <c r="BD878">
        <v>4.22</v>
      </c>
      <c r="BE878">
        <v>6.13</v>
      </c>
      <c r="BF878"/>
      <c r="BG878"/>
      <c r="BH878"/>
      <c r="BI878"/>
      <c r="BJ878"/>
      <c r="BK878"/>
      <c r="BL878"/>
      <c r="BM878"/>
      <c r="BN878"/>
      <c r="BO878"/>
      <c r="BP878"/>
      <c r="BQ878" t="s">
        <v>288</v>
      </c>
      <c r="BR878" t="s">
        <v>67</v>
      </c>
      <c r="BS878"/>
      <c r="BT878" t="s">
        <v>289</v>
      </c>
      <c r="BU878">
        <v>7306</v>
      </c>
      <c r="BV878"/>
      <c r="BW878"/>
      <c r="BX878"/>
      <c r="BY878"/>
      <c r="BZ878"/>
    </row>
    <row r="879" spans="1:78" ht="18" x14ac:dyDescent="0.2">
      <c r="A879" s="10" t="s">
        <v>2275</v>
      </c>
      <c r="B879" s="10"/>
      <c r="C879" s="10" t="s">
        <v>1487</v>
      </c>
      <c r="D879" s="10" t="s">
        <v>125</v>
      </c>
      <c r="E879" s="10" t="s">
        <v>330</v>
      </c>
      <c r="F879" s="10" t="s">
        <v>950</v>
      </c>
      <c r="G879" s="10" t="s">
        <v>330</v>
      </c>
      <c r="H879" s="10" t="s">
        <v>950</v>
      </c>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t="s">
        <v>67</v>
      </c>
      <c r="BS879" s="12">
        <v>44820</v>
      </c>
      <c r="BT879" s="10" t="s">
        <v>2256</v>
      </c>
      <c r="BU879" s="28">
        <v>82637</v>
      </c>
      <c r="BV879" s="10" t="s">
        <v>60</v>
      </c>
      <c r="BW879" s="10" t="s">
        <v>2256</v>
      </c>
    </row>
    <row r="880" spans="1:78" ht="18" x14ac:dyDescent="0.2">
      <c r="A880" s="10" t="s">
        <v>2274</v>
      </c>
      <c r="B880" s="10"/>
      <c r="C880" s="10" t="s">
        <v>1487</v>
      </c>
      <c r="D880" s="10" t="s">
        <v>125</v>
      </c>
      <c r="E880" s="10" t="s">
        <v>330</v>
      </c>
      <c r="F880" s="10" t="s">
        <v>950</v>
      </c>
      <c r="G880" s="10" t="s">
        <v>330</v>
      </c>
      <c r="H880" s="10" t="s">
        <v>950</v>
      </c>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t="s">
        <v>67</v>
      </c>
      <c r="BS880" s="12">
        <v>44820</v>
      </c>
      <c r="BT880" s="10" t="s">
        <v>2256</v>
      </c>
      <c r="BU880" s="28">
        <v>82637</v>
      </c>
      <c r="BV880" s="10" t="s">
        <v>60</v>
      </c>
      <c r="BW880" s="10" t="s">
        <v>2256</v>
      </c>
    </row>
    <row r="881" spans="1:78" x14ac:dyDescent="0.2">
      <c r="A881" t="s">
        <v>951</v>
      </c>
      <c r="C881" t="s">
        <v>1487</v>
      </c>
      <c r="D881" t="s">
        <v>125</v>
      </c>
      <c r="E881" t="s">
        <v>330</v>
      </c>
      <c r="F881" t="s">
        <v>950</v>
      </c>
      <c r="G881" t="s">
        <v>330</v>
      </c>
      <c r="H881" t="s">
        <v>950</v>
      </c>
      <c r="AW881">
        <v>5.8</v>
      </c>
      <c r="AX881">
        <v>4.38</v>
      </c>
      <c r="AY881">
        <v>4.41</v>
      </c>
      <c r="AZ881">
        <v>4.41</v>
      </c>
      <c r="BA881">
        <v>5.69</v>
      </c>
      <c r="BB881">
        <v>4.8899999999999997</v>
      </c>
      <c r="BC881">
        <v>4.6500000000000004</v>
      </c>
      <c r="BD881">
        <v>4.8899999999999997</v>
      </c>
      <c r="BE881">
        <v>6.23</v>
      </c>
      <c r="BQ881" t="s">
        <v>288</v>
      </c>
      <c r="BR881" t="s">
        <v>67</v>
      </c>
      <c r="BS881"/>
      <c r="BT881" t="s">
        <v>289</v>
      </c>
      <c r="BU881">
        <v>7306</v>
      </c>
    </row>
    <row r="882" spans="1:78" x14ac:dyDescent="0.2">
      <c r="A882" t="s">
        <v>1855</v>
      </c>
      <c r="C882" t="s">
        <v>1487</v>
      </c>
      <c r="D882" t="s">
        <v>125</v>
      </c>
      <c r="E882" t="s">
        <v>330</v>
      </c>
      <c r="F882" t="s">
        <v>267</v>
      </c>
      <c r="G882" t="s">
        <v>1854</v>
      </c>
      <c r="H882" t="s">
        <v>267</v>
      </c>
      <c r="BA882">
        <v>3.5939999999999999</v>
      </c>
      <c r="BB882">
        <v>3.0859999999999999</v>
      </c>
      <c r="BC882">
        <v>2.9620000000000002</v>
      </c>
      <c r="BD882">
        <v>3.0859999999999999</v>
      </c>
      <c r="BE882">
        <v>4.5999999999999996</v>
      </c>
      <c r="BF882">
        <v>2.871</v>
      </c>
      <c r="BG882">
        <v>2.5569999999999999</v>
      </c>
      <c r="BH882">
        <v>2.871</v>
      </c>
      <c r="BQ882" t="s">
        <v>1856</v>
      </c>
      <c r="BR882" s="13" t="s">
        <v>67</v>
      </c>
      <c r="BS882" s="1">
        <v>44812</v>
      </c>
      <c r="BT882" t="s">
        <v>1701</v>
      </c>
      <c r="BU882">
        <v>1420</v>
      </c>
    </row>
    <row r="883" spans="1:78" x14ac:dyDescent="0.2">
      <c r="A883" s="11" t="s">
        <v>1700</v>
      </c>
      <c r="B883" s="11"/>
      <c r="C883" s="11" t="s">
        <v>1487</v>
      </c>
      <c r="D883" s="11" t="s">
        <v>125</v>
      </c>
      <c r="E883" s="11" t="s">
        <v>330</v>
      </c>
      <c r="F883" s="11"/>
      <c r="G883" s="11" t="s">
        <v>1430</v>
      </c>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row>
    <row r="884" spans="1:78" x14ac:dyDescent="0.2">
      <c r="A884" s="11" t="s">
        <v>1700</v>
      </c>
      <c r="B884" s="11"/>
      <c r="C884" s="11" t="s">
        <v>1487</v>
      </c>
      <c r="D884" s="11" t="s">
        <v>125</v>
      </c>
      <c r="E884" s="11" t="s">
        <v>330</v>
      </c>
      <c r="F884" s="11"/>
      <c r="G884" s="11" t="s">
        <v>330</v>
      </c>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row>
    <row r="885" spans="1:78" x14ac:dyDescent="0.2">
      <c r="A885" s="19" t="s">
        <v>1700</v>
      </c>
      <c r="B885" s="19"/>
      <c r="C885" s="19" t="s">
        <v>1487</v>
      </c>
      <c r="D885" s="19" t="s">
        <v>125</v>
      </c>
      <c r="E885" s="19" t="s">
        <v>1575</v>
      </c>
      <c r="F885" s="19" t="s">
        <v>1576</v>
      </c>
      <c r="G885" s="19" t="s">
        <v>1575</v>
      </c>
      <c r="H885" s="19" t="s">
        <v>1576</v>
      </c>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c r="BQ885" s="19"/>
      <c r="BR885" s="19"/>
      <c r="BS885" s="19"/>
      <c r="BT885" s="19"/>
      <c r="BU885" s="19"/>
      <c r="BV885" s="19"/>
      <c r="BW885" s="19"/>
    </row>
    <row r="886" spans="1:78" x14ac:dyDescent="0.2">
      <c r="A886" s="19" t="s">
        <v>1700</v>
      </c>
      <c r="B886" s="19"/>
      <c r="C886" s="19" t="s">
        <v>1487</v>
      </c>
      <c r="D886" s="19" t="s">
        <v>125</v>
      </c>
      <c r="E886" s="19" t="s">
        <v>1575</v>
      </c>
      <c r="F886" s="19"/>
      <c r="G886" s="19" t="s">
        <v>1575</v>
      </c>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row>
    <row r="887" spans="1:78" x14ac:dyDescent="0.2">
      <c r="A887" s="19" t="s">
        <v>1700</v>
      </c>
      <c r="B887" s="19"/>
      <c r="C887" s="19" t="s">
        <v>1487</v>
      </c>
      <c r="D887" s="19" t="s">
        <v>125</v>
      </c>
      <c r="E887" s="19" t="s">
        <v>1584</v>
      </c>
      <c r="F887" s="19" t="s">
        <v>1585</v>
      </c>
      <c r="G887" s="19" t="s">
        <v>1584</v>
      </c>
      <c r="H887" s="19" t="s">
        <v>1585</v>
      </c>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c r="BQ887" s="19"/>
      <c r="BR887" s="19"/>
      <c r="BS887" s="19"/>
      <c r="BT887" s="19"/>
      <c r="BU887" s="19"/>
      <c r="BV887" s="19"/>
      <c r="BW887" s="19"/>
    </row>
    <row r="888" spans="1:78" x14ac:dyDescent="0.2">
      <c r="A888" s="19" t="s">
        <v>1700</v>
      </c>
      <c r="B888" s="19"/>
      <c r="C888" s="19" t="s">
        <v>1487</v>
      </c>
      <c r="D888" s="19" t="s">
        <v>125</v>
      </c>
      <c r="E888" s="19" t="s">
        <v>1584</v>
      </c>
      <c r="F888" s="19"/>
      <c r="G888" s="19" t="s">
        <v>1584</v>
      </c>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c r="BQ888" s="19"/>
      <c r="BR888" s="19"/>
      <c r="BS888" s="19"/>
      <c r="BT888" s="19"/>
      <c r="BU888" s="19"/>
      <c r="BV888" s="19"/>
      <c r="BW888" s="19"/>
    </row>
    <row r="889" spans="1:78" x14ac:dyDescent="0.2">
      <c r="A889" s="19" t="s">
        <v>1700</v>
      </c>
      <c r="B889" s="19"/>
      <c r="C889" s="19" t="s">
        <v>1487</v>
      </c>
      <c r="D889" s="19" t="s">
        <v>125</v>
      </c>
      <c r="E889" s="19" t="s">
        <v>1577</v>
      </c>
      <c r="F889" s="19" t="s">
        <v>1579</v>
      </c>
      <c r="G889" s="19" t="s">
        <v>1577</v>
      </c>
      <c r="H889" s="19" t="s">
        <v>1579</v>
      </c>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c r="BG889" s="19"/>
      <c r="BH889" s="19"/>
      <c r="BI889" s="19"/>
      <c r="BJ889" s="19"/>
      <c r="BK889" s="19"/>
      <c r="BL889" s="19"/>
      <c r="BM889" s="19"/>
      <c r="BN889" s="19"/>
      <c r="BO889" s="19"/>
      <c r="BP889" s="19"/>
      <c r="BQ889" s="19"/>
      <c r="BR889" s="19"/>
      <c r="BS889" s="19"/>
      <c r="BT889" s="19"/>
      <c r="BU889" s="19"/>
      <c r="BV889" s="19"/>
      <c r="BW889" s="19"/>
    </row>
    <row r="890" spans="1:78" x14ac:dyDescent="0.2">
      <c r="A890" s="19" t="s">
        <v>1700</v>
      </c>
      <c r="B890" s="19"/>
      <c r="C890" s="19" t="s">
        <v>1487</v>
      </c>
      <c r="D890" s="19" t="s">
        <v>125</v>
      </c>
      <c r="E890" s="19" t="s">
        <v>1577</v>
      </c>
      <c r="F890" s="19" t="s">
        <v>1580</v>
      </c>
      <c r="G890" s="19" t="s">
        <v>1581</v>
      </c>
      <c r="H890" s="19" t="s">
        <v>1582</v>
      </c>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c r="BG890" s="19"/>
      <c r="BH890" s="19"/>
      <c r="BI890" s="19"/>
      <c r="BJ890" s="19"/>
      <c r="BK890" s="19"/>
      <c r="BL890" s="19"/>
      <c r="BM890" s="19"/>
      <c r="BN890" s="19"/>
      <c r="BO890" s="19"/>
      <c r="BP890" s="19"/>
      <c r="BQ890" s="19"/>
      <c r="BR890" s="19"/>
      <c r="BS890" s="19"/>
      <c r="BT890" s="19"/>
      <c r="BU890" s="19"/>
      <c r="BV890" s="19"/>
      <c r="BW890" s="19"/>
    </row>
    <row r="891" spans="1:78" x14ac:dyDescent="0.2">
      <c r="A891" s="19" t="s">
        <v>1700</v>
      </c>
      <c r="B891" s="19"/>
      <c r="C891" s="19" t="s">
        <v>1487</v>
      </c>
      <c r="D891" s="19" t="s">
        <v>125</v>
      </c>
      <c r="E891" s="19" t="s">
        <v>1577</v>
      </c>
      <c r="F891" s="19" t="s">
        <v>1580</v>
      </c>
      <c r="G891" s="19" t="s">
        <v>1577</v>
      </c>
      <c r="H891" s="19" t="s">
        <v>1580</v>
      </c>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c r="BG891" s="19"/>
      <c r="BH891" s="19"/>
      <c r="BI891" s="19"/>
      <c r="BJ891" s="19"/>
      <c r="BK891" s="19"/>
      <c r="BL891" s="19"/>
      <c r="BM891" s="19"/>
      <c r="BN891" s="19"/>
      <c r="BO891" s="19"/>
      <c r="BP891" s="19"/>
      <c r="BQ891" s="19"/>
      <c r="BR891" s="19"/>
      <c r="BS891" s="19"/>
      <c r="BT891" s="19"/>
      <c r="BU891" s="19"/>
      <c r="BV891" s="19"/>
      <c r="BW891" s="19"/>
    </row>
    <row r="892" spans="1:78" x14ac:dyDescent="0.2">
      <c r="A892" s="19" t="s">
        <v>1700</v>
      </c>
      <c r="B892" s="19"/>
      <c r="C892" s="19" t="s">
        <v>1487</v>
      </c>
      <c r="D892" s="19" t="s">
        <v>125</v>
      </c>
      <c r="E892" s="19" t="s">
        <v>1577</v>
      </c>
      <c r="F892" s="19" t="s">
        <v>1578</v>
      </c>
      <c r="G892" s="19" t="s">
        <v>1577</v>
      </c>
      <c r="H892" s="19" t="s">
        <v>1578</v>
      </c>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c r="BG892" s="19"/>
      <c r="BH892" s="19"/>
      <c r="BI892" s="19"/>
      <c r="BJ892" s="19"/>
      <c r="BK892" s="19"/>
      <c r="BL892" s="19"/>
      <c r="BM892" s="19"/>
      <c r="BN892" s="19"/>
      <c r="BO892" s="19"/>
      <c r="BP892" s="19"/>
      <c r="BQ892" s="19"/>
      <c r="BR892" s="19"/>
      <c r="BS892" s="19"/>
      <c r="BT892" s="19"/>
      <c r="BU892" s="19"/>
      <c r="BV892" s="19"/>
      <c r="BW892" s="19"/>
    </row>
    <row r="893" spans="1:78" x14ac:dyDescent="0.2">
      <c r="A893" s="19" t="s">
        <v>1700</v>
      </c>
      <c r="B893" s="19"/>
      <c r="C893" s="19" t="s">
        <v>1487</v>
      </c>
      <c r="D893" s="19" t="s">
        <v>125</v>
      </c>
      <c r="E893" s="19" t="s">
        <v>1577</v>
      </c>
      <c r="F893" s="19"/>
      <c r="G893" s="19" t="s">
        <v>1577</v>
      </c>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c r="BG893" s="19"/>
      <c r="BH893" s="19"/>
      <c r="BI893" s="19"/>
      <c r="BJ893" s="19"/>
      <c r="BK893" s="19"/>
      <c r="BL893" s="19"/>
      <c r="BM893" s="19"/>
      <c r="BN893" s="19"/>
      <c r="BO893" s="19"/>
      <c r="BP893" s="19"/>
      <c r="BQ893" s="19"/>
      <c r="BR893" s="19"/>
      <c r="BS893" s="19"/>
      <c r="BT893" s="19"/>
      <c r="BU893" s="19"/>
      <c r="BV893" s="19"/>
      <c r="BW893" s="19"/>
    </row>
    <row r="894" spans="1:78" x14ac:dyDescent="0.2">
      <c r="A894" s="11" t="s">
        <v>1700</v>
      </c>
      <c r="B894" s="11"/>
      <c r="C894" s="11" t="s">
        <v>1487</v>
      </c>
      <c r="D894" s="11" t="s">
        <v>125</v>
      </c>
      <c r="E894" s="11" t="s">
        <v>1399</v>
      </c>
      <c r="F894" s="11" t="s">
        <v>1400</v>
      </c>
      <c r="G894" s="11" t="s">
        <v>1399</v>
      </c>
      <c r="H894" s="11" t="s">
        <v>1400</v>
      </c>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row>
    <row r="895" spans="1:78" x14ac:dyDescent="0.2">
      <c r="A895" t="s">
        <v>1398</v>
      </c>
      <c r="B895" t="s">
        <v>154</v>
      </c>
      <c r="C895" t="s">
        <v>1487</v>
      </c>
      <c r="D895" t="s">
        <v>125</v>
      </c>
      <c r="E895" t="s">
        <v>1399</v>
      </c>
      <c r="F895" t="s">
        <v>1400</v>
      </c>
      <c r="G895" t="s">
        <v>1399</v>
      </c>
      <c r="H895" t="s">
        <v>1400</v>
      </c>
      <c r="AS895">
        <v>3.5</v>
      </c>
      <c r="AV895">
        <v>2.2999999999999998</v>
      </c>
      <c r="AW895">
        <v>3.2</v>
      </c>
      <c r="AZ895">
        <v>2.9</v>
      </c>
      <c r="BA895">
        <v>3.5</v>
      </c>
      <c r="BD895">
        <v>2.9</v>
      </c>
      <c r="BR895" t="s">
        <v>67</v>
      </c>
      <c r="BS895"/>
      <c r="BT895" t="s">
        <v>345</v>
      </c>
      <c r="BU895">
        <v>3142</v>
      </c>
      <c r="BV895" t="s">
        <v>69</v>
      </c>
      <c r="BW895" t="s">
        <v>345</v>
      </c>
    </row>
    <row r="896" spans="1:78" s="4" customFormat="1" x14ac:dyDescent="0.2">
      <c r="A896" s="11" t="s">
        <v>1700</v>
      </c>
      <c r="B896" s="11"/>
      <c r="C896" s="11" t="s">
        <v>1487</v>
      </c>
      <c r="D896" s="11" t="s">
        <v>125</v>
      </c>
      <c r="E896" s="11" t="s">
        <v>1399</v>
      </c>
      <c r="F896" s="11"/>
      <c r="G896" s="11" t="s">
        <v>1399</v>
      </c>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c r="BY896"/>
      <c r="BZ896"/>
    </row>
    <row r="897" spans="1:78" s="4" customFormat="1" x14ac:dyDescent="0.2">
      <c r="A897" s="19" t="s">
        <v>1700</v>
      </c>
      <c r="B897" s="19"/>
      <c r="C897" s="19" t="s">
        <v>1487</v>
      </c>
      <c r="D897" s="19" t="s">
        <v>125</v>
      </c>
      <c r="E897" s="19" t="s">
        <v>1594</v>
      </c>
      <c r="F897" s="19" t="s">
        <v>1595</v>
      </c>
      <c r="G897" s="19" t="s">
        <v>1594</v>
      </c>
      <c r="H897" s="19" t="s">
        <v>1595</v>
      </c>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c r="BG897" s="19"/>
      <c r="BH897" s="19"/>
      <c r="BI897" s="19"/>
      <c r="BJ897" s="19"/>
      <c r="BK897" s="19"/>
      <c r="BL897" s="19"/>
      <c r="BM897" s="19"/>
      <c r="BN897" s="19"/>
      <c r="BO897" s="19"/>
      <c r="BP897" s="19"/>
      <c r="BQ897" s="19"/>
      <c r="BR897" s="19"/>
      <c r="BS897" s="19"/>
      <c r="BT897" s="19"/>
      <c r="BU897" s="19"/>
      <c r="BV897" s="19"/>
      <c r="BW897" s="19"/>
      <c r="BX897"/>
      <c r="BY897"/>
      <c r="BZ897"/>
    </row>
    <row r="898" spans="1:78" x14ac:dyDescent="0.2">
      <c r="A898" s="19" t="s">
        <v>1700</v>
      </c>
      <c r="B898" s="19"/>
      <c r="C898" s="19" t="s">
        <v>1487</v>
      </c>
      <c r="D898" s="19" t="s">
        <v>125</v>
      </c>
      <c r="E898" s="19" t="s">
        <v>1594</v>
      </c>
      <c r="F898" s="19" t="s">
        <v>1597</v>
      </c>
      <c r="G898" s="19" t="s">
        <v>1594</v>
      </c>
      <c r="H898" s="19" t="s">
        <v>1597</v>
      </c>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c r="BG898" s="19"/>
      <c r="BH898" s="19"/>
      <c r="BI898" s="19"/>
      <c r="BJ898" s="19"/>
      <c r="BK898" s="19"/>
      <c r="BL898" s="19"/>
      <c r="BM898" s="19"/>
      <c r="BN898" s="19"/>
      <c r="BO898" s="19"/>
      <c r="BP898" s="19"/>
      <c r="BQ898" s="19"/>
      <c r="BR898" s="19"/>
      <c r="BS898" s="19"/>
      <c r="BT898" s="19"/>
      <c r="BU898" s="19"/>
      <c r="BV898" s="19"/>
      <c r="BW898" s="19"/>
    </row>
    <row r="899" spans="1:78" x14ac:dyDescent="0.2">
      <c r="A899" s="19" t="s">
        <v>1700</v>
      </c>
      <c r="B899" s="19"/>
      <c r="C899" s="19" t="s">
        <v>1487</v>
      </c>
      <c r="D899" s="19" t="s">
        <v>125</v>
      </c>
      <c r="E899" s="19" t="s">
        <v>1594</v>
      </c>
      <c r="F899" s="19" t="s">
        <v>1596</v>
      </c>
      <c r="G899" s="19" t="s">
        <v>1594</v>
      </c>
      <c r="H899" s="19" t="s">
        <v>1596</v>
      </c>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c r="BG899" s="19"/>
      <c r="BH899" s="19"/>
      <c r="BI899" s="19"/>
      <c r="BJ899" s="19"/>
      <c r="BK899" s="19"/>
      <c r="BL899" s="19"/>
      <c r="BM899" s="19"/>
      <c r="BN899" s="19"/>
      <c r="BO899" s="19"/>
      <c r="BP899" s="19"/>
      <c r="BQ899" s="19"/>
      <c r="BR899" s="19"/>
      <c r="BS899" s="19"/>
      <c r="BT899" s="19"/>
      <c r="BU899" s="19"/>
      <c r="BV899" s="19"/>
      <c r="BW899" s="19"/>
    </row>
    <row r="900" spans="1:78" x14ac:dyDescent="0.2">
      <c r="A900" s="19" t="s">
        <v>1700</v>
      </c>
      <c r="B900" s="19"/>
      <c r="C900" s="19" t="s">
        <v>1487</v>
      </c>
      <c r="D900" s="19" t="s">
        <v>125</v>
      </c>
      <c r="E900" s="19" t="s">
        <v>1594</v>
      </c>
      <c r="F900" s="19"/>
      <c r="G900" s="19" t="s">
        <v>1594</v>
      </c>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c r="BG900" s="19"/>
      <c r="BH900" s="19"/>
      <c r="BI900" s="19"/>
      <c r="BJ900" s="19"/>
      <c r="BK900" s="19"/>
      <c r="BL900" s="19"/>
      <c r="BM900" s="19"/>
      <c r="BN900" s="19"/>
      <c r="BO900" s="19"/>
      <c r="BP900" s="19"/>
      <c r="BQ900" s="19"/>
      <c r="BR900" s="19"/>
      <c r="BS900" s="19"/>
      <c r="BT900" s="19"/>
      <c r="BU900" s="19"/>
      <c r="BV900" s="19"/>
      <c r="BW900" s="19"/>
    </row>
    <row r="901" spans="1:78" x14ac:dyDescent="0.2">
      <c r="A901" s="19" t="s">
        <v>1700</v>
      </c>
      <c r="B901" s="19"/>
      <c r="C901" s="19" t="s">
        <v>1487</v>
      </c>
      <c r="D901" s="19" t="s">
        <v>125</v>
      </c>
      <c r="E901" s="19" t="s">
        <v>1591</v>
      </c>
      <c r="F901" s="19"/>
      <c r="G901" s="19" t="s">
        <v>1591</v>
      </c>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c r="BG901" s="19"/>
      <c r="BH901" s="19"/>
      <c r="BI901" s="19"/>
      <c r="BJ901" s="19"/>
      <c r="BK901" s="19"/>
      <c r="BL901" s="19"/>
      <c r="BM901" s="19"/>
      <c r="BN901" s="19"/>
      <c r="BO901" s="19"/>
      <c r="BP901" s="19"/>
      <c r="BQ901" s="19"/>
      <c r="BR901" s="19"/>
      <c r="BS901" s="19"/>
      <c r="BT901" s="19"/>
      <c r="BU901" s="19"/>
      <c r="BV901" s="19"/>
      <c r="BW901" s="19"/>
    </row>
    <row r="902" spans="1:78" x14ac:dyDescent="0.2">
      <c r="A902" t="s">
        <v>2396</v>
      </c>
      <c r="C902" t="s">
        <v>1487</v>
      </c>
      <c r="D902" t="s">
        <v>125</v>
      </c>
      <c r="E902" t="s">
        <v>1417</v>
      </c>
      <c r="F902" t="s">
        <v>1418</v>
      </c>
      <c r="G902" t="s">
        <v>1194</v>
      </c>
      <c r="H902" t="s">
        <v>1418</v>
      </c>
      <c r="Y902">
        <v>3.3</v>
      </c>
      <c r="AC902">
        <v>3.6</v>
      </c>
      <c r="AF902">
        <v>5.35</v>
      </c>
      <c r="BR902" t="s">
        <v>67</v>
      </c>
      <c r="BS902" s="1">
        <v>44824</v>
      </c>
      <c r="BT902" t="s">
        <v>2329</v>
      </c>
      <c r="BU902">
        <v>2930</v>
      </c>
    </row>
    <row r="903" spans="1:78" x14ac:dyDescent="0.2">
      <c r="A903" t="s">
        <v>1416</v>
      </c>
      <c r="B903" t="s">
        <v>322</v>
      </c>
      <c r="C903" t="s">
        <v>1487</v>
      </c>
      <c r="D903" t="s">
        <v>125</v>
      </c>
      <c r="E903" t="s">
        <v>1417</v>
      </c>
      <c r="F903" t="s">
        <v>1418</v>
      </c>
      <c r="G903" t="s">
        <v>1194</v>
      </c>
      <c r="H903" t="s">
        <v>1418</v>
      </c>
      <c r="AC903">
        <v>3.9</v>
      </c>
      <c r="AF903">
        <v>5.4</v>
      </c>
      <c r="BR903" t="s">
        <v>58</v>
      </c>
      <c r="BS903" s="1">
        <v>44819</v>
      </c>
      <c r="BT903" t="s">
        <v>59</v>
      </c>
      <c r="BU903">
        <v>3485</v>
      </c>
      <c r="BV903" t="s">
        <v>60</v>
      </c>
      <c r="BW903" t="s">
        <v>59</v>
      </c>
    </row>
    <row r="904" spans="1:78" x14ac:dyDescent="0.2">
      <c r="A904" t="s">
        <v>1850</v>
      </c>
      <c r="C904" t="s">
        <v>1487</v>
      </c>
      <c r="D904" t="s">
        <v>125</v>
      </c>
      <c r="E904" t="s">
        <v>1417</v>
      </c>
      <c r="F904" t="s">
        <v>1418</v>
      </c>
      <c r="G904" t="s">
        <v>1194</v>
      </c>
      <c r="H904" t="s">
        <v>1418</v>
      </c>
      <c r="BA904">
        <v>3.49</v>
      </c>
      <c r="BB904">
        <v>2.883</v>
      </c>
      <c r="BC904">
        <v>2.8159999999999998</v>
      </c>
      <c r="BD904">
        <v>2.88</v>
      </c>
      <c r="BR904" t="s">
        <v>67</v>
      </c>
      <c r="BS904" s="1">
        <v>44812</v>
      </c>
      <c r="BT904" t="s">
        <v>1701</v>
      </c>
      <c r="BU904">
        <v>1420</v>
      </c>
    </row>
    <row r="905" spans="1:78" x14ac:dyDescent="0.2">
      <c r="A905" t="s">
        <v>1851</v>
      </c>
      <c r="C905" t="s">
        <v>1487</v>
      </c>
      <c r="D905" t="s">
        <v>125</v>
      </c>
      <c r="E905" t="s">
        <v>1417</v>
      </c>
      <c r="F905" t="s">
        <v>1418</v>
      </c>
      <c r="G905" t="s">
        <v>1194</v>
      </c>
      <c r="H905" t="s">
        <v>1418</v>
      </c>
      <c r="BA905">
        <v>3.879</v>
      </c>
      <c r="BB905">
        <v>3.218</v>
      </c>
      <c r="BC905">
        <v>3.226</v>
      </c>
      <c r="BD905">
        <v>3.226</v>
      </c>
      <c r="BR905" t="s">
        <v>67</v>
      </c>
      <c r="BS905" s="1">
        <v>44812</v>
      </c>
      <c r="BT905" t="s">
        <v>1701</v>
      </c>
      <c r="BU905">
        <v>1420</v>
      </c>
    </row>
    <row r="906" spans="1:78" x14ac:dyDescent="0.2">
      <c r="A906" s="10" t="s">
        <v>1846</v>
      </c>
      <c r="B906" s="10"/>
      <c r="C906" s="10" t="s">
        <v>1487</v>
      </c>
      <c r="D906" s="10" t="s">
        <v>125</v>
      </c>
      <c r="E906" s="10" t="s">
        <v>1417</v>
      </c>
      <c r="F906" s="10" t="s">
        <v>1418</v>
      </c>
      <c r="G906" s="10" t="s">
        <v>1194</v>
      </c>
      <c r="H906" s="10" t="s">
        <v>1418</v>
      </c>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t="s">
        <v>67</v>
      </c>
      <c r="BS906" s="12">
        <v>44812</v>
      </c>
      <c r="BT906" s="10" t="s">
        <v>1701</v>
      </c>
      <c r="BU906" s="10">
        <v>1420</v>
      </c>
      <c r="BV906" s="10" t="s">
        <v>60</v>
      </c>
      <c r="BW906" s="10" t="s">
        <v>1701</v>
      </c>
    </row>
    <row r="907" spans="1:78" x14ac:dyDescent="0.2">
      <c r="A907" t="s">
        <v>1847</v>
      </c>
      <c r="C907" t="s">
        <v>1487</v>
      </c>
      <c r="D907" t="s">
        <v>125</v>
      </c>
      <c r="E907" t="s">
        <v>1417</v>
      </c>
      <c r="F907" t="s">
        <v>1418</v>
      </c>
      <c r="G907" t="s">
        <v>1194</v>
      </c>
      <c r="H907" t="s">
        <v>1418</v>
      </c>
      <c r="AW907">
        <v>3.145</v>
      </c>
      <c r="AX907">
        <v>2.3730000000000002</v>
      </c>
      <c r="AY907">
        <v>2.5659999999999998</v>
      </c>
      <c r="AZ907">
        <v>2.5659999999999998</v>
      </c>
      <c r="BA907">
        <v>3.1949999999999998</v>
      </c>
      <c r="BB907">
        <v>2.8130000000000002</v>
      </c>
      <c r="BC907">
        <v>2.78</v>
      </c>
      <c r="BD907">
        <v>2.8130000000000002</v>
      </c>
      <c r="BE907">
        <v>4.26</v>
      </c>
      <c r="BF907">
        <v>2.645</v>
      </c>
      <c r="BG907">
        <v>2.3959999999999999</v>
      </c>
      <c r="BH907">
        <v>2.645</v>
      </c>
      <c r="BR907" t="s">
        <v>67</v>
      </c>
      <c r="BS907" s="1">
        <v>44812</v>
      </c>
      <c r="BT907" t="s">
        <v>1701</v>
      </c>
      <c r="BU907">
        <v>1420</v>
      </c>
      <c r="BV907" t="s">
        <v>60</v>
      </c>
      <c r="BW907" t="s">
        <v>1701</v>
      </c>
    </row>
    <row r="908" spans="1:78" x14ac:dyDescent="0.2">
      <c r="A908" t="s">
        <v>1852</v>
      </c>
      <c r="C908" t="s">
        <v>1487</v>
      </c>
      <c r="D908" t="s">
        <v>125</v>
      </c>
      <c r="E908" t="s">
        <v>1417</v>
      </c>
      <c r="F908" t="s">
        <v>1418</v>
      </c>
      <c r="G908" t="s">
        <v>1194</v>
      </c>
      <c r="H908" t="s">
        <v>1418</v>
      </c>
      <c r="BA908">
        <v>3.5760000000000001</v>
      </c>
      <c r="BB908">
        <v>2.8239999999999998</v>
      </c>
      <c r="BC908">
        <v>2.972</v>
      </c>
      <c r="BD908">
        <v>2.972</v>
      </c>
      <c r="BR908" t="s">
        <v>67</v>
      </c>
      <c r="BS908" s="1">
        <v>44812</v>
      </c>
      <c r="BT908" t="s">
        <v>1701</v>
      </c>
      <c r="BU908">
        <v>1420</v>
      </c>
    </row>
    <row r="909" spans="1:78" x14ac:dyDescent="0.2">
      <c r="A909" s="11" t="s">
        <v>1700</v>
      </c>
      <c r="B909" s="11"/>
      <c r="C909" s="11" t="s">
        <v>1487</v>
      </c>
      <c r="D909" s="11" t="s">
        <v>125</v>
      </c>
      <c r="E909" s="11" t="s">
        <v>1417</v>
      </c>
      <c r="F909" s="11" t="s">
        <v>1418</v>
      </c>
      <c r="G909" s="11" t="s">
        <v>1417</v>
      </c>
      <c r="H909" s="11" t="s">
        <v>1418</v>
      </c>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row>
    <row r="910" spans="1:78" x14ac:dyDescent="0.2">
      <c r="A910" s="11" t="s">
        <v>1700</v>
      </c>
      <c r="B910" s="11"/>
      <c r="C910" s="11" t="s">
        <v>1487</v>
      </c>
      <c r="D910" s="11" t="s">
        <v>125</v>
      </c>
      <c r="E910" s="11" t="s">
        <v>1417</v>
      </c>
      <c r="F910" s="11"/>
      <c r="G910" s="11" t="s">
        <v>1417</v>
      </c>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row>
    <row r="911" spans="1:78" x14ac:dyDescent="0.2">
      <c r="A911" s="19" t="s">
        <v>1700</v>
      </c>
      <c r="B911" s="19"/>
      <c r="C911" s="19" t="s">
        <v>1487</v>
      </c>
      <c r="D911" s="19" t="s">
        <v>125</v>
      </c>
      <c r="E911" s="19" t="s">
        <v>1611</v>
      </c>
      <c r="F911" s="19" t="s">
        <v>1612</v>
      </c>
      <c r="G911" s="19" t="s">
        <v>1611</v>
      </c>
      <c r="H911" s="19" t="s">
        <v>1612</v>
      </c>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c r="BQ911" s="19"/>
      <c r="BR911" s="19"/>
      <c r="BS911" s="19"/>
      <c r="BT911" s="19"/>
      <c r="BU911" s="19"/>
      <c r="BV911" s="19"/>
      <c r="BW911" s="19"/>
    </row>
    <row r="912" spans="1:78" s="19" customFormat="1" x14ac:dyDescent="0.2">
      <c r="A912" s="19" t="s">
        <v>1700</v>
      </c>
      <c r="C912" s="19" t="s">
        <v>1487</v>
      </c>
      <c r="D912" s="19" t="s">
        <v>125</v>
      </c>
      <c r="E912" s="19" t="s">
        <v>1611</v>
      </c>
      <c r="G912" s="19" t="s">
        <v>1611</v>
      </c>
      <c r="BX912"/>
      <c r="BY912"/>
      <c r="BZ912"/>
    </row>
    <row r="913" spans="1:78" x14ac:dyDescent="0.2">
      <c r="A913" s="11" t="s">
        <v>1700</v>
      </c>
      <c r="B913" s="11"/>
      <c r="C913" s="11" t="s">
        <v>1487</v>
      </c>
      <c r="D913" s="11" t="s">
        <v>1491</v>
      </c>
      <c r="E913" s="11" t="s">
        <v>491</v>
      </c>
      <c r="F913" s="11" t="s">
        <v>492</v>
      </c>
      <c r="G913" s="11" t="s">
        <v>491</v>
      </c>
      <c r="H913" s="11" t="s">
        <v>492</v>
      </c>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row>
    <row r="914" spans="1:78" x14ac:dyDescent="0.2">
      <c r="A914" t="s">
        <v>490</v>
      </c>
      <c r="B914" t="s">
        <v>322</v>
      </c>
      <c r="C914" t="s">
        <v>1487</v>
      </c>
      <c r="D914" t="s">
        <v>1491</v>
      </c>
      <c r="E914" t="s">
        <v>491</v>
      </c>
      <c r="F914" t="s">
        <v>492</v>
      </c>
      <c r="G914" t="s">
        <v>491</v>
      </c>
      <c r="H914" t="s">
        <v>492</v>
      </c>
      <c r="AC914">
        <v>5.8</v>
      </c>
      <c r="AF914">
        <v>7</v>
      </c>
      <c r="BQ914" t="s">
        <v>2158</v>
      </c>
      <c r="BR914" t="s">
        <v>58</v>
      </c>
      <c r="BS914" s="1">
        <v>44819</v>
      </c>
      <c r="BT914" t="s">
        <v>59</v>
      </c>
      <c r="BU914">
        <v>3485</v>
      </c>
      <c r="BV914" t="s">
        <v>60</v>
      </c>
      <c r="BW914" t="s">
        <v>59</v>
      </c>
    </row>
    <row r="915" spans="1:78" x14ac:dyDescent="0.2">
      <c r="A915" s="11" t="s">
        <v>1700</v>
      </c>
      <c r="B915" s="11"/>
      <c r="C915" s="11" t="s">
        <v>1487</v>
      </c>
      <c r="D915" s="11" t="s">
        <v>1491</v>
      </c>
      <c r="E915" s="11" t="s">
        <v>491</v>
      </c>
      <c r="F915" s="11" t="s">
        <v>494</v>
      </c>
      <c r="G915" s="11" t="s">
        <v>491</v>
      </c>
      <c r="H915" s="11" t="s">
        <v>494</v>
      </c>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row>
    <row r="916" spans="1:78" x14ac:dyDescent="0.2">
      <c r="A916" t="s">
        <v>2373</v>
      </c>
      <c r="C916" t="s">
        <v>1487</v>
      </c>
      <c r="D916" t="s">
        <v>1491</v>
      </c>
      <c r="E916" t="s">
        <v>491</v>
      </c>
      <c r="F916" t="s">
        <v>494</v>
      </c>
      <c r="G916" s="15" t="s">
        <v>491</v>
      </c>
      <c r="H916" t="s">
        <v>494</v>
      </c>
      <c r="AS916">
        <v>7.15</v>
      </c>
      <c r="AV916">
        <v>4.8</v>
      </c>
      <c r="BR916" t="s">
        <v>67</v>
      </c>
      <c r="BS916" s="1">
        <v>44824</v>
      </c>
      <c r="BT916" t="s">
        <v>2329</v>
      </c>
      <c r="BU916">
        <v>2930</v>
      </c>
    </row>
    <row r="917" spans="1:78" x14ac:dyDescent="0.2">
      <c r="A917" t="s">
        <v>2371</v>
      </c>
      <c r="C917" t="s">
        <v>1487</v>
      </c>
      <c r="D917" t="s">
        <v>1491</v>
      </c>
      <c r="E917" t="s">
        <v>491</v>
      </c>
      <c r="F917" t="s">
        <v>494</v>
      </c>
      <c r="G917" t="s">
        <v>491</v>
      </c>
      <c r="H917" t="s">
        <v>494</v>
      </c>
      <c r="Y917">
        <v>7.4</v>
      </c>
      <c r="AB917">
        <v>9.4</v>
      </c>
      <c r="BR917" t="s">
        <v>67</v>
      </c>
      <c r="BS917" s="1">
        <v>44824</v>
      </c>
      <c r="BT917" t="s">
        <v>2329</v>
      </c>
      <c r="BU917">
        <v>2930</v>
      </c>
    </row>
    <row r="918" spans="1:78" x14ac:dyDescent="0.2">
      <c r="A918" t="s">
        <v>2372</v>
      </c>
      <c r="C918" t="s">
        <v>1487</v>
      </c>
      <c r="D918" t="s">
        <v>1491</v>
      </c>
      <c r="E918" t="s">
        <v>491</v>
      </c>
      <c r="F918" t="s">
        <v>494</v>
      </c>
      <c r="G918" t="s">
        <v>491</v>
      </c>
      <c r="H918" t="s">
        <v>494</v>
      </c>
      <c r="Y918">
        <v>8.0500000000000007</v>
      </c>
      <c r="AB918">
        <v>10</v>
      </c>
      <c r="BR918" t="s">
        <v>67</v>
      </c>
      <c r="BS918" s="1">
        <v>44824</v>
      </c>
      <c r="BT918" t="s">
        <v>2329</v>
      </c>
      <c r="BU918">
        <v>2930</v>
      </c>
    </row>
    <row r="919" spans="1:78" x14ac:dyDescent="0.2">
      <c r="A919" t="s">
        <v>2623</v>
      </c>
      <c r="C919" t="s">
        <v>1487</v>
      </c>
      <c r="D919" t="s">
        <v>1491</v>
      </c>
      <c r="E919" t="s">
        <v>491</v>
      </c>
      <c r="F919" t="s">
        <v>494</v>
      </c>
      <c r="G919" t="s">
        <v>491</v>
      </c>
      <c r="H919" t="s">
        <v>494</v>
      </c>
      <c r="L919" t="s">
        <v>2622</v>
      </c>
      <c r="U919">
        <v>7.2</v>
      </c>
      <c r="X919">
        <v>7.8</v>
      </c>
      <c r="Y919">
        <v>8.1999999999999993</v>
      </c>
      <c r="Z919">
        <v>10.4</v>
      </c>
      <c r="AA919">
        <v>9.6</v>
      </c>
      <c r="AB919">
        <v>10.4</v>
      </c>
      <c r="AC919">
        <v>7.8</v>
      </c>
      <c r="AD919">
        <v>11.55</v>
      </c>
      <c r="AE919">
        <v>10.15</v>
      </c>
      <c r="AF919">
        <v>11.55</v>
      </c>
      <c r="AG919">
        <v>5.77</v>
      </c>
      <c r="AJ919">
        <v>8.5</v>
      </c>
      <c r="AS919">
        <v>6.8</v>
      </c>
      <c r="AT919">
        <v>4.5</v>
      </c>
      <c r="AU919">
        <v>4.8</v>
      </c>
      <c r="AV919">
        <v>4.8</v>
      </c>
      <c r="AW919">
        <v>8.1</v>
      </c>
      <c r="AX919">
        <v>6.5</v>
      </c>
      <c r="AY919">
        <v>6.7</v>
      </c>
      <c r="AZ919">
        <v>6.7</v>
      </c>
      <c r="BA919">
        <v>9</v>
      </c>
      <c r="BB919">
        <v>8.5</v>
      </c>
      <c r="BC919">
        <v>8.0299999999999994</v>
      </c>
      <c r="BD919">
        <v>8.5</v>
      </c>
      <c r="BE919">
        <v>8.9499999999999993</v>
      </c>
      <c r="BF919">
        <v>6.42</v>
      </c>
      <c r="BG919">
        <v>5.31</v>
      </c>
      <c r="BH919">
        <v>6.42</v>
      </c>
      <c r="BR919" t="s">
        <v>67</v>
      </c>
      <c r="BS919" s="1">
        <v>44827</v>
      </c>
      <c r="BT919" t="s">
        <v>2619</v>
      </c>
      <c r="BU919" s="5">
        <v>3601</v>
      </c>
    </row>
    <row r="920" spans="1:78" x14ac:dyDescent="0.2">
      <c r="A920" t="s">
        <v>493</v>
      </c>
      <c r="C920" t="s">
        <v>1487</v>
      </c>
      <c r="D920" t="s">
        <v>1491</v>
      </c>
      <c r="E920" t="s">
        <v>491</v>
      </c>
      <c r="F920" t="s">
        <v>494</v>
      </c>
      <c r="G920" t="s">
        <v>491</v>
      </c>
      <c r="H920" t="s">
        <v>494</v>
      </c>
      <c r="U920">
        <v>6.5</v>
      </c>
      <c r="Y920">
        <v>7.3</v>
      </c>
      <c r="AB920">
        <v>8.6</v>
      </c>
      <c r="AC920">
        <v>7.35</v>
      </c>
      <c r="AF920">
        <v>11</v>
      </c>
      <c r="AG920">
        <v>6.1</v>
      </c>
      <c r="AJ920">
        <v>8.75</v>
      </c>
      <c r="AW920">
        <v>8.8000000000000007</v>
      </c>
      <c r="AX920">
        <v>7.2</v>
      </c>
      <c r="AY920">
        <v>7.4</v>
      </c>
      <c r="AZ920">
        <v>7.4</v>
      </c>
      <c r="BB920">
        <v>6</v>
      </c>
      <c r="BC920">
        <v>6.4</v>
      </c>
      <c r="BD920">
        <v>6.4</v>
      </c>
      <c r="BG920">
        <v>5.2</v>
      </c>
      <c r="BH920">
        <v>5.2</v>
      </c>
      <c r="BR920" t="s">
        <v>67</v>
      </c>
      <c r="BS920"/>
      <c r="BT920" t="s">
        <v>90</v>
      </c>
      <c r="BU920">
        <v>1216</v>
      </c>
      <c r="BV920" t="s">
        <v>60</v>
      </c>
      <c r="BW920" t="s">
        <v>90</v>
      </c>
    </row>
    <row r="921" spans="1:78" x14ac:dyDescent="0.2">
      <c r="A921" t="s">
        <v>2024</v>
      </c>
      <c r="C921" t="s">
        <v>1487</v>
      </c>
      <c r="D921" t="s">
        <v>1491</v>
      </c>
      <c r="E921" t="s">
        <v>491</v>
      </c>
      <c r="F921" t="s">
        <v>494</v>
      </c>
      <c r="G921" t="s">
        <v>491</v>
      </c>
      <c r="H921" t="s">
        <v>494</v>
      </c>
      <c r="AG921">
        <v>6.2</v>
      </c>
      <c r="AH921">
        <v>8.6999999999999993</v>
      </c>
      <c r="AI921">
        <v>7.8</v>
      </c>
      <c r="AJ921">
        <v>8.6999999999999993</v>
      </c>
      <c r="BQ921" s="9" t="s">
        <v>3407</v>
      </c>
      <c r="BR921" t="s">
        <v>67</v>
      </c>
      <c r="BS921" s="1">
        <v>44816</v>
      </c>
      <c r="BT921" t="s">
        <v>1910</v>
      </c>
      <c r="BU921">
        <v>2585</v>
      </c>
    </row>
    <row r="922" spans="1:78" x14ac:dyDescent="0.2">
      <c r="A922" t="s">
        <v>2025</v>
      </c>
      <c r="C922" t="s">
        <v>1487</v>
      </c>
      <c r="D922" t="s">
        <v>1491</v>
      </c>
      <c r="E922" t="s">
        <v>491</v>
      </c>
      <c r="F922" t="s">
        <v>494</v>
      </c>
      <c r="G922" t="s">
        <v>491</v>
      </c>
      <c r="H922" t="s">
        <v>494</v>
      </c>
      <c r="AS922">
        <v>7.3</v>
      </c>
      <c r="AV922">
        <v>4.8</v>
      </c>
      <c r="BR922" t="s">
        <v>67</v>
      </c>
      <c r="BS922" s="1">
        <v>44816</v>
      </c>
      <c r="BT922" t="s">
        <v>1910</v>
      </c>
      <c r="BU922">
        <v>2585</v>
      </c>
    </row>
    <row r="923" spans="1:78" x14ac:dyDescent="0.2">
      <c r="A923" t="s">
        <v>2026</v>
      </c>
      <c r="C923" t="s">
        <v>1487</v>
      </c>
      <c r="D923" t="s">
        <v>1491</v>
      </c>
      <c r="E923" t="s">
        <v>491</v>
      </c>
      <c r="F923" t="s">
        <v>494</v>
      </c>
      <c r="G923" t="s">
        <v>491</v>
      </c>
      <c r="H923" t="s">
        <v>494</v>
      </c>
      <c r="AW923">
        <v>7</v>
      </c>
      <c r="AY923">
        <v>7.2</v>
      </c>
      <c r="AZ923">
        <v>7.2</v>
      </c>
      <c r="BQ923" t="s">
        <v>2027</v>
      </c>
      <c r="BR923" t="s">
        <v>67</v>
      </c>
      <c r="BS923" s="1">
        <v>44816</v>
      </c>
      <c r="BT923" t="s">
        <v>1910</v>
      </c>
      <c r="BU923">
        <v>2585</v>
      </c>
    </row>
    <row r="924" spans="1:78" x14ac:dyDescent="0.2">
      <c r="A924" t="s">
        <v>2291</v>
      </c>
      <c r="B924" t="s">
        <v>322</v>
      </c>
      <c r="C924" t="s">
        <v>1487</v>
      </c>
      <c r="D924" t="s">
        <v>1491</v>
      </c>
      <c r="E924" t="s">
        <v>491</v>
      </c>
      <c r="F924" t="s">
        <v>494</v>
      </c>
      <c r="G924" t="s">
        <v>491</v>
      </c>
      <c r="H924" t="s">
        <v>494</v>
      </c>
      <c r="X924">
        <v>7.8</v>
      </c>
      <c r="AC924">
        <v>7.6</v>
      </c>
      <c r="AF924">
        <v>11</v>
      </c>
      <c r="AG924">
        <v>5.8</v>
      </c>
      <c r="AJ924">
        <v>8.1999999999999993</v>
      </c>
      <c r="AR924">
        <v>4.0999999999999996</v>
      </c>
      <c r="AS924">
        <v>7.1</v>
      </c>
      <c r="AV924">
        <v>4.8</v>
      </c>
      <c r="AW924">
        <v>7.8</v>
      </c>
      <c r="AZ924">
        <v>6.5</v>
      </c>
      <c r="BD924">
        <v>7.7</v>
      </c>
      <c r="BE924">
        <v>8.5</v>
      </c>
      <c r="BH924">
        <v>5.8</v>
      </c>
      <c r="BR924" t="s">
        <v>67</v>
      </c>
      <c r="BS924" s="1">
        <v>44820</v>
      </c>
      <c r="BT924" t="s">
        <v>2276</v>
      </c>
      <c r="BU924" t="s">
        <v>2308</v>
      </c>
      <c r="BV924" t="s">
        <v>60</v>
      </c>
      <c r="BW924" t="s">
        <v>2276</v>
      </c>
    </row>
    <row r="925" spans="1:78" s="2" customFormat="1" x14ac:dyDescent="0.2">
      <c r="A925" s="11" t="s">
        <v>1700</v>
      </c>
      <c r="B925" s="11"/>
      <c r="C925" s="11" t="s">
        <v>1487</v>
      </c>
      <c r="D925" s="11" t="s">
        <v>1491</v>
      </c>
      <c r="E925" s="11" t="s">
        <v>491</v>
      </c>
      <c r="F925" s="11" t="s">
        <v>494</v>
      </c>
      <c r="G925" s="11" t="s">
        <v>491</v>
      </c>
      <c r="H925" s="11" t="s">
        <v>1515</v>
      </c>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c r="BY925"/>
      <c r="BZ925"/>
    </row>
    <row r="926" spans="1:78" x14ac:dyDescent="0.2">
      <c r="A926" t="s">
        <v>2370</v>
      </c>
      <c r="C926" t="s">
        <v>1487</v>
      </c>
      <c r="D926" t="s">
        <v>1491</v>
      </c>
      <c r="E926" t="s">
        <v>491</v>
      </c>
      <c r="F926" t="s">
        <v>494</v>
      </c>
      <c r="G926" t="s">
        <v>491</v>
      </c>
      <c r="H926" t="s">
        <v>1515</v>
      </c>
      <c r="AG926">
        <v>6.1</v>
      </c>
      <c r="AJ926">
        <v>9.5</v>
      </c>
      <c r="BR926" t="s">
        <v>67</v>
      </c>
      <c r="BS926" s="1">
        <v>44824</v>
      </c>
      <c r="BT926" t="s">
        <v>2329</v>
      </c>
      <c r="BU926">
        <v>2930</v>
      </c>
    </row>
    <row r="927" spans="1:78" x14ac:dyDescent="0.2">
      <c r="A927" t="s">
        <v>2367</v>
      </c>
      <c r="C927" t="s">
        <v>1487</v>
      </c>
      <c r="D927" t="s">
        <v>1491</v>
      </c>
      <c r="E927" t="s">
        <v>491</v>
      </c>
      <c r="F927" t="s">
        <v>494</v>
      </c>
      <c r="G927" t="s">
        <v>491</v>
      </c>
      <c r="H927" t="s">
        <v>1515</v>
      </c>
      <c r="Y927">
        <v>8.9</v>
      </c>
      <c r="AB927">
        <v>10.9</v>
      </c>
      <c r="BR927" t="s">
        <v>67</v>
      </c>
      <c r="BS927" s="1">
        <v>44824</v>
      </c>
      <c r="BT927" t="s">
        <v>2329</v>
      </c>
      <c r="BU927">
        <v>2930</v>
      </c>
    </row>
    <row r="928" spans="1:78" x14ac:dyDescent="0.2">
      <c r="A928" t="s">
        <v>2368</v>
      </c>
      <c r="C928" t="s">
        <v>1487</v>
      </c>
      <c r="D928" t="s">
        <v>1491</v>
      </c>
      <c r="E928" t="s">
        <v>491</v>
      </c>
      <c r="F928" t="s">
        <v>494</v>
      </c>
      <c r="G928" t="s">
        <v>491</v>
      </c>
      <c r="H928" t="s">
        <v>1515</v>
      </c>
      <c r="Y928">
        <v>8.8000000000000007</v>
      </c>
      <c r="AB928">
        <v>9.6999999999999993</v>
      </c>
      <c r="AF928">
        <v>11.8</v>
      </c>
      <c r="BR928" t="s">
        <v>67</v>
      </c>
      <c r="BS928" s="1">
        <v>44824</v>
      </c>
      <c r="BT928" t="s">
        <v>2329</v>
      </c>
      <c r="BU928">
        <v>2930</v>
      </c>
      <c r="BX928" s="2"/>
      <c r="BY928" s="2"/>
      <c r="BZ928" s="2"/>
    </row>
    <row r="929" spans="1:78" s="2" customFormat="1" x14ac:dyDescent="0.2">
      <c r="A929" t="s">
        <v>2369</v>
      </c>
      <c r="B929"/>
      <c r="C929" t="s">
        <v>1487</v>
      </c>
      <c r="D929" t="s">
        <v>1491</v>
      </c>
      <c r="E929" t="s">
        <v>491</v>
      </c>
      <c r="F929" t="s">
        <v>494</v>
      </c>
      <c r="G929" t="s">
        <v>491</v>
      </c>
      <c r="H929" t="s">
        <v>1515</v>
      </c>
      <c r="I929"/>
      <c r="J929"/>
      <c r="K929"/>
      <c r="L929"/>
      <c r="M929"/>
      <c r="N929"/>
      <c r="O929"/>
      <c r="P929"/>
      <c r="Q929"/>
      <c r="R929"/>
      <c r="S929"/>
      <c r="T929"/>
      <c r="U929"/>
      <c r="V929"/>
      <c r="W929"/>
      <c r="X929"/>
      <c r="Y929">
        <v>8.6</v>
      </c>
      <c r="Z929"/>
      <c r="AA929"/>
      <c r="AB929">
        <v>8.6999999999999993</v>
      </c>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t="s">
        <v>67</v>
      </c>
      <c r="BS929" s="1">
        <v>44824</v>
      </c>
      <c r="BT929" t="s">
        <v>2329</v>
      </c>
      <c r="BU929">
        <v>2930</v>
      </c>
      <c r="BV929"/>
      <c r="BW929"/>
    </row>
    <row r="930" spans="1:78" x14ac:dyDescent="0.2">
      <c r="A930" t="s">
        <v>2293</v>
      </c>
      <c r="C930" t="s">
        <v>1487</v>
      </c>
      <c r="D930" t="s">
        <v>1491</v>
      </c>
      <c r="E930" t="s">
        <v>491</v>
      </c>
      <c r="F930" t="s">
        <v>494</v>
      </c>
      <c r="G930" t="s">
        <v>491</v>
      </c>
      <c r="H930" t="s">
        <v>1515</v>
      </c>
      <c r="BR930" t="s">
        <v>67</v>
      </c>
      <c r="BS930" s="1">
        <v>44820</v>
      </c>
      <c r="BT930" t="s">
        <v>2276</v>
      </c>
      <c r="BU930" t="s">
        <v>2308</v>
      </c>
      <c r="BV930" t="s">
        <v>60</v>
      </c>
      <c r="BW930" t="s">
        <v>2276</v>
      </c>
    </row>
    <row r="931" spans="1:78" x14ac:dyDescent="0.2">
      <c r="A931" t="s">
        <v>2295</v>
      </c>
      <c r="C931" t="s">
        <v>1487</v>
      </c>
      <c r="D931" t="s">
        <v>1491</v>
      </c>
      <c r="E931" t="s">
        <v>491</v>
      </c>
      <c r="F931" t="s">
        <v>494</v>
      </c>
      <c r="G931" t="s">
        <v>491</v>
      </c>
      <c r="H931" t="s">
        <v>1515</v>
      </c>
      <c r="BR931" t="s">
        <v>67</v>
      </c>
      <c r="BS931" s="1">
        <v>44820</v>
      </c>
      <c r="BT931" t="s">
        <v>2276</v>
      </c>
      <c r="BU931" t="s">
        <v>2308</v>
      </c>
      <c r="BV931" t="s">
        <v>60</v>
      </c>
      <c r="BW931" t="s">
        <v>2276</v>
      </c>
    </row>
    <row r="932" spans="1:78" x14ac:dyDescent="0.2">
      <c r="A932" t="s">
        <v>2294</v>
      </c>
      <c r="C932" t="s">
        <v>1487</v>
      </c>
      <c r="D932" t="s">
        <v>1491</v>
      </c>
      <c r="E932" t="s">
        <v>491</v>
      </c>
      <c r="F932" t="s">
        <v>494</v>
      </c>
      <c r="G932" t="s">
        <v>491</v>
      </c>
      <c r="H932" t="s">
        <v>1515</v>
      </c>
      <c r="BR932" t="s">
        <v>67</v>
      </c>
      <c r="BS932" s="1">
        <v>44820</v>
      </c>
      <c r="BT932" t="s">
        <v>2276</v>
      </c>
      <c r="BU932" t="s">
        <v>2308</v>
      </c>
      <c r="BV932" t="s">
        <v>60</v>
      </c>
      <c r="BW932" t="s">
        <v>2276</v>
      </c>
    </row>
    <row r="933" spans="1:78" s="2" customFormat="1" x14ac:dyDescent="0.2">
      <c r="A933" t="s">
        <v>2292</v>
      </c>
      <c r="B933" t="s">
        <v>322</v>
      </c>
      <c r="C933" t="s">
        <v>1487</v>
      </c>
      <c r="D933" t="s">
        <v>1491</v>
      </c>
      <c r="E933" t="s">
        <v>491</v>
      </c>
      <c r="F933" t="s">
        <v>494</v>
      </c>
      <c r="G933" t="s">
        <v>491</v>
      </c>
      <c r="H933" t="s">
        <v>1515</v>
      </c>
      <c r="I933"/>
      <c r="J933"/>
      <c r="K933"/>
      <c r="L933"/>
      <c r="M933"/>
      <c r="N933"/>
      <c r="O933"/>
      <c r="P933"/>
      <c r="Q933"/>
      <c r="R933"/>
      <c r="S933"/>
      <c r="T933"/>
      <c r="U933"/>
      <c r="V933"/>
      <c r="W933"/>
      <c r="X933"/>
      <c r="Y933">
        <v>8.4</v>
      </c>
      <c r="Z933"/>
      <c r="AA933"/>
      <c r="AB933">
        <v>10.5</v>
      </c>
      <c r="AC933">
        <v>8.1</v>
      </c>
      <c r="AD933"/>
      <c r="AE933"/>
      <c r="AF933">
        <v>12</v>
      </c>
      <c r="AG933">
        <v>6.2</v>
      </c>
      <c r="AH933"/>
      <c r="AI933"/>
      <c r="AJ933">
        <v>9.9</v>
      </c>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t="s">
        <v>67</v>
      </c>
      <c r="BS933" s="1">
        <v>44820</v>
      </c>
      <c r="BT933" t="s">
        <v>2276</v>
      </c>
      <c r="BU933" t="s">
        <v>2308</v>
      </c>
      <c r="BV933" t="s">
        <v>60</v>
      </c>
      <c r="BW933" t="s">
        <v>2276</v>
      </c>
      <c r="BX933"/>
      <c r="BY933"/>
      <c r="BZ933"/>
    </row>
    <row r="934" spans="1:78" x14ac:dyDescent="0.2">
      <c r="A934" s="11" t="s">
        <v>1700</v>
      </c>
      <c r="B934" s="11"/>
      <c r="C934" s="11" t="s">
        <v>1487</v>
      </c>
      <c r="D934" s="11" t="s">
        <v>1491</v>
      </c>
      <c r="E934" s="11" t="s">
        <v>491</v>
      </c>
      <c r="F934" s="11" t="s">
        <v>495</v>
      </c>
      <c r="G934" s="11" t="s">
        <v>491</v>
      </c>
      <c r="H934" s="11" t="s">
        <v>495</v>
      </c>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row>
    <row r="935" spans="1:78" x14ac:dyDescent="0.2">
      <c r="A935" t="s">
        <v>496</v>
      </c>
      <c r="B935" t="s">
        <v>322</v>
      </c>
      <c r="C935" t="s">
        <v>1487</v>
      </c>
      <c r="D935" t="s">
        <v>1491</v>
      </c>
      <c r="E935" t="s">
        <v>491</v>
      </c>
      <c r="F935" t="s">
        <v>495</v>
      </c>
      <c r="G935" t="s">
        <v>491</v>
      </c>
      <c r="H935" t="s">
        <v>495</v>
      </c>
      <c r="AC935">
        <v>6</v>
      </c>
      <c r="AF935">
        <v>7.9</v>
      </c>
      <c r="BR935" t="s">
        <v>58</v>
      </c>
      <c r="BS935" s="1">
        <v>44819</v>
      </c>
      <c r="BT935" t="s">
        <v>59</v>
      </c>
      <c r="BU935">
        <v>3485</v>
      </c>
      <c r="BV935" t="s">
        <v>60</v>
      </c>
      <c r="BW935" t="s">
        <v>59</v>
      </c>
    </row>
    <row r="936" spans="1:78" x14ac:dyDescent="0.2">
      <c r="A936" t="s">
        <v>427</v>
      </c>
      <c r="C936" t="s">
        <v>1487</v>
      </c>
      <c r="D936" t="s">
        <v>1491</v>
      </c>
      <c r="E936" t="s">
        <v>491</v>
      </c>
      <c r="F936" t="s">
        <v>428</v>
      </c>
      <c r="G936" t="s">
        <v>129</v>
      </c>
      <c r="H936" t="s">
        <v>428</v>
      </c>
      <c r="I936" t="b">
        <v>0</v>
      </c>
      <c r="AC936">
        <v>8</v>
      </c>
      <c r="AF936">
        <v>10</v>
      </c>
      <c r="AG936">
        <v>7</v>
      </c>
      <c r="AJ936">
        <v>9</v>
      </c>
      <c r="BR936" t="s">
        <v>58</v>
      </c>
      <c r="BS936"/>
      <c r="BT936" t="s">
        <v>124</v>
      </c>
      <c r="BU936">
        <v>3875</v>
      </c>
    </row>
    <row r="937" spans="1:78" x14ac:dyDescent="0.2">
      <c r="A937" s="11" t="s">
        <v>1700</v>
      </c>
      <c r="B937" s="11"/>
      <c r="C937" s="11" t="s">
        <v>1487</v>
      </c>
      <c r="D937" s="11" t="s">
        <v>1491</v>
      </c>
      <c r="E937" s="11" t="s">
        <v>491</v>
      </c>
      <c r="F937" s="11" t="s">
        <v>428</v>
      </c>
      <c r="G937" s="11" t="s">
        <v>491</v>
      </c>
      <c r="H937" s="11" t="s">
        <v>428</v>
      </c>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row>
    <row r="938" spans="1:78" x14ac:dyDescent="0.2">
      <c r="A938" t="s">
        <v>94</v>
      </c>
      <c r="C938" t="s">
        <v>1487</v>
      </c>
      <c r="D938" t="s">
        <v>1491</v>
      </c>
      <c r="E938" t="s">
        <v>491</v>
      </c>
      <c r="F938" t="s">
        <v>428</v>
      </c>
      <c r="G938" t="s">
        <v>126</v>
      </c>
      <c r="H938" t="s">
        <v>428</v>
      </c>
      <c r="AC938">
        <v>8</v>
      </c>
      <c r="AF938">
        <v>11</v>
      </c>
      <c r="BR938" t="s">
        <v>67</v>
      </c>
      <c r="BS938"/>
      <c r="BT938" t="s">
        <v>200</v>
      </c>
      <c r="BU938">
        <v>7016</v>
      </c>
    </row>
    <row r="939" spans="1:78" x14ac:dyDescent="0.2">
      <c r="C939" t="s">
        <v>1487</v>
      </c>
      <c r="D939" t="s">
        <v>1491</v>
      </c>
      <c r="E939" t="s">
        <v>491</v>
      </c>
      <c r="F939" t="s">
        <v>428</v>
      </c>
      <c r="G939" t="s">
        <v>126</v>
      </c>
      <c r="H939" t="s">
        <v>428</v>
      </c>
      <c r="AC939">
        <v>8</v>
      </c>
      <c r="AF939">
        <v>10</v>
      </c>
      <c r="AG939">
        <v>7</v>
      </c>
      <c r="AJ939">
        <v>9</v>
      </c>
      <c r="BR939" t="s">
        <v>67</v>
      </c>
      <c r="BS939" s="1">
        <v>44797</v>
      </c>
      <c r="BT939" t="s">
        <v>73</v>
      </c>
      <c r="BU939">
        <v>36083</v>
      </c>
      <c r="BV939" t="s">
        <v>60</v>
      </c>
      <c r="BW939" t="s">
        <v>73</v>
      </c>
    </row>
    <row r="940" spans="1:78" x14ac:dyDescent="0.2">
      <c r="A940" s="6"/>
      <c r="B940" s="6"/>
      <c r="C940" s="6" t="s">
        <v>1487</v>
      </c>
      <c r="D940" s="6" t="s">
        <v>1491</v>
      </c>
      <c r="E940" s="6" t="s">
        <v>491</v>
      </c>
      <c r="F940" s="6" t="s">
        <v>428</v>
      </c>
      <c r="G940" s="6" t="s">
        <v>126</v>
      </c>
      <c r="H940" s="6" t="s">
        <v>428</v>
      </c>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v>7.5</v>
      </c>
      <c r="BB940" s="6"/>
      <c r="BC940" s="6"/>
      <c r="BD940" s="6">
        <v>6.5</v>
      </c>
      <c r="BE940" s="6">
        <v>9.5</v>
      </c>
      <c r="BF940" s="6"/>
      <c r="BG940" s="6"/>
      <c r="BH940" s="6">
        <v>6</v>
      </c>
      <c r="BI940" s="6"/>
      <c r="BJ940" s="6">
        <v>24.5</v>
      </c>
      <c r="BK940" s="6"/>
      <c r="BL940" s="6"/>
      <c r="BM940" s="6"/>
      <c r="BN940" s="6"/>
      <c r="BO940" s="6"/>
      <c r="BP940" s="6" t="s">
        <v>3698</v>
      </c>
      <c r="BQ940" s="6" t="s">
        <v>3692</v>
      </c>
      <c r="BR940" s="6" t="s">
        <v>67</v>
      </c>
      <c r="BS940" s="7">
        <v>44964</v>
      </c>
      <c r="BT940" s="6" t="s">
        <v>3669</v>
      </c>
      <c r="BU940" s="58" t="s">
        <v>3702</v>
      </c>
      <c r="BV940" s="6"/>
      <c r="BW940" s="6"/>
      <c r="BX940" s="6"/>
      <c r="BY940" s="6"/>
      <c r="BZ940" s="6"/>
    </row>
    <row r="941" spans="1:78" x14ac:dyDescent="0.2">
      <c r="A941" t="s">
        <v>497</v>
      </c>
      <c r="C941" t="s">
        <v>1487</v>
      </c>
      <c r="D941" t="s">
        <v>1491</v>
      </c>
      <c r="E941" t="s">
        <v>491</v>
      </c>
      <c r="F941" t="s">
        <v>267</v>
      </c>
      <c r="G941" t="s">
        <v>491</v>
      </c>
      <c r="H941" t="s">
        <v>267</v>
      </c>
      <c r="AW941">
        <v>6</v>
      </c>
      <c r="AX941">
        <v>4.5</v>
      </c>
      <c r="AY941">
        <v>4.9000000000000004</v>
      </c>
      <c r="AZ941">
        <v>4.9000000000000004</v>
      </c>
      <c r="BR941" t="s">
        <v>67</v>
      </c>
      <c r="BS941" s="1">
        <v>44798</v>
      </c>
      <c r="BT941" t="s">
        <v>498</v>
      </c>
      <c r="BU941">
        <v>831</v>
      </c>
      <c r="BV941" t="s">
        <v>60</v>
      </c>
      <c r="BW941" t="s">
        <v>498</v>
      </c>
    </row>
    <row r="942" spans="1:78" x14ac:dyDescent="0.2">
      <c r="A942" s="11" t="s">
        <v>1700</v>
      </c>
      <c r="B942" s="11"/>
      <c r="C942" s="11" t="s">
        <v>1487</v>
      </c>
      <c r="D942" s="11" t="s">
        <v>1491</v>
      </c>
      <c r="E942" s="11" t="s">
        <v>491</v>
      </c>
      <c r="F942" s="11"/>
      <c r="G942" s="11" t="s">
        <v>491</v>
      </c>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row>
    <row r="943" spans="1:78" s="6" customFormat="1" x14ac:dyDescent="0.2">
      <c r="A943" s="6" t="s">
        <v>3151</v>
      </c>
      <c r="C943" s="6" t="s">
        <v>1495</v>
      </c>
      <c r="D943" s="6" t="s">
        <v>1496</v>
      </c>
      <c r="E943" s="6" t="s">
        <v>1190</v>
      </c>
      <c r="F943" s="6" t="s">
        <v>2988</v>
      </c>
      <c r="G943" s="6" t="s">
        <v>3166</v>
      </c>
      <c r="H943" s="6" t="s">
        <v>2988</v>
      </c>
      <c r="BP943" s="6">
        <v>92</v>
      </c>
      <c r="BQ943" s="6" t="s">
        <v>3163</v>
      </c>
      <c r="BR943" s="6" t="s">
        <v>67</v>
      </c>
      <c r="BS943" s="7">
        <v>44883</v>
      </c>
      <c r="BT943" s="6" t="s">
        <v>3161</v>
      </c>
      <c r="BU943" s="6">
        <v>3402</v>
      </c>
    </row>
    <row r="944" spans="1:78" x14ac:dyDescent="0.2">
      <c r="A944" t="s">
        <v>3151</v>
      </c>
      <c r="B944" t="s">
        <v>322</v>
      </c>
      <c r="C944" t="s">
        <v>1495</v>
      </c>
      <c r="D944" t="s">
        <v>1496</v>
      </c>
      <c r="E944" t="s">
        <v>1190</v>
      </c>
      <c r="F944" t="s">
        <v>2988</v>
      </c>
      <c r="G944" t="s">
        <v>3166</v>
      </c>
      <c r="H944" t="s">
        <v>2988</v>
      </c>
      <c r="BA944">
        <v>20.100000000000001</v>
      </c>
      <c r="BD944">
        <v>14.8</v>
      </c>
      <c r="BE944">
        <v>25</v>
      </c>
      <c r="BH944">
        <v>15.9</v>
      </c>
      <c r="BR944" t="s">
        <v>67</v>
      </c>
      <c r="BS944" s="1">
        <v>44883</v>
      </c>
      <c r="BT944" t="s">
        <v>3161</v>
      </c>
      <c r="BU944">
        <v>3402</v>
      </c>
    </row>
    <row r="945" spans="1:78" x14ac:dyDescent="0.2">
      <c r="A945" s="11" t="s">
        <v>1700</v>
      </c>
      <c r="B945" s="11"/>
      <c r="C945" s="11" t="s">
        <v>1495</v>
      </c>
      <c r="D945" s="11" t="s">
        <v>1496</v>
      </c>
      <c r="E945" s="11" t="s">
        <v>1190</v>
      </c>
      <c r="F945" s="11" t="s">
        <v>2988</v>
      </c>
      <c r="G945" s="11" t="s">
        <v>1190</v>
      </c>
      <c r="H945" s="11" t="s">
        <v>2988</v>
      </c>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row>
    <row r="946" spans="1:78" x14ac:dyDescent="0.2">
      <c r="A946" t="s">
        <v>3160</v>
      </c>
      <c r="C946" t="s">
        <v>1495</v>
      </c>
      <c r="D946" t="s">
        <v>1496</v>
      </c>
      <c r="E946" t="s">
        <v>1190</v>
      </c>
      <c r="F946" t="s">
        <v>2988</v>
      </c>
      <c r="G946" t="s">
        <v>1190</v>
      </c>
      <c r="H946" t="s">
        <v>2988</v>
      </c>
      <c r="BA946">
        <v>20.7</v>
      </c>
      <c r="BD946">
        <v>15.3</v>
      </c>
      <c r="BR946" t="s">
        <v>67</v>
      </c>
      <c r="BS946" s="1">
        <v>44883</v>
      </c>
      <c r="BT946" t="s">
        <v>3161</v>
      </c>
      <c r="BU946">
        <v>3402</v>
      </c>
    </row>
    <row r="947" spans="1:78" x14ac:dyDescent="0.2">
      <c r="A947" t="s">
        <v>3157</v>
      </c>
      <c r="C947" t="s">
        <v>1495</v>
      </c>
      <c r="D947" t="s">
        <v>1496</v>
      </c>
      <c r="E947" t="s">
        <v>1190</v>
      </c>
      <c r="F947" t="s">
        <v>2988</v>
      </c>
      <c r="G947" t="s">
        <v>1190</v>
      </c>
      <c r="H947" t="s">
        <v>2988</v>
      </c>
      <c r="AC947">
        <v>18.7</v>
      </c>
      <c r="AF947">
        <v>19.2</v>
      </c>
      <c r="BR947" t="s">
        <v>67</v>
      </c>
      <c r="BS947" s="1">
        <v>44883</v>
      </c>
      <c r="BT947" t="s">
        <v>3161</v>
      </c>
      <c r="BU947">
        <v>3402</v>
      </c>
    </row>
    <row r="948" spans="1:78" x14ac:dyDescent="0.2">
      <c r="A948" t="s">
        <v>3168</v>
      </c>
      <c r="C948" t="s">
        <v>1495</v>
      </c>
      <c r="D948" t="s">
        <v>1496</v>
      </c>
      <c r="E948" t="s">
        <v>1190</v>
      </c>
      <c r="F948" t="s">
        <v>2988</v>
      </c>
      <c r="G948" t="s">
        <v>1190</v>
      </c>
      <c r="H948" t="s">
        <v>2988</v>
      </c>
      <c r="AS948">
        <v>16.2</v>
      </c>
      <c r="AV948">
        <v>11.9</v>
      </c>
      <c r="AW948">
        <v>16</v>
      </c>
      <c r="AZ948">
        <v>11.1</v>
      </c>
      <c r="BA948">
        <v>20.7</v>
      </c>
      <c r="BD948">
        <v>15</v>
      </c>
      <c r="BR948" t="s">
        <v>67</v>
      </c>
      <c r="BS948" s="1">
        <v>44883</v>
      </c>
      <c r="BT948" t="s">
        <v>3161</v>
      </c>
      <c r="BU948">
        <v>3402</v>
      </c>
    </row>
    <row r="949" spans="1:78" x14ac:dyDescent="0.2">
      <c r="A949" t="s">
        <v>3159</v>
      </c>
      <c r="C949" t="s">
        <v>1495</v>
      </c>
      <c r="D949" t="s">
        <v>1496</v>
      </c>
      <c r="E949" t="s">
        <v>1190</v>
      </c>
      <c r="F949" t="s">
        <v>2988</v>
      </c>
      <c r="G949" t="s">
        <v>1190</v>
      </c>
      <c r="H949" t="s">
        <v>2988</v>
      </c>
      <c r="BA949">
        <v>19.399999999999999</v>
      </c>
      <c r="BD949">
        <v>18.8</v>
      </c>
      <c r="BR949" t="s">
        <v>67</v>
      </c>
      <c r="BS949" s="1">
        <v>44883</v>
      </c>
      <c r="BT949" t="s">
        <v>3161</v>
      </c>
      <c r="BU949">
        <v>3402</v>
      </c>
    </row>
    <row r="950" spans="1:78" s="4" customFormat="1" x14ac:dyDescent="0.2">
      <c r="A950" t="s">
        <v>3158</v>
      </c>
      <c r="B950"/>
      <c r="C950" t="s">
        <v>1495</v>
      </c>
      <c r="D950" t="s">
        <v>1496</v>
      </c>
      <c r="E950" t="s">
        <v>1190</v>
      </c>
      <c r="F950" t="s">
        <v>2988</v>
      </c>
      <c r="G950" t="s">
        <v>1190</v>
      </c>
      <c r="H950" t="s">
        <v>2988</v>
      </c>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v>15.8</v>
      </c>
      <c r="AT950"/>
      <c r="AU950"/>
      <c r="AV950">
        <v>10.9</v>
      </c>
      <c r="AW950"/>
      <c r="AX950"/>
      <c r="AY950"/>
      <c r="AZ950"/>
      <c r="BA950">
        <v>20.7</v>
      </c>
      <c r="BB950"/>
      <c r="BC950"/>
      <c r="BD950">
        <v>15.3</v>
      </c>
      <c r="BE950"/>
      <c r="BF950"/>
      <c r="BG950"/>
      <c r="BH950"/>
      <c r="BI950"/>
      <c r="BJ950"/>
      <c r="BK950"/>
      <c r="BL950"/>
      <c r="BM950"/>
      <c r="BN950"/>
      <c r="BO950"/>
      <c r="BP950"/>
      <c r="BQ950"/>
      <c r="BR950" t="s">
        <v>67</v>
      </c>
      <c r="BS950" s="1">
        <v>44883</v>
      </c>
      <c r="BT950" t="s">
        <v>3161</v>
      </c>
      <c r="BU950">
        <v>3402</v>
      </c>
      <c r="BV950"/>
      <c r="BW950"/>
      <c r="BX950"/>
      <c r="BY950"/>
      <c r="BZ950"/>
    </row>
    <row r="951" spans="1:78" s="4" customFormat="1" x14ac:dyDescent="0.2">
      <c r="A951" t="s">
        <v>3172</v>
      </c>
      <c r="B951"/>
      <c r="C951" t="s">
        <v>1495</v>
      </c>
      <c r="D951" t="s">
        <v>1496</v>
      </c>
      <c r="E951" t="s">
        <v>1190</v>
      </c>
      <c r="F951" t="s">
        <v>2988</v>
      </c>
      <c r="G951" t="s">
        <v>1190</v>
      </c>
      <c r="H951" t="s">
        <v>2988</v>
      </c>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v>12.9</v>
      </c>
      <c r="AT951"/>
      <c r="AU951"/>
      <c r="AV951">
        <v>8.6</v>
      </c>
      <c r="AW951"/>
      <c r="AX951"/>
      <c r="AY951"/>
      <c r="AZ951"/>
      <c r="BA951"/>
      <c r="BB951"/>
      <c r="BC951"/>
      <c r="BD951"/>
      <c r="BE951"/>
      <c r="BF951"/>
      <c r="BG951"/>
      <c r="BH951"/>
      <c r="BI951"/>
      <c r="BJ951"/>
      <c r="BK951"/>
      <c r="BL951"/>
      <c r="BM951"/>
      <c r="BN951"/>
      <c r="BO951"/>
      <c r="BP951"/>
      <c r="BQ951"/>
      <c r="BR951" t="s">
        <v>67</v>
      </c>
      <c r="BS951" s="1">
        <v>44883</v>
      </c>
      <c r="BT951" t="s">
        <v>3161</v>
      </c>
      <c r="BU951">
        <v>3402</v>
      </c>
      <c r="BV951"/>
      <c r="BW951"/>
      <c r="BX951"/>
      <c r="BY951"/>
      <c r="BZ951"/>
    </row>
    <row r="952" spans="1:78" s="6" customFormat="1" x14ac:dyDescent="0.2">
      <c r="A952" s="6" t="s">
        <v>3152</v>
      </c>
      <c r="C952" s="6" t="s">
        <v>1495</v>
      </c>
      <c r="D952" s="6" t="s">
        <v>1496</v>
      </c>
      <c r="E952" s="6" t="s">
        <v>1190</v>
      </c>
      <c r="F952" s="6" t="s">
        <v>2988</v>
      </c>
      <c r="G952" s="6" t="s">
        <v>1190</v>
      </c>
      <c r="H952" s="6" t="s">
        <v>2988</v>
      </c>
      <c r="BP952" s="6">
        <v>93</v>
      </c>
      <c r="BQ952" s="6" t="s">
        <v>3164</v>
      </c>
      <c r="BR952" s="6" t="s">
        <v>67</v>
      </c>
      <c r="BS952" s="7">
        <v>44883</v>
      </c>
      <c r="BT952" s="6" t="s">
        <v>3161</v>
      </c>
      <c r="BU952" s="6">
        <v>3402</v>
      </c>
    </row>
    <row r="953" spans="1:78" s="2" customFormat="1" x14ac:dyDescent="0.2">
      <c r="A953" t="s">
        <v>3173</v>
      </c>
      <c r="B953"/>
      <c r="C953" t="s">
        <v>1495</v>
      </c>
      <c r="D953" t="s">
        <v>1496</v>
      </c>
      <c r="E953" t="s">
        <v>1190</v>
      </c>
      <c r="F953" t="s">
        <v>2988</v>
      </c>
      <c r="G953" t="s">
        <v>1190</v>
      </c>
      <c r="H953" t="s">
        <v>2988</v>
      </c>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c r="BD953"/>
      <c r="BE953">
        <v>26.1</v>
      </c>
      <c r="BF953"/>
      <c r="BG953"/>
      <c r="BH953">
        <v>15.2</v>
      </c>
      <c r="BI953"/>
      <c r="BJ953"/>
      <c r="BK953"/>
      <c r="BL953"/>
      <c r="BM953"/>
      <c r="BN953"/>
      <c r="BO953"/>
      <c r="BP953"/>
      <c r="BQ953"/>
      <c r="BR953" t="s">
        <v>67</v>
      </c>
      <c r="BS953" s="1">
        <v>44883</v>
      </c>
      <c r="BT953" t="s">
        <v>3161</v>
      </c>
      <c r="BU953">
        <v>3402</v>
      </c>
      <c r="BV953"/>
      <c r="BW953"/>
    </row>
    <row r="954" spans="1:78" x14ac:dyDescent="0.2">
      <c r="A954" t="s">
        <v>3174</v>
      </c>
      <c r="C954" t="s">
        <v>1495</v>
      </c>
      <c r="D954" t="s">
        <v>1496</v>
      </c>
      <c r="E954" t="s">
        <v>1190</v>
      </c>
      <c r="F954" t="s">
        <v>2988</v>
      </c>
      <c r="G954" t="s">
        <v>1190</v>
      </c>
      <c r="H954" t="s">
        <v>2988</v>
      </c>
      <c r="AO954">
        <v>15.3</v>
      </c>
      <c r="AR954">
        <v>10</v>
      </c>
      <c r="AS954">
        <v>15</v>
      </c>
      <c r="AV954">
        <v>12.2</v>
      </c>
      <c r="AW954">
        <v>14</v>
      </c>
      <c r="AZ954">
        <v>10.4</v>
      </c>
      <c r="BA954">
        <v>20</v>
      </c>
      <c r="BD954">
        <v>14.5</v>
      </c>
      <c r="BE954">
        <v>25.8</v>
      </c>
      <c r="BH954">
        <v>15.3</v>
      </c>
      <c r="BR954" t="s">
        <v>67</v>
      </c>
      <c r="BS954" s="1">
        <v>44883</v>
      </c>
      <c r="BT954" t="s">
        <v>3161</v>
      </c>
      <c r="BU954">
        <v>3402</v>
      </c>
      <c r="BV954" t="s">
        <v>60</v>
      </c>
      <c r="BW954" t="s">
        <v>3161</v>
      </c>
      <c r="BX954" s="2"/>
      <c r="BY954" s="2"/>
      <c r="BZ954" s="2"/>
    </row>
    <row r="955" spans="1:78" x14ac:dyDescent="0.2">
      <c r="A955" t="s">
        <v>3170</v>
      </c>
      <c r="C955" t="s">
        <v>1495</v>
      </c>
      <c r="D955" t="s">
        <v>1496</v>
      </c>
      <c r="E955" t="s">
        <v>1190</v>
      </c>
      <c r="F955" t="s">
        <v>2988</v>
      </c>
      <c r="G955" t="s">
        <v>1190</v>
      </c>
      <c r="H955" t="s">
        <v>2988</v>
      </c>
      <c r="U955">
        <v>12</v>
      </c>
      <c r="X955">
        <v>13.1</v>
      </c>
      <c r="AC955">
        <v>16.5</v>
      </c>
      <c r="AF955">
        <v>13.7</v>
      </c>
      <c r="AG955">
        <v>18.3</v>
      </c>
      <c r="AJ955">
        <v>14.8</v>
      </c>
      <c r="BR955" t="s">
        <v>67</v>
      </c>
      <c r="BS955" s="1">
        <v>44883</v>
      </c>
      <c r="BT955" t="s">
        <v>3161</v>
      </c>
      <c r="BU955">
        <v>3402</v>
      </c>
    </row>
    <row r="956" spans="1:78" x14ac:dyDescent="0.2">
      <c r="A956" t="s">
        <v>3171</v>
      </c>
      <c r="C956" t="s">
        <v>1495</v>
      </c>
      <c r="D956" t="s">
        <v>1496</v>
      </c>
      <c r="E956" t="s">
        <v>1190</v>
      </c>
      <c r="F956" t="s">
        <v>2988</v>
      </c>
      <c r="G956" t="s">
        <v>1190</v>
      </c>
      <c r="H956" t="s">
        <v>2988</v>
      </c>
      <c r="U956">
        <v>15.6</v>
      </c>
      <c r="X956">
        <v>16.8</v>
      </c>
      <c r="BR956" t="s">
        <v>67</v>
      </c>
      <c r="BS956" s="1">
        <v>44883</v>
      </c>
      <c r="BT956" t="s">
        <v>3161</v>
      </c>
      <c r="BU956">
        <v>3402</v>
      </c>
    </row>
    <row r="957" spans="1:78" s="2" customFormat="1" x14ac:dyDescent="0.2">
      <c r="A957" t="s">
        <v>3175</v>
      </c>
      <c r="B957"/>
      <c r="C957" t="s">
        <v>1495</v>
      </c>
      <c r="D957" t="s">
        <v>1496</v>
      </c>
      <c r="E957" t="s">
        <v>1190</v>
      </c>
      <c r="F957" t="s">
        <v>2988</v>
      </c>
      <c r="G957" t="s">
        <v>1190</v>
      </c>
      <c r="H957" t="s">
        <v>2988</v>
      </c>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v>15.3</v>
      </c>
      <c r="AT957"/>
      <c r="AU957"/>
      <c r="AV957">
        <v>11.4</v>
      </c>
      <c r="AW957"/>
      <c r="AX957"/>
      <c r="AY957"/>
      <c r="AZ957"/>
      <c r="BA957"/>
      <c r="BB957"/>
      <c r="BC957"/>
      <c r="BD957"/>
      <c r="BE957"/>
      <c r="BF957"/>
      <c r="BG957"/>
      <c r="BH957"/>
      <c r="BI957"/>
      <c r="BJ957"/>
      <c r="BK957"/>
      <c r="BL957"/>
      <c r="BM957"/>
      <c r="BN957"/>
      <c r="BO957"/>
      <c r="BP957"/>
      <c r="BQ957"/>
      <c r="BR957" t="s">
        <v>67</v>
      </c>
      <c r="BS957" s="1">
        <v>44883</v>
      </c>
      <c r="BT957" t="s">
        <v>3161</v>
      </c>
      <c r="BU957">
        <v>3402</v>
      </c>
      <c r="BV957"/>
      <c r="BW957"/>
      <c r="BX957"/>
      <c r="BY957"/>
      <c r="BZ957"/>
    </row>
    <row r="958" spans="1:78" s="2" customFormat="1" x14ac:dyDescent="0.2">
      <c r="A958" t="s">
        <v>3153</v>
      </c>
      <c r="B958"/>
      <c r="C958" t="s">
        <v>1495</v>
      </c>
      <c r="D958" t="s">
        <v>1496</v>
      </c>
      <c r="E958" t="s">
        <v>1190</v>
      </c>
      <c r="F958" t="s">
        <v>2988</v>
      </c>
      <c r="G958" t="s">
        <v>1190</v>
      </c>
      <c r="H958" t="s">
        <v>2988</v>
      </c>
      <c r="I958"/>
      <c r="J958"/>
      <c r="K958"/>
      <c r="L958"/>
      <c r="M958"/>
      <c r="N958"/>
      <c r="O958"/>
      <c r="P958"/>
      <c r="Q958"/>
      <c r="R958"/>
      <c r="S958"/>
      <c r="T958"/>
      <c r="U958">
        <v>12.3</v>
      </c>
      <c r="V958"/>
      <c r="W958"/>
      <c r="X958">
        <v>15.3</v>
      </c>
      <c r="Y958"/>
      <c r="Z958"/>
      <c r="AA958"/>
      <c r="AB958"/>
      <c r="AC958">
        <v>20.100000000000001</v>
      </c>
      <c r="AD958"/>
      <c r="AE958"/>
      <c r="AF958">
        <v>18</v>
      </c>
      <c r="AG958">
        <v>22.9</v>
      </c>
      <c r="AH958"/>
      <c r="AI958"/>
      <c r="AJ958">
        <v>21.4</v>
      </c>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BR958" t="s">
        <v>67</v>
      </c>
      <c r="BS958" s="1">
        <v>44883</v>
      </c>
      <c r="BT958" t="s">
        <v>3161</v>
      </c>
      <c r="BU958">
        <v>3402</v>
      </c>
      <c r="BV958"/>
      <c r="BW958"/>
      <c r="BX958"/>
      <c r="BY958"/>
      <c r="BZ958"/>
    </row>
    <row r="959" spans="1:78" s="2" customFormat="1" x14ac:dyDescent="0.2">
      <c r="A959" t="s">
        <v>3153</v>
      </c>
      <c r="B959"/>
      <c r="C959" t="s">
        <v>1495</v>
      </c>
      <c r="D959" t="s">
        <v>1496</v>
      </c>
      <c r="E959" t="s">
        <v>1190</v>
      </c>
      <c r="F959" t="s">
        <v>2988</v>
      </c>
      <c r="G959" t="s">
        <v>1190</v>
      </c>
      <c r="H959" t="s">
        <v>2988</v>
      </c>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v>14.5</v>
      </c>
      <c r="AP959"/>
      <c r="AQ959"/>
      <c r="AR959">
        <v>9.4</v>
      </c>
      <c r="AS959"/>
      <c r="AT959"/>
      <c r="AU959"/>
      <c r="AV959"/>
      <c r="AW959">
        <v>14</v>
      </c>
      <c r="AX959"/>
      <c r="AY959"/>
      <c r="AZ959">
        <v>10.5</v>
      </c>
      <c r="BA959">
        <v>17.899999999999999</v>
      </c>
      <c r="BB959"/>
      <c r="BC959"/>
      <c r="BD959">
        <v>13.5</v>
      </c>
      <c r="BE959"/>
      <c r="BF959"/>
      <c r="BG959"/>
      <c r="BH959"/>
      <c r="BI959"/>
      <c r="BJ959"/>
      <c r="BK959"/>
      <c r="BL959"/>
      <c r="BM959"/>
      <c r="BN959"/>
      <c r="BO959"/>
      <c r="BP959"/>
      <c r="BQ959"/>
      <c r="BR959" t="s">
        <v>67</v>
      </c>
      <c r="BS959" s="1">
        <v>44883</v>
      </c>
      <c r="BT959" t="s">
        <v>3161</v>
      </c>
      <c r="BU959">
        <v>3402</v>
      </c>
      <c r="BV959" t="s">
        <v>60</v>
      </c>
      <c r="BW959" t="s">
        <v>3161</v>
      </c>
      <c r="BX959"/>
      <c r="BY959"/>
      <c r="BZ959"/>
    </row>
    <row r="960" spans="1:78" s="2" customFormat="1" x14ac:dyDescent="0.2">
      <c r="A960" t="s">
        <v>3176</v>
      </c>
      <c r="B960"/>
      <c r="C960" t="s">
        <v>1495</v>
      </c>
      <c r="D960" t="s">
        <v>1496</v>
      </c>
      <c r="E960" t="s">
        <v>1190</v>
      </c>
      <c r="F960" t="s">
        <v>2988</v>
      </c>
      <c r="G960" t="s">
        <v>1190</v>
      </c>
      <c r="H960" t="s">
        <v>2988</v>
      </c>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v>13.9</v>
      </c>
      <c r="AX960"/>
      <c r="AY960"/>
      <c r="AZ960">
        <v>11.1</v>
      </c>
      <c r="BA960"/>
      <c r="BB960"/>
      <c r="BC960"/>
      <c r="BD960"/>
      <c r="BE960"/>
      <c r="BF960"/>
      <c r="BG960"/>
      <c r="BH960"/>
      <c r="BI960"/>
      <c r="BJ960"/>
      <c r="BK960"/>
      <c r="BL960"/>
      <c r="BM960"/>
      <c r="BN960"/>
      <c r="BO960"/>
      <c r="BP960"/>
      <c r="BQ960"/>
      <c r="BR960" t="s">
        <v>67</v>
      </c>
      <c r="BS960" s="1">
        <v>44883</v>
      </c>
      <c r="BT960" t="s">
        <v>3161</v>
      </c>
      <c r="BU960">
        <v>3402</v>
      </c>
      <c r="BV960"/>
      <c r="BW960"/>
      <c r="BX960"/>
      <c r="BY960"/>
      <c r="BZ960"/>
    </row>
    <row r="961" spans="1:78" x14ac:dyDescent="0.2">
      <c r="A961" t="s">
        <v>3177</v>
      </c>
      <c r="C961" t="s">
        <v>1495</v>
      </c>
      <c r="D961" t="s">
        <v>1496</v>
      </c>
      <c r="E961" t="s">
        <v>1190</v>
      </c>
      <c r="F961" t="s">
        <v>2988</v>
      </c>
      <c r="G961" t="s">
        <v>1190</v>
      </c>
      <c r="H961" t="s">
        <v>2988</v>
      </c>
      <c r="AS961">
        <v>12.6</v>
      </c>
      <c r="AV961">
        <v>8.4</v>
      </c>
      <c r="BA961">
        <v>15.7</v>
      </c>
      <c r="BD961">
        <v>10.9</v>
      </c>
      <c r="BR961" t="s">
        <v>67</v>
      </c>
      <c r="BS961" s="1">
        <v>44883</v>
      </c>
      <c r="BT961" t="s">
        <v>3161</v>
      </c>
      <c r="BU961">
        <v>3402</v>
      </c>
    </row>
    <row r="962" spans="1:78" x14ac:dyDescent="0.2">
      <c r="A962" t="s">
        <v>3167</v>
      </c>
      <c r="B962" t="s">
        <v>322</v>
      </c>
      <c r="C962" t="s">
        <v>1495</v>
      </c>
      <c r="D962" t="s">
        <v>1496</v>
      </c>
      <c r="E962" t="s">
        <v>1190</v>
      </c>
      <c r="F962" t="s">
        <v>2988</v>
      </c>
      <c r="G962" t="s">
        <v>1190</v>
      </c>
      <c r="H962" t="s">
        <v>3169</v>
      </c>
      <c r="AS962">
        <v>15.4</v>
      </c>
      <c r="AV962">
        <v>11.1</v>
      </c>
      <c r="BA962">
        <v>18.399999999999999</v>
      </c>
      <c r="BD962">
        <v>12.7</v>
      </c>
      <c r="BR962" t="s">
        <v>67</v>
      </c>
      <c r="BS962" s="1">
        <v>44883</v>
      </c>
      <c r="BT962" t="s">
        <v>3161</v>
      </c>
      <c r="BU962">
        <v>3402</v>
      </c>
    </row>
    <row r="963" spans="1:78" x14ac:dyDescent="0.2">
      <c r="A963" s="11" t="s">
        <v>1700</v>
      </c>
      <c r="B963" s="11"/>
      <c r="C963" s="11" t="s">
        <v>1495</v>
      </c>
      <c r="D963" s="11" t="s">
        <v>1496</v>
      </c>
      <c r="E963" s="11" t="s">
        <v>1190</v>
      </c>
      <c r="F963" s="11" t="s">
        <v>1632</v>
      </c>
      <c r="G963" s="11" t="s">
        <v>1190</v>
      </c>
      <c r="H963" s="11" t="s">
        <v>1632</v>
      </c>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row>
    <row r="964" spans="1:78" x14ac:dyDescent="0.2">
      <c r="A964" t="s">
        <v>3212</v>
      </c>
      <c r="B964" t="s">
        <v>322</v>
      </c>
      <c r="C964" t="s">
        <v>1495</v>
      </c>
      <c r="D964" t="s">
        <v>1496</v>
      </c>
      <c r="E964" t="s">
        <v>1190</v>
      </c>
      <c r="F964" t="s">
        <v>1632</v>
      </c>
      <c r="G964" t="s">
        <v>1190</v>
      </c>
      <c r="H964" t="s">
        <v>1632</v>
      </c>
      <c r="AS964">
        <v>13.5</v>
      </c>
      <c r="AV964">
        <v>9.6</v>
      </c>
      <c r="AW964">
        <v>14.1</v>
      </c>
      <c r="AZ964">
        <v>10.3</v>
      </c>
      <c r="BE964">
        <v>23</v>
      </c>
      <c r="BH964">
        <v>14.4</v>
      </c>
      <c r="BQ964" t="s">
        <v>3209</v>
      </c>
      <c r="BR964" t="s">
        <v>67</v>
      </c>
      <c r="BS964" s="1">
        <v>44883</v>
      </c>
      <c r="BT964" t="s">
        <v>3210</v>
      </c>
      <c r="BU964">
        <v>19812</v>
      </c>
      <c r="BV964" t="s">
        <v>60</v>
      </c>
    </row>
    <row r="965" spans="1:78" ht="64" x14ac:dyDescent="0.2">
      <c r="A965" t="s">
        <v>3211</v>
      </c>
      <c r="C965" t="s">
        <v>1495</v>
      </c>
      <c r="D965" t="s">
        <v>1496</v>
      </c>
      <c r="E965" t="s">
        <v>1190</v>
      </c>
      <c r="F965" t="s">
        <v>1632</v>
      </c>
      <c r="G965" t="s">
        <v>1190</v>
      </c>
      <c r="H965" t="s">
        <v>1632</v>
      </c>
      <c r="I965" t="b">
        <v>0</v>
      </c>
      <c r="AW965">
        <v>12</v>
      </c>
      <c r="AZ965">
        <v>7.4</v>
      </c>
      <c r="BQ965" s="34" t="s">
        <v>3213</v>
      </c>
      <c r="BR965" t="s">
        <v>67</v>
      </c>
      <c r="BS965" s="1">
        <v>44883</v>
      </c>
      <c r="BT965" t="s">
        <v>3210</v>
      </c>
      <c r="BU965">
        <v>19812</v>
      </c>
      <c r="BV965" t="s">
        <v>60</v>
      </c>
      <c r="BW965" t="s">
        <v>3210</v>
      </c>
    </row>
    <row r="966" spans="1:78" x14ac:dyDescent="0.2">
      <c r="A966" s="10" t="s">
        <v>3204</v>
      </c>
      <c r="B966" s="10"/>
      <c r="C966" s="10" t="s">
        <v>1495</v>
      </c>
      <c r="D966" s="10" t="s">
        <v>1496</v>
      </c>
      <c r="E966" s="10" t="s">
        <v>1190</v>
      </c>
      <c r="F966" s="10" t="s">
        <v>1632</v>
      </c>
      <c r="G966" s="10" t="s">
        <v>1192</v>
      </c>
      <c r="H966" s="10" t="s">
        <v>1632</v>
      </c>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t="s">
        <v>67</v>
      </c>
      <c r="BS966" s="12">
        <v>44883</v>
      </c>
      <c r="BT966" s="10" t="s">
        <v>3161</v>
      </c>
      <c r="BU966">
        <v>3402</v>
      </c>
      <c r="BV966" s="10" t="s">
        <v>60</v>
      </c>
      <c r="BW966" s="10" t="s">
        <v>3162</v>
      </c>
    </row>
    <row r="967" spans="1:78" x14ac:dyDescent="0.2">
      <c r="A967" s="10" t="s">
        <v>3205</v>
      </c>
      <c r="B967" s="10"/>
      <c r="C967" s="10" t="s">
        <v>1495</v>
      </c>
      <c r="D967" s="10" t="s">
        <v>1496</v>
      </c>
      <c r="E967" s="10" t="s">
        <v>1190</v>
      </c>
      <c r="F967" s="10" t="s">
        <v>1632</v>
      </c>
      <c r="G967" s="10" t="s">
        <v>1192</v>
      </c>
      <c r="H967" s="10" t="s">
        <v>1632</v>
      </c>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t="s">
        <v>67</v>
      </c>
      <c r="BS967" s="12">
        <v>44883</v>
      </c>
      <c r="BT967" s="10" t="s">
        <v>3161</v>
      </c>
      <c r="BU967">
        <v>3402</v>
      </c>
      <c r="BV967" s="10" t="s">
        <v>60</v>
      </c>
      <c r="BW967" s="10" t="s">
        <v>3162</v>
      </c>
    </row>
    <row r="968" spans="1:78" x14ac:dyDescent="0.2">
      <c r="A968" s="10" t="s">
        <v>3206</v>
      </c>
      <c r="B968" s="10"/>
      <c r="C968" s="10" t="s">
        <v>1495</v>
      </c>
      <c r="D968" s="10" t="s">
        <v>1496</v>
      </c>
      <c r="E968" s="10" t="s">
        <v>1190</v>
      </c>
      <c r="F968" s="10" t="s">
        <v>1632</v>
      </c>
      <c r="G968" s="10" t="s">
        <v>1192</v>
      </c>
      <c r="H968" s="10" t="s">
        <v>1632</v>
      </c>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t="s">
        <v>67</v>
      </c>
      <c r="BS968" s="12">
        <v>44883</v>
      </c>
      <c r="BT968" s="10" t="s">
        <v>3161</v>
      </c>
      <c r="BU968">
        <v>3402</v>
      </c>
      <c r="BV968" s="10" t="s">
        <v>60</v>
      </c>
      <c r="BW968" s="10" t="s">
        <v>3162</v>
      </c>
    </row>
    <row r="969" spans="1:78" x14ac:dyDescent="0.2">
      <c r="A969" s="11" t="s">
        <v>1700</v>
      </c>
      <c r="B969" s="11"/>
      <c r="C969" s="11" t="s">
        <v>1495</v>
      </c>
      <c r="D969" s="11" t="s">
        <v>1496</v>
      </c>
      <c r="E969" s="11" t="s">
        <v>1190</v>
      </c>
      <c r="F969" s="11" t="s">
        <v>2989</v>
      </c>
      <c r="G969" s="11" t="s">
        <v>1190</v>
      </c>
      <c r="H969" s="11" t="s">
        <v>2989</v>
      </c>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row>
    <row r="970" spans="1:78" x14ac:dyDescent="0.2">
      <c r="A970" t="s">
        <v>3189</v>
      </c>
      <c r="B970" t="s">
        <v>3088</v>
      </c>
      <c r="C970" t="s">
        <v>1495</v>
      </c>
      <c r="D970" t="s">
        <v>1496</v>
      </c>
      <c r="E970" t="s">
        <v>1190</v>
      </c>
      <c r="F970" t="s">
        <v>2989</v>
      </c>
      <c r="G970" t="s">
        <v>1190</v>
      </c>
      <c r="H970" t="s">
        <v>2989</v>
      </c>
      <c r="AS970">
        <v>13.4</v>
      </c>
      <c r="AV970">
        <v>9.4</v>
      </c>
      <c r="BE970">
        <v>21</v>
      </c>
      <c r="BH970">
        <v>12.5</v>
      </c>
      <c r="BR970" t="s">
        <v>67</v>
      </c>
      <c r="BS970" s="1">
        <v>44883</v>
      </c>
      <c r="BT970" t="s">
        <v>3161</v>
      </c>
      <c r="BU970">
        <v>3402</v>
      </c>
      <c r="BV970" t="s">
        <v>60</v>
      </c>
      <c r="BW970" s="9" t="s">
        <v>3161</v>
      </c>
    </row>
    <row r="971" spans="1:78" x14ac:dyDescent="0.2">
      <c r="A971" s="10" t="s">
        <v>3189</v>
      </c>
      <c r="B971" s="10"/>
      <c r="C971" s="10" t="s">
        <v>1495</v>
      </c>
      <c r="D971" s="10" t="s">
        <v>1496</v>
      </c>
      <c r="E971" s="10" t="s">
        <v>1190</v>
      </c>
      <c r="F971" s="10" t="s">
        <v>2989</v>
      </c>
      <c r="G971" s="10" t="s">
        <v>1190</v>
      </c>
      <c r="H971" s="10" t="s">
        <v>2989</v>
      </c>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t="s">
        <v>67</v>
      </c>
      <c r="BS971" s="12">
        <v>44886</v>
      </c>
      <c r="BT971" s="10" t="s">
        <v>3241</v>
      </c>
      <c r="BU971" s="10">
        <v>3622</v>
      </c>
      <c r="BV971" s="10" t="s">
        <v>60</v>
      </c>
      <c r="BW971" s="10" t="s">
        <v>3241</v>
      </c>
    </row>
    <row r="972" spans="1:78" x14ac:dyDescent="0.2">
      <c r="A972" t="s">
        <v>3189</v>
      </c>
      <c r="B972" t="s">
        <v>63</v>
      </c>
      <c r="C972" t="s">
        <v>1495</v>
      </c>
      <c r="D972" t="s">
        <v>1496</v>
      </c>
      <c r="E972" t="s">
        <v>1190</v>
      </c>
      <c r="F972" t="s">
        <v>2989</v>
      </c>
      <c r="G972" t="s">
        <v>1190</v>
      </c>
      <c r="H972" t="s">
        <v>2989</v>
      </c>
      <c r="Q972">
        <v>11.5</v>
      </c>
      <c r="T972">
        <v>13.3</v>
      </c>
      <c r="BR972" t="s">
        <v>67</v>
      </c>
      <c r="BS972" s="1">
        <v>44795</v>
      </c>
      <c r="BT972" t="s">
        <v>213</v>
      </c>
      <c r="BU972">
        <v>4269</v>
      </c>
    </row>
    <row r="973" spans="1:78" x14ac:dyDescent="0.2">
      <c r="A973" t="s">
        <v>3179</v>
      </c>
      <c r="C973" t="s">
        <v>1495</v>
      </c>
      <c r="D973" t="s">
        <v>1496</v>
      </c>
      <c r="E973" t="s">
        <v>1190</v>
      </c>
      <c r="F973" t="s">
        <v>2989</v>
      </c>
      <c r="G973" t="s">
        <v>1190</v>
      </c>
      <c r="H973" t="s">
        <v>2989</v>
      </c>
      <c r="Q973">
        <v>11.2</v>
      </c>
      <c r="T973">
        <v>12.7</v>
      </c>
      <c r="U973">
        <v>11.5</v>
      </c>
      <c r="X973">
        <v>13.3</v>
      </c>
      <c r="Y973">
        <v>13.1</v>
      </c>
      <c r="AB973">
        <v>13.6</v>
      </c>
      <c r="AC973">
        <v>18.3</v>
      </c>
      <c r="AF973">
        <v>16.8</v>
      </c>
      <c r="AG973">
        <v>19.399999999999999</v>
      </c>
      <c r="AJ973">
        <v>19.399999999999999</v>
      </c>
      <c r="BR973" t="s">
        <v>67</v>
      </c>
      <c r="BS973" s="1">
        <v>44883</v>
      </c>
      <c r="BT973" t="s">
        <v>3161</v>
      </c>
      <c r="BU973">
        <v>3402</v>
      </c>
    </row>
    <row r="974" spans="1:78" x14ac:dyDescent="0.2">
      <c r="A974" t="s">
        <v>3180</v>
      </c>
      <c r="C974" t="s">
        <v>1495</v>
      </c>
      <c r="D974" t="s">
        <v>1496</v>
      </c>
      <c r="E974" t="s">
        <v>1190</v>
      </c>
      <c r="F974" t="s">
        <v>2989</v>
      </c>
      <c r="G974" t="s">
        <v>1190</v>
      </c>
      <c r="H974" t="s">
        <v>2989</v>
      </c>
      <c r="AG974">
        <v>21</v>
      </c>
      <c r="AJ974">
        <v>21.5</v>
      </c>
      <c r="BR974" t="s">
        <v>67</v>
      </c>
      <c r="BS974" s="1">
        <v>44883</v>
      </c>
      <c r="BT974" t="s">
        <v>3161</v>
      </c>
      <c r="BU974">
        <v>3402</v>
      </c>
    </row>
    <row r="975" spans="1:78" x14ac:dyDescent="0.2">
      <c r="A975" t="s">
        <v>3181</v>
      </c>
      <c r="C975" t="s">
        <v>1495</v>
      </c>
      <c r="D975" t="s">
        <v>1496</v>
      </c>
      <c r="E975" t="s">
        <v>1190</v>
      </c>
      <c r="F975" t="s">
        <v>2989</v>
      </c>
      <c r="G975" t="s">
        <v>1190</v>
      </c>
      <c r="H975" t="s">
        <v>2989</v>
      </c>
      <c r="U975">
        <v>13.3</v>
      </c>
      <c r="X975">
        <v>14.7</v>
      </c>
      <c r="AG975">
        <v>22.2</v>
      </c>
      <c r="AJ975">
        <v>18.600000000000001</v>
      </c>
      <c r="BR975" t="s">
        <v>67</v>
      </c>
      <c r="BS975" s="1">
        <v>44883</v>
      </c>
      <c r="BT975" t="s">
        <v>3161</v>
      </c>
      <c r="BU975">
        <v>3402</v>
      </c>
    </row>
    <row r="976" spans="1:78" s="45" customFormat="1" x14ac:dyDescent="0.2">
      <c r="A976" t="s">
        <v>3181</v>
      </c>
      <c r="B976"/>
      <c r="C976" t="s">
        <v>1495</v>
      </c>
      <c r="D976" t="s">
        <v>1496</v>
      </c>
      <c r="E976" t="s">
        <v>1190</v>
      </c>
      <c r="F976" t="s">
        <v>2989</v>
      </c>
      <c r="G976" t="s">
        <v>1190</v>
      </c>
      <c r="H976" t="s">
        <v>2989</v>
      </c>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v>18.3</v>
      </c>
      <c r="BB976"/>
      <c r="BC976"/>
      <c r="BD976">
        <v>12.4</v>
      </c>
      <c r="BE976">
        <v>24.6</v>
      </c>
      <c r="BF976"/>
      <c r="BG976"/>
      <c r="BH976">
        <v>14.7</v>
      </c>
      <c r="BI976"/>
      <c r="BJ976"/>
      <c r="BK976"/>
      <c r="BL976"/>
      <c r="BM976"/>
      <c r="BN976"/>
      <c r="BO976"/>
      <c r="BP976"/>
      <c r="BQ976"/>
      <c r="BR976" t="s">
        <v>67</v>
      </c>
      <c r="BS976" s="1">
        <v>44883</v>
      </c>
      <c r="BT976" t="s">
        <v>3161</v>
      </c>
      <c r="BU976">
        <v>3402</v>
      </c>
      <c r="BV976"/>
      <c r="BW976"/>
      <c r="BX976"/>
      <c r="BY976"/>
      <c r="BZ976"/>
    </row>
    <row r="977" spans="1:78" x14ac:dyDescent="0.2">
      <c r="A977" t="s">
        <v>3190</v>
      </c>
      <c r="C977" t="s">
        <v>1495</v>
      </c>
      <c r="D977" t="s">
        <v>1496</v>
      </c>
      <c r="E977" t="s">
        <v>1190</v>
      </c>
      <c r="F977" t="s">
        <v>2989</v>
      </c>
      <c r="G977" t="s">
        <v>1190</v>
      </c>
      <c r="H977" t="s">
        <v>2989</v>
      </c>
      <c r="AW977">
        <v>12.6</v>
      </c>
      <c r="AZ977">
        <v>9.1999999999999993</v>
      </c>
      <c r="BR977" t="s">
        <v>67</v>
      </c>
      <c r="BS977" s="1">
        <v>44883</v>
      </c>
      <c r="BT977" t="s">
        <v>3161</v>
      </c>
      <c r="BU977">
        <v>3402</v>
      </c>
    </row>
    <row r="978" spans="1:78" x14ac:dyDescent="0.2">
      <c r="A978" t="s">
        <v>3191</v>
      </c>
      <c r="C978" t="s">
        <v>1495</v>
      </c>
      <c r="D978" t="s">
        <v>1496</v>
      </c>
      <c r="E978" t="s">
        <v>1190</v>
      </c>
      <c r="F978" t="s">
        <v>2989</v>
      </c>
      <c r="G978" t="s">
        <v>1190</v>
      </c>
      <c r="H978" t="s">
        <v>2989</v>
      </c>
      <c r="BE978">
        <v>21.6</v>
      </c>
      <c r="BH978">
        <v>12.5</v>
      </c>
      <c r="BR978" t="s">
        <v>67</v>
      </c>
      <c r="BS978" s="1">
        <v>44883</v>
      </c>
      <c r="BT978" t="s">
        <v>3161</v>
      </c>
      <c r="BU978">
        <v>3402</v>
      </c>
    </row>
    <row r="979" spans="1:78" x14ac:dyDescent="0.2">
      <c r="A979" t="s">
        <v>3192</v>
      </c>
      <c r="C979" t="s">
        <v>1495</v>
      </c>
      <c r="D979" t="s">
        <v>1496</v>
      </c>
      <c r="E979" t="s">
        <v>1190</v>
      </c>
      <c r="F979" t="s">
        <v>2989</v>
      </c>
      <c r="G979" t="s">
        <v>1190</v>
      </c>
      <c r="H979" t="s">
        <v>2989</v>
      </c>
      <c r="AS979">
        <v>12.5</v>
      </c>
      <c r="AV979">
        <v>9.3000000000000007</v>
      </c>
      <c r="BA979">
        <v>16.3</v>
      </c>
      <c r="BD979">
        <v>10.5</v>
      </c>
      <c r="BR979" t="s">
        <v>67</v>
      </c>
      <c r="BS979" s="1">
        <v>44883</v>
      </c>
      <c r="BT979" t="s">
        <v>3161</v>
      </c>
      <c r="BU979">
        <v>3402</v>
      </c>
    </row>
    <row r="980" spans="1:78" x14ac:dyDescent="0.2">
      <c r="A980" t="s">
        <v>3193</v>
      </c>
      <c r="C980" t="s">
        <v>1495</v>
      </c>
      <c r="D980" t="s">
        <v>1496</v>
      </c>
      <c r="E980" t="s">
        <v>1190</v>
      </c>
      <c r="F980" t="s">
        <v>2989</v>
      </c>
      <c r="G980" t="s">
        <v>1190</v>
      </c>
      <c r="H980" t="s">
        <v>2989</v>
      </c>
      <c r="BE980">
        <v>23.9</v>
      </c>
      <c r="BH980">
        <v>15</v>
      </c>
      <c r="BR980" t="s">
        <v>67</v>
      </c>
      <c r="BS980" s="1">
        <v>44883</v>
      </c>
      <c r="BT980" t="s">
        <v>3161</v>
      </c>
      <c r="BU980">
        <v>3402</v>
      </c>
    </row>
    <row r="981" spans="1:78" x14ac:dyDescent="0.2">
      <c r="A981" t="s">
        <v>3194</v>
      </c>
      <c r="C981" t="s">
        <v>1495</v>
      </c>
      <c r="D981" t="s">
        <v>1496</v>
      </c>
      <c r="E981" t="s">
        <v>1190</v>
      </c>
      <c r="F981" t="s">
        <v>2989</v>
      </c>
      <c r="G981" t="s">
        <v>1190</v>
      </c>
      <c r="H981" t="s">
        <v>2989</v>
      </c>
      <c r="BA981">
        <v>15.9</v>
      </c>
      <c r="BD981">
        <v>12.7</v>
      </c>
      <c r="BR981" t="s">
        <v>67</v>
      </c>
      <c r="BS981" s="1">
        <v>44883</v>
      </c>
      <c r="BT981" t="s">
        <v>3161</v>
      </c>
      <c r="BU981">
        <v>3402</v>
      </c>
    </row>
    <row r="982" spans="1:78" x14ac:dyDescent="0.2">
      <c r="A982" t="s">
        <v>3195</v>
      </c>
      <c r="C982" t="s">
        <v>1495</v>
      </c>
      <c r="D982" t="s">
        <v>1496</v>
      </c>
      <c r="E982" t="s">
        <v>1190</v>
      </c>
      <c r="F982" t="s">
        <v>2989</v>
      </c>
      <c r="G982" t="s">
        <v>1190</v>
      </c>
      <c r="H982" t="s">
        <v>2989</v>
      </c>
      <c r="AO982">
        <v>14.4</v>
      </c>
      <c r="AR982">
        <v>8.8000000000000007</v>
      </c>
      <c r="AS982">
        <v>14.5</v>
      </c>
      <c r="AV982">
        <v>10.4</v>
      </c>
      <c r="BR982" t="s">
        <v>67</v>
      </c>
      <c r="BS982" s="1">
        <v>44883</v>
      </c>
      <c r="BT982" t="s">
        <v>3161</v>
      </c>
      <c r="BU982">
        <v>3402</v>
      </c>
    </row>
    <row r="983" spans="1:78" x14ac:dyDescent="0.2">
      <c r="A983" t="s">
        <v>3196</v>
      </c>
      <c r="C983" t="s">
        <v>1495</v>
      </c>
      <c r="D983" t="s">
        <v>1496</v>
      </c>
      <c r="E983" t="s">
        <v>1190</v>
      </c>
      <c r="F983" t="s">
        <v>2989</v>
      </c>
      <c r="G983" t="s">
        <v>1190</v>
      </c>
      <c r="H983" t="s">
        <v>2989</v>
      </c>
      <c r="AS983">
        <v>13.2</v>
      </c>
      <c r="AV983">
        <v>9.3000000000000007</v>
      </c>
      <c r="AW983">
        <v>13.6</v>
      </c>
      <c r="AZ983">
        <v>10.9</v>
      </c>
      <c r="BE983">
        <v>20.9</v>
      </c>
      <c r="BH983">
        <v>13.3</v>
      </c>
      <c r="BR983" t="s">
        <v>67</v>
      </c>
      <c r="BS983" s="1">
        <v>44883</v>
      </c>
      <c r="BT983" t="s">
        <v>3161</v>
      </c>
      <c r="BU983">
        <v>3402</v>
      </c>
    </row>
    <row r="984" spans="1:78" x14ac:dyDescent="0.2">
      <c r="A984" t="s">
        <v>3197</v>
      </c>
      <c r="C984" t="s">
        <v>1495</v>
      </c>
      <c r="D984" t="s">
        <v>1496</v>
      </c>
      <c r="E984" t="s">
        <v>1190</v>
      </c>
      <c r="F984" t="s">
        <v>2989</v>
      </c>
      <c r="G984" t="s">
        <v>1190</v>
      </c>
      <c r="H984" t="s">
        <v>2989</v>
      </c>
      <c r="AO984">
        <v>21.2</v>
      </c>
      <c r="AR984">
        <v>11.4</v>
      </c>
      <c r="AS984">
        <v>13.7</v>
      </c>
      <c r="AV984">
        <v>8.9</v>
      </c>
      <c r="AW984">
        <v>14.5</v>
      </c>
      <c r="AZ984">
        <v>11.2</v>
      </c>
      <c r="BR984" t="s">
        <v>67</v>
      </c>
      <c r="BS984" s="1">
        <v>44883</v>
      </c>
      <c r="BT984" t="s">
        <v>3161</v>
      </c>
      <c r="BU984">
        <v>3402</v>
      </c>
    </row>
    <row r="985" spans="1:78" x14ac:dyDescent="0.2">
      <c r="A985" t="s">
        <v>3198</v>
      </c>
      <c r="C985" t="s">
        <v>1495</v>
      </c>
      <c r="D985" t="s">
        <v>1496</v>
      </c>
      <c r="E985" t="s">
        <v>1190</v>
      </c>
      <c r="F985" t="s">
        <v>2989</v>
      </c>
      <c r="G985" t="s">
        <v>1190</v>
      </c>
      <c r="H985" t="s">
        <v>2989</v>
      </c>
      <c r="AS985">
        <v>12.1</v>
      </c>
      <c r="AV985">
        <v>11.3</v>
      </c>
      <c r="BE985">
        <v>20.6</v>
      </c>
      <c r="BH985">
        <v>13.5</v>
      </c>
      <c r="BR985" t="s">
        <v>67</v>
      </c>
      <c r="BS985" s="1">
        <v>44883</v>
      </c>
      <c r="BT985" t="s">
        <v>3161</v>
      </c>
      <c r="BU985">
        <v>3402</v>
      </c>
    </row>
    <row r="986" spans="1:78" x14ac:dyDescent="0.2">
      <c r="A986" t="s">
        <v>3199</v>
      </c>
      <c r="C986" t="s">
        <v>1495</v>
      </c>
      <c r="D986" t="s">
        <v>1496</v>
      </c>
      <c r="E986" t="s">
        <v>1190</v>
      </c>
      <c r="F986" t="s">
        <v>2989</v>
      </c>
      <c r="G986" t="s">
        <v>1190</v>
      </c>
      <c r="H986" t="s">
        <v>2989</v>
      </c>
      <c r="BE986">
        <v>23.7</v>
      </c>
      <c r="BH986">
        <v>14.3</v>
      </c>
      <c r="BR986" t="s">
        <v>67</v>
      </c>
      <c r="BS986" s="1">
        <v>44883</v>
      </c>
      <c r="BT986" t="s">
        <v>3161</v>
      </c>
      <c r="BU986">
        <v>3402</v>
      </c>
      <c r="BX986" s="19"/>
      <c r="BY986" s="19"/>
      <c r="BZ986" s="19"/>
    </row>
    <row r="987" spans="1:78" x14ac:dyDescent="0.2">
      <c r="A987" t="s">
        <v>3155</v>
      </c>
      <c r="C987" t="s">
        <v>1495</v>
      </c>
      <c r="D987" t="s">
        <v>1496</v>
      </c>
      <c r="E987" t="s">
        <v>1190</v>
      </c>
      <c r="F987" t="s">
        <v>2989</v>
      </c>
      <c r="G987" t="s">
        <v>1190</v>
      </c>
      <c r="H987" t="s">
        <v>2989</v>
      </c>
      <c r="Q987">
        <v>10.199999999999999</v>
      </c>
      <c r="T987">
        <v>12.3</v>
      </c>
      <c r="U987">
        <v>11</v>
      </c>
      <c r="X987">
        <v>12.7</v>
      </c>
      <c r="Y987">
        <v>10</v>
      </c>
      <c r="AB987">
        <v>10</v>
      </c>
      <c r="AC987">
        <v>15.3</v>
      </c>
      <c r="AF987">
        <v>14.8</v>
      </c>
      <c r="AG987">
        <v>18.7</v>
      </c>
      <c r="AJ987">
        <v>16.7</v>
      </c>
      <c r="BR987" t="s">
        <v>67</v>
      </c>
      <c r="BS987" s="1">
        <v>44883</v>
      </c>
      <c r="BT987" t="s">
        <v>3161</v>
      </c>
      <c r="BU987">
        <v>3402</v>
      </c>
      <c r="BX987" s="19"/>
      <c r="BY987" s="19"/>
      <c r="BZ987" s="19"/>
    </row>
    <row r="988" spans="1:78" x14ac:dyDescent="0.2">
      <c r="A988" t="s">
        <v>3155</v>
      </c>
      <c r="C988" t="s">
        <v>1495</v>
      </c>
      <c r="D988" t="s">
        <v>1496</v>
      </c>
      <c r="E988" t="s">
        <v>1190</v>
      </c>
      <c r="F988" t="s">
        <v>2989</v>
      </c>
      <c r="G988" t="s">
        <v>1190</v>
      </c>
      <c r="H988" t="s">
        <v>2989</v>
      </c>
      <c r="AW988">
        <v>11.7</v>
      </c>
      <c r="AZ988">
        <v>8.8000000000000007</v>
      </c>
      <c r="BA988">
        <v>15.8</v>
      </c>
      <c r="BD988">
        <v>10.9</v>
      </c>
      <c r="BE988">
        <v>18.8</v>
      </c>
      <c r="BH988">
        <v>12.3</v>
      </c>
      <c r="BR988" t="s">
        <v>67</v>
      </c>
      <c r="BS988" s="1">
        <v>44883</v>
      </c>
      <c r="BT988" t="s">
        <v>3161</v>
      </c>
      <c r="BU988">
        <v>3402</v>
      </c>
    </row>
    <row r="989" spans="1:78" x14ac:dyDescent="0.2">
      <c r="A989" t="s">
        <v>3201</v>
      </c>
      <c r="C989" t="s">
        <v>1495</v>
      </c>
      <c r="D989" t="s">
        <v>1496</v>
      </c>
      <c r="E989" t="s">
        <v>1190</v>
      </c>
      <c r="F989" t="s">
        <v>2989</v>
      </c>
      <c r="G989" t="s">
        <v>1190</v>
      </c>
      <c r="H989" t="s">
        <v>2989</v>
      </c>
      <c r="Y989">
        <v>11.7</v>
      </c>
      <c r="AB989">
        <v>10.5</v>
      </c>
      <c r="AC989">
        <v>16</v>
      </c>
      <c r="AF989">
        <v>15.6</v>
      </c>
      <c r="AG989">
        <v>19.399999999999999</v>
      </c>
      <c r="AJ989">
        <v>17</v>
      </c>
      <c r="BR989" t="s">
        <v>67</v>
      </c>
      <c r="BS989" s="1">
        <v>44883</v>
      </c>
      <c r="BT989" t="s">
        <v>3161</v>
      </c>
      <c r="BU989">
        <v>3402</v>
      </c>
    </row>
    <row r="990" spans="1:78" x14ac:dyDescent="0.2">
      <c r="A990" t="s">
        <v>3201</v>
      </c>
      <c r="C990" t="s">
        <v>1495</v>
      </c>
      <c r="D990" t="s">
        <v>1496</v>
      </c>
      <c r="E990" t="s">
        <v>1190</v>
      </c>
      <c r="F990" t="s">
        <v>2989</v>
      </c>
      <c r="G990" t="s">
        <v>1190</v>
      </c>
      <c r="H990" t="s">
        <v>2989</v>
      </c>
      <c r="AS990">
        <v>13.9</v>
      </c>
      <c r="AV990">
        <v>8.6999999999999993</v>
      </c>
      <c r="BA990">
        <v>15.8</v>
      </c>
      <c r="BD990">
        <v>11.6</v>
      </c>
      <c r="BE990">
        <v>20.9</v>
      </c>
      <c r="BH990">
        <v>12.7</v>
      </c>
      <c r="BR990" t="s">
        <v>67</v>
      </c>
      <c r="BS990" s="1">
        <v>44883</v>
      </c>
      <c r="BT990" t="s">
        <v>3161</v>
      </c>
      <c r="BU990">
        <v>3402</v>
      </c>
    </row>
    <row r="991" spans="1:78" s="2" customFormat="1" x14ac:dyDescent="0.2">
      <c r="A991" t="s">
        <v>3202</v>
      </c>
      <c r="B991"/>
      <c r="C991" t="s">
        <v>1495</v>
      </c>
      <c r="D991" t="s">
        <v>1496</v>
      </c>
      <c r="E991" t="s">
        <v>1190</v>
      </c>
      <c r="F991" t="s">
        <v>2989</v>
      </c>
      <c r="G991" t="s">
        <v>1190</v>
      </c>
      <c r="H991" t="s">
        <v>2989</v>
      </c>
      <c r="I991"/>
      <c r="J991"/>
      <c r="K991"/>
      <c r="L991"/>
      <c r="M991"/>
      <c r="N991"/>
      <c r="O991"/>
      <c r="P991"/>
      <c r="Q991"/>
      <c r="R991"/>
      <c r="S991"/>
      <c r="T991"/>
      <c r="U991"/>
      <c r="V991"/>
      <c r="W991"/>
      <c r="X991"/>
      <c r="Y991"/>
      <c r="Z991"/>
      <c r="AA991"/>
      <c r="AB991"/>
      <c r="AC991"/>
      <c r="AD991"/>
      <c r="AE991"/>
      <c r="AF991"/>
      <c r="AG991">
        <v>18.5</v>
      </c>
      <c r="AH991"/>
      <c r="AI991"/>
      <c r="AJ991">
        <v>18.5</v>
      </c>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t="s">
        <v>67</v>
      </c>
      <c r="BS991" s="1">
        <v>44883</v>
      </c>
      <c r="BT991" t="s">
        <v>3161</v>
      </c>
      <c r="BU991">
        <v>3402</v>
      </c>
      <c r="BV991"/>
      <c r="BW991"/>
      <c r="BX991"/>
      <c r="BY991"/>
      <c r="BZ991"/>
    </row>
    <row r="992" spans="1:78" s="6" customFormat="1" x14ac:dyDescent="0.2">
      <c r="A992" t="s">
        <v>3182</v>
      </c>
      <c r="B992"/>
      <c r="C992" t="s">
        <v>1495</v>
      </c>
      <c r="D992" t="s">
        <v>1496</v>
      </c>
      <c r="E992" t="s">
        <v>1190</v>
      </c>
      <c r="F992" t="s">
        <v>2989</v>
      </c>
      <c r="G992" t="s">
        <v>1190</v>
      </c>
      <c r="H992" t="s">
        <v>2989</v>
      </c>
      <c r="I992"/>
      <c r="J992"/>
      <c r="K992"/>
      <c r="L992"/>
      <c r="M992"/>
      <c r="N992"/>
      <c r="O992"/>
      <c r="P992"/>
      <c r="Q992"/>
      <c r="R992"/>
      <c r="S992"/>
      <c r="T992"/>
      <c r="U992">
        <v>12.3</v>
      </c>
      <c r="V992"/>
      <c r="W992"/>
      <c r="X992">
        <v>14.1</v>
      </c>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t="s">
        <v>67</v>
      </c>
      <c r="BS992" s="1">
        <v>44883</v>
      </c>
      <c r="BT992" t="s">
        <v>3161</v>
      </c>
      <c r="BU992">
        <v>3402</v>
      </c>
      <c r="BV992"/>
      <c r="BW992"/>
      <c r="BX992"/>
      <c r="BY992"/>
      <c r="BZ992"/>
    </row>
    <row r="993" spans="1:78" s="6" customFormat="1" x14ac:dyDescent="0.2">
      <c r="A993" t="s">
        <v>3183</v>
      </c>
      <c r="B993"/>
      <c r="C993" t="s">
        <v>1495</v>
      </c>
      <c r="D993" t="s">
        <v>1496</v>
      </c>
      <c r="E993" t="s">
        <v>1190</v>
      </c>
      <c r="F993" t="s">
        <v>2989</v>
      </c>
      <c r="G993" t="s">
        <v>1190</v>
      </c>
      <c r="H993" t="s">
        <v>2989</v>
      </c>
      <c r="I993"/>
      <c r="J993"/>
      <c r="K993"/>
      <c r="L993"/>
      <c r="M993"/>
      <c r="N993"/>
      <c r="O993"/>
      <c r="P993"/>
      <c r="Q993">
        <v>11.8</v>
      </c>
      <c r="R993"/>
      <c r="S993"/>
      <c r="T993">
        <v>12.2</v>
      </c>
      <c r="U993"/>
      <c r="V993"/>
      <c r="W993"/>
      <c r="X993"/>
      <c r="Y993"/>
      <c r="Z993"/>
      <c r="AA993"/>
      <c r="AB993"/>
      <c r="AC993"/>
      <c r="AD993"/>
      <c r="AE993"/>
      <c r="AF993"/>
      <c r="AG993">
        <v>20</v>
      </c>
      <c r="AH993"/>
      <c r="AI993"/>
      <c r="AJ993">
        <v>20.2</v>
      </c>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BR993" t="s">
        <v>67</v>
      </c>
      <c r="BS993" s="1">
        <v>44883</v>
      </c>
      <c r="BT993" t="s">
        <v>3161</v>
      </c>
      <c r="BU993">
        <v>3402</v>
      </c>
      <c r="BV993"/>
      <c r="BW993"/>
      <c r="BX993"/>
      <c r="BY993"/>
      <c r="BZ993"/>
    </row>
    <row r="994" spans="1:78" s="6" customFormat="1" x14ac:dyDescent="0.2">
      <c r="A994" t="s">
        <v>3184</v>
      </c>
      <c r="B994"/>
      <c r="C994" t="s">
        <v>1495</v>
      </c>
      <c r="D994" t="s">
        <v>1496</v>
      </c>
      <c r="E994" t="s">
        <v>1190</v>
      </c>
      <c r="F994" t="s">
        <v>2989</v>
      </c>
      <c r="G994" t="s">
        <v>1190</v>
      </c>
      <c r="H994" t="s">
        <v>2989</v>
      </c>
      <c r="I994"/>
      <c r="J994"/>
      <c r="K994"/>
      <c r="L994"/>
      <c r="M994"/>
      <c r="N994"/>
      <c r="O994"/>
      <c r="P994"/>
      <c r="Q994">
        <v>11.3</v>
      </c>
      <c r="R994"/>
      <c r="S994"/>
      <c r="T994">
        <v>12.7</v>
      </c>
      <c r="U994">
        <v>12</v>
      </c>
      <c r="V994"/>
      <c r="W994"/>
      <c r="X994">
        <v>14.1</v>
      </c>
      <c r="Y994">
        <v>12.7</v>
      </c>
      <c r="Z994"/>
      <c r="AA994"/>
      <c r="AB994">
        <v>11.1</v>
      </c>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t="s">
        <v>67</v>
      </c>
      <c r="BS994" s="1">
        <v>44883</v>
      </c>
      <c r="BT994" t="s">
        <v>3161</v>
      </c>
      <c r="BU994">
        <v>3402</v>
      </c>
      <c r="BV994"/>
      <c r="BW994"/>
      <c r="BX994"/>
      <c r="BY994"/>
      <c r="BZ994"/>
    </row>
    <row r="995" spans="1:78" s="51" customFormat="1" x14ac:dyDescent="0.2">
      <c r="A995" t="s">
        <v>3188</v>
      </c>
      <c r="B995"/>
      <c r="C995" t="s">
        <v>1495</v>
      </c>
      <c r="D995" t="s">
        <v>1496</v>
      </c>
      <c r="E995" t="s">
        <v>1190</v>
      </c>
      <c r="F995" t="s">
        <v>2989</v>
      </c>
      <c r="G995" t="s">
        <v>1190</v>
      </c>
      <c r="H995" t="s">
        <v>2989</v>
      </c>
      <c r="I995"/>
      <c r="J995"/>
      <c r="K995"/>
      <c r="L995"/>
      <c r="M995"/>
      <c r="N995"/>
      <c r="O995"/>
      <c r="P995"/>
      <c r="Q995"/>
      <c r="R995"/>
      <c r="S995"/>
      <c r="T995"/>
      <c r="U995"/>
      <c r="V995"/>
      <c r="W995"/>
      <c r="X995"/>
      <c r="Y995"/>
      <c r="Z995"/>
      <c r="AA995"/>
      <c r="AB995"/>
      <c r="AC995">
        <v>18.899999999999999</v>
      </c>
      <c r="AD995"/>
      <c r="AE995"/>
      <c r="AF995">
        <v>16.8</v>
      </c>
      <c r="AG995">
        <v>22.2</v>
      </c>
      <c r="AH995"/>
      <c r="AI995"/>
      <c r="AJ995">
        <v>20.2</v>
      </c>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t="s">
        <v>67</v>
      </c>
      <c r="BS995" s="1">
        <v>44883</v>
      </c>
      <c r="BT995" t="s">
        <v>3161</v>
      </c>
      <c r="BU995">
        <v>3402</v>
      </c>
      <c r="BV995"/>
      <c r="BW995"/>
      <c r="BX995"/>
      <c r="BY995"/>
      <c r="BZ995"/>
    </row>
    <row r="996" spans="1:78" x14ac:dyDescent="0.2">
      <c r="A996" t="s">
        <v>3185</v>
      </c>
      <c r="C996" t="s">
        <v>1495</v>
      </c>
      <c r="D996" t="s">
        <v>1496</v>
      </c>
      <c r="E996" t="s">
        <v>1190</v>
      </c>
      <c r="F996" t="s">
        <v>2989</v>
      </c>
      <c r="G996" t="s">
        <v>1190</v>
      </c>
      <c r="H996" t="s">
        <v>2989</v>
      </c>
      <c r="AC996">
        <v>18.899999999999999</v>
      </c>
      <c r="AF996">
        <v>17</v>
      </c>
      <c r="BR996" t="s">
        <v>67</v>
      </c>
      <c r="BS996" s="1">
        <v>44883</v>
      </c>
      <c r="BT996" t="s">
        <v>3161</v>
      </c>
      <c r="BU996">
        <v>3402</v>
      </c>
    </row>
    <row r="997" spans="1:78" x14ac:dyDescent="0.2">
      <c r="A997" t="s">
        <v>3186</v>
      </c>
      <c r="C997" t="s">
        <v>1495</v>
      </c>
      <c r="D997" t="s">
        <v>1496</v>
      </c>
      <c r="E997" t="s">
        <v>1190</v>
      </c>
      <c r="F997" t="s">
        <v>2989</v>
      </c>
      <c r="G997" t="s">
        <v>1190</v>
      </c>
      <c r="H997" t="s">
        <v>2989</v>
      </c>
      <c r="Q997">
        <v>10.8</v>
      </c>
      <c r="T997">
        <v>12.4</v>
      </c>
      <c r="U997">
        <v>11.9</v>
      </c>
      <c r="X997">
        <v>13.7</v>
      </c>
      <c r="Y997">
        <v>11.9</v>
      </c>
      <c r="AB997">
        <v>11.2</v>
      </c>
      <c r="AC997">
        <v>15.8</v>
      </c>
      <c r="AF997">
        <v>14.4</v>
      </c>
      <c r="AG997">
        <v>17.899999999999999</v>
      </c>
      <c r="AJ997">
        <v>17</v>
      </c>
      <c r="BR997" t="s">
        <v>67</v>
      </c>
      <c r="BS997" s="1">
        <v>44883</v>
      </c>
      <c r="BT997" t="s">
        <v>3161</v>
      </c>
      <c r="BU997">
        <v>3402</v>
      </c>
    </row>
    <row r="998" spans="1:78" s="6" customFormat="1" x14ac:dyDescent="0.2">
      <c r="A998" s="6" t="s">
        <v>3156</v>
      </c>
      <c r="C998" s="6" t="s">
        <v>1495</v>
      </c>
      <c r="D998" s="6" t="s">
        <v>1496</v>
      </c>
      <c r="E998" s="6" t="s">
        <v>1190</v>
      </c>
      <c r="F998" s="6" t="s">
        <v>2989</v>
      </c>
      <c r="G998" s="6" t="s">
        <v>1190</v>
      </c>
      <c r="H998" s="6" t="s">
        <v>2989</v>
      </c>
      <c r="BP998" s="6">
        <v>72</v>
      </c>
      <c r="BQ998" s="6" t="s">
        <v>3165</v>
      </c>
      <c r="BR998" s="6" t="s">
        <v>67</v>
      </c>
      <c r="BS998" s="7">
        <v>44883</v>
      </c>
      <c r="BT998" s="6" t="s">
        <v>3161</v>
      </c>
      <c r="BU998" s="6">
        <v>3402</v>
      </c>
    </row>
    <row r="999" spans="1:78" s="6" customFormat="1" x14ac:dyDescent="0.2">
      <c r="A999" t="s">
        <v>3187</v>
      </c>
      <c r="B999"/>
      <c r="C999" t="s">
        <v>1495</v>
      </c>
      <c r="D999" t="s">
        <v>1496</v>
      </c>
      <c r="E999" t="s">
        <v>1190</v>
      </c>
      <c r="F999" t="s">
        <v>2989</v>
      </c>
      <c r="G999" t="s">
        <v>1190</v>
      </c>
      <c r="H999" t="s">
        <v>2989</v>
      </c>
      <c r="I999"/>
      <c r="J999"/>
      <c r="K999"/>
      <c r="L999"/>
      <c r="M999"/>
      <c r="N999"/>
      <c r="O999"/>
      <c r="P999"/>
      <c r="Q999"/>
      <c r="R999"/>
      <c r="S999"/>
      <c r="T999"/>
      <c r="U999">
        <v>13.7</v>
      </c>
      <c r="V999"/>
      <c r="W999"/>
      <c r="X999">
        <v>13.6</v>
      </c>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t="s">
        <v>67</v>
      </c>
      <c r="BS999" s="1">
        <v>44883</v>
      </c>
      <c r="BT999" t="s">
        <v>3161</v>
      </c>
      <c r="BU999">
        <v>3402</v>
      </c>
      <c r="BV999"/>
      <c r="BW999"/>
      <c r="BX999"/>
      <c r="BY999"/>
      <c r="BZ999"/>
    </row>
    <row r="1000" spans="1:78" x14ac:dyDescent="0.2">
      <c r="A1000" t="s">
        <v>3178</v>
      </c>
      <c r="B1000" t="s">
        <v>3088</v>
      </c>
      <c r="C1000" t="s">
        <v>1495</v>
      </c>
      <c r="D1000" t="s">
        <v>1496</v>
      </c>
      <c r="E1000" t="s">
        <v>1190</v>
      </c>
      <c r="F1000" t="s">
        <v>2989</v>
      </c>
      <c r="G1000" t="s">
        <v>1190</v>
      </c>
      <c r="H1000" t="s">
        <v>3200</v>
      </c>
      <c r="U1000">
        <v>12.7</v>
      </c>
      <c r="X1000">
        <v>13.7</v>
      </c>
      <c r="Y1000">
        <v>13.3</v>
      </c>
      <c r="AB1000">
        <v>12</v>
      </c>
      <c r="AC1000">
        <v>18</v>
      </c>
      <c r="AF1000">
        <v>16</v>
      </c>
      <c r="AG1000">
        <v>20.5</v>
      </c>
      <c r="AJ1000">
        <v>18.3</v>
      </c>
      <c r="BR1000" t="s">
        <v>67</v>
      </c>
      <c r="BS1000" s="1">
        <v>44883</v>
      </c>
      <c r="BT1000" t="s">
        <v>3161</v>
      </c>
      <c r="BU1000">
        <v>3402</v>
      </c>
    </row>
    <row r="1001" spans="1:78" s="6" customFormat="1" x14ac:dyDescent="0.2">
      <c r="A1001" s="6" t="s">
        <v>3154</v>
      </c>
      <c r="C1001" s="6" t="s">
        <v>1495</v>
      </c>
      <c r="D1001" s="6" t="s">
        <v>1496</v>
      </c>
      <c r="E1001" s="6" t="s">
        <v>1190</v>
      </c>
      <c r="F1001" s="6" t="s">
        <v>2989</v>
      </c>
      <c r="G1001" s="6" t="s">
        <v>3203</v>
      </c>
      <c r="H1001" s="6" t="s">
        <v>2993</v>
      </c>
      <c r="BP1001" s="6">
        <v>72</v>
      </c>
      <c r="BQ1001" s="6" t="s">
        <v>3165</v>
      </c>
      <c r="BR1001" s="6" t="s">
        <v>67</v>
      </c>
      <c r="BS1001" s="7">
        <v>44883</v>
      </c>
      <c r="BT1001" s="6" t="s">
        <v>3161</v>
      </c>
      <c r="BU1001" s="6">
        <v>3402</v>
      </c>
      <c r="BV1001" s="6" t="s">
        <v>60</v>
      </c>
      <c r="BW1001" s="63" t="s">
        <v>3161</v>
      </c>
    </row>
    <row r="1002" spans="1:78" x14ac:dyDescent="0.2">
      <c r="A1002" t="s">
        <v>3154</v>
      </c>
      <c r="B1002" t="s">
        <v>3088</v>
      </c>
      <c r="C1002" t="s">
        <v>1495</v>
      </c>
      <c r="D1002" t="s">
        <v>1496</v>
      </c>
      <c r="E1002" t="s">
        <v>1190</v>
      </c>
      <c r="F1002" t="s">
        <v>2989</v>
      </c>
      <c r="G1002" s="33" t="s">
        <v>3203</v>
      </c>
      <c r="H1002" t="s">
        <v>2993</v>
      </c>
      <c r="Q1002">
        <v>12.6</v>
      </c>
      <c r="T1002">
        <v>13.1</v>
      </c>
      <c r="U1002">
        <v>13.2</v>
      </c>
      <c r="X1002">
        <v>13.2</v>
      </c>
      <c r="Y1002">
        <v>10.8</v>
      </c>
      <c r="AB1002">
        <v>12.7</v>
      </c>
      <c r="AC1002">
        <v>18.100000000000001</v>
      </c>
      <c r="AF1002">
        <v>17.8</v>
      </c>
      <c r="AG1002">
        <v>21.2</v>
      </c>
      <c r="AJ1002">
        <v>18.8</v>
      </c>
      <c r="BR1002" t="s">
        <v>67</v>
      </c>
      <c r="BS1002" s="1">
        <v>44883</v>
      </c>
      <c r="BT1002" t="s">
        <v>3161</v>
      </c>
      <c r="BU1002">
        <v>3402</v>
      </c>
    </row>
    <row r="1003" spans="1:78" x14ac:dyDescent="0.2">
      <c r="A1003" t="s">
        <v>3154</v>
      </c>
      <c r="B1003" t="s">
        <v>3088</v>
      </c>
      <c r="C1003" t="s">
        <v>1495</v>
      </c>
      <c r="D1003" t="s">
        <v>1496</v>
      </c>
      <c r="E1003" t="s">
        <v>1190</v>
      </c>
      <c r="F1003" t="s">
        <v>2989</v>
      </c>
      <c r="G1003" t="s">
        <v>3203</v>
      </c>
      <c r="H1003" t="s">
        <v>2993</v>
      </c>
      <c r="AO1003">
        <v>12.1</v>
      </c>
      <c r="AR1003">
        <v>8.3000000000000007</v>
      </c>
      <c r="AS1003">
        <v>11.9</v>
      </c>
      <c r="AV1003">
        <v>9.4</v>
      </c>
      <c r="AW1003">
        <v>11.5</v>
      </c>
      <c r="AZ1003">
        <v>8.4</v>
      </c>
      <c r="BA1003">
        <v>16.8</v>
      </c>
      <c r="BD1003">
        <v>12</v>
      </c>
      <c r="BE1003">
        <v>21.9</v>
      </c>
      <c r="BH1003">
        <v>13.9</v>
      </c>
      <c r="BR1003" t="s">
        <v>67</v>
      </c>
      <c r="BS1003" s="1">
        <v>44883</v>
      </c>
      <c r="BT1003" t="s">
        <v>3161</v>
      </c>
      <c r="BU1003">
        <v>3402</v>
      </c>
    </row>
    <row r="1004" spans="1:78" ht="16" x14ac:dyDescent="0.2">
      <c r="A1004" t="s">
        <v>2992</v>
      </c>
      <c r="B1004" t="s">
        <v>322</v>
      </c>
      <c r="C1004" t="s">
        <v>1495</v>
      </c>
      <c r="D1004" t="s">
        <v>1496</v>
      </c>
      <c r="E1004" s="32" t="s">
        <v>1190</v>
      </c>
      <c r="F1004" s="32" t="s">
        <v>2989</v>
      </c>
      <c r="G1004" t="s">
        <v>3203</v>
      </c>
      <c r="H1004" t="s">
        <v>2993</v>
      </c>
      <c r="M1004">
        <v>11.6</v>
      </c>
      <c r="N1004">
        <v>10.5</v>
      </c>
      <c r="P1004">
        <v>10.5</v>
      </c>
      <c r="Q1004">
        <v>11.8</v>
      </c>
      <c r="R1004">
        <v>13.6</v>
      </c>
      <c r="T1004">
        <v>13.6</v>
      </c>
      <c r="Y1004">
        <v>11</v>
      </c>
      <c r="Z1004">
        <v>12.2</v>
      </c>
      <c r="AB1004">
        <v>12.2</v>
      </c>
      <c r="AC1004">
        <v>16.3</v>
      </c>
      <c r="AD1004">
        <v>19.399999999999999</v>
      </c>
      <c r="AF1004">
        <v>19.399999999999999</v>
      </c>
      <c r="AG1004">
        <v>18.5</v>
      </c>
      <c r="AH1004">
        <v>20.2</v>
      </c>
      <c r="AJ1004">
        <v>20.2</v>
      </c>
      <c r="AO1004">
        <v>12.5</v>
      </c>
      <c r="AP1004">
        <v>8.3000000000000007</v>
      </c>
      <c r="AR1004">
        <v>8.3000000000000007</v>
      </c>
      <c r="AS1004">
        <v>12.5</v>
      </c>
      <c r="AT1004">
        <v>9.5</v>
      </c>
      <c r="AV1004">
        <v>9.5</v>
      </c>
      <c r="AW1004">
        <v>11.4</v>
      </c>
      <c r="AX1004">
        <v>8.5</v>
      </c>
      <c r="AZ1004">
        <v>8.5</v>
      </c>
      <c r="BA1004">
        <v>16</v>
      </c>
      <c r="BB1004">
        <v>12</v>
      </c>
      <c r="BD1004">
        <v>12</v>
      </c>
      <c r="BE1004">
        <v>20.6</v>
      </c>
      <c r="BF1004">
        <v>13.8</v>
      </c>
      <c r="BH1004">
        <v>13.8</v>
      </c>
      <c r="BQ1004" t="s">
        <v>2994</v>
      </c>
      <c r="BR1004" t="s">
        <v>67</v>
      </c>
      <c r="BS1004" s="1">
        <v>44880</v>
      </c>
      <c r="BT1004" t="s">
        <v>2995</v>
      </c>
      <c r="BU1004" s="5" t="s">
        <v>3016</v>
      </c>
      <c r="BV1004" t="s">
        <v>60</v>
      </c>
      <c r="BW1004" t="s">
        <v>2995</v>
      </c>
    </row>
    <row r="1005" spans="1:78" ht="16" x14ac:dyDescent="0.2">
      <c r="A1005" t="s">
        <v>2996</v>
      </c>
      <c r="B1005" t="s">
        <v>320</v>
      </c>
      <c r="C1005" t="s">
        <v>1495</v>
      </c>
      <c r="D1005" t="s">
        <v>1496</v>
      </c>
      <c r="E1005" s="32" t="s">
        <v>1190</v>
      </c>
      <c r="F1005" s="32" t="s">
        <v>2989</v>
      </c>
      <c r="G1005" t="s">
        <v>3203</v>
      </c>
      <c r="H1005" t="s">
        <v>2993</v>
      </c>
      <c r="M1005">
        <v>10.6</v>
      </c>
      <c r="N1005">
        <v>9.6</v>
      </c>
      <c r="P1005">
        <v>9.6</v>
      </c>
      <c r="Q1005">
        <v>10.6</v>
      </c>
      <c r="R1005">
        <v>12.3</v>
      </c>
      <c r="T1005">
        <v>12.3</v>
      </c>
      <c r="U1005">
        <v>10.5</v>
      </c>
      <c r="V1005">
        <v>13</v>
      </c>
      <c r="X1005">
        <v>13</v>
      </c>
      <c r="Y1005">
        <v>10</v>
      </c>
      <c r="Z1005">
        <v>10.6</v>
      </c>
      <c r="AB1005">
        <v>10.6</v>
      </c>
      <c r="AC1005">
        <v>15.5</v>
      </c>
      <c r="AD1005">
        <v>15.2</v>
      </c>
      <c r="AF1005">
        <v>15.2</v>
      </c>
      <c r="AG1005">
        <v>17.5</v>
      </c>
      <c r="AH1005">
        <v>17.8</v>
      </c>
      <c r="AJ1005">
        <v>17.8</v>
      </c>
      <c r="AK1005">
        <v>11.7</v>
      </c>
      <c r="AL1005">
        <v>6.8</v>
      </c>
      <c r="AN1005">
        <v>6.8</v>
      </c>
      <c r="AS1005">
        <v>11.7</v>
      </c>
      <c r="AT1005">
        <v>9.1999999999999993</v>
      </c>
      <c r="AV1005">
        <v>9.1999999999999993</v>
      </c>
      <c r="BA1005">
        <v>15.7</v>
      </c>
      <c r="BB1005">
        <v>10.6</v>
      </c>
      <c r="BD1005">
        <v>10.6</v>
      </c>
      <c r="BE1005">
        <v>18.399999999999999</v>
      </c>
      <c r="BF1005">
        <v>12</v>
      </c>
      <c r="BH1005">
        <v>12</v>
      </c>
      <c r="BQ1005" t="s">
        <v>2998</v>
      </c>
      <c r="BR1005" t="s">
        <v>67</v>
      </c>
      <c r="BS1005" s="1">
        <v>44880</v>
      </c>
      <c r="BT1005" t="s">
        <v>2995</v>
      </c>
      <c r="BU1005" s="5" t="s">
        <v>3016</v>
      </c>
      <c r="BV1005" t="s">
        <v>60</v>
      </c>
      <c r="BW1005" t="s">
        <v>2995</v>
      </c>
    </row>
    <row r="1006" spans="1:78" ht="16" x14ac:dyDescent="0.2">
      <c r="A1006" t="s">
        <v>2997</v>
      </c>
      <c r="C1006" t="s">
        <v>1495</v>
      </c>
      <c r="D1006" t="s">
        <v>1496</v>
      </c>
      <c r="E1006" s="32" t="s">
        <v>1190</v>
      </c>
      <c r="F1006" s="32" t="s">
        <v>2989</v>
      </c>
      <c r="G1006" t="s">
        <v>3203</v>
      </c>
      <c r="H1006" t="s">
        <v>2993</v>
      </c>
      <c r="M1006">
        <v>10.1</v>
      </c>
      <c r="N1006">
        <v>9.8000000000000007</v>
      </c>
      <c r="P1006">
        <v>9.8000000000000007</v>
      </c>
      <c r="Y1006">
        <v>10.199999999999999</v>
      </c>
      <c r="Z1006">
        <v>11</v>
      </c>
      <c r="AB1006">
        <v>11</v>
      </c>
      <c r="AC1006">
        <v>15.7</v>
      </c>
      <c r="AD1006">
        <v>15</v>
      </c>
      <c r="AF1006">
        <v>15</v>
      </c>
      <c r="AG1006">
        <v>17.600000000000001</v>
      </c>
      <c r="AH1006">
        <v>17</v>
      </c>
      <c r="AJ1006">
        <v>17</v>
      </c>
      <c r="AO1006">
        <v>13.6</v>
      </c>
      <c r="AP1006">
        <v>8.5</v>
      </c>
      <c r="AR1006">
        <v>8.5</v>
      </c>
      <c r="BA1006">
        <v>15.8</v>
      </c>
      <c r="BB1006">
        <v>10.9</v>
      </c>
      <c r="BD1006">
        <v>10.9</v>
      </c>
      <c r="BE1006">
        <v>20.399999999999999</v>
      </c>
      <c r="BF1006">
        <v>13</v>
      </c>
      <c r="BH1006">
        <v>13</v>
      </c>
      <c r="BQ1006" t="s">
        <v>2998</v>
      </c>
      <c r="BR1006" t="s">
        <v>67</v>
      </c>
      <c r="BS1006" s="1">
        <v>44880</v>
      </c>
      <c r="BT1006" t="s">
        <v>2995</v>
      </c>
      <c r="BU1006" s="5" t="s">
        <v>3016</v>
      </c>
    </row>
    <row r="1007" spans="1:78" ht="16" x14ac:dyDescent="0.2">
      <c r="A1007" t="s">
        <v>2999</v>
      </c>
      <c r="C1007" t="s">
        <v>1495</v>
      </c>
      <c r="D1007" t="s">
        <v>1496</v>
      </c>
      <c r="E1007" s="32" t="s">
        <v>1190</v>
      </c>
      <c r="F1007" s="32" t="s">
        <v>2989</v>
      </c>
      <c r="G1007" t="s">
        <v>3203</v>
      </c>
      <c r="H1007" t="s">
        <v>2993</v>
      </c>
      <c r="AG1007">
        <v>17</v>
      </c>
      <c r="AH1007">
        <v>19.5</v>
      </c>
      <c r="AJ1007">
        <v>19.5</v>
      </c>
      <c r="BQ1007" t="s">
        <v>3000</v>
      </c>
      <c r="BR1007" t="s">
        <v>67</v>
      </c>
      <c r="BS1007" s="1">
        <v>44880</v>
      </c>
      <c r="BT1007" t="s">
        <v>2995</v>
      </c>
      <c r="BU1007" s="5" t="s">
        <v>3016</v>
      </c>
    </row>
    <row r="1008" spans="1:78" s="19" customFormat="1" x14ac:dyDescent="0.2">
      <c r="A1008" t="s">
        <v>1191</v>
      </c>
      <c r="B1008"/>
      <c r="C1008" t="s">
        <v>1495</v>
      </c>
      <c r="D1008" t="s">
        <v>1496</v>
      </c>
      <c r="E1008" t="s">
        <v>1190</v>
      </c>
      <c r="F1008" t="s">
        <v>267</v>
      </c>
      <c r="G1008" t="s">
        <v>1192</v>
      </c>
      <c r="H1008" t="s">
        <v>267</v>
      </c>
      <c r="I1008"/>
      <c r="J1008"/>
      <c r="K1008"/>
      <c r="L1008"/>
      <c r="M1008"/>
      <c r="N1008"/>
      <c r="O1008"/>
      <c r="P1008"/>
      <c r="Q1008">
        <v>14.6</v>
      </c>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c r="BB1008"/>
      <c r="BC1008"/>
      <c r="BD1008"/>
      <c r="BE1008"/>
      <c r="BF1008"/>
      <c r="BG1008"/>
      <c r="BH1008"/>
      <c r="BI1008"/>
      <c r="BJ1008"/>
      <c r="BK1008"/>
      <c r="BL1008"/>
      <c r="BM1008"/>
      <c r="BN1008"/>
      <c r="BO1008"/>
      <c r="BP1008"/>
      <c r="BQ1008"/>
      <c r="BR1008" t="s">
        <v>67</v>
      </c>
      <c r="BS1008" s="1">
        <v>44795</v>
      </c>
      <c r="BT1008" t="s">
        <v>213</v>
      </c>
      <c r="BU1008">
        <v>4269</v>
      </c>
      <c r="BV1008"/>
      <c r="BW1008"/>
      <c r="BX1008"/>
      <c r="BY1008"/>
      <c r="BZ1008"/>
    </row>
    <row r="1009" spans="1:78" s="19" customFormat="1" x14ac:dyDescent="0.2">
      <c r="A1009" t="s">
        <v>3239</v>
      </c>
      <c r="B1009"/>
      <c r="C1009" t="s">
        <v>1495</v>
      </c>
      <c r="D1009" t="s">
        <v>2983</v>
      </c>
      <c r="E1009" t="s">
        <v>2984</v>
      </c>
      <c r="F1009" t="s">
        <v>2985</v>
      </c>
      <c r="G1009" t="s">
        <v>2984</v>
      </c>
      <c r="H1009" t="s">
        <v>3309</v>
      </c>
      <c r="I1009"/>
      <c r="J1009"/>
      <c r="K1009"/>
      <c r="L1009"/>
      <c r="M1009"/>
      <c r="N1009"/>
      <c r="O1009"/>
      <c r="P1009"/>
      <c r="Q1009"/>
      <c r="R1009"/>
      <c r="S1009"/>
      <c r="T1009"/>
      <c r="U1009"/>
      <c r="V1009"/>
      <c r="W1009"/>
      <c r="X1009"/>
      <c r="Y1009"/>
      <c r="Z1009"/>
      <c r="AA1009"/>
      <c r="AB1009"/>
      <c r="AC1009"/>
      <c r="AD1009"/>
      <c r="AE1009"/>
      <c r="AF1009"/>
      <c r="AG1009"/>
      <c r="AH1009"/>
      <c r="AI1009"/>
      <c r="AJ1009"/>
      <c r="AK1009">
        <v>14.8</v>
      </c>
      <c r="AL1009">
        <v>8.9</v>
      </c>
      <c r="AM1009">
        <v>8.4</v>
      </c>
      <c r="AN1009">
        <v>8.9</v>
      </c>
      <c r="AO1009"/>
      <c r="AP1009"/>
      <c r="AQ1009"/>
      <c r="AR1009"/>
      <c r="AS1009"/>
      <c r="AT1009"/>
      <c r="AU1009"/>
      <c r="AV1009"/>
      <c r="AW1009"/>
      <c r="AX1009"/>
      <c r="AY1009"/>
      <c r="AZ1009"/>
      <c r="BA1009"/>
      <c r="BB1009"/>
      <c r="BC1009"/>
      <c r="BD1009"/>
      <c r="BE1009"/>
      <c r="BF1009"/>
      <c r="BG1009"/>
      <c r="BH1009"/>
      <c r="BI1009"/>
      <c r="BJ1009"/>
      <c r="BK1009"/>
      <c r="BL1009"/>
      <c r="BM1009"/>
      <c r="BN1009"/>
      <c r="BO1009"/>
      <c r="BP1009"/>
      <c r="BQ1009" t="s">
        <v>3307</v>
      </c>
      <c r="BR1009" t="s">
        <v>67</v>
      </c>
      <c r="BS1009" s="1">
        <v>44883</v>
      </c>
      <c r="BT1009" t="s">
        <v>3308</v>
      </c>
      <c r="BU1009">
        <v>2921</v>
      </c>
      <c r="BV1009" t="s">
        <v>60</v>
      </c>
      <c r="BW1009" t="s">
        <v>3308</v>
      </c>
      <c r="BX1009"/>
      <c r="BY1009"/>
      <c r="BZ1009"/>
    </row>
    <row r="1010" spans="1:78" x14ac:dyDescent="0.2">
      <c r="A1010" s="11" t="s">
        <v>1700</v>
      </c>
      <c r="B1010" s="11"/>
      <c r="C1010" s="11" t="s">
        <v>1495</v>
      </c>
      <c r="D1010" s="11" t="s">
        <v>2983</v>
      </c>
      <c r="E1010" s="11" t="s">
        <v>2984</v>
      </c>
      <c r="F1010" s="11" t="s">
        <v>2985</v>
      </c>
      <c r="G1010" s="11" t="s">
        <v>2984</v>
      </c>
      <c r="H1010" s="11" t="s">
        <v>2985</v>
      </c>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1"/>
      <c r="BH1010" s="11"/>
      <c r="BI1010" s="11"/>
      <c r="BJ1010" s="11"/>
      <c r="BK1010" s="11"/>
      <c r="BL1010" s="11"/>
      <c r="BM1010" s="11"/>
      <c r="BN1010" s="11"/>
      <c r="BO1010" s="11"/>
      <c r="BP1010" s="11"/>
      <c r="BQ1010" s="11"/>
      <c r="BR1010" s="11"/>
      <c r="BS1010" s="11"/>
      <c r="BT1010" s="11"/>
      <c r="BU1010" s="11"/>
      <c r="BV1010" s="11"/>
      <c r="BW1010" s="11"/>
    </row>
    <row r="1011" spans="1:78" x14ac:dyDescent="0.2">
      <c r="A1011" t="s">
        <v>3306</v>
      </c>
      <c r="B1011" t="s">
        <v>322</v>
      </c>
      <c r="C1011" t="s">
        <v>1495</v>
      </c>
      <c r="D1011" t="s">
        <v>2983</v>
      </c>
      <c r="E1011" t="s">
        <v>2984</v>
      </c>
      <c r="F1011" t="s">
        <v>2985</v>
      </c>
      <c r="G1011" t="s">
        <v>2984</v>
      </c>
      <c r="H1011" t="s">
        <v>2985</v>
      </c>
      <c r="AK1011">
        <f>0.013*1000</f>
        <v>13</v>
      </c>
      <c r="AN1011">
        <f>0.009*1000</f>
        <v>9</v>
      </c>
      <c r="AS1011">
        <f>0.0105*1000</f>
        <v>10.5</v>
      </c>
      <c r="AV1011">
        <f>0.012*1000</f>
        <v>12</v>
      </c>
      <c r="AW1011">
        <f>0.0155*1000</f>
        <v>15.5</v>
      </c>
      <c r="AZ1011">
        <f>0.011*1000</f>
        <v>11</v>
      </c>
      <c r="BE1011">
        <f>0.026*1000</f>
        <v>26</v>
      </c>
      <c r="BH1011">
        <f>0.018*1000</f>
        <v>18</v>
      </c>
      <c r="BR1011" t="s">
        <v>67</v>
      </c>
      <c r="BS1011" s="1">
        <v>44886</v>
      </c>
      <c r="BT1011" t="s">
        <v>3312</v>
      </c>
      <c r="BU1011">
        <v>53314</v>
      </c>
    </row>
    <row r="1012" spans="1:78" x14ac:dyDescent="0.2">
      <c r="A1012" t="s">
        <v>3310</v>
      </c>
      <c r="C1012" t="s">
        <v>1495</v>
      </c>
      <c r="D1012" t="s">
        <v>2983</v>
      </c>
      <c r="E1012" t="s">
        <v>2984</v>
      </c>
      <c r="F1012" t="s">
        <v>2985</v>
      </c>
      <c r="G1012" t="s">
        <v>2984</v>
      </c>
      <c r="H1012" t="s">
        <v>2985</v>
      </c>
      <c r="I1012" t="b">
        <v>0</v>
      </c>
      <c r="AW1012">
        <v>17.3</v>
      </c>
      <c r="AX1012">
        <v>13.6</v>
      </c>
      <c r="AY1012">
        <v>12.4</v>
      </c>
      <c r="AZ1012">
        <v>13.6</v>
      </c>
      <c r="BQ1012" t="s">
        <v>3336</v>
      </c>
      <c r="BR1012" t="s">
        <v>67</v>
      </c>
      <c r="BS1012" s="1">
        <v>44885</v>
      </c>
      <c r="BT1012" t="s">
        <v>3311</v>
      </c>
      <c r="BU1012">
        <v>3596</v>
      </c>
      <c r="BV1012" t="s">
        <v>60</v>
      </c>
      <c r="BW1012" t="s">
        <v>3311</v>
      </c>
    </row>
    <row r="1013" spans="1:78" x14ac:dyDescent="0.2">
      <c r="A1013" s="10" t="s">
        <v>3359</v>
      </c>
      <c r="B1013" s="10"/>
      <c r="C1013" s="10" t="s">
        <v>1495</v>
      </c>
      <c r="D1013" s="10" t="s">
        <v>2983</v>
      </c>
      <c r="E1013" s="10" t="s">
        <v>2984</v>
      </c>
      <c r="F1013" s="10" t="s">
        <v>3368</v>
      </c>
      <c r="G1013" s="10" t="s">
        <v>2984</v>
      </c>
      <c r="H1013" s="10" t="s">
        <v>3368</v>
      </c>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c r="AT1013" s="10"/>
      <c r="AU1013" s="10"/>
      <c r="AV1013" s="10"/>
      <c r="AW1013" s="10"/>
      <c r="AX1013" s="10"/>
      <c r="AY1013" s="10"/>
      <c r="AZ1013" s="10"/>
      <c r="BA1013" s="10"/>
      <c r="BB1013" s="10"/>
      <c r="BC1013" s="10"/>
      <c r="BD1013" s="10"/>
      <c r="BE1013" s="10"/>
      <c r="BF1013" s="10"/>
      <c r="BG1013" s="10"/>
      <c r="BH1013" s="10"/>
      <c r="BI1013" s="10"/>
      <c r="BJ1013" s="10"/>
      <c r="BK1013" s="10"/>
      <c r="BL1013" s="10"/>
      <c r="BM1013" s="10"/>
      <c r="BN1013" s="10"/>
      <c r="BO1013" s="10"/>
      <c r="BP1013" s="10"/>
      <c r="BQ1013" s="10"/>
      <c r="BR1013" s="10" t="s">
        <v>67</v>
      </c>
      <c r="BS1013" s="12">
        <v>44886</v>
      </c>
      <c r="BT1013" s="10" t="s">
        <v>3241</v>
      </c>
      <c r="BU1013" s="10">
        <v>3622</v>
      </c>
      <c r="BV1013" s="10" t="s">
        <v>60</v>
      </c>
      <c r="BW1013" s="10" t="s">
        <v>3241</v>
      </c>
    </row>
    <row r="1014" spans="1:78" x14ac:dyDescent="0.2">
      <c r="A1014" t="s">
        <v>3239</v>
      </c>
      <c r="C1014" t="s">
        <v>1495</v>
      </c>
      <c r="D1014" t="s">
        <v>2983</v>
      </c>
      <c r="E1014" t="s">
        <v>2984</v>
      </c>
      <c r="F1014" t="s">
        <v>267</v>
      </c>
      <c r="G1014" t="s">
        <v>3240</v>
      </c>
      <c r="H1014" t="s">
        <v>267</v>
      </c>
      <c r="I1014" t="b">
        <v>0</v>
      </c>
      <c r="AO1014">
        <v>14.5</v>
      </c>
      <c r="AR1014">
        <v>8</v>
      </c>
      <c r="BQ1014" t="s">
        <v>2133</v>
      </c>
      <c r="BR1014" t="s">
        <v>67</v>
      </c>
      <c r="BS1014" s="1">
        <v>44883</v>
      </c>
      <c r="BT1014" t="s">
        <v>3241</v>
      </c>
      <c r="BU1014">
        <v>3622</v>
      </c>
    </row>
    <row r="1015" spans="1:78" x14ac:dyDescent="0.2">
      <c r="A1015" t="s">
        <v>3207</v>
      </c>
      <c r="C1015" t="s">
        <v>1495</v>
      </c>
      <c r="D1015" t="s">
        <v>2983</v>
      </c>
      <c r="E1015" t="s">
        <v>2984</v>
      </c>
      <c r="F1015" t="s">
        <v>267</v>
      </c>
      <c r="G1015" t="s">
        <v>2984</v>
      </c>
      <c r="H1015" t="s">
        <v>267</v>
      </c>
      <c r="BA1015">
        <v>15.3</v>
      </c>
      <c r="BB1015">
        <v>9.1</v>
      </c>
      <c r="BC1015">
        <v>10.199999999999999</v>
      </c>
      <c r="BD1015">
        <v>10.199999999999999</v>
      </c>
      <c r="BF1015">
        <v>13.85</v>
      </c>
      <c r="BH1015">
        <v>13.85</v>
      </c>
      <c r="BR1015" t="s">
        <v>67</v>
      </c>
      <c r="BS1015" s="1">
        <v>44883</v>
      </c>
      <c r="BT1015" t="s">
        <v>3208</v>
      </c>
      <c r="BU1015">
        <v>1115</v>
      </c>
    </row>
    <row r="1016" spans="1:78" x14ac:dyDescent="0.2">
      <c r="A1016" t="s">
        <v>3092</v>
      </c>
      <c r="C1016" t="s">
        <v>1495</v>
      </c>
      <c r="D1016" t="s">
        <v>2983</v>
      </c>
      <c r="E1016" t="s">
        <v>2986</v>
      </c>
      <c r="F1016" t="s">
        <v>2987</v>
      </c>
      <c r="G1016" s="5" t="s">
        <v>3371</v>
      </c>
      <c r="H1016" s="5" t="s">
        <v>2987</v>
      </c>
      <c r="AW1016">
        <v>14</v>
      </c>
      <c r="AX1016">
        <v>8.3000000000000007</v>
      </c>
      <c r="AY1016">
        <v>9.6</v>
      </c>
      <c r="AZ1016">
        <v>9.6</v>
      </c>
      <c r="BA1016">
        <v>17.2</v>
      </c>
      <c r="BB1016">
        <v>10.1</v>
      </c>
      <c r="BC1016">
        <v>11.1</v>
      </c>
      <c r="BD1016">
        <v>11.1</v>
      </c>
      <c r="BE1016">
        <v>19.5</v>
      </c>
      <c r="BG1016">
        <v>12.9</v>
      </c>
      <c r="BH1016">
        <v>12.9</v>
      </c>
      <c r="BQ1016" t="s">
        <v>3093</v>
      </c>
      <c r="BR1016" t="s">
        <v>67</v>
      </c>
      <c r="BS1016" s="1">
        <v>44881</v>
      </c>
      <c r="BT1016" t="s">
        <v>3018</v>
      </c>
      <c r="BU1016" t="s">
        <v>3017</v>
      </c>
    </row>
    <row r="1017" spans="1:78" x14ac:dyDescent="0.2">
      <c r="A1017" s="11" t="s">
        <v>1700</v>
      </c>
      <c r="B1017" s="11"/>
      <c r="C1017" s="11" t="s">
        <v>1495</v>
      </c>
      <c r="D1017" s="11" t="s">
        <v>2983</v>
      </c>
      <c r="E1017" s="11" t="s">
        <v>2986</v>
      </c>
      <c r="F1017" s="11" t="s">
        <v>2987</v>
      </c>
      <c r="G1017" s="11" t="s">
        <v>2986</v>
      </c>
      <c r="H1017" s="11" t="s">
        <v>2987</v>
      </c>
      <c r="I1017" s="11"/>
      <c r="J1017" s="11"/>
      <c r="K1017" s="11"/>
      <c r="L1017" s="11"/>
      <c r="M1017" s="11"/>
      <c r="N1017" s="11"/>
      <c r="O1017" s="11"/>
      <c r="P1017" s="11"/>
      <c r="Q1017" s="11"/>
      <c r="R1017" s="11"/>
      <c r="S1017" s="11"/>
      <c r="T1017" s="11"/>
      <c r="U1017" s="11"/>
      <c r="V1017" s="11"/>
      <c r="W1017" s="11"/>
      <c r="X1017" s="11"/>
      <c r="Y1017" s="11"/>
      <c r="Z1017" s="11"/>
      <c r="AA1017" s="11"/>
      <c r="AB1017" s="11"/>
      <c r="AC1017" s="11"/>
      <c r="AD1017" s="11"/>
      <c r="AE1017" s="11"/>
      <c r="AF1017" s="11"/>
      <c r="AG1017" s="11"/>
      <c r="AH1017" s="11"/>
      <c r="AI1017" s="11"/>
      <c r="AJ1017" s="11"/>
      <c r="AK1017" s="11"/>
      <c r="AL1017" s="11"/>
      <c r="AM1017" s="11"/>
      <c r="AN1017" s="11"/>
      <c r="AO1017" s="11"/>
      <c r="AP1017" s="11"/>
      <c r="AQ1017" s="11"/>
      <c r="AR1017" s="11"/>
      <c r="AS1017" s="11"/>
      <c r="AT1017" s="11"/>
      <c r="AU1017" s="11"/>
      <c r="AV1017" s="11"/>
      <c r="AW1017" s="11"/>
      <c r="AX1017" s="11"/>
      <c r="AY1017" s="11"/>
      <c r="AZ1017" s="11"/>
      <c r="BA1017" s="11"/>
      <c r="BB1017" s="11"/>
      <c r="BC1017" s="11"/>
      <c r="BD1017" s="11"/>
      <c r="BE1017" s="11"/>
      <c r="BF1017" s="11"/>
      <c r="BG1017" s="11"/>
      <c r="BH1017" s="11"/>
      <c r="BI1017" s="11"/>
      <c r="BJ1017" s="11"/>
      <c r="BK1017" s="11"/>
      <c r="BL1017" s="11"/>
      <c r="BM1017" s="11"/>
      <c r="BN1017" s="11"/>
      <c r="BO1017" s="11"/>
      <c r="BP1017" s="11"/>
      <c r="BQ1017" s="11"/>
      <c r="BR1017" s="11"/>
      <c r="BS1017" s="11"/>
      <c r="BT1017" s="11"/>
      <c r="BU1017" s="11"/>
      <c r="BV1017" s="11"/>
      <c r="BW1017" s="11"/>
    </row>
    <row r="1018" spans="1:78" s="6" customFormat="1" x14ac:dyDescent="0.2">
      <c r="A1018" s="6" t="s">
        <v>3094</v>
      </c>
      <c r="C1018" s="6" t="s">
        <v>1495</v>
      </c>
      <c r="D1018" s="6" t="s">
        <v>2983</v>
      </c>
      <c r="E1018" s="6" t="s">
        <v>2986</v>
      </c>
      <c r="F1018" s="6" t="s">
        <v>2987</v>
      </c>
      <c r="G1018" s="6" t="s">
        <v>2986</v>
      </c>
      <c r="H1018" s="6" t="s">
        <v>2987</v>
      </c>
      <c r="BO1018" s="6">
        <v>168</v>
      </c>
      <c r="BQ1018" s="6" t="s">
        <v>3095</v>
      </c>
      <c r="BR1018" s="6" t="s">
        <v>67</v>
      </c>
      <c r="BS1018" s="7">
        <v>44881</v>
      </c>
      <c r="BT1018" s="6" t="s">
        <v>3018</v>
      </c>
      <c r="BU1018" s="6" t="s">
        <v>3017</v>
      </c>
      <c r="BV1018" s="6" t="s">
        <v>60</v>
      </c>
      <c r="BW1018" s="6" t="s">
        <v>3018</v>
      </c>
    </row>
    <row r="1019" spans="1:78" s="6" customFormat="1" x14ac:dyDescent="0.2">
      <c r="A1019" s="6" t="s">
        <v>3009</v>
      </c>
      <c r="C1019" s="6" t="s">
        <v>1495</v>
      </c>
      <c r="D1019" s="6" t="s">
        <v>2983</v>
      </c>
      <c r="E1019" s="6" t="s">
        <v>2986</v>
      </c>
      <c r="F1019" s="6" t="s">
        <v>2987</v>
      </c>
      <c r="G1019" s="6" t="s">
        <v>2986</v>
      </c>
      <c r="H1019" s="6" t="s">
        <v>2987</v>
      </c>
      <c r="BO1019" s="6">
        <v>176.7</v>
      </c>
      <c r="BQ1019" s="6" t="s">
        <v>3302</v>
      </c>
      <c r="BR1019" s="6" t="s">
        <v>67</v>
      </c>
      <c r="BS1019" s="7">
        <v>44883</v>
      </c>
      <c r="BT1019" s="6" t="s">
        <v>3241</v>
      </c>
      <c r="BU1019" s="6">
        <v>3622</v>
      </c>
    </row>
    <row r="1020" spans="1:78" s="6" customFormat="1" x14ac:dyDescent="0.2">
      <c r="A1020" s="6" t="s">
        <v>3009</v>
      </c>
      <c r="C1020" s="6" t="s">
        <v>1495</v>
      </c>
      <c r="D1020" s="6" t="s">
        <v>2983</v>
      </c>
      <c r="E1020" s="6" t="s">
        <v>2986</v>
      </c>
      <c r="F1020" s="6" t="s">
        <v>2987</v>
      </c>
      <c r="G1020" s="6" t="s">
        <v>2986</v>
      </c>
      <c r="H1020" s="6" t="s">
        <v>2987</v>
      </c>
      <c r="BP1020" s="6">
        <v>196</v>
      </c>
      <c r="BQ1020" s="6" t="s">
        <v>3305</v>
      </c>
      <c r="BR1020" s="6" t="s">
        <v>67</v>
      </c>
      <c r="BS1020" s="7">
        <v>44883</v>
      </c>
      <c r="BT1020" s="6" t="s">
        <v>3241</v>
      </c>
      <c r="BU1020" s="6">
        <v>3622</v>
      </c>
    </row>
    <row r="1021" spans="1:78" s="11" customFormat="1" x14ac:dyDescent="0.2">
      <c r="A1021" t="s">
        <v>3035</v>
      </c>
      <c r="B1021"/>
      <c r="C1021" t="s">
        <v>1495</v>
      </c>
      <c r="D1021" t="s">
        <v>2983</v>
      </c>
      <c r="E1021" t="s">
        <v>2986</v>
      </c>
      <c r="F1021" t="s">
        <v>2987</v>
      </c>
      <c r="G1021" s="33" t="s">
        <v>2986</v>
      </c>
      <c r="H1021" s="33" t="s">
        <v>2987</v>
      </c>
      <c r="I1021"/>
      <c r="J1021"/>
      <c r="K1021"/>
      <c r="L1021"/>
      <c r="M1021">
        <v>22.3</v>
      </c>
      <c r="N1021">
        <v>22.1</v>
      </c>
      <c r="O1021">
        <v>21.8</v>
      </c>
      <c r="P1021">
        <v>22.1</v>
      </c>
      <c r="Q1021">
        <v>26.6</v>
      </c>
      <c r="R1021">
        <v>28.8</v>
      </c>
      <c r="S1021">
        <v>28.9</v>
      </c>
      <c r="T1021">
        <v>28.9</v>
      </c>
      <c r="U1021">
        <v>27.7</v>
      </c>
      <c r="V1021">
        <v>30.3</v>
      </c>
      <c r="W1021">
        <v>28.8</v>
      </c>
      <c r="X1021">
        <v>30.3</v>
      </c>
      <c r="Y1021"/>
      <c r="Z1021"/>
      <c r="AA1021"/>
      <c r="AB1021"/>
      <c r="AC1021">
        <v>35.5</v>
      </c>
      <c r="AD1021">
        <v>38.9</v>
      </c>
      <c r="AE1021">
        <v>34.9</v>
      </c>
      <c r="AF1021">
        <v>38.9</v>
      </c>
      <c r="AG1021">
        <v>40.5</v>
      </c>
      <c r="AH1021">
        <v>42.7</v>
      </c>
      <c r="AI1021">
        <v>38.4</v>
      </c>
      <c r="AJ1021">
        <v>42.7</v>
      </c>
      <c r="AK1021"/>
      <c r="AL1021"/>
      <c r="AM1021"/>
      <c r="AN1021"/>
      <c r="AO1021"/>
      <c r="AP1021"/>
      <c r="AQ1021"/>
      <c r="AR1021"/>
      <c r="AS1021"/>
      <c r="AT1021"/>
      <c r="AU1021"/>
      <c r="AV1021"/>
      <c r="AW1021"/>
      <c r="AX1021"/>
      <c r="AY1021"/>
      <c r="AZ1021"/>
      <c r="BA1021"/>
      <c r="BB1021"/>
      <c r="BC1021"/>
      <c r="BD1021"/>
      <c r="BE1021"/>
      <c r="BF1021"/>
      <c r="BG1021"/>
      <c r="BH1021"/>
      <c r="BI1021"/>
      <c r="BJ1021"/>
      <c r="BK1021"/>
      <c r="BL1021"/>
      <c r="BM1021"/>
      <c r="BN1021"/>
      <c r="BO1021"/>
      <c r="BP1021"/>
      <c r="BQ1021" t="s">
        <v>3064</v>
      </c>
      <c r="BR1021" t="s">
        <v>67</v>
      </c>
      <c r="BS1021" s="1">
        <v>44881</v>
      </c>
      <c r="BT1021" t="s">
        <v>3018</v>
      </c>
      <c r="BU1021" t="s">
        <v>3017</v>
      </c>
      <c r="BV1021"/>
      <c r="BW1021"/>
      <c r="BX1021"/>
      <c r="BY1021"/>
      <c r="BZ1021"/>
    </row>
    <row r="1022" spans="1:78" s="45" customFormat="1" x14ac:dyDescent="0.2">
      <c r="A1022" s="10" t="s">
        <v>3148</v>
      </c>
      <c r="B1022" s="10"/>
      <c r="C1022" s="10" t="s">
        <v>1495</v>
      </c>
      <c r="D1022" s="10" t="s">
        <v>2983</v>
      </c>
      <c r="E1022" s="10" t="s">
        <v>2986</v>
      </c>
      <c r="F1022" s="10" t="s">
        <v>2987</v>
      </c>
      <c r="G1022" s="10" t="s">
        <v>2986</v>
      </c>
      <c r="H1022" s="10" t="s">
        <v>2987</v>
      </c>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c r="AR1022" s="10"/>
      <c r="AS1022" s="10"/>
      <c r="AT1022" s="10"/>
      <c r="AU1022" s="10"/>
      <c r="AV1022" s="10"/>
      <c r="AW1022" s="10"/>
      <c r="AX1022" s="10"/>
      <c r="AY1022" s="10"/>
      <c r="AZ1022" s="10"/>
      <c r="BA1022" s="10"/>
      <c r="BB1022" s="10"/>
      <c r="BC1022" s="10"/>
      <c r="BD1022" s="10"/>
      <c r="BE1022" s="10"/>
      <c r="BF1022" s="10"/>
      <c r="BG1022" s="10"/>
      <c r="BH1022" s="10"/>
      <c r="BI1022" s="10"/>
      <c r="BJ1022" s="10"/>
      <c r="BK1022" s="10"/>
      <c r="BL1022" s="10"/>
      <c r="BM1022" s="10"/>
      <c r="BN1022" s="10"/>
      <c r="BO1022" s="10"/>
      <c r="BP1022" s="10"/>
      <c r="BQ1022" s="10" t="s">
        <v>3149</v>
      </c>
      <c r="BR1022" s="10" t="s">
        <v>67</v>
      </c>
      <c r="BS1022" s="12">
        <v>44881</v>
      </c>
      <c r="BT1022" s="10" t="s">
        <v>3018</v>
      </c>
      <c r="BU1022" s="10" t="s">
        <v>3017</v>
      </c>
      <c r="BV1022" s="10" t="s">
        <v>1320</v>
      </c>
      <c r="BW1022" s="10" t="s">
        <v>3018</v>
      </c>
      <c r="BX1022"/>
      <c r="BY1022"/>
      <c r="BZ1022"/>
    </row>
    <row r="1023" spans="1:78" s="11" customFormat="1" x14ac:dyDescent="0.2">
      <c r="A1023" s="10" t="s">
        <v>3361</v>
      </c>
      <c r="B1023" s="10"/>
      <c r="C1023" s="10" t="s">
        <v>1495</v>
      </c>
      <c r="D1023" s="10" t="s">
        <v>2983</v>
      </c>
      <c r="E1023" s="10" t="s">
        <v>2986</v>
      </c>
      <c r="F1023" s="10" t="s">
        <v>2987</v>
      </c>
      <c r="G1023" s="10" t="s">
        <v>2986</v>
      </c>
      <c r="H1023" s="10" t="s">
        <v>2987</v>
      </c>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c r="AR1023" s="10"/>
      <c r="AS1023" s="10"/>
      <c r="AT1023" s="10"/>
      <c r="AU1023" s="10"/>
      <c r="AV1023" s="10"/>
      <c r="AW1023" s="10"/>
      <c r="AX1023" s="10"/>
      <c r="AY1023" s="10"/>
      <c r="AZ1023" s="10"/>
      <c r="BA1023" s="10"/>
      <c r="BB1023" s="10"/>
      <c r="BC1023" s="10"/>
      <c r="BD1023" s="10"/>
      <c r="BE1023" s="10"/>
      <c r="BF1023" s="10"/>
      <c r="BG1023" s="10"/>
      <c r="BH1023" s="10"/>
      <c r="BI1023" s="10"/>
      <c r="BJ1023" s="10"/>
      <c r="BK1023" s="10"/>
      <c r="BL1023" s="10"/>
      <c r="BM1023" s="10"/>
      <c r="BN1023" s="10"/>
      <c r="BO1023" s="10"/>
      <c r="BP1023" s="10"/>
      <c r="BQ1023" s="10"/>
      <c r="BR1023" s="10" t="s">
        <v>67</v>
      </c>
      <c r="BS1023" s="12">
        <v>44886</v>
      </c>
      <c r="BT1023" s="10" t="s">
        <v>3241</v>
      </c>
      <c r="BU1023" s="10">
        <v>3622</v>
      </c>
      <c r="BV1023" s="10" t="s">
        <v>60</v>
      </c>
      <c r="BW1023" s="10" t="s">
        <v>3241</v>
      </c>
      <c r="BX1023"/>
      <c r="BY1023"/>
      <c r="BZ1023"/>
    </row>
    <row r="1024" spans="1:78" s="11" customFormat="1" x14ac:dyDescent="0.2">
      <c r="A1024" s="10" t="s">
        <v>3253</v>
      </c>
      <c r="B1024" s="10"/>
      <c r="C1024" s="10" t="s">
        <v>1495</v>
      </c>
      <c r="D1024" s="10" t="s">
        <v>2983</v>
      </c>
      <c r="E1024" s="10" t="s">
        <v>2986</v>
      </c>
      <c r="F1024" s="10" t="s">
        <v>2987</v>
      </c>
      <c r="G1024" s="10" t="s">
        <v>2986</v>
      </c>
      <c r="H1024" s="10" t="s">
        <v>2987</v>
      </c>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c r="AR1024" s="10"/>
      <c r="AS1024" s="10"/>
      <c r="AT1024" s="10"/>
      <c r="AU1024" s="10"/>
      <c r="AV1024" s="10"/>
      <c r="AW1024" s="10"/>
      <c r="AX1024" s="10"/>
      <c r="AY1024" s="10"/>
      <c r="AZ1024" s="10"/>
      <c r="BA1024" s="10"/>
      <c r="BB1024" s="10"/>
      <c r="BC1024" s="10"/>
      <c r="BD1024" s="10"/>
      <c r="BE1024" s="10"/>
      <c r="BF1024" s="10"/>
      <c r="BG1024" s="10"/>
      <c r="BH1024" s="10"/>
      <c r="BI1024" s="10"/>
      <c r="BJ1024" s="10"/>
      <c r="BK1024" s="10"/>
      <c r="BL1024" s="10"/>
      <c r="BM1024" s="10"/>
      <c r="BN1024" s="10"/>
      <c r="BO1024" s="10"/>
      <c r="BP1024" s="10"/>
      <c r="BQ1024" s="10"/>
      <c r="BR1024" s="10" t="s">
        <v>67</v>
      </c>
      <c r="BS1024" s="12">
        <v>44886</v>
      </c>
      <c r="BT1024" s="10" t="s">
        <v>3241</v>
      </c>
      <c r="BU1024" s="10">
        <v>3622</v>
      </c>
      <c r="BV1024" s="10" t="s">
        <v>60</v>
      </c>
      <c r="BW1024" s="10" t="s">
        <v>3241</v>
      </c>
      <c r="BX1024"/>
      <c r="BY1024"/>
      <c r="BZ1024"/>
    </row>
    <row r="1025" spans="1:78" s="11" customFormat="1" x14ac:dyDescent="0.2">
      <c r="A1025" t="s">
        <v>3108</v>
      </c>
      <c r="B1025"/>
      <c r="C1025" t="s">
        <v>1495</v>
      </c>
      <c r="D1025" t="s">
        <v>2983</v>
      </c>
      <c r="E1025" t="s">
        <v>2986</v>
      </c>
      <c r="F1025" t="s">
        <v>2987</v>
      </c>
      <c r="G1025" t="s">
        <v>2986</v>
      </c>
      <c r="H1025" t="s">
        <v>2987</v>
      </c>
      <c r="I1025"/>
      <c r="J1025"/>
      <c r="K1025"/>
      <c r="L1025"/>
      <c r="M1025">
        <v>25.9</v>
      </c>
      <c r="N1025"/>
      <c r="O1025">
        <v>24.1</v>
      </c>
      <c r="P1025">
        <v>24.1</v>
      </c>
      <c r="Q1025">
        <v>26.8</v>
      </c>
      <c r="R1025">
        <v>32.6</v>
      </c>
      <c r="S1025">
        <v>31.4</v>
      </c>
      <c r="T1025">
        <v>32.6</v>
      </c>
      <c r="U1025">
        <v>29.5</v>
      </c>
      <c r="V1025">
        <v>34.700000000000003</v>
      </c>
      <c r="W1025">
        <v>31.3</v>
      </c>
      <c r="X1025">
        <v>34.700000000000003</v>
      </c>
      <c r="Y1025">
        <v>29.5</v>
      </c>
      <c r="Z1025">
        <v>31.5</v>
      </c>
      <c r="AA1025">
        <v>30.9</v>
      </c>
      <c r="AB1025">
        <v>31.5</v>
      </c>
      <c r="AC1025">
        <v>39.799999999999997</v>
      </c>
      <c r="AD1025">
        <v>39.799999999999997</v>
      </c>
      <c r="AE1025">
        <v>37.799999999999997</v>
      </c>
      <c r="AF1025">
        <v>39.799999999999997</v>
      </c>
      <c r="AG1025">
        <v>49.8</v>
      </c>
      <c r="AH1025">
        <v>40.799999999999997</v>
      </c>
      <c r="AI1025">
        <v>40.1</v>
      </c>
      <c r="AJ1025">
        <v>40.799999999999997</v>
      </c>
      <c r="AK1025"/>
      <c r="AL1025"/>
      <c r="AM1025"/>
      <c r="AN1025"/>
      <c r="AO1025"/>
      <c r="AP1025"/>
      <c r="AQ1025"/>
      <c r="AR1025"/>
      <c r="AS1025"/>
      <c r="AT1025"/>
      <c r="AU1025"/>
      <c r="AV1025"/>
      <c r="AW1025"/>
      <c r="AX1025"/>
      <c r="AY1025"/>
      <c r="AZ1025"/>
      <c r="BA1025"/>
      <c r="BB1025"/>
      <c r="BC1025"/>
      <c r="BD1025"/>
      <c r="BE1025"/>
      <c r="BF1025"/>
      <c r="BG1025"/>
      <c r="BH1025"/>
      <c r="BI1025"/>
      <c r="BJ1025"/>
      <c r="BK1025"/>
      <c r="BL1025"/>
      <c r="BM1025"/>
      <c r="BN1025"/>
      <c r="BO1025"/>
      <c r="BP1025"/>
      <c r="BQ1025" t="s">
        <v>3109</v>
      </c>
      <c r="BR1025" t="s">
        <v>67</v>
      </c>
      <c r="BS1025" s="1">
        <v>44881</v>
      </c>
      <c r="BT1025" t="s">
        <v>3018</v>
      </c>
      <c r="BU1025" t="s">
        <v>3017</v>
      </c>
      <c r="BV1025"/>
      <c r="BW1025"/>
      <c r="BX1025"/>
      <c r="BY1025"/>
      <c r="BZ1025"/>
    </row>
    <row r="1026" spans="1:78" s="11" customFormat="1" x14ac:dyDescent="0.2">
      <c r="A1026" t="s">
        <v>3108</v>
      </c>
      <c r="B1026"/>
      <c r="C1026" t="s">
        <v>1495</v>
      </c>
      <c r="D1026" t="s">
        <v>2983</v>
      </c>
      <c r="E1026" t="s">
        <v>2986</v>
      </c>
      <c r="F1026" t="s">
        <v>2987</v>
      </c>
      <c r="G1026" t="s">
        <v>2986</v>
      </c>
      <c r="H1026" t="s">
        <v>2987</v>
      </c>
      <c r="I1026"/>
      <c r="J1026"/>
      <c r="K1026"/>
      <c r="L1026"/>
      <c r="M1026">
        <v>25</v>
      </c>
      <c r="N1026"/>
      <c r="O1026">
        <v>24.6</v>
      </c>
      <c r="P1026">
        <v>24.6</v>
      </c>
      <c r="Q1026">
        <v>27</v>
      </c>
      <c r="R1026">
        <v>33.5</v>
      </c>
      <c r="S1026">
        <v>31.8</v>
      </c>
      <c r="T1026">
        <v>33.5</v>
      </c>
      <c r="U1026">
        <v>28.4</v>
      </c>
      <c r="V1026">
        <v>33.799999999999997</v>
      </c>
      <c r="W1026">
        <v>30.7</v>
      </c>
      <c r="X1026">
        <v>33.799999999999997</v>
      </c>
      <c r="Y1026">
        <v>26.6</v>
      </c>
      <c r="Z1026">
        <v>30.7</v>
      </c>
      <c r="AA1026">
        <v>33</v>
      </c>
      <c r="AB1026">
        <v>33</v>
      </c>
      <c r="AC1026">
        <v>41.1</v>
      </c>
      <c r="AD1026">
        <v>34.5</v>
      </c>
      <c r="AE1026">
        <v>38.9</v>
      </c>
      <c r="AF1026">
        <v>38.9</v>
      </c>
      <c r="AG1026">
        <v>50.1</v>
      </c>
      <c r="AH1026">
        <v>46.1</v>
      </c>
      <c r="AI1026">
        <v>43.6</v>
      </c>
      <c r="AJ1026">
        <v>46.1</v>
      </c>
      <c r="AK1026"/>
      <c r="AL1026"/>
      <c r="AM1026"/>
      <c r="AN1026"/>
      <c r="AO1026"/>
      <c r="AP1026"/>
      <c r="AQ1026"/>
      <c r="AR1026"/>
      <c r="AS1026"/>
      <c r="AT1026"/>
      <c r="AU1026"/>
      <c r="AV1026"/>
      <c r="AW1026"/>
      <c r="AX1026"/>
      <c r="AY1026"/>
      <c r="AZ1026"/>
      <c r="BA1026"/>
      <c r="BB1026"/>
      <c r="BC1026"/>
      <c r="BD1026"/>
      <c r="BE1026"/>
      <c r="BF1026"/>
      <c r="BG1026"/>
      <c r="BH1026"/>
      <c r="BI1026"/>
      <c r="BJ1026"/>
      <c r="BK1026"/>
      <c r="BL1026"/>
      <c r="BM1026"/>
      <c r="BN1026"/>
      <c r="BO1026"/>
      <c r="BP1026"/>
      <c r="BQ1026" t="s">
        <v>3110</v>
      </c>
      <c r="BR1026" t="s">
        <v>67</v>
      </c>
      <c r="BS1026" s="1">
        <v>44881</v>
      </c>
      <c r="BT1026" t="s">
        <v>3018</v>
      </c>
      <c r="BU1026" t="s">
        <v>3017</v>
      </c>
      <c r="BV1026"/>
      <c r="BW1026"/>
      <c r="BX1026"/>
      <c r="BY1026"/>
      <c r="BZ1026"/>
    </row>
    <row r="1027" spans="1:78" s="11" customFormat="1" x14ac:dyDescent="0.2">
      <c r="A1027" t="s">
        <v>3111</v>
      </c>
      <c r="B1027"/>
      <c r="C1027" t="s">
        <v>1495</v>
      </c>
      <c r="D1027" t="s">
        <v>2983</v>
      </c>
      <c r="E1027" t="s">
        <v>2986</v>
      </c>
      <c r="F1027" t="s">
        <v>2987</v>
      </c>
      <c r="G1027" t="s">
        <v>2986</v>
      </c>
      <c r="H1027" t="s">
        <v>2987</v>
      </c>
      <c r="I1027" t="b">
        <v>0</v>
      </c>
      <c r="J1027"/>
      <c r="K1027"/>
      <c r="L1027"/>
      <c r="M1027">
        <v>27.1</v>
      </c>
      <c r="N1027">
        <v>27</v>
      </c>
      <c r="O1027">
        <v>28.2</v>
      </c>
      <c r="P1027">
        <v>28.2</v>
      </c>
      <c r="Q1027">
        <v>26.3</v>
      </c>
      <c r="R1027">
        <v>24.6</v>
      </c>
      <c r="S1027">
        <v>27.6</v>
      </c>
      <c r="T1027">
        <v>27.6</v>
      </c>
      <c r="U1027">
        <v>22.5</v>
      </c>
      <c r="V1027">
        <v>23.9</v>
      </c>
      <c r="W1027">
        <v>24.7</v>
      </c>
      <c r="X1027">
        <v>24.7</v>
      </c>
      <c r="Y1027"/>
      <c r="Z1027"/>
      <c r="AA1027"/>
      <c r="AB1027"/>
      <c r="AC1027">
        <v>40.1</v>
      </c>
      <c r="AD1027">
        <v>44</v>
      </c>
      <c r="AE1027">
        <v>40.4</v>
      </c>
      <c r="AF1027">
        <v>44</v>
      </c>
      <c r="AG1027"/>
      <c r="AH1027"/>
      <c r="AI1027"/>
      <c r="AJ1027"/>
      <c r="AK1027"/>
      <c r="AL1027"/>
      <c r="AM1027"/>
      <c r="AN1027"/>
      <c r="AO1027"/>
      <c r="AP1027"/>
      <c r="AQ1027"/>
      <c r="AR1027"/>
      <c r="AS1027"/>
      <c r="AT1027"/>
      <c r="AU1027"/>
      <c r="AV1027"/>
      <c r="AW1027"/>
      <c r="AX1027"/>
      <c r="AY1027"/>
      <c r="AZ1027"/>
      <c r="BA1027"/>
      <c r="BB1027"/>
      <c r="BC1027"/>
      <c r="BD1027"/>
      <c r="BE1027"/>
      <c r="BF1027"/>
      <c r="BG1027"/>
      <c r="BH1027"/>
      <c r="BI1027"/>
      <c r="BJ1027"/>
      <c r="BK1027"/>
      <c r="BL1027"/>
      <c r="BM1027"/>
      <c r="BN1027"/>
      <c r="BO1027"/>
      <c r="BP1027"/>
      <c r="BQ1027" t="s">
        <v>3112</v>
      </c>
      <c r="BR1027" t="s">
        <v>67</v>
      </c>
      <c r="BS1027" s="1">
        <v>44881</v>
      </c>
      <c r="BT1027" t="s">
        <v>3018</v>
      </c>
      <c r="BU1027" t="s">
        <v>3017</v>
      </c>
      <c r="BV1027"/>
      <c r="BW1027"/>
      <c r="BX1027"/>
      <c r="BY1027"/>
      <c r="BZ1027"/>
    </row>
    <row r="1028" spans="1:78" s="11" customFormat="1" x14ac:dyDescent="0.2">
      <c r="A1028" t="s">
        <v>3129</v>
      </c>
      <c r="B1028"/>
      <c r="C1028" t="s">
        <v>1495</v>
      </c>
      <c r="D1028" t="s">
        <v>2983</v>
      </c>
      <c r="E1028" t="s">
        <v>2986</v>
      </c>
      <c r="F1028" t="s">
        <v>2987</v>
      </c>
      <c r="G1028" t="s">
        <v>2986</v>
      </c>
      <c r="H1028" t="s">
        <v>2987</v>
      </c>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v>30.7</v>
      </c>
      <c r="BB1028">
        <v>27.7</v>
      </c>
      <c r="BC1028">
        <v>29.6</v>
      </c>
      <c r="BD1028">
        <v>29.6</v>
      </c>
      <c r="BE1028"/>
      <c r="BF1028"/>
      <c r="BG1028"/>
      <c r="BH1028"/>
      <c r="BI1028"/>
      <c r="BJ1028"/>
      <c r="BK1028"/>
      <c r="BL1028"/>
      <c r="BM1028"/>
      <c r="BN1028"/>
      <c r="BO1028"/>
      <c r="BP1028"/>
      <c r="BQ1028" t="s">
        <v>3130</v>
      </c>
      <c r="BR1028" t="s">
        <v>67</v>
      </c>
      <c r="BS1028" s="1">
        <v>44881</v>
      </c>
      <c r="BT1028" t="s">
        <v>3018</v>
      </c>
      <c r="BU1028" t="s">
        <v>3017</v>
      </c>
      <c r="BV1028"/>
      <c r="BW1028"/>
      <c r="BX1028"/>
      <c r="BY1028"/>
      <c r="BZ1028"/>
    </row>
    <row r="1029" spans="1:78" s="11" customFormat="1" x14ac:dyDescent="0.2">
      <c r="A1029" t="s">
        <v>3123</v>
      </c>
      <c r="B1029"/>
      <c r="C1029" t="s">
        <v>1495</v>
      </c>
      <c r="D1029" t="s">
        <v>2983</v>
      </c>
      <c r="E1029" t="s">
        <v>2986</v>
      </c>
      <c r="F1029" t="s">
        <v>2987</v>
      </c>
      <c r="G1029" t="s">
        <v>2986</v>
      </c>
      <c r="H1029" t="s">
        <v>2987</v>
      </c>
      <c r="I1029"/>
      <c r="J1029"/>
      <c r="K1029"/>
      <c r="L1029"/>
      <c r="M1029"/>
      <c r="N1029"/>
      <c r="O1029"/>
      <c r="P1029"/>
      <c r="Q1029"/>
      <c r="R1029"/>
      <c r="S1029"/>
      <c r="T1029"/>
      <c r="U1029"/>
      <c r="V1029"/>
      <c r="W1029"/>
      <c r="X1029"/>
      <c r="Y1029"/>
      <c r="Z1029"/>
      <c r="AA1029"/>
      <c r="AB1029"/>
      <c r="AC1029"/>
      <c r="AD1029"/>
      <c r="AE1029"/>
      <c r="AF1029"/>
      <c r="AG1029"/>
      <c r="AH1029"/>
      <c r="AI1029"/>
      <c r="AJ1029"/>
      <c r="AK1029">
        <v>20.8</v>
      </c>
      <c r="AL1029">
        <v>13.2</v>
      </c>
      <c r="AM1029">
        <v>13.8</v>
      </c>
      <c r="AN1029">
        <v>13.8</v>
      </c>
      <c r="AO1029">
        <v>22</v>
      </c>
      <c r="AP1029">
        <v>18.2</v>
      </c>
      <c r="AQ1029">
        <v>20.2</v>
      </c>
      <c r="AR1029">
        <v>20.2</v>
      </c>
      <c r="AS1029">
        <v>21.2</v>
      </c>
      <c r="AT1029">
        <v>18.899999999999999</v>
      </c>
      <c r="AU1029">
        <v>20.5</v>
      </c>
      <c r="AV1029">
        <v>20.5</v>
      </c>
      <c r="AW1029">
        <v>21.7</v>
      </c>
      <c r="AX1029">
        <v>17.600000000000001</v>
      </c>
      <c r="AY1029">
        <v>17.899999999999999</v>
      </c>
      <c r="AZ1029">
        <v>17.899999999999999</v>
      </c>
      <c r="BA1029">
        <v>30</v>
      </c>
      <c r="BB1029">
        <v>27.5</v>
      </c>
      <c r="BC1029">
        <v>26.3</v>
      </c>
      <c r="BD1029">
        <v>27.5</v>
      </c>
      <c r="BE1029">
        <v>40.1</v>
      </c>
      <c r="BF1029">
        <v>29.5</v>
      </c>
      <c r="BG1029">
        <v>29.2</v>
      </c>
      <c r="BH1029">
        <v>29.5</v>
      </c>
      <c r="BI1029"/>
      <c r="BJ1029"/>
      <c r="BK1029"/>
      <c r="BL1029"/>
      <c r="BM1029"/>
      <c r="BN1029"/>
      <c r="BO1029"/>
      <c r="BP1029"/>
      <c r="BQ1029" t="s">
        <v>3125</v>
      </c>
      <c r="BR1029" t="s">
        <v>67</v>
      </c>
      <c r="BS1029" s="1">
        <v>44881</v>
      </c>
      <c r="BT1029" t="s">
        <v>3018</v>
      </c>
      <c r="BU1029" t="s">
        <v>3017</v>
      </c>
      <c r="BV1029"/>
      <c r="BW1029"/>
      <c r="BX1029"/>
      <c r="BY1029"/>
      <c r="BZ1029"/>
    </row>
    <row r="1030" spans="1:78" s="11" customFormat="1" x14ac:dyDescent="0.2">
      <c r="A1030" t="s">
        <v>3123</v>
      </c>
      <c r="B1030"/>
      <c r="C1030" t="s">
        <v>1495</v>
      </c>
      <c r="D1030" t="s">
        <v>2983</v>
      </c>
      <c r="E1030" t="s">
        <v>2986</v>
      </c>
      <c r="F1030" t="s">
        <v>2987</v>
      </c>
      <c r="G1030" t="s">
        <v>2986</v>
      </c>
      <c r="H1030" t="s">
        <v>2987</v>
      </c>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v>22.5</v>
      </c>
      <c r="AP1030">
        <v>17.8</v>
      </c>
      <c r="AQ1030">
        <v>21.1</v>
      </c>
      <c r="AR1030">
        <v>21.1</v>
      </c>
      <c r="AS1030">
        <v>24.2</v>
      </c>
      <c r="AT1030">
        <v>17.8</v>
      </c>
      <c r="AU1030">
        <v>15.9</v>
      </c>
      <c r="AV1030">
        <v>17.8</v>
      </c>
      <c r="AW1030"/>
      <c r="AX1030"/>
      <c r="AY1030"/>
      <c r="AZ1030"/>
      <c r="BA1030">
        <v>30.9</v>
      </c>
      <c r="BB1030">
        <v>25.9</v>
      </c>
      <c r="BC1030">
        <v>27.6</v>
      </c>
      <c r="BD1030">
        <v>27.6</v>
      </c>
      <c r="BE1030">
        <v>38.5</v>
      </c>
      <c r="BF1030">
        <v>31.5</v>
      </c>
      <c r="BG1030">
        <v>31.7</v>
      </c>
      <c r="BH1030">
        <v>31.7</v>
      </c>
      <c r="BI1030"/>
      <c r="BJ1030"/>
      <c r="BK1030"/>
      <c r="BL1030"/>
      <c r="BM1030"/>
      <c r="BN1030"/>
      <c r="BO1030"/>
      <c r="BP1030"/>
      <c r="BQ1030" t="s">
        <v>3124</v>
      </c>
      <c r="BR1030" t="s">
        <v>67</v>
      </c>
      <c r="BS1030" s="1">
        <v>44881</v>
      </c>
      <c r="BT1030" t="s">
        <v>3018</v>
      </c>
      <c r="BU1030" t="s">
        <v>3017</v>
      </c>
      <c r="BV1030"/>
      <c r="BW1030"/>
      <c r="BX1030"/>
      <c r="BY1030"/>
      <c r="BZ1030"/>
    </row>
    <row r="1031" spans="1:78" s="11" customFormat="1" x14ac:dyDescent="0.2">
      <c r="A1031" t="s">
        <v>3126</v>
      </c>
      <c r="B1031" t="s">
        <v>322</v>
      </c>
      <c r="C1031" t="s">
        <v>1495</v>
      </c>
      <c r="D1031" t="s">
        <v>2983</v>
      </c>
      <c r="E1031" t="s">
        <v>2986</v>
      </c>
      <c r="F1031" t="s">
        <v>2987</v>
      </c>
      <c r="G1031" t="s">
        <v>2986</v>
      </c>
      <c r="H1031" t="s">
        <v>2987</v>
      </c>
      <c r="I1031"/>
      <c r="J1031"/>
      <c r="K1031"/>
      <c r="L1031"/>
      <c r="M1031"/>
      <c r="N1031"/>
      <c r="O1031"/>
      <c r="P1031"/>
      <c r="Q1031"/>
      <c r="R1031"/>
      <c r="S1031"/>
      <c r="T1031"/>
      <c r="U1031"/>
      <c r="V1031"/>
      <c r="W1031"/>
      <c r="X1031"/>
      <c r="Y1031"/>
      <c r="Z1031"/>
      <c r="AA1031"/>
      <c r="AB1031"/>
      <c r="AC1031"/>
      <c r="AD1031"/>
      <c r="AE1031"/>
      <c r="AF1031"/>
      <c r="AG1031"/>
      <c r="AH1031"/>
      <c r="AI1031"/>
      <c r="AJ1031"/>
      <c r="AK1031">
        <v>20.6</v>
      </c>
      <c r="AL1031">
        <v>19.600000000000001</v>
      </c>
      <c r="AM1031">
        <v>20.5</v>
      </c>
      <c r="AN1031">
        <v>20.5</v>
      </c>
      <c r="AO1031">
        <v>26.7</v>
      </c>
      <c r="AP1031">
        <v>25.9</v>
      </c>
      <c r="AQ1031">
        <v>27.7</v>
      </c>
      <c r="AR1031">
        <v>27.7</v>
      </c>
      <c r="AS1031">
        <v>29.8</v>
      </c>
      <c r="AT1031">
        <v>27.5</v>
      </c>
      <c r="AU1031">
        <v>23.7</v>
      </c>
      <c r="AV1031">
        <v>27.5</v>
      </c>
      <c r="AW1031">
        <v>30</v>
      </c>
      <c r="AX1031">
        <v>28.8</v>
      </c>
      <c r="AY1031">
        <v>29.2</v>
      </c>
      <c r="AZ1031">
        <v>29.2</v>
      </c>
      <c r="BA1031">
        <v>36.299999999999997</v>
      </c>
      <c r="BB1031">
        <v>32.1</v>
      </c>
      <c r="BC1031">
        <v>38.6</v>
      </c>
      <c r="BD1031">
        <v>38.6</v>
      </c>
      <c r="BE1031">
        <v>47.7</v>
      </c>
      <c r="BF1031">
        <v>37.700000000000003</v>
      </c>
      <c r="BG1031">
        <v>39.1</v>
      </c>
      <c r="BH1031">
        <v>39.1</v>
      </c>
      <c r="BI1031"/>
      <c r="BJ1031"/>
      <c r="BK1031"/>
      <c r="BL1031"/>
      <c r="BM1031"/>
      <c r="BN1031"/>
      <c r="BO1031"/>
      <c r="BP1031"/>
      <c r="BQ1031" t="s">
        <v>3127</v>
      </c>
      <c r="BR1031" t="s">
        <v>67</v>
      </c>
      <c r="BS1031" s="1">
        <v>44881</v>
      </c>
      <c r="BT1031" t="s">
        <v>3018</v>
      </c>
      <c r="BU1031" t="s">
        <v>3017</v>
      </c>
      <c r="BV1031"/>
      <c r="BW1031"/>
      <c r="BX1031"/>
      <c r="BY1031"/>
      <c r="BZ1031"/>
    </row>
    <row r="1032" spans="1:78" s="11" customFormat="1" x14ac:dyDescent="0.2">
      <c r="A1032" t="s">
        <v>3126</v>
      </c>
      <c r="B1032" t="s">
        <v>322</v>
      </c>
      <c r="C1032" t="s">
        <v>1495</v>
      </c>
      <c r="D1032" t="s">
        <v>2983</v>
      </c>
      <c r="E1032" t="s">
        <v>2986</v>
      </c>
      <c r="F1032" t="s">
        <v>2987</v>
      </c>
      <c r="G1032" t="s">
        <v>2986</v>
      </c>
      <c r="H1032" t="s">
        <v>2987</v>
      </c>
      <c r="I1032"/>
      <c r="J1032"/>
      <c r="K1032"/>
      <c r="L1032"/>
      <c r="M1032"/>
      <c r="N1032"/>
      <c r="O1032"/>
      <c r="P1032"/>
      <c r="Q1032"/>
      <c r="R1032"/>
      <c r="S1032"/>
      <c r="T1032"/>
      <c r="U1032"/>
      <c r="V1032"/>
      <c r="W1032"/>
      <c r="X1032"/>
      <c r="Y1032"/>
      <c r="Z1032"/>
      <c r="AA1032"/>
      <c r="AB1032"/>
      <c r="AC1032"/>
      <c r="AD1032"/>
      <c r="AE1032"/>
      <c r="AF1032"/>
      <c r="AG1032"/>
      <c r="AH1032"/>
      <c r="AI1032"/>
      <c r="AJ1032"/>
      <c r="AK1032">
        <v>20.100000000000001</v>
      </c>
      <c r="AL1032">
        <v>16.399999999999999</v>
      </c>
      <c r="AM1032">
        <v>21.3</v>
      </c>
      <c r="AN1032">
        <v>21.3</v>
      </c>
      <c r="AO1032">
        <v>23.1</v>
      </c>
      <c r="AP1032">
        <v>23.4</v>
      </c>
      <c r="AQ1032">
        <v>23.2</v>
      </c>
      <c r="AR1032">
        <v>23.4</v>
      </c>
      <c r="AS1032">
        <v>23.3</v>
      </c>
      <c r="AT1032">
        <v>24.4</v>
      </c>
      <c r="AU1032">
        <v>25.1</v>
      </c>
      <c r="AV1032">
        <v>25.1</v>
      </c>
      <c r="AW1032">
        <v>31.2</v>
      </c>
      <c r="AX1032">
        <v>29.4</v>
      </c>
      <c r="AY1032">
        <v>29.6</v>
      </c>
      <c r="AZ1032">
        <v>29.6</v>
      </c>
      <c r="BA1032">
        <v>38.299999999999997</v>
      </c>
      <c r="BB1032">
        <v>32.799999999999997</v>
      </c>
      <c r="BC1032">
        <v>34.799999999999997</v>
      </c>
      <c r="BD1032">
        <v>34.799999999999997</v>
      </c>
      <c r="BE1032">
        <v>46.3</v>
      </c>
      <c r="BF1032">
        <v>34.799999999999997</v>
      </c>
      <c r="BG1032">
        <v>38.700000000000003</v>
      </c>
      <c r="BH1032">
        <v>38.700000000000003</v>
      </c>
      <c r="BI1032"/>
      <c r="BJ1032"/>
      <c r="BK1032"/>
      <c r="BL1032"/>
      <c r="BM1032"/>
      <c r="BN1032"/>
      <c r="BO1032"/>
      <c r="BP1032"/>
      <c r="BQ1032" t="s">
        <v>3128</v>
      </c>
      <c r="BR1032" t="s">
        <v>67</v>
      </c>
      <c r="BS1032" s="1">
        <v>44881</v>
      </c>
      <c r="BT1032" t="s">
        <v>3018</v>
      </c>
      <c r="BU1032" t="s">
        <v>3017</v>
      </c>
      <c r="BV1032"/>
      <c r="BW1032"/>
      <c r="BX1032"/>
      <c r="BY1032"/>
      <c r="BZ1032"/>
    </row>
    <row r="1033" spans="1:78" s="11" customFormat="1" x14ac:dyDescent="0.2">
      <c r="A1033" t="s">
        <v>3097</v>
      </c>
      <c r="B1033"/>
      <c r="C1033" t="s">
        <v>1495</v>
      </c>
      <c r="D1033" t="s">
        <v>2983</v>
      </c>
      <c r="E1033" t="s">
        <v>2986</v>
      </c>
      <c r="F1033" t="s">
        <v>2987</v>
      </c>
      <c r="G1033" t="s">
        <v>2986</v>
      </c>
      <c r="H1033" t="s">
        <v>2987</v>
      </c>
      <c r="I1033"/>
      <c r="J1033"/>
      <c r="K1033"/>
      <c r="L1033"/>
      <c r="M1033"/>
      <c r="N1033"/>
      <c r="O1033"/>
      <c r="P1033"/>
      <c r="Q1033">
        <v>27.7</v>
      </c>
      <c r="R1033">
        <v>37.4</v>
      </c>
      <c r="S1033">
        <v>35</v>
      </c>
      <c r="T1033">
        <v>37.4</v>
      </c>
      <c r="U1033">
        <v>27.6</v>
      </c>
      <c r="V1033">
        <v>32.200000000000003</v>
      </c>
      <c r="W1033">
        <v>31</v>
      </c>
      <c r="X1033">
        <v>32.200000000000003</v>
      </c>
      <c r="Y1033">
        <v>29.2</v>
      </c>
      <c r="Z1033">
        <v>34.200000000000003</v>
      </c>
      <c r="AA1033">
        <v>30.6</v>
      </c>
      <c r="AB1033">
        <v>34.200000000000003</v>
      </c>
      <c r="AC1033">
        <v>38.799999999999997</v>
      </c>
      <c r="AD1033">
        <v>42.3</v>
      </c>
      <c r="AE1033">
        <v>34.799999999999997</v>
      </c>
      <c r="AF1033">
        <v>42.3</v>
      </c>
      <c r="AG1033">
        <v>47.5</v>
      </c>
      <c r="AH1033">
        <v>47.9</v>
      </c>
      <c r="AI1033">
        <v>41.2</v>
      </c>
      <c r="AJ1033">
        <v>47.9</v>
      </c>
      <c r="AK1033"/>
      <c r="AL1033"/>
      <c r="AM1033"/>
      <c r="AN1033"/>
      <c r="AO1033"/>
      <c r="AP1033"/>
      <c r="AQ1033"/>
      <c r="AR1033"/>
      <c r="AS1033"/>
      <c r="AT1033"/>
      <c r="AU1033"/>
      <c r="AV1033"/>
      <c r="AW1033"/>
      <c r="AX1033"/>
      <c r="AY1033"/>
      <c r="AZ1033"/>
      <c r="BA1033"/>
      <c r="BB1033"/>
      <c r="BC1033"/>
      <c r="BD1033"/>
      <c r="BE1033"/>
      <c r="BF1033"/>
      <c r="BG1033"/>
      <c r="BH1033"/>
      <c r="BI1033"/>
      <c r="BJ1033"/>
      <c r="BK1033"/>
      <c r="BL1033"/>
      <c r="BM1033"/>
      <c r="BN1033"/>
      <c r="BO1033"/>
      <c r="BP1033"/>
      <c r="BQ1033" t="s">
        <v>3098</v>
      </c>
      <c r="BR1033" t="s">
        <v>67</v>
      </c>
      <c r="BS1033" s="1">
        <v>44881</v>
      </c>
      <c r="BT1033" t="s">
        <v>3018</v>
      </c>
      <c r="BU1033" t="s">
        <v>3017</v>
      </c>
      <c r="BV1033" t="s">
        <v>60</v>
      </c>
      <c r="BW1033" t="s">
        <v>3018</v>
      </c>
      <c r="BX1033"/>
      <c r="BY1033"/>
      <c r="BZ1033"/>
    </row>
    <row r="1034" spans="1:78" s="11" customFormat="1" x14ac:dyDescent="0.2">
      <c r="A1034" t="s">
        <v>3097</v>
      </c>
      <c r="B1034"/>
      <c r="C1034" t="s">
        <v>1495</v>
      </c>
      <c r="D1034" t="s">
        <v>2983</v>
      </c>
      <c r="E1034" t="s">
        <v>2986</v>
      </c>
      <c r="F1034" t="s">
        <v>2987</v>
      </c>
      <c r="G1034" t="s">
        <v>2986</v>
      </c>
      <c r="H1034" t="s">
        <v>2987</v>
      </c>
      <c r="I1034"/>
      <c r="J1034"/>
      <c r="K1034"/>
      <c r="L1034"/>
      <c r="M1034"/>
      <c r="N1034"/>
      <c r="O1034"/>
      <c r="P1034"/>
      <c r="Q1034"/>
      <c r="R1034"/>
      <c r="S1034"/>
      <c r="T1034"/>
      <c r="U1034"/>
      <c r="V1034"/>
      <c r="W1034"/>
      <c r="X1034"/>
      <c r="Y1034"/>
      <c r="Z1034"/>
      <c r="AA1034"/>
      <c r="AB1034"/>
      <c r="AC1034">
        <v>32.9</v>
      </c>
      <c r="AD1034">
        <v>40.700000000000003</v>
      </c>
      <c r="AE1034">
        <v>42.1</v>
      </c>
      <c r="AF1034">
        <v>42.1</v>
      </c>
      <c r="AG1034">
        <v>43.7</v>
      </c>
      <c r="AH1034">
        <v>45.7</v>
      </c>
      <c r="AI1034">
        <v>39</v>
      </c>
      <c r="AJ1034">
        <v>45.7</v>
      </c>
      <c r="AK1034"/>
      <c r="AL1034"/>
      <c r="AM1034"/>
      <c r="AN1034"/>
      <c r="AO1034"/>
      <c r="AP1034"/>
      <c r="AQ1034"/>
      <c r="AR1034"/>
      <c r="AS1034"/>
      <c r="AT1034"/>
      <c r="AU1034"/>
      <c r="AV1034"/>
      <c r="AW1034"/>
      <c r="AX1034"/>
      <c r="AY1034"/>
      <c r="AZ1034"/>
      <c r="BA1034"/>
      <c r="BB1034"/>
      <c r="BC1034"/>
      <c r="BD1034"/>
      <c r="BE1034"/>
      <c r="BF1034"/>
      <c r="BG1034"/>
      <c r="BH1034"/>
      <c r="BI1034"/>
      <c r="BJ1034"/>
      <c r="BK1034"/>
      <c r="BL1034"/>
      <c r="BM1034"/>
      <c r="BN1034"/>
      <c r="BO1034"/>
      <c r="BP1034"/>
      <c r="BQ1034" t="s">
        <v>3099</v>
      </c>
      <c r="BR1034" t="s">
        <v>67</v>
      </c>
      <c r="BS1034" s="1">
        <v>44881</v>
      </c>
      <c r="BT1034" t="s">
        <v>3018</v>
      </c>
      <c r="BU1034" t="s">
        <v>3017</v>
      </c>
      <c r="BV1034" t="s">
        <v>60</v>
      </c>
      <c r="BW1034" t="s">
        <v>3018</v>
      </c>
      <c r="BX1034"/>
      <c r="BY1034"/>
      <c r="BZ1034"/>
    </row>
    <row r="1035" spans="1:78" s="11" customFormat="1" x14ac:dyDescent="0.2">
      <c r="A1035" t="s">
        <v>3096</v>
      </c>
      <c r="B1035"/>
      <c r="C1035" t="s">
        <v>1495</v>
      </c>
      <c r="D1035" t="s">
        <v>2983</v>
      </c>
      <c r="E1035" t="s">
        <v>2986</v>
      </c>
      <c r="F1035" t="s">
        <v>2987</v>
      </c>
      <c r="G1035" t="s">
        <v>2986</v>
      </c>
      <c r="H1035" t="s">
        <v>2987</v>
      </c>
      <c r="I1035"/>
      <c r="J1035"/>
      <c r="K1035"/>
      <c r="L1035"/>
      <c r="M1035"/>
      <c r="N1035"/>
      <c r="O1035"/>
      <c r="P1035"/>
      <c r="Q1035">
        <v>27.7</v>
      </c>
      <c r="R1035">
        <v>32.9</v>
      </c>
      <c r="S1035">
        <v>31.8</v>
      </c>
      <c r="T1035">
        <v>32.9</v>
      </c>
      <c r="U1035">
        <v>26.6</v>
      </c>
      <c r="V1035">
        <v>34.4</v>
      </c>
      <c r="W1035">
        <v>32.700000000000003</v>
      </c>
      <c r="X1035">
        <v>34.4</v>
      </c>
      <c r="Y1035">
        <v>28</v>
      </c>
      <c r="Z1035">
        <v>34.799999999999997</v>
      </c>
      <c r="AA1035">
        <v>31.7</v>
      </c>
      <c r="AB1035">
        <v>34.799999999999997</v>
      </c>
      <c r="AC1035">
        <v>35.799999999999997</v>
      </c>
      <c r="AD1035">
        <v>45.8</v>
      </c>
      <c r="AE1035">
        <v>4</v>
      </c>
      <c r="AF1035">
        <v>45.8</v>
      </c>
      <c r="AG1035">
        <v>44.6</v>
      </c>
      <c r="AH1035">
        <v>56.4</v>
      </c>
      <c r="AI1035">
        <v>44.7</v>
      </c>
      <c r="AJ1035">
        <v>56.4</v>
      </c>
      <c r="AK1035"/>
      <c r="AL1035"/>
      <c r="AM1035"/>
      <c r="AN1035"/>
      <c r="AO1035"/>
      <c r="AP1035"/>
      <c r="AQ1035"/>
      <c r="AR1035"/>
      <c r="AS1035"/>
      <c r="AT1035"/>
      <c r="AU1035"/>
      <c r="AV1035"/>
      <c r="AW1035"/>
      <c r="AX1035"/>
      <c r="AY1035"/>
      <c r="AZ1035"/>
      <c r="BA1035"/>
      <c r="BB1035"/>
      <c r="BC1035"/>
      <c r="BD1035"/>
      <c r="BE1035"/>
      <c r="BF1035"/>
      <c r="BG1035"/>
      <c r="BH1035"/>
      <c r="BI1035"/>
      <c r="BJ1035"/>
      <c r="BK1035"/>
      <c r="BL1035"/>
      <c r="BM1035"/>
      <c r="BN1035"/>
      <c r="BO1035"/>
      <c r="BP1035"/>
      <c r="BQ1035" t="s">
        <v>3060</v>
      </c>
      <c r="BR1035" t="s">
        <v>67</v>
      </c>
      <c r="BS1035" s="1">
        <v>44881</v>
      </c>
      <c r="BT1035" t="s">
        <v>3018</v>
      </c>
      <c r="BU1035" t="s">
        <v>3017</v>
      </c>
      <c r="BV1035" t="s">
        <v>60</v>
      </c>
      <c r="BW1035" t="s">
        <v>3018</v>
      </c>
      <c r="BX1035"/>
      <c r="BY1035"/>
      <c r="BZ1035"/>
    </row>
    <row r="1036" spans="1:78" s="11" customFormat="1" x14ac:dyDescent="0.2">
      <c r="A1036" t="s">
        <v>3096</v>
      </c>
      <c r="B1036"/>
      <c r="C1036" t="s">
        <v>1495</v>
      </c>
      <c r="D1036" t="s">
        <v>2983</v>
      </c>
      <c r="E1036" t="s">
        <v>2986</v>
      </c>
      <c r="F1036" t="s">
        <v>2987</v>
      </c>
      <c r="G1036" t="s">
        <v>2986</v>
      </c>
      <c r="H1036" t="s">
        <v>2987</v>
      </c>
      <c r="I1036"/>
      <c r="J1036"/>
      <c r="K1036"/>
      <c r="L1036"/>
      <c r="M1036">
        <v>22.3</v>
      </c>
      <c r="N1036">
        <v>23.8</v>
      </c>
      <c r="O1036">
        <v>24.5</v>
      </c>
      <c r="P1036">
        <v>24.5</v>
      </c>
      <c r="Q1036">
        <v>27.3</v>
      </c>
      <c r="R1036">
        <v>31.4</v>
      </c>
      <c r="S1036">
        <v>30.5</v>
      </c>
      <c r="T1036">
        <v>31.4</v>
      </c>
      <c r="U1036">
        <v>28.9</v>
      </c>
      <c r="V1036">
        <v>32.799999999999997</v>
      </c>
      <c r="W1036">
        <v>31</v>
      </c>
      <c r="X1036">
        <v>32.799999999999997</v>
      </c>
      <c r="Y1036">
        <v>28.8</v>
      </c>
      <c r="Z1036">
        <v>32.700000000000003</v>
      </c>
      <c r="AA1036">
        <v>29.7</v>
      </c>
      <c r="AB1036">
        <v>32.700000000000003</v>
      </c>
      <c r="AC1036">
        <v>37.700000000000003</v>
      </c>
      <c r="AD1036">
        <v>44</v>
      </c>
      <c r="AE1036">
        <v>38.4</v>
      </c>
      <c r="AF1036">
        <v>44</v>
      </c>
      <c r="AG1036">
        <v>45.5</v>
      </c>
      <c r="AH1036">
        <v>54.8</v>
      </c>
      <c r="AI1036">
        <v>42.7</v>
      </c>
      <c r="AJ1036">
        <v>54.8</v>
      </c>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c r="BO1036"/>
      <c r="BP1036"/>
      <c r="BQ1036" t="s">
        <v>3061</v>
      </c>
      <c r="BR1036" t="s">
        <v>67</v>
      </c>
      <c r="BS1036" s="1">
        <v>44881</v>
      </c>
      <c r="BT1036" t="s">
        <v>3018</v>
      </c>
      <c r="BU1036" t="s">
        <v>3017</v>
      </c>
      <c r="BV1036" t="s">
        <v>60</v>
      </c>
      <c r="BW1036" t="s">
        <v>3018</v>
      </c>
      <c r="BX1036"/>
      <c r="BY1036"/>
      <c r="BZ1036"/>
    </row>
    <row r="1037" spans="1:78" s="11" customFormat="1" x14ac:dyDescent="0.2">
      <c r="A1037" t="s">
        <v>3113</v>
      </c>
      <c r="B1037"/>
      <c r="C1037" t="s">
        <v>1495</v>
      </c>
      <c r="D1037" t="s">
        <v>2983</v>
      </c>
      <c r="E1037" t="s">
        <v>2986</v>
      </c>
      <c r="F1037" t="s">
        <v>2987</v>
      </c>
      <c r="G1037" t="s">
        <v>2986</v>
      </c>
      <c r="H1037" t="s">
        <v>2987</v>
      </c>
      <c r="I1037" t="b">
        <v>0</v>
      </c>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v>25.8</v>
      </c>
      <c r="AT1037">
        <v>19.399999999999999</v>
      </c>
      <c r="AU1037">
        <v>20.100000000000001</v>
      </c>
      <c r="AV1037">
        <v>20.100000000000001</v>
      </c>
      <c r="AW1037"/>
      <c r="AX1037"/>
      <c r="AY1037"/>
      <c r="AZ1037"/>
      <c r="BA1037"/>
      <c r="BB1037"/>
      <c r="BC1037"/>
      <c r="BD1037"/>
      <c r="BE1037"/>
      <c r="BF1037"/>
      <c r="BG1037"/>
      <c r="BH1037"/>
      <c r="BI1037"/>
      <c r="BJ1037"/>
      <c r="BK1037"/>
      <c r="BL1037"/>
      <c r="BM1037"/>
      <c r="BN1037"/>
      <c r="BO1037"/>
      <c r="BP1037"/>
      <c r="BQ1037" t="s">
        <v>3114</v>
      </c>
      <c r="BR1037" t="s">
        <v>67</v>
      </c>
      <c r="BS1037" s="1">
        <v>44881</v>
      </c>
      <c r="BT1037" t="s">
        <v>3018</v>
      </c>
      <c r="BU1037" t="s">
        <v>3017</v>
      </c>
      <c r="BV1037"/>
      <c r="BW1037"/>
      <c r="BX1037"/>
      <c r="BY1037"/>
      <c r="BZ1037"/>
    </row>
    <row r="1038" spans="1:78" s="11" customFormat="1" x14ac:dyDescent="0.2">
      <c r="A1038" t="s">
        <v>3115</v>
      </c>
      <c r="B1038"/>
      <c r="C1038" t="s">
        <v>1495</v>
      </c>
      <c r="D1038" t="s">
        <v>2983</v>
      </c>
      <c r="E1038" t="s">
        <v>2986</v>
      </c>
      <c r="F1038" t="s">
        <v>2987</v>
      </c>
      <c r="G1038" t="s">
        <v>2986</v>
      </c>
      <c r="H1038" t="s">
        <v>2987</v>
      </c>
      <c r="I1038"/>
      <c r="J1038"/>
      <c r="K1038"/>
      <c r="L1038"/>
      <c r="M1038"/>
      <c r="N1038"/>
      <c r="O1038"/>
      <c r="P1038"/>
      <c r="Q1038"/>
      <c r="R1038"/>
      <c r="S1038"/>
      <c r="T1038"/>
      <c r="U1038"/>
      <c r="V1038"/>
      <c r="W1038"/>
      <c r="X1038"/>
      <c r="Y1038"/>
      <c r="Z1038"/>
      <c r="AA1038"/>
      <c r="AB1038"/>
      <c r="AC1038"/>
      <c r="AD1038"/>
      <c r="AE1038"/>
      <c r="AF1038"/>
      <c r="AG1038"/>
      <c r="AH1038"/>
      <c r="AI1038"/>
      <c r="AJ1038"/>
      <c r="AK1038">
        <v>23.4</v>
      </c>
      <c r="AL1038">
        <v>11.7</v>
      </c>
      <c r="AM1038">
        <v>16.2</v>
      </c>
      <c r="AN1038">
        <v>16.2</v>
      </c>
      <c r="AO1038">
        <v>27.2</v>
      </c>
      <c r="AP1038">
        <v>18.899999999999999</v>
      </c>
      <c r="AQ1038">
        <v>20</v>
      </c>
      <c r="AR1038">
        <v>20</v>
      </c>
      <c r="AS1038">
        <v>26.6</v>
      </c>
      <c r="AT1038">
        <v>21.7</v>
      </c>
      <c r="AU1038">
        <v>22</v>
      </c>
      <c r="AV1038">
        <v>22</v>
      </c>
      <c r="AW1038">
        <v>24.1</v>
      </c>
      <c r="AX1038">
        <v>19</v>
      </c>
      <c r="AY1038">
        <v>19.5</v>
      </c>
      <c r="AZ1038">
        <v>19.5</v>
      </c>
      <c r="BA1038">
        <v>34.5</v>
      </c>
      <c r="BB1038">
        <v>28.7</v>
      </c>
      <c r="BC1038">
        <v>27.1</v>
      </c>
      <c r="BD1038">
        <v>28.7</v>
      </c>
      <c r="BE1038">
        <v>45</v>
      </c>
      <c r="BF1038">
        <v>35.6</v>
      </c>
      <c r="BG1038">
        <v>34.6</v>
      </c>
      <c r="BH1038">
        <v>35.6</v>
      </c>
      <c r="BI1038"/>
      <c r="BJ1038"/>
      <c r="BK1038"/>
      <c r="BL1038"/>
      <c r="BM1038"/>
      <c r="BN1038"/>
      <c r="BO1038"/>
      <c r="BP1038"/>
      <c r="BQ1038" t="s">
        <v>3116</v>
      </c>
      <c r="BR1038" t="s">
        <v>67</v>
      </c>
      <c r="BS1038" s="1">
        <v>44881</v>
      </c>
      <c r="BT1038" t="s">
        <v>3018</v>
      </c>
      <c r="BU1038" t="s">
        <v>3017</v>
      </c>
      <c r="BV1038" t="s">
        <v>60</v>
      </c>
      <c r="BW1038" t="s">
        <v>3018</v>
      </c>
      <c r="BX1038"/>
      <c r="BY1038"/>
      <c r="BZ1038"/>
    </row>
    <row r="1039" spans="1:78" s="11" customFormat="1" x14ac:dyDescent="0.2">
      <c r="A1039" t="s">
        <v>3115</v>
      </c>
      <c r="B1039"/>
      <c r="C1039" t="s">
        <v>1495</v>
      </c>
      <c r="D1039" t="s">
        <v>2983</v>
      </c>
      <c r="E1039" t="s">
        <v>2986</v>
      </c>
      <c r="F1039" t="s">
        <v>2987</v>
      </c>
      <c r="G1039" t="s">
        <v>2986</v>
      </c>
      <c r="H1039" t="s">
        <v>2987</v>
      </c>
      <c r="I1039"/>
      <c r="J1039"/>
      <c r="K1039"/>
      <c r="L1039"/>
      <c r="M1039"/>
      <c r="N1039"/>
      <c r="O1039"/>
      <c r="P1039"/>
      <c r="Q1039"/>
      <c r="R1039"/>
      <c r="S1039"/>
      <c r="T1039"/>
      <c r="U1039"/>
      <c r="V1039"/>
      <c r="W1039"/>
      <c r="X1039"/>
      <c r="Y1039"/>
      <c r="Z1039"/>
      <c r="AA1039"/>
      <c r="AB1039"/>
      <c r="AC1039"/>
      <c r="AD1039"/>
      <c r="AE1039"/>
      <c r="AF1039"/>
      <c r="AG1039"/>
      <c r="AH1039"/>
      <c r="AI1039"/>
      <c r="AJ1039"/>
      <c r="AK1039">
        <v>26.2</v>
      </c>
      <c r="AL1039">
        <v>19.100000000000001</v>
      </c>
      <c r="AM1039">
        <v>19.3</v>
      </c>
      <c r="AN1039">
        <v>19.3</v>
      </c>
      <c r="AO1039">
        <v>26.7</v>
      </c>
      <c r="AP1039">
        <v>21.4</v>
      </c>
      <c r="AQ1039">
        <v>21.1</v>
      </c>
      <c r="AR1039">
        <v>21.4</v>
      </c>
      <c r="AS1039">
        <v>25.9</v>
      </c>
      <c r="AT1039">
        <v>21.3</v>
      </c>
      <c r="AU1039">
        <v>21.4</v>
      </c>
      <c r="AV1039">
        <v>21.4</v>
      </c>
      <c r="AW1039">
        <v>28.5</v>
      </c>
      <c r="AX1039">
        <v>21.3</v>
      </c>
      <c r="AY1039">
        <v>21.1</v>
      </c>
      <c r="AZ1039">
        <v>21.3</v>
      </c>
      <c r="BA1039">
        <v>34.4</v>
      </c>
      <c r="BB1039">
        <v>28.4</v>
      </c>
      <c r="BC1039">
        <v>27.2</v>
      </c>
      <c r="BD1039">
        <v>28.4</v>
      </c>
      <c r="BE1039"/>
      <c r="BF1039">
        <v>35.799999999999997</v>
      </c>
      <c r="BG1039"/>
      <c r="BH1039">
        <v>35.799999999999997</v>
      </c>
      <c r="BI1039"/>
      <c r="BJ1039"/>
      <c r="BK1039"/>
      <c r="BL1039"/>
      <c r="BM1039"/>
      <c r="BN1039"/>
      <c r="BO1039"/>
      <c r="BP1039"/>
      <c r="BQ1039" t="s">
        <v>3117</v>
      </c>
      <c r="BR1039" t="s">
        <v>67</v>
      </c>
      <c r="BS1039" s="1">
        <v>44881</v>
      </c>
      <c r="BT1039" t="s">
        <v>3018</v>
      </c>
      <c r="BU1039" t="s">
        <v>3017</v>
      </c>
      <c r="BV1039" t="s">
        <v>60</v>
      </c>
      <c r="BW1039" t="s">
        <v>3018</v>
      </c>
      <c r="BX1039"/>
      <c r="BY1039"/>
      <c r="BZ1039"/>
    </row>
    <row r="1040" spans="1:78" s="11" customFormat="1" x14ac:dyDescent="0.2">
      <c r="A1040" t="s">
        <v>3038</v>
      </c>
      <c r="B1040"/>
      <c r="C1040" t="s">
        <v>1495</v>
      </c>
      <c r="D1040" t="s">
        <v>2983</v>
      </c>
      <c r="E1040" t="s">
        <v>2986</v>
      </c>
      <c r="F1040" t="s">
        <v>2987</v>
      </c>
      <c r="G1040" t="s">
        <v>2986</v>
      </c>
      <c r="H1040" t="s">
        <v>2987</v>
      </c>
      <c r="I1040"/>
      <c r="J1040"/>
      <c r="K1040"/>
      <c r="L1040"/>
      <c r="M1040"/>
      <c r="N1040"/>
      <c r="O1040"/>
      <c r="P1040"/>
      <c r="Q1040"/>
      <c r="R1040"/>
      <c r="S1040"/>
      <c r="T1040"/>
      <c r="U1040"/>
      <c r="V1040"/>
      <c r="W1040"/>
      <c r="X1040"/>
      <c r="Y1040">
        <v>29.1</v>
      </c>
      <c r="Z1040"/>
      <c r="AA1040"/>
      <c r="AB1040"/>
      <c r="AC1040">
        <v>35.299999999999997</v>
      </c>
      <c r="AD1040">
        <v>35.1</v>
      </c>
      <c r="AE1040">
        <v>33.700000000000003</v>
      </c>
      <c r="AF1040">
        <v>35.1</v>
      </c>
      <c r="AG1040">
        <v>32.200000000000003</v>
      </c>
      <c r="AH1040">
        <v>37.1</v>
      </c>
      <c r="AI1040">
        <v>36.5</v>
      </c>
      <c r="AJ1040">
        <v>37.1</v>
      </c>
      <c r="AK1040"/>
      <c r="AL1040"/>
      <c r="AM1040"/>
      <c r="AN1040"/>
      <c r="AO1040"/>
      <c r="AP1040"/>
      <c r="AQ1040"/>
      <c r="AR1040"/>
      <c r="AS1040"/>
      <c r="AT1040"/>
      <c r="AU1040"/>
      <c r="AV1040"/>
      <c r="AW1040"/>
      <c r="AX1040"/>
      <c r="AY1040"/>
      <c r="AZ1040"/>
      <c r="BA1040"/>
      <c r="BB1040"/>
      <c r="BC1040"/>
      <c r="BD1040"/>
      <c r="BE1040"/>
      <c r="BF1040"/>
      <c r="BG1040"/>
      <c r="BH1040"/>
      <c r="BI1040"/>
      <c r="BJ1040"/>
      <c r="BK1040"/>
      <c r="BL1040"/>
      <c r="BM1040"/>
      <c r="BN1040"/>
      <c r="BO1040"/>
      <c r="BP1040"/>
      <c r="BQ1040" t="s">
        <v>3065</v>
      </c>
      <c r="BR1040" t="s">
        <v>67</v>
      </c>
      <c r="BS1040" s="1">
        <v>44881</v>
      </c>
      <c r="BT1040" t="s">
        <v>3018</v>
      </c>
      <c r="BU1040" t="s">
        <v>3017</v>
      </c>
      <c r="BV1040"/>
      <c r="BW1040"/>
      <c r="BX1040"/>
      <c r="BY1040"/>
      <c r="BZ1040"/>
    </row>
    <row r="1041" spans="1:78" s="11" customFormat="1" x14ac:dyDescent="0.2">
      <c r="A1041" t="s">
        <v>3091</v>
      </c>
      <c r="B1041"/>
      <c r="C1041" t="s">
        <v>1495</v>
      </c>
      <c r="D1041" t="s">
        <v>2983</v>
      </c>
      <c r="E1041" t="s">
        <v>2986</v>
      </c>
      <c r="F1041" t="s">
        <v>2987</v>
      </c>
      <c r="G1041" t="s">
        <v>2986</v>
      </c>
      <c r="H1041" t="s">
        <v>2987</v>
      </c>
      <c r="I1041"/>
      <c r="J1041"/>
      <c r="K1041"/>
      <c r="L1041"/>
      <c r="M1041"/>
      <c r="N1041"/>
      <c r="O1041"/>
      <c r="P1041"/>
      <c r="Q1041"/>
      <c r="R1041"/>
      <c r="S1041"/>
      <c r="T1041"/>
      <c r="U1041"/>
      <c r="V1041"/>
      <c r="W1041"/>
      <c r="X1041"/>
      <c r="Y1041"/>
      <c r="Z1041"/>
      <c r="AA1041"/>
      <c r="AB1041"/>
      <c r="AC1041"/>
      <c r="AD1041"/>
      <c r="AE1041"/>
      <c r="AF1041"/>
      <c r="AG1041"/>
      <c r="AH1041"/>
      <c r="AI1041"/>
      <c r="AJ1041"/>
      <c r="AK1041">
        <v>23</v>
      </c>
      <c r="AL1041">
        <v>19</v>
      </c>
      <c r="AM1041">
        <v>19</v>
      </c>
      <c r="AN1041">
        <v>19</v>
      </c>
      <c r="AO1041"/>
      <c r="AP1041"/>
      <c r="AQ1041"/>
      <c r="AR1041"/>
      <c r="AS1041"/>
      <c r="AT1041"/>
      <c r="AU1041"/>
      <c r="AV1041"/>
      <c r="AW1041"/>
      <c r="AX1041"/>
      <c r="AY1041"/>
      <c r="AZ1041"/>
      <c r="BA1041"/>
      <c r="BB1041"/>
      <c r="BC1041"/>
      <c r="BD1041"/>
      <c r="BE1041">
        <v>47</v>
      </c>
      <c r="BF1041">
        <v>38</v>
      </c>
      <c r="BG1041">
        <v>38</v>
      </c>
      <c r="BH1041">
        <v>38</v>
      </c>
      <c r="BI1041"/>
      <c r="BJ1041"/>
      <c r="BK1041"/>
      <c r="BL1041"/>
      <c r="BM1041"/>
      <c r="BN1041"/>
      <c r="BO1041"/>
      <c r="BP1041"/>
      <c r="BQ1041" t="s">
        <v>3120</v>
      </c>
      <c r="BR1041" t="s">
        <v>67</v>
      </c>
      <c r="BS1041" s="1">
        <v>44881</v>
      </c>
      <c r="BT1041" t="s">
        <v>3018</v>
      </c>
      <c r="BU1041" t="s">
        <v>3017</v>
      </c>
      <c r="BV1041"/>
      <c r="BW1041"/>
      <c r="BX1041"/>
      <c r="BY1041"/>
      <c r="BZ1041"/>
    </row>
    <row r="1042" spans="1:78" s="11" customFormat="1" x14ac:dyDescent="0.2">
      <c r="A1042" t="s">
        <v>3131</v>
      </c>
      <c r="B1042"/>
      <c r="C1042" t="s">
        <v>1495</v>
      </c>
      <c r="D1042" t="s">
        <v>2983</v>
      </c>
      <c r="E1042" t="s">
        <v>2986</v>
      </c>
      <c r="F1042" t="s">
        <v>2987</v>
      </c>
      <c r="G1042" s="15" t="s">
        <v>2986</v>
      </c>
      <c r="H1042" t="s">
        <v>2987</v>
      </c>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v>21</v>
      </c>
      <c r="AY1042"/>
      <c r="AZ1042">
        <v>21</v>
      </c>
      <c r="BA1042">
        <v>29</v>
      </c>
      <c r="BB1042"/>
      <c r="BC1042">
        <v>27</v>
      </c>
      <c r="BD1042">
        <v>27</v>
      </c>
      <c r="BE1042">
        <v>39</v>
      </c>
      <c r="BF1042">
        <v>28</v>
      </c>
      <c r="BG1042">
        <v>28</v>
      </c>
      <c r="BH1042">
        <v>28</v>
      </c>
      <c r="BI1042"/>
      <c r="BJ1042"/>
      <c r="BK1042"/>
      <c r="BL1042"/>
      <c r="BM1042"/>
      <c r="BN1042"/>
      <c r="BO1042"/>
      <c r="BP1042"/>
      <c r="BQ1042" t="s">
        <v>3132</v>
      </c>
      <c r="BR1042" t="s">
        <v>67</v>
      </c>
      <c r="BS1042" s="1">
        <v>44881</v>
      </c>
      <c r="BT1042" t="s">
        <v>3018</v>
      </c>
      <c r="BU1042" t="s">
        <v>3017</v>
      </c>
      <c r="BV1042"/>
      <c r="BW1042"/>
      <c r="BX1042"/>
      <c r="BY1042"/>
      <c r="BZ1042"/>
    </row>
    <row r="1043" spans="1:78" s="11" customFormat="1" x14ac:dyDescent="0.2">
      <c r="A1043" t="s">
        <v>3131</v>
      </c>
      <c r="B1043"/>
      <c r="C1043" t="s">
        <v>1495</v>
      </c>
      <c r="D1043" t="s">
        <v>2983</v>
      </c>
      <c r="E1043" t="s">
        <v>2986</v>
      </c>
      <c r="F1043" t="s">
        <v>2987</v>
      </c>
      <c r="G1043" t="s">
        <v>2986</v>
      </c>
      <c r="H1043" t="s">
        <v>2987</v>
      </c>
      <c r="I1043"/>
      <c r="J1043"/>
      <c r="K1043"/>
      <c r="L1043"/>
      <c r="M1043"/>
      <c r="N1043"/>
      <c r="O1043"/>
      <c r="P1043"/>
      <c r="Q1043"/>
      <c r="R1043"/>
      <c r="S1043"/>
      <c r="T1043"/>
      <c r="U1043"/>
      <c r="V1043"/>
      <c r="W1043"/>
      <c r="X1043"/>
      <c r="Y1043"/>
      <c r="Z1043"/>
      <c r="AA1043"/>
      <c r="AB1043"/>
      <c r="AC1043"/>
      <c r="AD1043"/>
      <c r="AE1043"/>
      <c r="AF1043"/>
      <c r="AG1043"/>
      <c r="AH1043"/>
      <c r="AI1043"/>
      <c r="AJ1043"/>
      <c r="AK1043">
        <v>24</v>
      </c>
      <c r="AL1043">
        <v>17</v>
      </c>
      <c r="AM1043">
        <v>15</v>
      </c>
      <c r="AN1043">
        <v>17</v>
      </c>
      <c r="AO1043">
        <v>23</v>
      </c>
      <c r="AP1043"/>
      <c r="AQ1043">
        <v>19</v>
      </c>
      <c r="AR1043">
        <v>19</v>
      </c>
      <c r="AS1043">
        <v>27</v>
      </c>
      <c r="AT1043">
        <v>15</v>
      </c>
      <c r="AU1043">
        <v>19</v>
      </c>
      <c r="AV1043">
        <v>19</v>
      </c>
      <c r="AW1043"/>
      <c r="AX1043"/>
      <c r="AY1043"/>
      <c r="AZ1043"/>
      <c r="BA1043">
        <v>30</v>
      </c>
      <c r="BB1043">
        <v>25</v>
      </c>
      <c r="BC1043">
        <v>26</v>
      </c>
      <c r="BD1043">
        <v>26</v>
      </c>
      <c r="BE1043">
        <v>37</v>
      </c>
      <c r="BF1043">
        <v>28</v>
      </c>
      <c r="BG1043">
        <v>23</v>
      </c>
      <c r="BH1043">
        <v>28</v>
      </c>
      <c r="BI1043"/>
      <c r="BJ1043"/>
      <c r="BK1043"/>
      <c r="BL1043"/>
      <c r="BM1043"/>
      <c r="BN1043"/>
      <c r="BO1043"/>
      <c r="BP1043"/>
      <c r="BQ1043" t="s">
        <v>3133</v>
      </c>
      <c r="BR1043" t="s">
        <v>67</v>
      </c>
      <c r="BS1043" s="1">
        <v>44881</v>
      </c>
      <c r="BT1043" t="s">
        <v>3018</v>
      </c>
      <c r="BU1043" t="s">
        <v>3017</v>
      </c>
      <c r="BV1043"/>
      <c r="BW1043"/>
      <c r="BX1043"/>
      <c r="BY1043"/>
      <c r="BZ1043"/>
    </row>
    <row r="1044" spans="1:78" s="11" customFormat="1" x14ac:dyDescent="0.2">
      <c r="A1044" t="s">
        <v>3121</v>
      </c>
      <c r="B1044"/>
      <c r="C1044" t="s">
        <v>1495</v>
      </c>
      <c r="D1044" t="s">
        <v>2983</v>
      </c>
      <c r="E1044" t="s">
        <v>2986</v>
      </c>
      <c r="F1044" t="s">
        <v>2987</v>
      </c>
      <c r="G1044" t="s">
        <v>2986</v>
      </c>
      <c r="H1044" t="s">
        <v>2987</v>
      </c>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v>24.9</v>
      </c>
      <c r="AP1044">
        <v>18.8</v>
      </c>
      <c r="AQ1044">
        <v>20.7</v>
      </c>
      <c r="AR1044">
        <v>20.7</v>
      </c>
      <c r="AS1044">
        <v>26.1</v>
      </c>
      <c r="AT1044">
        <v>25.2</v>
      </c>
      <c r="AU1044">
        <v>27.3</v>
      </c>
      <c r="AV1044">
        <v>27.3</v>
      </c>
      <c r="AW1044">
        <v>25.3</v>
      </c>
      <c r="AX1044">
        <v>21.6</v>
      </c>
      <c r="AY1044">
        <v>21.3</v>
      </c>
      <c r="AZ1044">
        <v>21.6</v>
      </c>
      <c r="BA1044">
        <v>34.5</v>
      </c>
      <c r="BB1044">
        <v>28.2</v>
      </c>
      <c r="BC1044">
        <v>27.1</v>
      </c>
      <c r="BD1044">
        <v>28.2</v>
      </c>
      <c r="BE1044">
        <v>44.5</v>
      </c>
      <c r="BF1044">
        <v>35.200000000000003</v>
      </c>
      <c r="BG1044">
        <v>32.6</v>
      </c>
      <c r="BH1044">
        <v>35.200000000000003</v>
      </c>
      <c r="BI1044"/>
      <c r="BJ1044"/>
      <c r="BK1044"/>
      <c r="BL1044"/>
      <c r="BM1044"/>
      <c r="BN1044"/>
      <c r="BO1044"/>
      <c r="BP1044"/>
      <c r="BQ1044" t="s">
        <v>3122</v>
      </c>
      <c r="BR1044" t="s">
        <v>67</v>
      </c>
      <c r="BS1044" s="1">
        <v>44881</v>
      </c>
      <c r="BT1044" t="s">
        <v>3018</v>
      </c>
      <c r="BU1044" t="s">
        <v>3017</v>
      </c>
      <c r="BV1044" t="s">
        <v>60</v>
      </c>
      <c r="BW1044" t="s">
        <v>3018</v>
      </c>
      <c r="BX1044"/>
      <c r="BY1044"/>
      <c r="BZ1044"/>
    </row>
    <row r="1045" spans="1:78" s="11" customFormat="1" x14ac:dyDescent="0.2">
      <c r="A1045" t="s">
        <v>3102</v>
      </c>
      <c r="B1045"/>
      <c r="C1045" t="s">
        <v>1495</v>
      </c>
      <c r="D1045" t="s">
        <v>2983</v>
      </c>
      <c r="E1045" t="s">
        <v>2986</v>
      </c>
      <c r="F1045" t="s">
        <v>2987</v>
      </c>
      <c r="G1045" t="s">
        <v>2986</v>
      </c>
      <c r="H1045" t="s">
        <v>2987</v>
      </c>
      <c r="I1045"/>
      <c r="J1045"/>
      <c r="K1045"/>
      <c r="L1045"/>
      <c r="M1045">
        <v>23.8</v>
      </c>
      <c r="N1045">
        <v>21.3</v>
      </c>
      <c r="O1045">
        <v>22.9</v>
      </c>
      <c r="P1045">
        <v>22.9</v>
      </c>
      <c r="Q1045">
        <v>27.7</v>
      </c>
      <c r="R1045">
        <v>33.200000000000003</v>
      </c>
      <c r="S1045">
        <v>29.8</v>
      </c>
      <c r="T1045">
        <v>33.200000000000003</v>
      </c>
      <c r="U1045">
        <v>25.8</v>
      </c>
      <c r="V1045">
        <v>30.8</v>
      </c>
      <c r="W1045">
        <v>29.5</v>
      </c>
      <c r="X1045">
        <v>30.8</v>
      </c>
      <c r="Y1045">
        <v>23.3</v>
      </c>
      <c r="Z1045">
        <v>33.5</v>
      </c>
      <c r="AA1045">
        <v>30.4</v>
      </c>
      <c r="AB1045">
        <v>33.5</v>
      </c>
      <c r="AC1045">
        <v>34.299999999999997</v>
      </c>
      <c r="AD1045">
        <v>41.6</v>
      </c>
      <c r="AE1045">
        <v>35.299999999999997</v>
      </c>
      <c r="AF1045">
        <v>41.6</v>
      </c>
      <c r="AG1045">
        <v>48.9</v>
      </c>
      <c r="AH1045">
        <v>50.4</v>
      </c>
      <c r="AI1045">
        <v>43.9</v>
      </c>
      <c r="AJ1045">
        <v>50.4</v>
      </c>
      <c r="AK1045"/>
      <c r="AL1045"/>
      <c r="AM1045"/>
      <c r="AN1045"/>
      <c r="AO1045"/>
      <c r="AP1045"/>
      <c r="AQ1045"/>
      <c r="AR1045"/>
      <c r="AS1045"/>
      <c r="AT1045"/>
      <c r="AU1045"/>
      <c r="AV1045"/>
      <c r="AW1045"/>
      <c r="AX1045"/>
      <c r="AY1045"/>
      <c r="AZ1045"/>
      <c r="BA1045"/>
      <c r="BB1045"/>
      <c r="BC1045"/>
      <c r="BD1045"/>
      <c r="BE1045"/>
      <c r="BF1045"/>
      <c r="BG1045"/>
      <c r="BH1045"/>
      <c r="BI1045"/>
      <c r="BJ1045"/>
      <c r="BK1045"/>
      <c r="BL1045"/>
      <c r="BM1045"/>
      <c r="BN1045"/>
      <c r="BO1045"/>
      <c r="BP1045"/>
      <c r="BQ1045" t="s">
        <v>3103</v>
      </c>
      <c r="BR1045" t="s">
        <v>67</v>
      </c>
      <c r="BS1045" s="1">
        <v>44881</v>
      </c>
      <c r="BT1045" t="s">
        <v>3018</v>
      </c>
      <c r="BU1045" t="s">
        <v>3017</v>
      </c>
      <c r="BV1045" t="s">
        <v>60</v>
      </c>
      <c r="BW1045" t="s">
        <v>3018</v>
      </c>
      <c r="BX1045"/>
      <c r="BY1045"/>
      <c r="BZ1045"/>
    </row>
    <row r="1046" spans="1:78" s="11" customFormat="1" x14ac:dyDescent="0.2">
      <c r="A1046" t="s">
        <v>3102</v>
      </c>
      <c r="B1046"/>
      <c r="C1046" t="s">
        <v>1495</v>
      </c>
      <c r="D1046" t="s">
        <v>2983</v>
      </c>
      <c r="E1046" t="s">
        <v>2986</v>
      </c>
      <c r="F1046" t="s">
        <v>2987</v>
      </c>
      <c r="G1046" t="s">
        <v>2986</v>
      </c>
      <c r="H1046" t="s">
        <v>2987</v>
      </c>
      <c r="I1046"/>
      <c r="J1046"/>
      <c r="K1046"/>
      <c r="L1046"/>
      <c r="M1046">
        <v>21.9</v>
      </c>
      <c r="N1046">
        <v>21.4</v>
      </c>
      <c r="O1046">
        <v>19.399999999999999</v>
      </c>
      <c r="P1046">
        <v>21.4</v>
      </c>
      <c r="Q1046">
        <v>23.3</v>
      </c>
      <c r="R1046">
        <v>30.9</v>
      </c>
      <c r="S1046">
        <v>30.4</v>
      </c>
      <c r="T1046">
        <v>30.9</v>
      </c>
      <c r="U1046">
        <v>25.7</v>
      </c>
      <c r="V1046">
        <v>32.1</v>
      </c>
      <c r="W1046">
        <v>31.6</v>
      </c>
      <c r="X1046">
        <v>32.1</v>
      </c>
      <c r="Y1046">
        <v>22.2</v>
      </c>
      <c r="Z1046">
        <v>33.4</v>
      </c>
      <c r="AA1046">
        <v>31</v>
      </c>
      <c r="AB1046">
        <v>33.4</v>
      </c>
      <c r="AC1046">
        <v>34.4</v>
      </c>
      <c r="AD1046">
        <v>41.4</v>
      </c>
      <c r="AE1046">
        <v>36.799999999999997</v>
      </c>
      <c r="AF1046">
        <v>41.4</v>
      </c>
      <c r="AG1046">
        <v>44.4</v>
      </c>
      <c r="AH1046">
        <v>50.2</v>
      </c>
      <c r="AI1046">
        <v>42.7</v>
      </c>
      <c r="AJ1046">
        <v>50.2</v>
      </c>
      <c r="AK1046"/>
      <c r="AL1046"/>
      <c r="AM1046"/>
      <c r="AN1046"/>
      <c r="AO1046"/>
      <c r="AP1046"/>
      <c r="AQ1046"/>
      <c r="AR1046"/>
      <c r="AS1046"/>
      <c r="AT1046"/>
      <c r="AU1046"/>
      <c r="AV1046"/>
      <c r="AW1046"/>
      <c r="AX1046"/>
      <c r="AY1046"/>
      <c r="AZ1046"/>
      <c r="BA1046"/>
      <c r="BB1046"/>
      <c r="BC1046"/>
      <c r="BD1046"/>
      <c r="BE1046"/>
      <c r="BF1046"/>
      <c r="BG1046"/>
      <c r="BH1046"/>
      <c r="BI1046"/>
      <c r="BJ1046"/>
      <c r="BK1046"/>
      <c r="BL1046"/>
      <c r="BM1046"/>
      <c r="BN1046"/>
      <c r="BO1046"/>
      <c r="BP1046"/>
      <c r="BQ1046" t="s">
        <v>3104</v>
      </c>
      <c r="BR1046" t="s">
        <v>67</v>
      </c>
      <c r="BS1046" s="1">
        <v>44881</v>
      </c>
      <c r="BT1046" t="s">
        <v>3018</v>
      </c>
      <c r="BU1046" t="s">
        <v>3017</v>
      </c>
      <c r="BV1046" t="s">
        <v>60</v>
      </c>
      <c r="BW1046" t="s">
        <v>3018</v>
      </c>
      <c r="BX1046"/>
      <c r="BY1046"/>
      <c r="BZ1046"/>
    </row>
    <row r="1047" spans="1:78" s="11" customFormat="1" x14ac:dyDescent="0.2">
      <c r="A1047" t="s">
        <v>3106</v>
      </c>
      <c r="B1047"/>
      <c r="C1047" t="s">
        <v>1495</v>
      </c>
      <c r="D1047" t="s">
        <v>2983</v>
      </c>
      <c r="E1047" t="s">
        <v>2986</v>
      </c>
      <c r="F1047" t="s">
        <v>2987</v>
      </c>
      <c r="G1047" t="s">
        <v>2986</v>
      </c>
      <c r="H1047" t="s">
        <v>2987</v>
      </c>
      <c r="I1047"/>
      <c r="J1047"/>
      <c r="K1047"/>
      <c r="L1047"/>
      <c r="M1047">
        <v>22.3</v>
      </c>
      <c r="N1047">
        <v>22.1</v>
      </c>
      <c r="O1047">
        <v>21.8</v>
      </c>
      <c r="P1047">
        <v>22.1</v>
      </c>
      <c r="Q1047">
        <v>26.6</v>
      </c>
      <c r="R1047">
        <v>28.8</v>
      </c>
      <c r="S1047">
        <v>28.9</v>
      </c>
      <c r="T1047">
        <v>28.9</v>
      </c>
      <c r="U1047">
        <v>27.7</v>
      </c>
      <c r="V1047">
        <v>30.3</v>
      </c>
      <c r="W1047">
        <v>28.8</v>
      </c>
      <c r="X1047">
        <v>30.3</v>
      </c>
      <c r="Y1047"/>
      <c r="Z1047"/>
      <c r="AA1047"/>
      <c r="AB1047"/>
      <c r="AC1047">
        <v>35.5</v>
      </c>
      <c r="AD1047">
        <v>38.9</v>
      </c>
      <c r="AE1047">
        <v>34.9</v>
      </c>
      <c r="AF1047">
        <v>38.9</v>
      </c>
      <c r="AG1047">
        <v>40.5</v>
      </c>
      <c r="AH1047">
        <v>42.7</v>
      </c>
      <c r="AI1047">
        <v>38.4</v>
      </c>
      <c r="AJ1047">
        <v>42.7</v>
      </c>
      <c r="AK1047"/>
      <c r="AL1047"/>
      <c r="AM1047"/>
      <c r="AN1047"/>
      <c r="AO1047"/>
      <c r="AP1047"/>
      <c r="AQ1047"/>
      <c r="AR1047"/>
      <c r="AS1047"/>
      <c r="AT1047"/>
      <c r="AU1047"/>
      <c r="AV1047"/>
      <c r="AW1047"/>
      <c r="AX1047"/>
      <c r="AY1047"/>
      <c r="AZ1047"/>
      <c r="BA1047"/>
      <c r="BB1047"/>
      <c r="BC1047"/>
      <c r="BD1047"/>
      <c r="BE1047"/>
      <c r="BF1047"/>
      <c r="BG1047"/>
      <c r="BH1047"/>
      <c r="BI1047"/>
      <c r="BJ1047"/>
      <c r="BK1047"/>
      <c r="BL1047"/>
      <c r="BM1047"/>
      <c r="BN1047"/>
      <c r="BO1047"/>
      <c r="BP1047"/>
      <c r="BQ1047" t="s">
        <v>3107</v>
      </c>
      <c r="BR1047" t="s">
        <v>67</v>
      </c>
      <c r="BS1047" s="1">
        <v>44881</v>
      </c>
      <c r="BT1047" t="s">
        <v>3018</v>
      </c>
      <c r="BU1047" t="s">
        <v>3017</v>
      </c>
      <c r="BV1047"/>
      <c r="BW1047"/>
      <c r="BX1047"/>
      <c r="BY1047"/>
      <c r="BZ1047"/>
    </row>
    <row r="1048" spans="1:78" s="11" customFormat="1" x14ac:dyDescent="0.2">
      <c r="A1048" t="s">
        <v>3100</v>
      </c>
      <c r="B1048"/>
      <c r="C1048" t="s">
        <v>1495</v>
      </c>
      <c r="D1048" t="s">
        <v>2983</v>
      </c>
      <c r="E1048" t="s">
        <v>2986</v>
      </c>
      <c r="F1048" t="s">
        <v>2987</v>
      </c>
      <c r="G1048" t="s">
        <v>2986</v>
      </c>
      <c r="H1048" t="s">
        <v>2987</v>
      </c>
      <c r="I1048"/>
      <c r="J1048"/>
      <c r="K1048"/>
      <c r="L1048"/>
      <c r="M1048">
        <v>27.6</v>
      </c>
      <c r="N1048">
        <v>24.9</v>
      </c>
      <c r="O1048">
        <v>25.2</v>
      </c>
      <c r="P1048">
        <v>25.2</v>
      </c>
      <c r="Q1048">
        <v>26.3</v>
      </c>
      <c r="R1048">
        <v>30.9</v>
      </c>
      <c r="S1048">
        <v>30.6</v>
      </c>
      <c r="T1048">
        <v>30.9</v>
      </c>
      <c r="U1048">
        <v>27.4</v>
      </c>
      <c r="V1048">
        <v>33</v>
      </c>
      <c r="W1048">
        <v>32.5</v>
      </c>
      <c r="X1048">
        <v>33</v>
      </c>
      <c r="Y1048">
        <v>27.3</v>
      </c>
      <c r="Z1048">
        <v>33.6</v>
      </c>
      <c r="AA1048">
        <v>31.8</v>
      </c>
      <c r="AB1048">
        <v>33.6</v>
      </c>
      <c r="AC1048">
        <v>33.9</v>
      </c>
      <c r="AD1048">
        <v>44.8</v>
      </c>
      <c r="AE1048">
        <v>40.200000000000003</v>
      </c>
      <c r="AF1048">
        <v>44.8</v>
      </c>
      <c r="AG1048">
        <v>43.7</v>
      </c>
      <c r="AH1048">
        <v>48.2</v>
      </c>
      <c r="AI1048">
        <v>41.5</v>
      </c>
      <c r="AJ1048">
        <v>48.2</v>
      </c>
      <c r="AK1048"/>
      <c r="AL1048"/>
      <c r="AM1048"/>
      <c r="AN1048"/>
      <c r="AO1048"/>
      <c r="AP1048"/>
      <c r="AQ1048"/>
      <c r="AR1048"/>
      <c r="AS1048"/>
      <c r="AT1048"/>
      <c r="AU1048"/>
      <c r="AV1048"/>
      <c r="AW1048"/>
      <c r="AX1048"/>
      <c r="AY1048"/>
      <c r="AZ1048"/>
      <c r="BA1048"/>
      <c r="BB1048"/>
      <c r="BC1048"/>
      <c r="BD1048"/>
      <c r="BE1048"/>
      <c r="BF1048"/>
      <c r="BG1048"/>
      <c r="BH1048"/>
      <c r="BI1048"/>
      <c r="BJ1048"/>
      <c r="BK1048"/>
      <c r="BL1048"/>
      <c r="BM1048"/>
      <c r="BN1048"/>
      <c r="BO1048"/>
      <c r="BP1048"/>
      <c r="BQ1048" t="s">
        <v>3060</v>
      </c>
      <c r="BR1048" t="s">
        <v>67</v>
      </c>
      <c r="BS1048" s="1">
        <v>44881</v>
      </c>
      <c r="BT1048" t="s">
        <v>3018</v>
      </c>
      <c r="BU1048" t="s">
        <v>3017</v>
      </c>
      <c r="BV1048"/>
      <c r="BW1048"/>
      <c r="BX1048"/>
      <c r="BY1048"/>
      <c r="BZ1048"/>
    </row>
    <row r="1049" spans="1:78" s="11" customFormat="1" x14ac:dyDescent="0.2">
      <c r="A1049" t="s">
        <v>3100</v>
      </c>
      <c r="B1049"/>
      <c r="C1049" t="s">
        <v>1495</v>
      </c>
      <c r="D1049" t="s">
        <v>2983</v>
      </c>
      <c r="E1049" t="s">
        <v>2986</v>
      </c>
      <c r="F1049" t="s">
        <v>2987</v>
      </c>
      <c r="G1049" t="s">
        <v>2986</v>
      </c>
      <c r="H1049" t="s">
        <v>2987</v>
      </c>
      <c r="I1049"/>
      <c r="J1049"/>
      <c r="K1049"/>
      <c r="L1049"/>
      <c r="M1049">
        <v>23.5</v>
      </c>
      <c r="N1049">
        <v>28.8</v>
      </c>
      <c r="O1049">
        <v>23.8</v>
      </c>
      <c r="P1049">
        <v>28.8</v>
      </c>
      <c r="Q1049">
        <v>23.6</v>
      </c>
      <c r="R1049">
        <v>29.5</v>
      </c>
      <c r="S1049">
        <v>29.2</v>
      </c>
      <c r="T1049">
        <v>29.5</v>
      </c>
      <c r="U1049">
        <v>23.8</v>
      </c>
      <c r="V1049">
        <v>30.5</v>
      </c>
      <c r="W1049">
        <v>29</v>
      </c>
      <c r="X1049">
        <v>30.5</v>
      </c>
      <c r="Y1049">
        <v>26.6</v>
      </c>
      <c r="Z1049">
        <v>29.6</v>
      </c>
      <c r="AA1049">
        <v>25.4</v>
      </c>
      <c r="AB1049">
        <v>29.6</v>
      </c>
      <c r="AC1049">
        <v>36</v>
      </c>
      <c r="AD1049">
        <v>39.299999999999997</v>
      </c>
      <c r="AE1049">
        <v>35.799999999999997</v>
      </c>
      <c r="AF1049">
        <v>39.299999999999997</v>
      </c>
      <c r="AG1049">
        <v>43.7</v>
      </c>
      <c r="AH1049">
        <v>46.3</v>
      </c>
      <c r="AI1049">
        <v>40</v>
      </c>
      <c r="AJ1049">
        <v>46.3</v>
      </c>
      <c r="AK1049"/>
      <c r="AL1049"/>
      <c r="AM1049"/>
      <c r="AN1049"/>
      <c r="AO1049"/>
      <c r="AP1049"/>
      <c r="AQ1049"/>
      <c r="AR1049"/>
      <c r="AS1049"/>
      <c r="AT1049"/>
      <c r="AU1049"/>
      <c r="AV1049"/>
      <c r="AW1049"/>
      <c r="AX1049"/>
      <c r="AY1049"/>
      <c r="AZ1049"/>
      <c r="BA1049"/>
      <c r="BB1049"/>
      <c r="BC1049"/>
      <c r="BD1049"/>
      <c r="BE1049"/>
      <c r="BF1049"/>
      <c r="BG1049"/>
      <c r="BH1049"/>
      <c r="BI1049"/>
      <c r="BJ1049"/>
      <c r="BK1049"/>
      <c r="BL1049"/>
      <c r="BM1049"/>
      <c r="BN1049"/>
      <c r="BO1049"/>
      <c r="BP1049"/>
      <c r="BQ1049" t="s">
        <v>3101</v>
      </c>
      <c r="BR1049" t="s">
        <v>67</v>
      </c>
      <c r="BS1049" s="1">
        <v>44881</v>
      </c>
      <c r="BT1049" t="s">
        <v>3018</v>
      </c>
      <c r="BU1049" t="s">
        <v>3017</v>
      </c>
      <c r="BV1049"/>
      <c r="BW1049"/>
      <c r="BX1049"/>
      <c r="BY1049"/>
      <c r="BZ1049"/>
    </row>
    <row r="1050" spans="1:78" s="11" customFormat="1" x14ac:dyDescent="0.2">
      <c r="A1050" t="s">
        <v>3037</v>
      </c>
      <c r="B1050"/>
      <c r="C1050" t="s">
        <v>1495</v>
      </c>
      <c r="D1050" t="s">
        <v>2983</v>
      </c>
      <c r="E1050" t="s">
        <v>2986</v>
      </c>
      <c r="F1050" t="s">
        <v>2987</v>
      </c>
      <c r="G1050" t="s">
        <v>2986</v>
      </c>
      <c r="H1050" t="s">
        <v>2987</v>
      </c>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c r="BB1050"/>
      <c r="BC1050"/>
      <c r="BD1050"/>
      <c r="BE1050"/>
      <c r="BF1050"/>
      <c r="BG1050"/>
      <c r="BH1050"/>
      <c r="BI1050"/>
      <c r="BJ1050"/>
      <c r="BK1050"/>
      <c r="BL1050"/>
      <c r="BM1050"/>
      <c r="BN1050"/>
      <c r="BO1050"/>
      <c r="BP1050"/>
      <c r="BQ1050" t="s">
        <v>3119</v>
      </c>
      <c r="BR1050" t="s">
        <v>67</v>
      </c>
      <c r="BS1050" s="1">
        <v>44881</v>
      </c>
      <c r="BT1050" t="s">
        <v>3018</v>
      </c>
      <c r="BU1050" t="s">
        <v>3017</v>
      </c>
      <c r="BV1050"/>
      <c r="BW1050"/>
      <c r="BX1050"/>
      <c r="BY1050"/>
      <c r="BZ1050"/>
    </row>
    <row r="1051" spans="1:78" s="11" customFormat="1" x14ac:dyDescent="0.2">
      <c r="A1051" t="s">
        <v>3036</v>
      </c>
      <c r="B1051" t="s">
        <v>322</v>
      </c>
      <c r="C1051" t="s">
        <v>1495</v>
      </c>
      <c r="D1051" t="s">
        <v>2983</v>
      </c>
      <c r="E1051" t="s">
        <v>2986</v>
      </c>
      <c r="F1051" t="s">
        <v>2987</v>
      </c>
      <c r="G1051" t="s">
        <v>2986</v>
      </c>
      <c r="H1051" t="s">
        <v>2987</v>
      </c>
      <c r="I1051"/>
      <c r="J1051"/>
      <c r="K1051"/>
      <c r="L1051"/>
      <c r="M1051">
        <v>21.3</v>
      </c>
      <c r="N1051">
        <v>21.1</v>
      </c>
      <c r="O1051">
        <v>21.8</v>
      </c>
      <c r="P1051">
        <v>21.8</v>
      </c>
      <c r="Q1051">
        <v>24</v>
      </c>
      <c r="R1051">
        <v>28.5</v>
      </c>
      <c r="S1051">
        <v>28.9</v>
      </c>
      <c r="T1051">
        <v>28.9</v>
      </c>
      <c r="U1051">
        <v>25.3</v>
      </c>
      <c r="V1051">
        <v>28.4</v>
      </c>
      <c r="W1051">
        <v>27.6</v>
      </c>
      <c r="X1051">
        <v>28.4</v>
      </c>
      <c r="Y1051">
        <v>27.7</v>
      </c>
      <c r="Z1051">
        <v>28.4</v>
      </c>
      <c r="AA1051">
        <v>26.7</v>
      </c>
      <c r="AB1051">
        <v>28.4</v>
      </c>
      <c r="AC1051">
        <v>36.5</v>
      </c>
      <c r="AD1051">
        <v>39.6</v>
      </c>
      <c r="AE1051">
        <v>35.5</v>
      </c>
      <c r="AF1051">
        <v>39.6</v>
      </c>
      <c r="AG1051">
        <v>39.1</v>
      </c>
      <c r="AH1051">
        <v>48.5</v>
      </c>
      <c r="AI1051">
        <v>42.8</v>
      </c>
      <c r="AJ1051">
        <v>48.5</v>
      </c>
      <c r="AK1051">
        <v>21.9</v>
      </c>
      <c r="AL1051">
        <v>12.3</v>
      </c>
      <c r="AM1051">
        <v>15.2</v>
      </c>
      <c r="AN1051">
        <v>15.2</v>
      </c>
      <c r="AO1051">
        <v>22.5</v>
      </c>
      <c r="AP1051">
        <v>18.2</v>
      </c>
      <c r="AQ1051">
        <v>20.3</v>
      </c>
      <c r="AR1051">
        <v>20.3</v>
      </c>
      <c r="AS1051">
        <v>23.8</v>
      </c>
      <c r="AT1051">
        <v>20.7</v>
      </c>
      <c r="AU1051">
        <v>22</v>
      </c>
      <c r="AV1051">
        <v>22</v>
      </c>
      <c r="AW1051">
        <v>23.6</v>
      </c>
      <c r="AX1051">
        <v>20.399999999999999</v>
      </c>
      <c r="AY1051">
        <v>20.3</v>
      </c>
      <c r="AZ1051">
        <v>20.399999999999999</v>
      </c>
      <c r="BA1051">
        <v>32</v>
      </c>
      <c r="BB1051">
        <v>28.9</v>
      </c>
      <c r="BC1051">
        <v>26.2</v>
      </c>
      <c r="BD1051">
        <v>28.9</v>
      </c>
      <c r="BE1051">
        <v>44.1</v>
      </c>
      <c r="BF1051">
        <v>36.5</v>
      </c>
      <c r="BG1051">
        <v>30.4</v>
      </c>
      <c r="BH1051">
        <v>36.5</v>
      </c>
      <c r="BI1051"/>
      <c r="BJ1051"/>
      <c r="BK1051"/>
      <c r="BL1051"/>
      <c r="BM1051"/>
      <c r="BN1051"/>
      <c r="BO1051"/>
      <c r="BP1051"/>
      <c r="BQ1051" t="s">
        <v>3118</v>
      </c>
      <c r="BR1051" t="s">
        <v>67</v>
      </c>
      <c r="BS1051" s="1">
        <v>44881</v>
      </c>
      <c r="BT1051" t="s">
        <v>3018</v>
      </c>
      <c r="BU1051" t="s">
        <v>3017</v>
      </c>
      <c r="BV1051"/>
      <c r="BW1051"/>
      <c r="BX1051"/>
      <c r="BY1051"/>
      <c r="BZ1051"/>
    </row>
    <row r="1052" spans="1:78" s="11" customFormat="1" x14ac:dyDescent="0.2">
      <c r="A1052" t="s">
        <v>3036</v>
      </c>
      <c r="B1052"/>
      <c r="C1052" t="s">
        <v>1495</v>
      </c>
      <c r="D1052" t="s">
        <v>2983</v>
      </c>
      <c r="E1052" t="s">
        <v>2986</v>
      </c>
      <c r="F1052" t="s">
        <v>2987</v>
      </c>
      <c r="G1052" t="s">
        <v>2986</v>
      </c>
      <c r="H1052" t="s">
        <v>2987</v>
      </c>
      <c r="I1052"/>
      <c r="J1052"/>
      <c r="K1052"/>
      <c r="L1052"/>
      <c r="M1052">
        <v>21.3</v>
      </c>
      <c r="N1052">
        <v>21.1</v>
      </c>
      <c r="O1052">
        <v>21.8</v>
      </c>
      <c r="P1052">
        <v>21.8</v>
      </c>
      <c r="Q1052">
        <v>24</v>
      </c>
      <c r="R1052">
        <v>28.5</v>
      </c>
      <c r="S1052">
        <v>28.9</v>
      </c>
      <c r="T1052">
        <v>28.9</v>
      </c>
      <c r="U1052">
        <v>25.3</v>
      </c>
      <c r="V1052">
        <v>28.4</v>
      </c>
      <c r="W1052">
        <v>27.2</v>
      </c>
      <c r="X1052">
        <v>28.4</v>
      </c>
      <c r="Y1052">
        <v>27.7</v>
      </c>
      <c r="Z1052">
        <v>28.4</v>
      </c>
      <c r="AA1052">
        <v>26.7</v>
      </c>
      <c r="AB1052">
        <v>28.4</v>
      </c>
      <c r="AC1052">
        <v>36.5</v>
      </c>
      <c r="AD1052">
        <v>39.6</v>
      </c>
      <c r="AE1052">
        <v>35.5</v>
      </c>
      <c r="AF1052">
        <v>39.6</v>
      </c>
      <c r="AG1052">
        <v>39.1</v>
      </c>
      <c r="AH1052">
        <v>48.5</v>
      </c>
      <c r="AI1052">
        <v>42.8</v>
      </c>
      <c r="AJ1052">
        <v>48.5</v>
      </c>
      <c r="AK1052"/>
      <c r="AL1052"/>
      <c r="AM1052"/>
      <c r="AN1052"/>
      <c r="AO1052"/>
      <c r="AP1052"/>
      <c r="AQ1052"/>
      <c r="AR1052"/>
      <c r="AS1052"/>
      <c r="AT1052"/>
      <c r="AU1052"/>
      <c r="AV1052"/>
      <c r="AW1052"/>
      <c r="AX1052"/>
      <c r="AY1052"/>
      <c r="AZ1052"/>
      <c r="BA1052"/>
      <c r="BB1052"/>
      <c r="BC1052"/>
      <c r="BD1052"/>
      <c r="BE1052"/>
      <c r="BF1052"/>
      <c r="BG1052"/>
      <c r="BH1052"/>
      <c r="BI1052"/>
      <c r="BJ1052"/>
      <c r="BK1052"/>
      <c r="BL1052"/>
      <c r="BM1052"/>
      <c r="BN1052"/>
      <c r="BO1052"/>
      <c r="BP1052"/>
      <c r="BQ1052" t="s">
        <v>3105</v>
      </c>
      <c r="BR1052" t="s">
        <v>67</v>
      </c>
      <c r="BS1052" s="1">
        <v>44881</v>
      </c>
      <c r="BT1052" t="s">
        <v>3018</v>
      </c>
      <c r="BU1052" t="s">
        <v>3017</v>
      </c>
      <c r="BV1052"/>
      <c r="BW1052"/>
      <c r="BX1052"/>
      <c r="BY1052"/>
      <c r="BZ1052"/>
    </row>
    <row r="1053" spans="1:78" s="11" customFormat="1" x14ac:dyDescent="0.2">
      <c r="A1053" s="10" t="s">
        <v>3360</v>
      </c>
      <c r="B1053" s="10"/>
      <c r="C1053" s="10" t="s">
        <v>1495</v>
      </c>
      <c r="D1053" s="10" t="s">
        <v>2983</v>
      </c>
      <c r="E1053" s="10" t="s">
        <v>2986</v>
      </c>
      <c r="F1053" s="10" t="s">
        <v>2987</v>
      </c>
      <c r="G1053" s="10" t="s">
        <v>2986</v>
      </c>
      <c r="H1053" s="10" t="s">
        <v>2987</v>
      </c>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c r="AN1053" s="10"/>
      <c r="AO1053" s="10"/>
      <c r="AP1053" s="10"/>
      <c r="AQ1053" s="10"/>
      <c r="AR1053" s="10"/>
      <c r="AS1053" s="10"/>
      <c r="AT1053" s="10"/>
      <c r="AU1053" s="10"/>
      <c r="AV1053" s="10"/>
      <c r="AW1053" s="10"/>
      <c r="AX1053" s="10"/>
      <c r="AY1053" s="10"/>
      <c r="AZ1053" s="10"/>
      <c r="BA1053" s="10"/>
      <c r="BB1053" s="10"/>
      <c r="BC1053" s="10"/>
      <c r="BD1053" s="10"/>
      <c r="BE1053" s="10"/>
      <c r="BF1053" s="10"/>
      <c r="BG1053" s="10"/>
      <c r="BH1053" s="10"/>
      <c r="BI1053" s="10"/>
      <c r="BJ1053" s="10"/>
      <c r="BK1053" s="10"/>
      <c r="BL1053" s="10"/>
      <c r="BM1053" s="10"/>
      <c r="BN1053" s="10"/>
      <c r="BO1053" s="10"/>
      <c r="BP1053" s="10"/>
      <c r="BQ1053" s="10"/>
      <c r="BR1053" s="10" t="s">
        <v>67</v>
      </c>
      <c r="BS1053" s="12">
        <v>44886</v>
      </c>
      <c r="BT1053" s="10" t="s">
        <v>3241</v>
      </c>
      <c r="BU1053" s="10">
        <v>3622</v>
      </c>
      <c r="BV1053" s="10" t="s">
        <v>60</v>
      </c>
      <c r="BW1053" s="10" t="s">
        <v>3241</v>
      </c>
      <c r="BX1053"/>
      <c r="BY1053"/>
      <c r="BZ1053"/>
    </row>
    <row r="1054" spans="1:78" s="6" customFormat="1" x14ac:dyDescent="0.2">
      <c r="A1054" s="6" t="s">
        <v>3094</v>
      </c>
      <c r="C1054" s="6" t="s">
        <v>1495</v>
      </c>
      <c r="D1054" s="6" t="s">
        <v>2983</v>
      </c>
      <c r="E1054" s="6" t="s">
        <v>2986</v>
      </c>
      <c r="F1054" s="6" t="s">
        <v>267</v>
      </c>
      <c r="G1054" s="6" t="s">
        <v>2986</v>
      </c>
      <c r="H1054" s="6" t="s">
        <v>267</v>
      </c>
      <c r="I1054" s="6" t="b">
        <v>0</v>
      </c>
      <c r="BO1054" s="6">
        <v>168</v>
      </c>
      <c r="BQ1054" s="6" t="s">
        <v>3276</v>
      </c>
      <c r="BR1054" s="6" t="s">
        <v>67</v>
      </c>
      <c r="BS1054" s="7">
        <v>44883</v>
      </c>
      <c r="BT1054" s="6" t="s">
        <v>3241</v>
      </c>
      <c r="BU1054" s="6">
        <v>3622</v>
      </c>
    </row>
    <row r="1055" spans="1:78" s="6" customFormat="1" x14ac:dyDescent="0.2">
      <c r="A1055" s="6" t="s">
        <v>3296</v>
      </c>
      <c r="C1055" s="6" t="s">
        <v>1495</v>
      </c>
      <c r="D1055" s="6" t="s">
        <v>2983</v>
      </c>
      <c r="E1055" s="6" t="s">
        <v>2986</v>
      </c>
      <c r="F1055" s="6" t="s">
        <v>267</v>
      </c>
      <c r="G1055" s="6" t="s">
        <v>2986</v>
      </c>
      <c r="H1055" s="6" t="s">
        <v>267</v>
      </c>
      <c r="I1055" s="6" t="b">
        <v>0</v>
      </c>
      <c r="BP1055" s="6">
        <v>196</v>
      </c>
      <c r="BQ1055" s="6" t="s">
        <v>3297</v>
      </c>
      <c r="BR1055" s="6" t="s">
        <v>67</v>
      </c>
      <c r="BS1055" s="7">
        <v>44883</v>
      </c>
      <c r="BT1055" s="6" t="s">
        <v>3241</v>
      </c>
      <c r="BU1055" s="6">
        <v>3622</v>
      </c>
    </row>
    <row r="1056" spans="1:78" s="6" customFormat="1" x14ac:dyDescent="0.2">
      <c r="A1056" s="6" t="s">
        <v>3253</v>
      </c>
      <c r="C1056" s="6" t="s">
        <v>1495</v>
      </c>
      <c r="D1056" s="6" t="s">
        <v>2983</v>
      </c>
      <c r="E1056" s="6" t="s">
        <v>2986</v>
      </c>
      <c r="F1056" s="6" t="s">
        <v>267</v>
      </c>
      <c r="G1056" s="6" t="s">
        <v>2986</v>
      </c>
      <c r="H1056" s="6" t="s">
        <v>267</v>
      </c>
      <c r="I1056" s="6" t="b">
        <v>0</v>
      </c>
      <c r="BO1056" s="6">
        <v>174</v>
      </c>
      <c r="BQ1056" s="6" t="s">
        <v>3275</v>
      </c>
      <c r="BR1056" s="6" t="s">
        <v>67</v>
      </c>
      <c r="BS1056" s="7">
        <v>44883</v>
      </c>
      <c r="BT1056" s="6" t="s">
        <v>3241</v>
      </c>
      <c r="BU1056" s="6">
        <v>3622</v>
      </c>
    </row>
    <row r="1057" spans="1:78" s="6" customFormat="1" x14ac:dyDescent="0.2">
      <c r="A1057" s="6" t="s">
        <v>3252</v>
      </c>
      <c r="C1057" s="6" t="s">
        <v>1495</v>
      </c>
      <c r="D1057" s="6" t="s">
        <v>2983</v>
      </c>
      <c r="E1057" s="6" t="s">
        <v>2986</v>
      </c>
      <c r="F1057" s="6" t="s">
        <v>267</v>
      </c>
      <c r="G1057" s="6" t="s">
        <v>2986</v>
      </c>
      <c r="H1057" s="6" t="s">
        <v>267</v>
      </c>
      <c r="I1057" s="6" t="b">
        <v>0</v>
      </c>
      <c r="BO1057" s="6">
        <v>188</v>
      </c>
      <c r="BQ1057" s="6" t="s">
        <v>3274</v>
      </c>
      <c r="BR1057" s="6" t="s">
        <v>67</v>
      </c>
      <c r="BS1057" s="7">
        <v>44883</v>
      </c>
      <c r="BT1057" s="6" t="s">
        <v>3241</v>
      </c>
      <c r="BU1057" s="6">
        <v>3622</v>
      </c>
    </row>
    <row r="1058" spans="1:78" s="11" customFormat="1" x14ac:dyDescent="0.2">
      <c r="A1058" s="10" t="s">
        <v>3363</v>
      </c>
      <c r="B1058" s="10"/>
      <c r="C1058" s="10" t="s">
        <v>1495</v>
      </c>
      <c r="D1058" s="10" t="s">
        <v>2983</v>
      </c>
      <c r="E1058" s="10" t="s">
        <v>3364</v>
      </c>
      <c r="F1058" s="10" t="s">
        <v>3365</v>
      </c>
      <c r="G1058" s="10" t="s">
        <v>3364</v>
      </c>
      <c r="H1058" s="10" t="s">
        <v>3365</v>
      </c>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c r="AN1058" s="10"/>
      <c r="AO1058" s="10"/>
      <c r="AP1058" s="10"/>
      <c r="AQ1058" s="10"/>
      <c r="AR1058" s="10"/>
      <c r="AS1058" s="10"/>
      <c r="AT1058" s="10"/>
      <c r="AU1058" s="10"/>
      <c r="AV1058" s="10"/>
      <c r="AW1058" s="10"/>
      <c r="AX1058" s="10"/>
      <c r="AY1058" s="10"/>
      <c r="AZ1058" s="10"/>
      <c r="BA1058" s="10"/>
      <c r="BB1058" s="10"/>
      <c r="BC1058" s="10"/>
      <c r="BD1058" s="10"/>
      <c r="BE1058" s="10"/>
      <c r="BF1058" s="10"/>
      <c r="BG1058" s="10"/>
      <c r="BH1058" s="10"/>
      <c r="BI1058" s="10"/>
      <c r="BJ1058" s="10"/>
      <c r="BK1058" s="10"/>
      <c r="BL1058" s="10"/>
      <c r="BM1058" s="10"/>
      <c r="BN1058" s="10"/>
      <c r="BO1058" s="10"/>
      <c r="BP1058" s="10"/>
      <c r="BQ1058" s="10"/>
      <c r="BR1058" s="10" t="s">
        <v>67</v>
      </c>
      <c r="BS1058" s="12">
        <v>44886</v>
      </c>
      <c r="BT1058" s="10" t="s">
        <v>3241</v>
      </c>
      <c r="BU1058" s="10">
        <v>3622</v>
      </c>
      <c r="BV1058" s="10" t="s">
        <v>60</v>
      </c>
      <c r="BW1058" s="10" t="s">
        <v>3241</v>
      </c>
      <c r="BX1058"/>
      <c r="BY1058"/>
      <c r="BZ1058"/>
    </row>
    <row r="1059" spans="1:78" s="11" customFormat="1" x14ac:dyDescent="0.2">
      <c r="A1059" s="10" t="s">
        <v>3366</v>
      </c>
      <c r="B1059" s="10"/>
      <c r="C1059" s="10" t="s">
        <v>1495</v>
      </c>
      <c r="D1059" s="10" t="s">
        <v>2983</v>
      </c>
      <c r="E1059" s="10" t="s">
        <v>3364</v>
      </c>
      <c r="F1059" s="10" t="s">
        <v>3365</v>
      </c>
      <c r="G1059" s="10" t="s">
        <v>3364</v>
      </c>
      <c r="H1059" s="10" t="s">
        <v>3365</v>
      </c>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c r="AN1059" s="10"/>
      <c r="AO1059" s="10"/>
      <c r="AP1059" s="10"/>
      <c r="AQ1059" s="10"/>
      <c r="AR1059" s="10"/>
      <c r="AS1059" s="10"/>
      <c r="AT1059" s="10"/>
      <c r="AU1059" s="10"/>
      <c r="AV1059" s="10"/>
      <c r="AW1059" s="10"/>
      <c r="AX1059" s="10"/>
      <c r="AY1059" s="10"/>
      <c r="AZ1059" s="10"/>
      <c r="BA1059" s="10"/>
      <c r="BB1059" s="10"/>
      <c r="BC1059" s="10"/>
      <c r="BD1059" s="10"/>
      <c r="BE1059" s="10"/>
      <c r="BF1059" s="10"/>
      <c r="BG1059" s="10"/>
      <c r="BH1059" s="10"/>
      <c r="BI1059" s="10"/>
      <c r="BJ1059" s="10"/>
      <c r="BK1059" s="10"/>
      <c r="BL1059" s="10"/>
      <c r="BM1059" s="10"/>
      <c r="BN1059" s="10"/>
      <c r="BO1059" s="10"/>
      <c r="BP1059" s="10"/>
      <c r="BQ1059" s="10"/>
      <c r="BR1059" s="10" t="s">
        <v>67</v>
      </c>
      <c r="BS1059" s="12">
        <v>44886</v>
      </c>
      <c r="BT1059" s="10" t="s">
        <v>3241</v>
      </c>
      <c r="BU1059" s="10">
        <v>3622</v>
      </c>
      <c r="BV1059" s="10" t="s">
        <v>60</v>
      </c>
      <c r="BW1059" s="10" t="s">
        <v>3241</v>
      </c>
      <c r="BX1059"/>
      <c r="BY1059"/>
      <c r="BZ1059"/>
    </row>
    <row r="1060" spans="1:78" s="6" customFormat="1" x14ac:dyDescent="0.2">
      <c r="A1060" s="6" t="s">
        <v>3009</v>
      </c>
      <c r="C1060" s="6" t="s">
        <v>1495</v>
      </c>
      <c r="D1060" s="6" t="s">
        <v>2983</v>
      </c>
      <c r="E1060" s="6" t="s">
        <v>3251</v>
      </c>
      <c r="F1060" s="6" t="s">
        <v>3298</v>
      </c>
      <c r="G1060" s="6" t="s">
        <v>3251</v>
      </c>
      <c r="H1060" s="6" t="s">
        <v>3298</v>
      </c>
      <c r="BO1060" s="6">
        <v>164</v>
      </c>
      <c r="BQ1060" s="6" t="s">
        <v>3301</v>
      </c>
      <c r="BR1060" s="6" t="s">
        <v>67</v>
      </c>
      <c r="BS1060" s="7">
        <v>44883</v>
      </c>
      <c r="BT1060" s="6" t="s">
        <v>3241</v>
      </c>
      <c r="BU1060" s="6">
        <v>3622</v>
      </c>
    </row>
    <row r="1061" spans="1:78" s="6" customFormat="1" x14ac:dyDescent="0.2">
      <c r="A1061" s="6" t="s">
        <v>3250</v>
      </c>
      <c r="C1061" s="6" t="s">
        <v>1495</v>
      </c>
      <c r="D1061" s="6" t="s">
        <v>2983</v>
      </c>
      <c r="E1061" s="6" t="s">
        <v>3251</v>
      </c>
      <c r="F1061" s="6" t="s">
        <v>3298</v>
      </c>
      <c r="G1061" s="6" t="s">
        <v>3251</v>
      </c>
      <c r="H1061" s="6" t="s">
        <v>3298</v>
      </c>
      <c r="I1061" s="6" t="b">
        <v>0</v>
      </c>
      <c r="BO1061" s="6">
        <v>164</v>
      </c>
      <c r="BQ1061" s="6" t="s">
        <v>3272</v>
      </c>
      <c r="BR1061" s="6" t="s">
        <v>67</v>
      </c>
      <c r="BS1061" s="7">
        <v>44883</v>
      </c>
      <c r="BT1061" s="6" t="s">
        <v>3241</v>
      </c>
      <c r="BU1061" s="6">
        <v>3622</v>
      </c>
    </row>
    <row r="1062" spans="1:78" s="11" customFormat="1" x14ac:dyDescent="0.2">
      <c r="A1062" s="10" t="s">
        <v>3250</v>
      </c>
      <c r="B1062" s="10"/>
      <c r="C1062" s="10" t="s">
        <v>1495</v>
      </c>
      <c r="D1062" s="10" t="s">
        <v>2983</v>
      </c>
      <c r="E1062" s="10" t="s">
        <v>3251</v>
      </c>
      <c r="F1062" s="10" t="s">
        <v>3298</v>
      </c>
      <c r="G1062" s="10" t="s">
        <v>3251</v>
      </c>
      <c r="H1062" s="10" t="s">
        <v>3298</v>
      </c>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c r="AN1062" s="10"/>
      <c r="AO1062" s="10"/>
      <c r="AP1062" s="10"/>
      <c r="AQ1062" s="10"/>
      <c r="AR1062" s="10"/>
      <c r="AS1062" s="10"/>
      <c r="AT1062" s="10"/>
      <c r="AU1062" s="10"/>
      <c r="AV1062" s="10"/>
      <c r="AW1062" s="10"/>
      <c r="AX1062" s="10"/>
      <c r="AY1062" s="10"/>
      <c r="AZ1062" s="10"/>
      <c r="BA1062" s="10"/>
      <c r="BB1062" s="10"/>
      <c r="BC1062" s="10"/>
      <c r="BD1062" s="10"/>
      <c r="BE1062" s="10"/>
      <c r="BF1062" s="10"/>
      <c r="BG1062" s="10"/>
      <c r="BH1062" s="10"/>
      <c r="BI1062" s="10"/>
      <c r="BJ1062" s="10"/>
      <c r="BK1062" s="10"/>
      <c r="BL1062" s="10"/>
      <c r="BM1062" s="10"/>
      <c r="BN1062" s="10"/>
      <c r="BO1062" s="10"/>
      <c r="BP1062" s="10"/>
      <c r="BQ1062" s="10"/>
      <c r="BR1062" s="10" t="s">
        <v>67</v>
      </c>
      <c r="BS1062" s="12">
        <v>44886</v>
      </c>
      <c r="BT1062" s="10" t="s">
        <v>3241</v>
      </c>
      <c r="BU1062" s="10">
        <v>3622</v>
      </c>
      <c r="BV1062" s="10" t="s">
        <v>60</v>
      </c>
      <c r="BW1062" s="10" t="s">
        <v>3241</v>
      </c>
      <c r="BX1062"/>
      <c r="BY1062"/>
      <c r="BZ1062"/>
    </row>
    <row r="1063" spans="1:78" s="6" customFormat="1" x14ac:dyDescent="0.2">
      <c r="A1063" s="6" t="s">
        <v>3038</v>
      </c>
      <c r="C1063" s="6" t="s">
        <v>1495</v>
      </c>
      <c r="D1063" s="6" t="s">
        <v>2983</v>
      </c>
      <c r="E1063" s="6" t="s">
        <v>3251</v>
      </c>
      <c r="F1063" s="6" t="s">
        <v>267</v>
      </c>
      <c r="G1063" s="6" t="s">
        <v>3251</v>
      </c>
      <c r="H1063" s="6" t="s">
        <v>267</v>
      </c>
      <c r="I1063" s="6" t="b">
        <v>0</v>
      </c>
      <c r="BO1063" s="6">
        <v>163</v>
      </c>
      <c r="BQ1063" s="6" t="s">
        <v>3273</v>
      </c>
      <c r="BR1063" s="6" t="s">
        <v>67</v>
      </c>
      <c r="BS1063" s="7">
        <v>44883</v>
      </c>
      <c r="BT1063" s="6" t="s">
        <v>3241</v>
      </c>
      <c r="BU1063" s="6">
        <v>3622</v>
      </c>
    </row>
    <row r="1064" spans="1:78" s="6" customFormat="1" x14ac:dyDescent="0.2">
      <c r="A1064" s="6" t="s">
        <v>3091</v>
      </c>
      <c r="C1064" s="6" t="s">
        <v>1495</v>
      </c>
      <c r="D1064" s="6" t="s">
        <v>2983</v>
      </c>
      <c r="E1064" s="6" t="s">
        <v>3251</v>
      </c>
      <c r="F1064" s="6" t="s">
        <v>267</v>
      </c>
      <c r="G1064" s="6" t="s">
        <v>3251</v>
      </c>
      <c r="H1064" s="6" t="s">
        <v>267</v>
      </c>
      <c r="I1064" s="6" t="b">
        <v>0</v>
      </c>
      <c r="BP1064" s="6">
        <v>168</v>
      </c>
      <c r="BQ1064" s="6" t="s">
        <v>3277</v>
      </c>
      <c r="BR1064" s="6" t="s">
        <v>67</v>
      </c>
      <c r="BS1064" s="7">
        <v>44883</v>
      </c>
      <c r="BT1064" s="6" t="s">
        <v>3241</v>
      </c>
      <c r="BU1064" s="6">
        <v>3622</v>
      </c>
    </row>
    <row r="1065" spans="1:78" s="6" customFormat="1" x14ac:dyDescent="0.2">
      <c r="A1065" s="6" t="s">
        <v>3146</v>
      </c>
      <c r="C1065" s="6" t="s">
        <v>1495</v>
      </c>
      <c r="D1065" s="6" t="s">
        <v>2983</v>
      </c>
      <c r="E1065" s="6" t="s">
        <v>3251</v>
      </c>
      <c r="F1065" s="6" t="s">
        <v>267</v>
      </c>
      <c r="G1065" s="6" t="s">
        <v>3251</v>
      </c>
      <c r="H1065" s="6" t="s">
        <v>267</v>
      </c>
      <c r="I1065" s="6" t="b">
        <v>0</v>
      </c>
      <c r="BO1065" s="6">
        <v>184</v>
      </c>
      <c r="BQ1065" s="6" t="s">
        <v>3270</v>
      </c>
      <c r="BR1065" s="6" t="s">
        <v>67</v>
      </c>
      <c r="BS1065" s="7">
        <v>44883</v>
      </c>
      <c r="BT1065" s="6" t="s">
        <v>3241</v>
      </c>
      <c r="BU1065" s="6">
        <v>3622</v>
      </c>
    </row>
    <row r="1066" spans="1:78" s="6" customFormat="1" x14ac:dyDescent="0.2">
      <c r="A1066" s="6" t="s">
        <v>3146</v>
      </c>
      <c r="C1066" s="6" t="s">
        <v>1495</v>
      </c>
      <c r="D1066" s="6" t="s">
        <v>2983</v>
      </c>
      <c r="E1066" s="6" t="s">
        <v>3251</v>
      </c>
      <c r="F1066" s="6" t="s">
        <v>267</v>
      </c>
      <c r="G1066" s="6" t="s">
        <v>3251</v>
      </c>
      <c r="H1066" s="6" t="s">
        <v>267</v>
      </c>
      <c r="I1066" s="6" t="b">
        <v>0</v>
      </c>
      <c r="BP1066" s="6">
        <v>192</v>
      </c>
      <c r="BQ1066" s="6" t="s">
        <v>3294</v>
      </c>
      <c r="BR1066" s="6" t="s">
        <v>67</v>
      </c>
      <c r="BS1066" s="7">
        <v>44883</v>
      </c>
      <c r="BT1066" s="6" t="s">
        <v>3241</v>
      </c>
      <c r="BU1066" s="6">
        <v>3622</v>
      </c>
    </row>
    <row r="1067" spans="1:78" s="6" customFormat="1" x14ac:dyDescent="0.2">
      <c r="A1067" s="6" t="s">
        <v>3037</v>
      </c>
      <c r="C1067" s="6" t="s">
        <v>1495</v>
      </c>
      <c r="D1067" s="6" t="s">
        <v>2983</v>
      </c>
      <c r="E1067" s="6" t="s">
        <v>3251</v>
      </c>
      <c r="F1067" s="6" t="s">
        <v>267</v>
      </c>
      <c r="G1067" s="6" t="s">
        <v>3251</v>
      </c>
      <c r="H1067" s="6" t="s">
        <v>267</v>
      </c>
      <c r="I1067" s="6" t="b">
        <v>0</v>
      </c>
      <c r="BO1067" s="6">
        <v>179</v>
      </c>
      <c r="BQ1067" s="6" t="s">
        <v>3271</v>
      </c>
      <c r="BR1067" s="6" t="s">
        <v>67</v>
      </c>
      <c r="BS1067" s="7">
        <v>44883</v>
      </c>
      <c r="BT1067" s="6" t="s">
        <v>3241</v>
      </c>
      <c r="BU1067" s="6">
        <v>3622</v>
      </c>
    </row>
    <row r="1068" spans="1:78" s="6" customFormat="1" x14ac:dyDescent="0.2">
      <c r="A1068" s="6" t="s">
        <v>3037</v>
      </c>
      <c r="C1068" s="6" t="s">
        <v>1495</v>
      </c>
      <c r="D1068" s="6" t="s">
        <v>2983</v>
      </c>
      <c r="E1068" s="6" t="s">
        <v>3251</v>
      </c>
      <c r="F1068" s="6" t="s">
        <v>267</v>
      </c>
      <c r="G1068" s="6" t="s">
        <v>3251</v>
      </c>
      <c r="H1068" s="6" t="s">
        <v>267</v>
      </c>
      <c r="I1068" s="6" t="b">
        <v>0</v>
      </c>
      <c r="BP1068" s="6">
        <v>173</v>
      </c>
      <c r="BQ1068" s="6" t="s">
        <v>3295</v>
      </c>
      <c r="BR1068" s="6" t="s">
        <v>67</v>
      </c>
      <c r="BS1068" s="7">
        <v>44883</v>
      </c>
      <c r="BT1068" s="6" t="s">
        <v>3241</v>
      </c>
      <c r="BU1068" s="6">
        <v>3622</v>
      </c>
    </row>
    <row r="1069" spans="1:78" s="6" customFormat="1" x14ac:dyDescent="0.2">
      <c r="A1069" s="6" t="s">
        <v>3036</v>
      </c>
      <c r="C1069" s="6" t="s">
        <v>1495</v>
      </c>
      <c r="D1069" s="6" t="s">
        <v>2983</v>
      </c>
      <c r="E1069" s="6" t="s">
        <v>3251</v>
      </c>
      <c r="F1069" s="6" t="s">
        <v>267</v>
      </c>
      <c r="G1069" s="6" t="s">
        <v>3251</v>
      </c>
      <c r="H1069" s="6" t="s">
        <v>267</v>
      </c>
      <c r="I1069" s="6" t="b">
        <v>0</v>
      </c>
      <c r="BO1069" s="6">
        <v>161</v>
      </c>
      <c r="BQ1069" s="6" t="s">
        <v>3257</v>
      </c>
      <c r="BR1069" s="6" t="s">
        <v>67</v>
      </c>
      <c r="BS1069" s="7">
        <v>44883</v>
      </c>
      <c r="BT1069" s="6" t="s">
        <v>3241</v>
      </c>
      <c r="BU1069" s="6">
        <v>3622</v>
      </c>
    </row>
    <row r="1070" spans="1:78" s="6" customFormat="1" x14ac:dyDescent="0.2">
      <c r="A1070" s="6" t="s">
        <v>3036</v>
      </c>
      <c r="C1070" s="6" t="s">
        <v>1495</v>
      </c>
      <c r="D1070" s="6" t="s">
        <v>2983</v>
      </c>
      <c r="E1070" s="6" t="s">
        <v>3251</v>
      </c>
      <c r="F1070" s="6" t="s">
        <v>267</v>
      </c>
      <c r="G1070" s="6" t="s">
        <v>3251</v>
      </c>
      <c r="H1070" s="6" t="s">
        <v>267</v>
      </c>
      <c r="I1070" s="6" t="b">
        <v>0</v>
      </c>
      <c r="BP1070" s="6">
        <v>169</v>
      </c>
      <c r="BQ1070" s="6" t="s">
        <v>3285</v>
      </c>
      <c r="BR1070" s="6" t="s">
        <v>67</v>
      </c>
      <c r="BS1070" s="7">
        <v>44883</v>
      </c>
      <c r="BT1070" s="6" t="s">
        <v>3241</v>
      </c>
      <c r="BU1070" s="6">
        <v>3622</v>
      </c>
    </row>
    <row r="1071" spans="1:78" s="6" customFormat="1" x14ac:dyDescent="0.2">
      <c r="A1071" s="6" t="s">
        <v>3009</v>
      </c>
      <c r="C1071" s="6" t="s">
        <v>1495</v>
      </c>
      <c r="D1071" s="6" t="s">
        <v>2983</v>
      </c>
      <c r="E1071" s="6" t="s">
        <v>3251</v>
      </c>
      <c r="F1071" s="6" t="s">
        <v>770</v>
      </c>
      <c r="G1071" s="6" t="s">
        <v>3251</v>
      </c>
      <c r="H1071" s="6" t="s">
        <v>770</v>
      </c>
      <c r="BO1071" s="6">
        <v>171.8</v>
      </c>
      <c r="BQ1071" s="6" t="s">
        <v>3300</v>
      </c>
      <c r="BR1071" s="6" t="s">
        <v>67</v>
      </c>
      <c r="BS1071" s="7">
        <v>44883</v>
      </c>
      <c r="BT1071" s="6" t="s">
        <v>3241</v>
      </c>
      <c r="BU1071" s="6">
        <v>3622</v>
      </c>
    </row>
    <row r="1072" spans="1:78" s="6" customFormat="1" x14ac:dyDescent="0.2">
      <c r="A1072" s="6" t="s">
        <v>3009</v>
      </c>
      <c r="C1072" s="6" t="s">
        <v>1495</v>
      </c>
      <c r="D1072" s="6" t="s">
        <v>2983</v>
      </c>
      <c r="E1072" s="6" t="s">
        <v>3251</v>
      </c>
      <c r="F1072" s="6" t="s">
        <v>770</v>
      </c>
      <c r="G1072" s="6" t="s">
        <v>3251</v>
      </c>
      <c r="H1072" s="6" t="s">
        <v>770</v>
      </c>
      <c r="BP1072" s="6">
        <v>175.5</v>
      </c>
      <c r="BQ1072" s="6" t="s">
        <v>3304</v>
      </c>
      <c r="BR1072" s="6" t="s">
        <v>67</v>
      </c>
      <c r="BS1072" s="7">
        <v>44883</v>
      </c>
      <c r="BT1072" s="6" t="s">
        <v>3241</v>
      </c>
      <c r="BU1072" s="6">
        <v>3622</v>
      </c>
    </row>
    <row r="1073" spans="1:78" s="11" customFormat="1" x14ac:dyDescent="0.2">
      <c r="A1073" s="10" t="s">
        <v>3038</v>
      </c>
      <c r="B1073" s="10"/>
      <c r="C1073" s="10" t="s">
        <v>1495</v>
      </c>
      <c r="D1073" s="10" t="s">
        <v>2983</v>
      </c>
      <c r="E1073" s="10" t="s">
        <v>3251</v>
      </c>
      <c r="F1073" s="10" t="s">
        <v>770</v>
      </c>
      <c r="G1073" s="10" t="s">
        <v>3251</v>
      </c>
      <c r="H1073" s="10" t="s">
        <v>770</v>
      </c>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c r="AN1073" s="10"/>
      <c r="AO1073" s="10"/>
      <c r="AP1073" s="10"/>
      <c r="AQ1073" s="10"/>
      <c r="AR1073" s="10"/>
      <c r="AS1073" s="10"/>
      <c r="AT1073" s="10"/>
      <c r="AU1073" s="10"/>
      <c r="AV1073" s="10"/>
      <c r="AW1073" s="10"/>
      <c r="AX1073" s="10"/>
      <c r="AY1073" s="10"/>
      <c r="AZ1073" s="10"/>
      <c r="BA1073" s="10"/>
      <c r="BB1073" s="10"/>
      <c r="BC1073" s="10"/>
      <c r="BD1073" s="10"/>
      <c r="BE1073" s="10"/>
      <c r="BF1073" s="10"/>
      <c r="BG1073" s="10"/>
      <c r="BH1073" s="10"/>
      <c r="BI1073" s="10"/>
      <c r="BJ1073" s="10"/>
      <c r="BK1073" s="10"/>
      <c r="BL1073" s="10"/>
      <c r="BM1073" s="10"/>
      <c r="BN1073" s="10"/>
      <c r="BO1073" s="10"/>
      <c r="BP1073" s="10"/>
      <c r="BQ1073" s="10"/>
      <c r="BR1073" s="10" t="s">
        <v>67</v>
      </c>
      <c r="BS1073" s="12">
        <v>44886</v>
      </c>
      <c r="BT1073" s="10" t="s">
        <v>3241</v>
      </c>
      <c r="BU1073" s="10">
        <v>3622</v>
      </c>
      <c r="BV1073" s="10" t="s">
        <v>60</v>
      </c>
      <c r="BW1073" s="10" t="s">
        <v>3241</v>
      </c>
      <c r="BX1073"/>
      <c r="BY1073"/>
      <c r="BZ1073"/>
    </row>
    <row r="1074" spans="1:78" s="11" customFormat="1" x14ac:dyDescent="0.2">
      <c r="A1074" s="10" t="s">
        <v>3068</v>
      </c>
      <c r="B1074" s="10"/>
      <c r="C1074" s="10" t="s">
        <v>1495</v>
      </c>
      <c r="D1074" s="10" t="s">
        <v>2983</v>
      </c>
      <c r="E1074" s="10" t="s">
        <v>3251</v>
      </c>
      <c r="F1074" s="10" t="s">
        <v>770</v>
      </c>
      <c r="G1074" s="10" t="s">
        <v>3251</v>
      </c>
      <c r="H1074" s="10" t="s">
        <v>770</v>
      </c>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c r="AN1074" s="10"/>
      <c r="AO1074" s="10"/>
      <c r="AP1074" s="10"/>
      <c r="AQ1074" s="10"/>
      <c r="AR1074" s="10"/>
      <c r="AS1074" s="10"/>
      <c r="AT1074" s="10"/>
      <c r="AU1074" s="10"/>
      <c r="AV1074" s="10"/>
      <c r="AW1074" s="10"/>
      <c r="AX1074" s="10"/>
      <c r="AY1074" s="10"/>
      <c r="AZ1074" s="10"/>
      <c r="BA1074" s="10"/>
      <c r="BB1074" s="10"/>
      <c r="BC1074" s="10"/>
      <c r="BD1074" s="10"/>
      <c r="BE1074" s="10"/>
      <c r="BF1074" s="10"/>
      <c r="BG1074" s="10"/>
      <c r="BH1074" s="10"/>
      <c r="BI1074" s="10"/>
      <c r="BJ1074" s="10"/>
      <c r="BK1074" s="10"/>
      <c r="BL1074" s="10"/>
      <c r="BM1074" s="10"/>
      <c r="BN1074" s="10"/>
      <c r="BO1074" s="10"/>
      <c r="BP1074" s="10"/>
      <c r="BQ1074" s="10"/>
      <c r="BR1074" s="10" t="s">
        <v>67</v>
      </c>
      <c r="BS1074" s="12">
        <v>44886</v>
      </c>
      <c r="BT1074" s="10" t="s">
        <v>3241</v>
      </c>
      <c r="BU1074" s="10">
        <v>3622</v>
      </c>
      <c r="BV1074" s="10" t="s">
        <v>60</v>
      </c>
      <c r="BW1074" s="10" t="s">
        <v>3241</v>
      </c>
      <c r="BX1074"/>
      <c r="BY1074"/>
      <c r="BZ1074"/>
    </row>
    <row r="1075" spans="1:78" s="11" customFormat="1" x14ac:dyDescent="0.2">
      <c r="A1075" s="10" t="s">
        <v>3091</v>
      </c>
      <c r="B1075" s="10"/>
      <c r="C1075" s="10" t="s">
        <v>1495</v>
      </c>
      <c r="D1075" s="10" t="s">
        <v>2983</v>
      </c>
      <c r="E1075" s="10" t="s">
        <v>3251</v>
      </c>
      <c r="F1075" s="10" t="s">
        <v>770</v>
      </c>
      <c r="G1075" s="10" t="s">
        <v>3251</v>
      </c>
      <c r="H1075" s="10" t="s">
        <v>770</v>
      </c>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c r="AN1075" s="10"/>
      <c r="AO1075" s="10"/>
      <c r="AP1075" s="10"/>
      <c r="AQ1075" s="10"/>
      <c r="AR1075" s="10"/>
      <c r="AS1075" s="10"/>
      <c r="AT1075" s="10"/>
      <c r="AU1075" s="10"/>
      <c r="AV1075" s="10"/>
      <c r="AW1075" s="10"/>
      <c r="AX1075" s="10"/>
      <c r="AY1075" s="10"/>
      <c r="AZ1075" s="10"/>
      <c r="BA1075" s="10"/>
      <c r="BB1075" s="10"/>
      <c r="BC1075" s="10"/>
      <c r="BD1075" s="10"/>
      <c r="BE1075" s="10"/>
      <c r="BF1075" s="10"/>
      <c r="BG1075" s="10"/>
      <c r="BH1075" s="10"/>
      <c r="BI1075" s="10"/>
      <c r="BJ1075" s="10"/>
      <c r="BK1075" s="10"/>
      <c r="BL1075" s="10"/>
      <c r="BM1075" s="10"/>
      <c r="BN1075" s="10"/>
      <c r="BO1075" s="10"/>
      <c r="BP1075" s="10"/>
      <c r="BQ1075" s="10"/>
      <c r="BR1075" s="10" t="s">
        <v>67</v>
      </c>
      <c r="BS1075" s="12">
        <v>44886</v>
      </c>
      <c r="BT1075" s="10" t="s">
        <v>3241</v>
      </c>
      <c r="BU1075" s="10">
        <v>3622</v>
      </c>
      <c r="BV1075" s="10" t="s">
        <v>60</v>
      </c>
      <c r="BW1075" s="10" t="s">
        <v>3241</v>
      </c>
      <c r="BX1075"/>
      <c r="BY1075"/>
      <c r="BZ1075"/>
    </row>
    <row r="1076" spans="1:78" s="11" customFormat="1" x14ac:dyDescent="0.2">
      <c r="A1076" s="10" t="s">
        <v>3146</v>
      </c>
      <c r="B1076" s="10"/>
      <c r="C1076" s="10" t="s">
        <v>1495</v>
      </c>
      <c r="D1076" s="10" t="s">
        <v>2983</v>
      </c>
      <c r="E1076" s="10" t="s">
        <v>3251</v>
      </c>
      <c r="F1076" s="10" t="s">
        <v>770</v>
      </c>
      <c r="G1076" s="10" t="s">
        <v>3251</v>
      </c>
      <c r="H1076" s="10" t="s">
        <v>770</v>
      </c>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c r="AN1076" s="10"/>
      <c r="AO1076" s="10"/>
      <c r="AP1076" s="10"/>
      <c r="AQ1076" s="10"/>
      <c r="AR1076" s="10"/>
      <c r="AS1076" s="10"/>
      <c r="AT1076" s="10"/>
      <c r="AU1076" s="10"/>
      <c r="AV1076" s="10"/>
      <c r="AW1076" s="10"/>
      <c r="AX1076" s="10"/>
      <c r="AY1076" s="10"/>
      <c r="AZ1076" s="10"/>
      <c r="BA1076" s="10"/>
      <c r="BB1076" s="10"/>
      <c r="BC1076" s="10"/>
      <c r="BD1076" s="10"/>
      <c r="BE1076" s="10"/>
      <c r="BF1076" s="10"/>
      <c r="BG1076" s="10"/>
      <c r="BH1076" s="10"/>
      <c r="BI1076" s="10"/>
      <c r="BJ1076" s="10"/>
      <c r="BK1076" s="10"/>
      <c r="BL1076" s="10"/>
      <c r="BM1076" s="10"/>
      <c r="BN1076" s="10"/>
      <c r="BO1076" s="10"/>
      <c r="BP1076" s="10"/>
      <c r="BQ1076" s="10"/>
      <c r="BR1076" s="10" t="s">
        <v>67</v>
      </c>
      <c r="BS1076" s="12">
        <v>44886</v>
      </c>
      <c r="BT1076" s="10" t="s">
        <v>3241</v>
      </c>
      <c r="BU1076" s="10">
        <v>3622</v>
      </c>
      <c r="BV1076" s="10" t="s">
        <v>60</v>
      </c>
      <c r="BW1076" s="10" t="s">
        <v>3241</v>
      </c>
      <c r="BX1076"/>
      <c r="BY1076"/>
      <c r="BZ1076"/>
    </row>
    <row r="1077" spans="1:78" s="11" customFormat="1" x14ac:dyDescent="0.2">
      <c r="A1077" s="10" t="s">
        <v>3036</v>
      </c>
      <c r="B1077" s="10"/>
      <c r="C1077" s="10" t="s">
        <v>1495</v>
      </c>
      <c r="D1077" s="10" t="s">
        <v>2983</v>
      </c>
      <c r="E1077" s="10" t="s">
        <v>3251</v>
      </c>
      <c r="F1077" s="10" t="s">
        <v>770</v>
      </c>
      <c r="G1077" s="10" t="s">
        <v>3251</v>
      </c>
      <c r="H1077" s="10" t="s">
        <v>770</v>
      </c>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c r="AN1077" s="10"/>
      <c r="AO1077" s="10"/>
      <c r="AP1077" s="10"/>
      <c r="AQ1077" s="10"/>
      <c r="AR1077" s="10"/>
      <c r="AS1077" s="10"/>
      <c r="AT1077" s="10"/>
      <c r="AU1077" s="10"/>
      <c r="AV1077" s="10"/>
      <c r="AW1077" s="10"/>
      <c r="AX1077" s="10"/>
      <c r="AY1077" s="10"/>
      <c r="AZ1077" s="10"/>
      <c r="BA1077" s="10"/>
      <c r="BB1077" s="10"/>
      <c r="BC1077" s="10"/>
      <c r="BD1077" s="10"/>
      <c r="BE1077" s="10"/>
      <c r="BF1077" s="10"/>
      <c r="BG1077" s="10"/>
      <c r="BH1077" s="10"/>
      <c r="BI1077" s="10"/>
      <c r="BJ1077" s="10"/>
      <c r="BK1077" s="10"/>
      <c r="BL1077" s="10"/>
      <c r="BM1077" s="10"/>
      <c r="BN1077" s="10"/>
      <c r="BO1077" s="10"/>
      <c r="BP1077" s="10"/>
      <c r="BQ1077" s="10"/>
      <c r="BR1077" s="10" t="s">
        <v>67</v>
      </c>
      <c r="BS1077" s="12">
        <v>44886</v>
      </c>
      <c r="BT1077" s="10" t="s">
        <v>3241</v>
      </c>
      <c r="BU1077" s="10">
        <v>3622</v>
      </c>
      <c r="BV1077" s="10" t="s">
        <v>60</v>
      </c>
      <c r="BW1077" s="10" t="s">
        <v>3241</v>
      </c>
      <c r="BX1077" s="30"/>
      <c r="BY1077" s="30"/>
      <c r="BZ1077" s="30"/>
    </row>
    <row r="1078" spans="1:78" s="11" customFormat="1" x14ac:dyDescent="0.2">
      <c r="A1078" s="10" t="s">
        <v>3146</v>
      </c>
      <c r="B1078" s="10"/>
      <c r="C1078" s="10" t="s">
        <v>1495</v>
      </c>
      <c r="D1078" s="10" t="s">
        <v>2983</v>
      </c>
      <c r="E1078" s="10" t="s">
        <v>3251</v>
      </c>
      <c r="F1078" s="10" t="s">
        <v>770</v>
      </c>
      <c r="G1078" s="10" t="s">
        <v>3142</v>
      </c>
      <c r="H1078" s="10" t="s">
        <v>3147</v>
      </c>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c r="AN1078" s="10"/>
      <c r="AO1078" s="10"/>
      <c r="AP1078" s="10"/>
      <c r="AQ1078" s="10"/>
      <c r="AR1078" s="10"/>
      <c r="AS1078" s="10"/>
      <c r="AT1078" s="10"/>
      <c r="AU1078" s="10"/>
      <c r="AV1078" s="10"/>
      <c r="AW1078" s="10"/>
      <c r="AX1078" s="10"/>
      <c r="AY1078" s="10"/>
      <c r="AZ1078" s="10"/>
      <c r="BA1078" s="10"/>
      <c r="BB1078" s="10"/>
      <c r="BC1078" s="10"/>
      <c r="BD1078" s="10"/>
      <c r="BE1078" s="10"/>
      <c r="BF1078" s="10"/>
      <c r="BG1078" s="10"/>
      <c r="BH1078" s="10"/>
      <c r="BI1078" s="10"/>
      <c r="BJ1078" s="10"/>
      <c r="BK1078" s="10"/>
      <c r="BL1078" s="10"/>
      <c r="BM1078" s="10"/>
      <c r="BN1078" s="10"/>
      <c r="BO1078" s="10"/>
      <c r="BP1078" s="10"/>
      <c r="BQ1078" s="10"/>
      <c r="BR1078" s="10" t="s">
        <v>67</v>
      </c>
      <c r="BS1078" s="12">
        <v>44881</v>
      </c>
      <c r="BT1078" s="10" t="s">
        <v>3018</v>
      </c>
      <c r="BU1078" s="10" t="s">
        <v>3017</v>
      </c>
      <c r="BV1078" s="10" t="s">
        <v>60</v>
      </c>
      <c r="BW1078" s="10" t="s">
        <v>3018</v>
      </c>
      <c r="BX1078"/>
      <c r="BY1078"/>
      <c r="BZ1078"/>
    </row>
    <row r="1079" spans="1:78" s="11" customFormat="1" x14ac:dyDescent="0.2">
      <c r="A1079" t="s">
        <v>3012</v>
      </c>
      <c r="B1079"/>
      <c r="C1079" t="s">
        <v>1495</v>
      </c>
      <c r="D1079" t="s">
        <v>2983</v>
      </c>
      <c r="E1079" t="s">
        <v>2990</v>
      </c>
      <c r="F1079" t="s">
        <v>2991</v>
      </c>
      <c r="G1079" t="s">
        <v>3011</v>
      </c>
      <c r="H1079" t="s">
        <v>2991</v>
      </c>
      <c r="I1079"/>
      <c r="J1079"/>
      <c r="K1079"/>
      <c r="L1079"/>
      <c r="M1079"/>
      <c r="N1079"/>
      <c r="O1079"/>
      <c r="P1079"/>
      <c r="Q1079"/>
      <c r="R1079"/>
      <c r="S1079"/>
      <c r="T1079"/>
      <c r="U1079"/>
      <c r="V1079"/>
      <c r="W1079"/>
      <c r="X1079"/>
      <c r="Y1079"/>
      <c r="Z1079"/>
      <c r="AA1079"/>
      <c r="AB1079"/>
      <c r="AC1079">
        <v>26.5</v>
      </c>
      <c r="AD1079"/>
      <c r="AE1079"/>
      <c r="AF1079"/>
      <c r="AG1079"/>
      <c r="AH1079"/>
      <c r="AI1079"/>
      <c r="AJ1079"/>
      <c r="AK1079"/>
      <c r="AL1079"/>
      <c r="AM1079"/>
      <c r="AN1079"/>
      <c r="AO1079"/>
      <c r="AP1079"/>
      <c r="AQ1079"/>
      <c r="AR1079"/>
      <c r="AS1079"/>
      <c r="AT1079"/>
      <c r="AU1079"/>
      <c r="AV1079"/>
      <c r="AW1079"/>
      <c r="AX1079"/>
      <c r="AY1079"/>
      <c r="AZ1079"/>
      <c r="BA1079"/>
      <c r="BB1079"/>
      <c r="BC1079"/>
      <c r="BD1079"/>
      <c r="BE1079"/>
      <c r="BF1079"/>
      <c r="BG1079"/>
      <c r="BH1079"/>
      <c r="BI1079"/>
      <c r="BJ1079"/>
      <c r="BK1079"/>
      <c r="BL1079"/>
      <c r="BM1079"/>
      <c r="BN1079"/>
      <c r="BO1079"/>
      <c r="BP1079"/>
      <c r="BQ1079" t="s">
        <v>3007</v>
      </c>
      <c r="BR1079" t="s">
        <v>67</v>
      </c>
      <c r="BS1079" s="1">
        <v>44880</v>
      </c>
      <c r="BT1079" t="s">
        <v>3002</v>
      </c>
      <c r="BU1079">
        <v>3605</v>
      </c>
      <c r="BV1079" t="s">
        <v>60</v>
      </c>
      <c r="BW1079" t="s">
        <v>3002</v>
      </c>
      <c r="BX1079"/>
      <c r="BY1079"/>
      <c r="BZ1079"/>
    </row>
    <row r="1080" spans="1:78" s="11" customFormat="1" x14ac:dyDescent="0.2">
      <c r="A1080" s="10" t="s">
        <v>3055</v>
      </c>
      <c r="B1080" s="10"/>
      <c r="C1080" s="10" t="s">
        <v>1495</v>
      </c>
      <c r="D1080" s="10" t="s">
        <v>2983</v>
      </c>
      <c r="E1080" s="10" t="s">
        <v>2990</v>
      </c>
      <c r="F1080" s="10" t="s">
        <v>2991</v>
      </c>
      <c r="G1080" s="10" t="s">
        <v>3369</v>
      </c>
      <c r="H1080" s="10" t="s">
        <v>3143</v>
      </c>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c r="AK1080" s="10"/>
      <c r="AL1080" s="10"/>
      <c r="AM1080" s="10"/>
      <c r="AN1080" s="10"/>
      <c r="AO1080" s="10"/>
      <c r="AP1080" s="10"/>
      <c r="AQ1080" s="10"/>
      <c r="AR1080" s="10"/>
      <c r="AS1080" s="10"/>
      <c r="AT1080" s="10"/>
      <c r="AU1080" s="10"/>
      <c r="AV1080" s="10"/>
      <c r="AW1080" s="10"/>
      <c r="AX1080" s="10"/>
      <c r="AY1080" s="10"/>
      <c r="AZ1080" s="10"/>
      <c r="BA1080" s="10"/>
      <c r="BB1080" s="10"/>
      <c r="BC1080" s="10"/>
      <c r="BD1080" s="10"/>
      <c r="BE1080" s="10"/>
      <c r="BF1080" s="10"/>
      <c r="BG1080" s="10"/>
      <c r="BH1080" s="10"/>
      <c r="BI1080" s="10"/>
      <c r="BJ1080" s="10"/>
      <c r="BK1080" s="10"/>
      <c r="BL1080" s="10"/>
      <c r="BM1080" s="10"/>
      <c r="BN1080" s="10"/>
      <c r="BO1080" s="10"/>
      <c r="BP1080" s="10"/>
      <c r="BQ1080" s="10"/>
      <c r="BR1080" s="14" t="s">
        <v>67</v>
      </c>
      <c r="BS1080" s="12">
        <v>44881</v>
      </c>
      <c r="BT1080" s="10" t="s">
        <v>3018</v>
      </c>
      <c r="BU1080" s="10" t="s">
        <v>3017</v>
      </c>
      <c r="BV1080" s="10" t="s">
        <v>60</v>
      </c>
      <c r="BW1080" s="10" t="s">
        <v>3018</v>
      </c>
      <c r="BX1080"/>
      <c r="BY1080"/>
      <c r="BZ1080"/>
    </row>
    <row r="1081" spans="1:78" s="11" customFormat="1" x14ac:dyDescent="0.2">
      <c r="A1081" s="10" t="s">
        <v>3141</v>
      </c>
      <c r="B1081" s="10"/>
      <c r="C1081" s="10" t="s">
        <v>1495</v>
      </c>
      <c r="D1081" s="10" t="s">
        <v>2983</v>
      </c>
      <c r="E1081" s="10" t="s">
        <v>2990</v>
      </c>
      <c r="F1081" s="10" t="s">
        <v>2991</v>
      </c>
      <c r="G1081" s="10" t="s">
        <v>3142</v>
      </c>
      <c r="H1081" s="10" t="s">
        <v>1021</v>
      </c>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c r="AK1081" s="10"/>
      <c r="AL1081" s="10"/>
      <c r="AM1081" s="10"/>
      <c r="AN1081" s="10"/>
      <c r="AO1081" s="10"/>
      <c r="AP1081" s="10"/>
      <c r="AQ1081" s="10"/>
      <c r="AR1081" s="10"/>
      <c r="AS1081" s="10"/>
      <c r="AT1081" s="10"/>
      <c r="AU1081" s="10"/>
      <c r="AV1081" s="10"/>
      <c r="AW1081" s="10"/>
      <c r="AX1081" s="10"/>
      <c r="AY1081" s="10"/>
      <c r="AZ1081" s="10"/>
      <c r="BA1081" s="10"/>
      <c r="BB1081" s="10"/>
      <c r="BC1081" s="10"/>
      <c r="BD1081" s="10"/>
      <c r="BE1081" s="10"/>
      <c r="BF1081" s="10"/>
      <c r="BG1081" s="10"/>
      <c r="BH1081" s="10"/>
      <c r="BI1081" s="10"/>
      <c r="BJ1081" s="10"/>
      <c r="BK1081" s="10"/>
      <c r="BL1081" s="10"/>
      <c r="BM1081" s="10"/>
      <c r="BN1081" s="10"/>
      <c r="BO1081" s="10"/>
      <c r="BP1081" s="10"/>
      <c r="BQ1081" s="10"/>
      <c r="BR1081" s="10" t="s">
        <v>67</v>
      </c>
      <c r="BS1081" s="12">
        <v>44881</v>
      </c>
      <c r="BT1081" s="10" t="s">
        <v>3018</v>
      </c>
      <c r="BU1081" s="10" t="s">
        <v>3017</v>
      </c>
      <c r="BV1081" s="10" t="s">
        <v>60</v>
      </c>
      <c r="BW1081" s="10" t="s">
        <v>3018</v>
      </c>
      <c r="BX1081"/>
      <c r="BY1081"/>
      <c r="BZ1081"/>
    </row>
    <row r="1082" spans="1:78" s="11" customFormat="1" x14ac:dyDescent="0.2">
      <c r="A1082" s="10" t="s">
        <v>3134</v>
      </c>
      <c r="B1082" s="10"/>
      <c r="C1082" s="10" t="s">
        <v>1495</v>
      </c>
      <c r="D1082" s="10" t="s">
        <v>2983</v>
      </c>
      <c r="E1082" s="10" t="s">
        <v>2990</v>
      </c>
      <c r="F1082" s="10" t="s">
        <v>2991</v>
      </c>
      <c r="G1082" s="10" t="s">
        <v>2990</v>
      </c>
      <c r="H1082" s="10" t="s">
        <v>3135</v>
      </c>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c r="AN1082" s="10"/>
      <c r="AO1082" s="10"/>
      <c r="AP1082" s="10"/>
      <c r="AQ1082" s="10"/>
      <c r="AR1082" s="10"/>
      <c r="AS1082" s="10"/>
      <c r="AT1082" s="10"/>
      <c r="AU1082" s="10"/>
      <c r="AV1082" s="10"/>
      <c r="AW1082" s="10"/>
      <c r="AX1082" s="10"/>
      <c r="AY1082" s="10"/>
      <c r="AZ1082" s="10"/>
      <c r="BA1082" s="10"/>
      <c r="BB1082" s="10"/>
      <c r="BC1082" s="10"/>
      <c r="BD1082" s="10"/>
      <c r="BE1082" s="10"/>
      <c r="BF1082" s="10"/>
      <c r="BG1082" s="10"/>
      <c r="BH1082" s="10"/>
      <c r="BI1082" s="10"/>
      <c r="BJ1082" s="10"/>
      <c r="BK1082" s="10"/>
      <c r="BL1082" s="10"/>
      <c r="BM1082" s="10"/>
      <c r="BN1082" s="10"/>
      <c r="BO1082" s="10"/>
      <c r="BP1082" s="10"/>
      <c r="BQ1082" s="10"/>
      <c r="BR1082" s="10" t="s">
        <v>67</v>
      </c>
      <c r="BS1082" s="12">
        <v>44881</v>
      </c>
      <c r="BT1082" s="10" t="s">
        <v>3018</v>
      </c>
      <c r="BU1082" s="10" t="s">
        <v>3017</v>
      </c>
      <c r="BV1082" s="10" t="s">
        <v>60</v>
      </c>
      <c r="BW1082" s="10" t="s">
        <v>3018</v>
      </c>
      <c r="BX1082"/>
      <c r="BY1082"/>
      <c r="BZ1082"/>
    </row>
    <row r="1083" spans="1:78" s="11" customFormat="1" x14ac:dyDescent="0.2">
      <c r="A1083" s="10" t="s">
        <v>3136</v>
      </c>
      <c r="B1083" s="10"/>
      <c r="C1083" s="10" t="s">
        <v>1495</v>
      </c>
      <c r="D1083" s="10" t="s">
        <v>2983</v>
      </c>
      <c r="E1083" s="10" t="s">
        <v>2990</v>
      </c>
      <c r="F1083" s="10" t="s">
        <v>2991</v>
      </c>
      <c r="G1083" s="10" t="s">
        <v>2990</v>
      </c>
      <c r="H1083" s="10" t="s">
        <v>3135</v>
      </c>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c r="AK1083" s="10"/>
      <c r="AL1083" s="10"/>
      <c r="AM1083" s="10"/>
      <c r="AN1083" s="10"/>
      <c r="AO1083" s="10"/>
      <c r="AP1083" s="10"/>
      <c r="AQ1083" s="10"/>
      <c r="AR1083" s="10"/>
      <c r="AS1083" s="10"/>
      <c r="AT1083" s="10"/>
      <c r="AU1083" s="10"/>
      <c r="AV1083" s="10"/>
      <c r="AW1083" s="10"/>
      <c r="AX1083" s="10"/>
      <c r="AY1083" s="10"/>
      <c r="AZ1083" s="10"/>
      <c r="BA1083" s="10"/>
      <c r="BB1083" s="10"/>
      <c r="BC1083" s="10"/>
      <c r="BD1083" s="10"/>
      <c r="BE1083" s="10"/>
      <c r="BF1083" s="10"/>
      <c r="BG1083" s="10"/>
      <c r="BH1083" s="10"/>
      <c r="BI1083" s="10"/>
      <c r="BJ1083" s="10"/>
      <c r="BK1083" s="10"/>
      <c r="BL1083" s="10"/>
      <c r="BM1083" s="10"/>
      <c r="BN1083" s="10"/>
      <c r="BO1083" s="10"/>
      <c r="BP1083" s="10"/>
      <c r="BQ1083" s="10"/>
      <c r="BR1083" s="10" t="s">
        <v>67</v>
      </c>
      <c r="BS1083" s="12">
        <v>44881</v>
      </c>
      <c r="BT1083" s="10" t="s">
        <v>3018</v>
      </c>
      <c r="BU1083" s="10" t="s">
        <v>3017</v>
      </c>
      <c r="BV1083" s="10" t="s">
        <v>60</v>
      </c>
      <c r="BW1083" s="10" t="s">
        <v>3018</v>
      </c>
      <c r="BX1083"/>
      <c r="BY1083"/>
      <c r="BZ1083"/>
    </row>
    <row r="1084" spans="1:78" s="11" customFormat="1" x14ac:dyDescent="0.2">
      <c r="A1084" s="11" t="s">
        <v>1700</v>
      </c>
      <c r="C1084" s="11" t="s">
        <v>1495</v>
      </c>
      <c r="D1084" s="11" t="s">
        <v>2983</v>
      </c>
      <c r="E1084" s="11" t="s">
        <v>2990</v>
      </c>
      <c r="F1084" s="11" t="s">
        <v>2991</v>
      </c>
      <c r="G1084" s="11" t="s">
        <v>2990</v>
      </c>
      <c r="H1084" s="11" t="s">
        <v>2991</v>
      </c>
      <c r="BX1084"/>
      <c r="BY1084"/>
      <c r="BZ1084"/>
    </row>
    <row r="1085" spans="1:78" s="11" customFormat="1" x14ac:dyDescent="0.2">
      <c r="A1085" s="10" t="s">
        <v>3137</v>
      </c>
      <c r="B1085" s="10"/>
      <c r="C1085" s="10" t="s">
        <v>1495</v>
      </c>
      <c r="D1085" s="10" t="s">
        <v>2983</v>
      </c>
      <c r="E1085" s="10" t="s">
        <v>2990</v>
      </c>
      <c r="F1085" s="10" t="s">
        <v>2991</v>
      </c>
      <c r="G1085" s="10" t="s">
        <v>2990</v>
      </c>
      <c r="H1085" s="10" t="s">
        <v>2991</v>
      </c>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c r="AK1085" s="10"/>
      <c r="AL1085" s="10"/>
      <c r="AM1085" s="10"/>
      <c r="AN1085" s="10"/>
      <c r="AO1085" s="10"/>
      <c r="AP1085" s="10"/>
      <c r="AQ1085" s="10"/>
      <c r="AR1085" s="10"/>
      <c r="AS1085" s="10"/>
      <c r="AT1085" s="10"/>
      <c r="AU1085" s="10"/>
      <c r="AV1085" s="10"/>
      <c r="AW1085" s="10"/>
      <c r="AX1085" s="10"/>
      <c r="AY1085" s="10"/>
      <c r="AZ1085" s="10"/>
      <c r="BA1085" s="10"/>
      <c r="BB1085" s="10"/>
      <c r="BC1085" s="10"/>
      <c r="BD1085" s="10"/>
      <c r="BE1085" s="10"/>
      <c r="BF1085" s="10"/>
      <c r="BG1085" s="10"/>
      <c r="BH1085" s="10"/>
      <c r="BI1085" s="10"/>
      <c r="BJ1085" s="10"/>
      <c r="BK1085" s="10"/>
      <c r="BL1085" s="10"/>
      <c r="BM1085" s="10"/>
      <c r="BN1085" s="10"/>
      <c r="BO1085" s="10"/>
      <c r="BP1085" s="10"/>
      <c r="BQ1085" s="10"/>
      <c r="BR1085" s="10" t="s">
        <v>67</v>
      </c>
      <c r="BS1085" s="12">
        <v>44881</v>
      </c>
      <c r="BT1085" s="10" t="s">
        <v>3018</v>
      </c>
      <c r="BU1085" s="10" t="s">
        <v>3017</v>
      </c>
      <c r="BV1085" s="10" t="s">
        <v>60</v>
      </c>
      <c r="BW1085" s="10" t="s">
        <v>3018</v>
      </c>
      <c r="BX1085"/>
      <c r="BY1085"/>
      <c r="BZ1085"/>
    </row>
    <row r="1086" spans="1:78" s="11" customFormat="1" x14ac:dyDescent="0.2">
      <c r="A1086" s="10" t="s">
        <v>3137</v>
      </c>
      <c r="B1086" s="10"/>
      <c r="C1086" s="10" t="s">
        <v>1495</v>
      </c>
      <c r="D1086" s="10" t="s">
        <v>2983</v>
      </c>
      <c r="E1086" s="10" t="s">
        <v>2990</v>
      </c>
      <c r="F1086" s="10" t="s">
        <v>2991</v>
      </c>
      <c r="G1086" s="10" t="s">
        <v>2990</v>
      </c>
      <c r="H1086" s="10" t="s">
        <v>2991</v>
      </c>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c r="AK1086" s="10"/>
      <c r="AL1086" s="10"/>
      <c r="AM1086" s="10"/>
      <c r="AN1086" s="10"/>
      <c r="AO1086" s="10"/>
      <c r="AP1086" s="10"/>
      <c r="AQ1086" s="10"/>
      <c r="AR1086" s="10"/>
      <c r="AS1086" s="10"/>
      <c r="AT1086" s="10"/>
      <c r="AU1086" s="10"/>
      <c r="AV1086" s="10"/>
      <c r="AW1086" s="10"/>
      <c r="AX1086" s="10"/>
      <c r="AY1086" s="10"/>
      <c r="AZ1086" s="10"/>
      <c r="BA1086" s="10"/>
      <c r="BB1086" s="10"/>
      <c r="BC1086" s="10"/>
      <c r="BD1086" s="10"/>
      <c r="BE1086" s="10"/>
      <c r="BF1086" s="10"/>
      <c r="BG1086" s="10"/>
      <c r="BH1086" s="10"/>
      <c r="BI1086" s="10"/>
      <c r="BJ1086" s="10"/>
      <c r="BK1086" s="10"/>
      <c r="BL1086" s="10"/>
      <c r="BM1086" s="10"/>
      <c r="BN1086" s="10"/>
      <c r="BO1086" s="10"/>
      <c r="BP1086" s="10"/>
      <c r="BQ1086" s="10"/>
      <c r="BR1086" s="10" t="s">
        <v>67</v>
      </c>
      <c r="BS1086" s="12">
        <v>44886</v>
      </c>
      <c r="BT1086" s="10" t="s">
        <v>3241</v>
      </c>
      <c r="BU1086" s="10">
        <v>3622</v>
      </c>
      <c r="BV1086" s="10" t="s">
        <v>60</v>
      </c>
      <c r="BW1086" s="10" t="s">
        <v>3241</v>
      </c>
      <c r="BX1086"/>
      <c r="BY1086"/>
      <c r="BZ1086"/>
    </row>
    <row r="1087" spans="1:78" s="11" customFormat="1" x14ac:dyDescent="0.2">
      <c r="A1087" s="10" t="s">
        <v>3144</v>
      </c>
      <c r="B1087" s="10"/>
      <c r="C1087" s="10" t="s">
        <v>1495</v>
      </c>
      <c r="D1087" s="10" t="s">
        <v>2983</v>
      </c>
      <c r="E1087" s="10" t="s">
        <v>2990</v>
      </c>
      <c r="F1087" s="10" t="s">
        <v>2991</v>
      </c>
      <c r="G1087" s="10" t="s">
        <v>2990</v>
      </c>
      <c r="H1087" s="10" t="s">
        <v>2991</v>
      </c>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c r="AN1087" s="10"/>
      <c r="AO1087" s="10"/>
      <c r="AP1087" s="10"/>
      <c r="AQ1087" s="10"/>
      <c r="AR1087" s="10"/>
      <c r="AS1087" s="10"/>
      <c r="AT1087" s="10"/>
      <c r="AU1087" s="10"/>
      <c r="AV1087" s="10"/>
      <c r="AW1087" s="10"/>
      <c r="AX1087" s="10"/>
      <c r="AY1087" s="10"/>
      <c r="AZ1087" s="10"/>
      <c r="BA1087" s="10"/>
      <c r="BB1087" s="10"/>
      <c r="BC1087" s="10"/>
      <c r="BD1087" s="10"/>
      <c r="BE1087" s="10"/>
      <c r="BF1087" s="10"/>
      <c r="BG1087" s="10"/>
      <c r="BH1087" s="10"/>
      <c r="BI1087" s="10"/>
      <c r="BJ1087" s="10"/>
      <c r="BK1087" s="10"/>
      <c r="BL1087" s="10"/>
      <c r="BM1087" s="10"/>
      <c r="BN1087" s="10"/>
      <c r="BO1087" s="10"/>
      <c r="BP1087" s="10"/>
      <c r="BQ1087" s="10"/>
      <c r="BR1087" s="10" t="s">
        <v>67</v>
      </c>
      <c r="BS1087" s="12">
        <v>44881</v>
      </c>
      <c r="BT1087" s="10" t="s">
        <v>3018</v>
      </c>
      <c r="BU1087" s="10" t="s">
        <v>3017</v>
      </c>
      <c r="BV1087" s="10" t="s">
        <v>60</v>
      </c>
      <c r="BW1087" s="10" t="s">
        <v>3018</v>
      </c>
      <c r="BX1087"/>
      <c r="BY1087"/>
      <c r="BZ1087"/>
    </row>
    <row r="1088" spans="1:78" s="11" customFormat="1" x14ac:dyDescent="0.2">
      <c r="A1088" s="10" t="s">
        <v>3189</v>
      </c>
      <c r="B1088" s="10"/>
      <c r="C1088" s="10" t="s">
        <v>1495</v>
      </c>
      <c r="D1088" s="10" t="s">
        <v>2983</v>
      </c>
      <c r="E1088" s="10" t="s">
        <v>2990</v>
      </c>
      <c r="F1088" s="10" t="s">
        <v>2991</v>
      </c>
      <c r="G1088" s="10" t="s">
        <v>2990</v>
      </c>
      <c r="H1088" s="10" t="s">
        <v>2991</v>
      </c>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c r="AN1088" s="10"/>
      <c r="AO1088" s="10"/>
      <c r="AP1088" s="10"/>
      <c r="AQ1088" s="10"/>
      <c r="AR1088" s="10"/>
      <c r="AS1088" s="10"/>
      <c r="AT1088" s="10"/>
      <c r="AU1088" s="10"/>
      <c r="AV1088" s="10"/>
      <c r="AW1088" s="10"/>
      <c r="AX1088" s="10"/>
      <c r="AY1088" s="10"/>
      <c r="AZ1088" s="10"/>
      <c r="BA1088" s="10"/>
      <c r="BB1088" s="10"/>
      <c r="BC1088" s="10"/>
      <c r="BD1088" s="10"/>
      <c r="BE1088" s="10"/>
      <c r="BF1088" s="10"/>
      <c r="BG1088" s="10"/>
      <c r="BH1088" s="10"/>
      <c r="BI1088" s="10"/>
      <c r="BJ1088" s="10"/>
      <c r="BK1088" s="10"/>
      <c r="BL1088" s="10"/>
      <c r="BM1088" s="10"/>
      <c r="BN1088" s="10"/>
      <c r="BO1088" s="10"/>
      <c r="BP1088" s="10"/>
      <c r="BQ1088" s="10"/>
      <c r="BR1088" s="10" t="s">
        <v>67</v>
      </c>
      <c r="BS1088" s="12">
        <v>44886</v>
      </c>
      <c r="BT1088" s="10" t="s">
        <v>3241</v>
      </c>
      <c r="BU1088" s="10">
        <v>3622</v>
      </c>
      <c r="BV1088" s="10" t="s">
        <v>60</v>
      </c>
      <c r="BW1088" s="10" t="s">
        <v>3241</v>
      </c>
      <c r="BX1088"/>
      <c r="BY1088"/>
      <c r="BZ1088"/>
    </row>
    <row r="1089" spans="1:78" s="11" customFormat="1" x14ac:dyDescent="0.2">
      <c r="A1089" s="10" t="s">
        <v>3139</v>
      </c>
      <c r="B1089" s="10"/>
      <c r="C1089" s="10" t="s">
        <v>1495</v>
      </c>
      <c r="D1089" s="10" t="s">
        <v>2983</v>
      </c>
      <c r="E1089" s="10" t="s">
        <v>2990</v>
      </c>
      <c r="F1089" s="10" t="s">
        <v>2991</v>
      </c>
      <c r="G1089" s="10" t="s">
        <v>2990</v>
      </c>
      <c r="H1089" s="10" t="s">
        <v>2991</v>
      </c>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c r="AN1089" s="10"/>
      <c r="AO1089" s="10"/>
      <c r="AP1089" s="10"/>
      <c r="AQ1089" s="10"/>
      <c r="AR1089" s="10"/>
      <c r="AS1089" s="10"/>
      <c r="AT1089" s="10"/>
      <c r="AU1089" s="10"/>
      <c r="AV1089" s="10"/>
      <c r="AW1089" s="10"/>
      <c r="AX1089" s="10"/>
      <c r="AY1089" s="10"/>
      <c r="AZ1089" s="10"/>
      <c r="BA1089" s="10"/>
      <c r="BB1089" s="10"/>
      <c r="BC1089" s="10"/>
      <c r="BD1089" s="10"/>
      <c r="BE1089" s="10"/>
      <c r="BF1089" s="10"/>
      <c r="BG1089" s="10"/>
      <c r="BH1089" s="10"/>
      <c r="BI1089" s="10"/>
      <c r="BJ1089" s="10"/>
      <c r="BK1089" s="10"/>
      <c r="BL1089" s="10"/>
      <c r="BM1089" s="10"/>
      <c r="BN1089" s="10"/>
      <c r="BO1089" s="10"/>
      <c r="BP1089" s="10"/>
      <c r="BQ1089" s="10"/>
      <c r="BR1089" s="10" t="s">
        <v>67</v>
      </c>
      <c r="BS1089" s="12">
        <v>44881</v>
      </c>
      <c r="BT1089" s="10" t="s">
        <v>3018</v>
      </c>
      <c r="BU1089" s="10" t="s">
        <v>3017</v>
      </c>
      <c r="BV1089" s="10" t="s">
        <v>60</v>
      </c>
      <c r="BW1089" s="10" t="s">
        <v>3018</v>
      </c>
      <c r="BX1089"/>
      <c r="BY1089"/>
      <c r="BZ1089"/>
    </row>
    <row r="1090" spans="1:78" s="11" customFormat="1" x14ac:dyDescent="0.2">
      <c r="A1090" s="10" t="s">
        <v>3140</v>
      </c>
      <c r="B1090" s="10"/>
      <c r="C1090" s="10" t="s">
        <v>1495</v>
      </c>
      <c r="D1090" s="10" t="s">
        <v>2983</v>
      </c>
      <c r="E1090" s="10" t="s">
        <v>2990</v>
      </c>
      <c r="F1090" s="10" t="s">
        <v>2991</v>
      </c>
      <c r="G1090" s="10" t="s">
        <v>2990</v>
      </c>
      <c r="H1090" s="10" t="s">
        <v>2991</v>
      </c>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c r="AK1090" s="10"/>
      <c r="AL1090" s="10"/>
      <c r="AM1090" s="10"/>
      <c r="AN1090" s="10"/>
      <c r="AO1090" s="10"/>
      <c r="AP1090" s="10"/>
      <c r="AQ1090" s="10"/>
      <c r="AR1090" s="10"/>
      <c r="AS1090" s="10"/>
      <c r="AT1090" s="10"/>
      <c r="AU1090" s="10"/>
      <c r="AV1090" s="10"/>
      <c r="AW1090" s="10"/>
      <c r="AX1090" s="10"/>
      <c r="AY1090" s="10"/>
      <c r="AZ1090" s="10"/>
      <c r="BA1090" s="10"/>
      <c r="BB1090" s="10"/>
      <c r="BC1090" s="10"/>
      <c r="BD1090" s="10"/>
      <c r="BE1090" s="10"/>
      <c r="BF1090" s="10"/>
      <c r="BG1090" s="10"/>
      <c r="BH1090" s="10"/>
      <c r="BI1090" s="10"/>
      <c r="BJ1090" s="10"/>
      <c r="BK1090" s="10"/>
      <c r="BL1090" s="10"/>
      <c r="BM1090" s="10"/>
      <c r="BN1090" s="10"/>
      <c r="BO1090" s="10"/>
      <c r="BP1090" s="10"/>
      <c r="BQ1090" s="10"/>
      <c r="BR1090" s="10" t="s">
        <v>67</v>
      </c>
      <c r="BS1090" s="12">
        <v>44881</v>
      </c>
      <c r="BT1090" s="10" t="s">
        <v>3018</v>
      </c>
      <c r="BU1090" s="10" t="s">
        <v>3017</v>
      </c>
      <c r="BV1090" s="10" t="s">
        <v>60</v>
      </c>
      <c r="BW1090" s="10" t="s">
        <v>3018</v>
      </c>
      <c r="BX1090"/>
      <c r="BY1090"/>
      <c r="BZ1090"/>
    </row>
    <row r="1091" spans="1:78" x14ac:dyDescent="0.2">
      <c r="A1091" s="10" t="s">
        <v>3138</v>
      </c>
      <c r="B1091" s="10"/>
      <c r="C1091" s="10" t="s">
        <v>1495</v>
      </c>
      <c r="D1091" s="10" t="s">
        <v>2983</v>
      </c>
      <c r="E1091" s="10" t="s">
        <v>2990</v>
      </c>
      <c r="F1091" s="10" t="s">
        <v>2991</v>
      </c>
      <c r="G1091" s="10" t="s">
        <v>2990</v>
      </c>
      <c r="H1091" s="10" t="s">
        <v>2991</v>
      </c>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c r="AN1091" s="10"/>
      <c r="AO1091" s="10"/>
      <c r="AP1091" s="10"/>
      <c r="AQ1091" s="10"/>
      <c r="AR1091" s="10"/>
      <c r="AS1091" s="10"/>
      <c r="AT1091" s="10"/>
      <c r="AU1091" s="10"/>
      <c r="AV1091" s="10"/>
      <c r="AW1091" s="10"/>
      <c r="AX1091" s="10"/>
      <c r="AY1091" s="10"/>
      <c r="AZ1091" s="10"/>
      <c r="BA1091" s="10"/>
      <c r="BB1091" s="10"/>
      <c r="BC1091" s="10"/>
      <c r="BD1091" s="10"/>
      <c r="BE1091" s="10"/>
      <c r="BF1091" s="10"/>
      <c r="BG1091" s="10"/>
      <c r="BH1091" s="10"/>
      <c r="BI1091" s="10"/>
      <c r="BJ1091" s="10"/>
      <c r="BK1091" s="10"/>
      <c r="BL1091" s="10"/>
      <c r="BM1091" s="10"/>
      <c r="BN1091" s="10"/>
      <c r="BO1091" s="10"/>
      <c r="BP1091" s="10"/>
      <c r="BQ1091" s="10"/>
      <c r="BR1091" s="10" t="s">
        <v>67</v>
      </c>
      <c r="BS1091" s="12">
        <v>44881</v>
      </c>
      <c r="BT1091" s="10" t="s">
        <v>3018</v>
      </c>
      <c r="BU1091" s="10" t="s">
        <v>3017</v>
      </c>
      <c r="BV1091" s="10" t="s">
        <v>60</v>
      </c>
      <c r="BW1091" s="10" t="s">
        <v>3018</v>
      </c>
    </row>
    <row r="1092" spans="1:78" s="11" customFormat="1" x14ac:dyDescent="0.2">
      <c r="A1092" s="10" t="s">
        <v>3138</v>
      </c>
      <c r="B1092" s="10"/>
      <c r="C1092" s="10" t="s">
        <v>1495</v>
      </c>
      <c r="D1092" s="10" t="s">
        <v>2983</v>
      </c>
      <c r="E1092" s="10" t="s">
        <v>2990</v>
      </c>
      <c r="F1092" s="10" t="s">
        <v>2991</v>
      </c>
      <c r="G1092" s="10" t="s">
        <v>2990</v>
      </c>
      <c r="H1092" s="10" t="s">
        <v>2991</v>
      </c>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c r="AN1092" s="10"/>
      <c r="AO1092" s="10"/>
      <c r="AP1092" s="10"/>
      <c r="AQ1092" s="10"/>
      <c r="AR1092" s="10"/>
      <c r="AS1092" s="10"/>
      <c r="AT1092" s="10"/>
      <c r="AU1092" s="10"/>
      <c r="AV1092" s="10"/>
      <c r="AW1092" s="10"/>
      <c r="AX1092" s="10"/>
      <c r="AY1092" s="10"/>
      <c r="AZ1092" s="10"/>
      <c r="BA1092" s="10"/>
      <c r="BB1092" s="10"/>
      <c r="BC1092" s="10"/>
      <c r="BD1092" s="10"/>
      <c r="BE1092" s="10"/>
      <c r="BF1092" s="10"/>
      <c r="BG1092" s="10"/>
      <c r="BH1092" s="10"/>
      <c r="BI1092" s="10"/>
      <c r="BJ1092" s="10"/>
      <c r="BK1092" s="10"/>
      <c r="BL1092" s="10"/>
      <c r="BM1092" s="10"/>
      <c r="BN1092" s="10"/>
      <c r="BO1092" s="10"/>
      <c r="BP1092" s="10"/>
      <c r="BQ1092" s="10"/>
      <c r="BR1092" s="10" t="s">
        <v>67</v>
      </c>
      <c r="BS1092" s="12">
        <v>44886</v>
      </c>
      <c r="BT1092" s="10" t="s">
        <v>3241</v>
      </c>
      <c r="BU1092" s="10">
        <v>3622</v>
      </c>
      <c r="BV1092" s="10" t="s">
        <v>60</v>
      </c>
      <c r="BW1092" s="10" t="s">
        <v>3241</v>
      </c>
      <c r="BX1092"/>
      <c r="BY1092"/>
      <c r="BZ1092"/>
    </row>
    <row r="1093" spans="1:78" s="11" customFormat="1" x14ac:dyDescent="0.2">
      <c r="A1093" s="10" t="s">
        <v>3138</v>
      </c>
      <c r="B1093" s="10"/>
      <c r="C1093" s="10" t="s">
        <v>1495</v>
      </c>
      <c r="D1093" s="10" t="s">
        <v>2983</v>
      </c>
      <c r="E1093" s="10" t="s">
        <v>2990</v>
      </c>
      <c r="F1093" s="10" t="s">
        <v>2991</v>
      </c>
      <c r="G1093" s="10" t="s">
        <v>2990</v>
      </c>
      <c r="H1093" s="10" t="s">
        <v>2991</v>
      </c>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c r="AK1093" s="10"/>
      <c r="AL1093" s="10"/>
      <c r="AM1093" s="10"/>
      <c r="AN1093" s="10"/>
      <c r="AO1093" s="10"/>
      <c r="AP1093" s="10"/>
      <c r="AQ1093" s="10"/>
      <c r="AR1093" s="10"/>
      <c r="AS1093" s="10"/>
      <c r="AT1093" s="10"/>
      <c r="AU1093" s="10"/>
      <c r="AV1093" s="10"/>
      <c r="AW1093" s="10"/>
      <c r="AX1093" s="10"/>
      <c r="AY1093" s="10"/>
      <c r="AZ1093" s="10"/>
      <c r="BA1093" s="10"/>
      <c r="BB1093" s="10"/>
      <c r="BC1093" s="10"/>
      <c r="BD1093" s="10"/>
      <c r="BE1093" s="10"/>
      <c r="BF1093" s="10"/>
      <c r="BG1093" s="10"/>
      <c r="BH1093" s="10"/>
      <c r="BI1093" s="10"/>
      <c r="BJ1093" s="10"/>
      <c r="BK1093" s="10"/>
      <c r="BL1093" s="10"/>
      <c r="BM1093" s="10"/>
      <c r="BN1093" s="10"/>
      <c r="BO1093" s="10"/>
      <c r="BP1093" s="10"/>
      <c r="BQ1093" s="10"/>
      <c r="BR1093" s="10" t="s">
        <v>67</v>
      </c>
      <c r="BS1093" s="12">
        <v>44886</v>
      </c>
      <c r="BT1093" s="10" t="s">
        <v>3241</v>
      </c>
      <c r="BU1093" s="10">
        <v>3622</v>
      </c>
      <c r="BV1093" s="10" t="s">
        <v>60</v>
      </c>
      <c r="BW1093" s="10" t="s">
        <v>3241</v>
      </c>
      <c r="BX1093" s="2"/>
      <c r="BY1093" s="2"/>
      <c r="BZ1093" s="2"/>
    </row>
    <row r="1094" spans="1:78" s="11" customFormat="1" x14ac:dyDescent="0.2">
      <c r="A1094" t="s">
        <v>3089</v>
      </c>
      <c r="B1094" t="s">
        <v>3088</v>
      </c>
      <c r="C1094" t="s">
        <v>1495</v>
      </c>
      <c r="D1094" t="s">
        <v>2983</v>
      </c>
      <c r="E1094" t="s">
        <v>2990</v>
      </c>
      <c r="F1094" t="s">
        <v>2991</v>
      </c>
      <c r="G1094" t="s">
        <v>2990</v>
      </c>
      <c r="H1094" t="s">
        <v>2991</v>
      </c>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v>36.200000000000003</v>
      </c>
      <c r="BB1094"/>
      <c r="BC1094"/>
      <c r="BD1094"/>
      <c r="BE1094">
        <v>39.200000000000003</v>
      </c>
      <c r="BF1094">
        <v>31.3</v>
      </c>
      <c r="BG1094">
        <v>29.7</v>
      </c>
      <c r="BH1094">
        <v>31.3</v>
      </c>
      <c r="BI1094"/>
      <c r="BJ1094"/>
      <c r="BK1094"/>
      <c r="BL1094"/>
      <c r="BM1094"/>
      <c r="BN1094"/>
      <c r="BO1094"/>
      <c r="BP1094"/>
      <c r="BQ1094" t="s">
        <v>3090</v>
      </c>
      <c r="BR1094" t="s">
        <v>67</v>
      </c>
      <c r="BS1094" s="1">
        <v>44881</v>
      </c>
      <c r="BT1094" t="s">
        <v>3018</v>
      </c>
      <c r="BU1094" t="s">
        <v>3017</v>
      </c>
      <c r="BV1094"/>
      <c r="BW1094"/>
      <c r="BX1094" s="2"/>
      <c r="BY1094" s="2"/>
      <c r="BZ1094" s="2"/>
    </row>
    <row r="1095" spans="1:78" s="11" customFormat="1" x14ac:dyDescent="0.2">
      <c r="A1095" t="s">
        <v>3058</v>
      </c>
      <c r="B1095" t="s">
        <v>322</v>
      </c>
      <c r="C1095" t="s">
        <v>1495</v>
      </c>
      <c r="D1095" t="s">
        <v>2983</v>
      </c>
      <c r="E1095" t="s">
        <v>2990</v>
      </c>
      <c r="F1095" t="s">
        <v>2991</v>
      </c>
      <c r="G1095" t="s">
        <v>2990</v>
      </c>
      <c r="H1095" t="s">
        <v>2991</v>
      </c>
      <c r="I1095"/>
      <c r="J1095"/>
      <c r="K1095"/>
      <c r="L1095"/>
      <c r="M1095"/>
      <c r="N1095"/>
      <c r="O1095"/>
      <c r="P1095"/>
      <c r="Q1095"/>
      <c r="R1095"/>
      <c r="S1095"/>
      <c r="T1095"/>
      <c r="U1095"/>
      <c r="V1095"/>
      <c r="W1095"/>
      <c r="X1095"/>
      <c r="Y1095"/>
      <c r="Z1095"/>
      <c r="AA1095"/>
      <c r="AB1095"/>
      <c r="AC1095"/>
      <c r="AD1095"/>
      <c r="AE1095"/>
      <c r="AF1095"/>
      <c r="AG1095">
        <v>37.1</v>
      </c>
      <c r="AH1095">
        <v>40.5</v>
      </c>
      <c r="AI1095">
        <v>34.1</v>
      </c>
      <c r="AJ1095">
        <v>40.5</v>
      </c>
      <c r="AK1095"/>
      <c r="AL1095"/>
      <c r="AM1095"/>
      <c r="AN1095"/>
      <c r="AO1095"/>
      <c r="AP1095"/>
      <c r="AQ1095"/>
      <c r="AR1095"/>
      <c r="AS1095"/>
      <c r="AT1095"/>
      <c r="AU1095"/>
      <c r="AV1095"/>
      <c r="AW1095"/>
      <c r="AX1095"/>
      <c r="AY1095"/>
      <c r="AZ1095"/>
      <c r="BA1095"/>
      <c r="BB1095"/>
      <c r="BC1095"/>
      <c r="BD1095"/>
      <c r="BE1095"/>
      <c r="BF1095"/>
      <c r="BG1095"/>
      <c r="BH1095"/>
      <c r="BI1095"/>
      <c r="BJ1095"/>
      <c r="BK1095"/>
      <c r="BL1095"/>
      <c r="BM1095"/>
      <c r="BN1095"/>
      <c r="BO1095"/>
      <c r="BP1095"/>
      <c r="BQ1095" t="s">
        <v>3059</v>
      </c>
      <c r="BR1095" t="s">
        <v>67</v>
      </c>
      <c r="BS1095" s="1">
        <v>44881</v>
      </c>
      <c r="BT1095" t="s">
        <v>3018</v>
      </c>
      <c r="BU1095" t="s">
        <v>3017</v>
      </c>
      <c r="BV1095"/>
      <c r="BW1095"/>
      <c r="BX1095"/>
      <c r="BY1095"/>
      <c r="BZ1095"/>
    </row>
    <row r="1096" spans="1:78" s="11" customFormat="1" x14ac:dyDescent="0.2">
      <c r="A1096" t="s">
        <v>3058</v>
      </c>
      <c r="B1096" t="s">
        <v>322</v>
      </c>
      <c r="C1096" t="s">
        <v>1495</v>
      </c>
      <c r="D1096" t="s">
        <v>2983</v>
      </c>
      <c r="E1096" t="s">
        <v>2990</v>
      </c>
      <c r="F1096" t="s">
        <v>2991</v>
      </c>
      <c r="G1096" t="s">
        <v>2990</v>
      </c>
      <c r="H1096" t="s">
        <v>2991</v>
      </c>
      <c r="I1096"/>
      <c r="J1096"/>
      <c r="K1096"/>
      <c r="L1096"/>
      <c r="M1096"/>
      <c r="N1096"/>
      <c r="O1096"/>
      <c r="P1096"/>
      <c r="Q1096"/>
      <c r="R1096"/>
      <c r="S1096"/>
      <c r="T1096"/>
      <c r="U1096"/>
      <c r="V1096"/>
      <c r="W1096"/>
      <c r="X1096"/>
      <c r="Y1096"/>
      <c r="Z1096"/>
      <c r="AA1096"/>
      <c r="AB1096"/>
      <c r="AC1096"/>
      <c r="AD1096"/>
      <c r="AE1096"/>
      <c r="AF1096"/>
      <c r="AG1096">
        <v>39.5</v>
      </c>
      <c r="AH1096">
        <v>41.4</v>
      </c>
      <c r="AI1096">
        <v>36.4</v>
      </c>
      <c r="AJ1096">
        <v>41.4</v>
      </c>
      <c r="AK1096"/>
      <c r="AL1096"/>
      <c r="AM1096"/>
      <c r="AN1096"/>
      <c r="AO1096"/>
      <c r="AP1096"/>
      <c r="AQ1096"/>
      <c r="AR1096"/>
      <c r="AS1096"/>
      <c r="AT1096"/>
      <c r="AU1096"/>
      <c r="AV1096"/>
      <c r="AW1096"/>
      <c r="AX1096"/>
      <c r="AY1096"/>
      <c r="AZ1096"/>
      <c r="BA1096"/>
      <c r="BB1096"/>
      <c r="BC1096"/>
      <c r="BD1096"/>
      <c r="BE1096"/>
      <c r="BF1096"/>
      <c r="BG1096"/>
      <c r="BH1096"/>
      <c r="BI1096"/>
      <c r="BJ1096"/>
      <c r="BK1096"/>
      <c r="BL1096"/>
      <c r="BM1096"/>
      <c r="BN1096"/>
      <c r="BO1096"/>
      <c r="BP1096"/>
      <c r="BQ1096" t="s">
        <v>3059</v>
      </c>
      <c r="BR1096" t="s">
        <v>67</v>
      </c>
      <c r="BS1096" s="1">
        <v>44881</v>
      </c>
      <c r="BT1096" t="s">
        <v>3018</v>
      </c>
      <c r="BU1096" t="s">
        <v>3017</v>
      </c>
      <c r="BV1096"/>
      <c r="BW1096"/>
      <c r="BX1096"/>
      <c r="BY1096"/>
      <c r="BZ1096"/>
    </row>
    <row r="1097" spans="1:78" s="6" customFormat="1" x14ac:dyDescent="0.2">
      <c r="A1097" s="6" t="s">
        <v>3009</v>
      </c>
      <c r="C1097" s="6" t="s">
        <v>1495</v>
      </c>
      <c r="D1097" s="6" t="s">
        <v>2983</v>
      </c>
      <c r="E1097" s="6" t="s">
        <v>2990</v>
      </c>
      <c r="F1097" s="6" t="s">
        <v>2991</v>
      </c>
      <c r="G1097" s="6" t="s">
        <v>2990</v>
      </c>
      <c r="H1097" s="6" t="s">
        <v>2991</v>
      </c>
      <c r="BO1097" s="6">
        <v>153.9</v>
      </c>
      <c r="BQ1097" s="6" t="s">
        <v>3299</v>
      </c>
      <c r="BR1097" s="6" t="s">
        <v>67</v>
      </c>
      <c r="BS1097" s="7">
        <v>44883</v>
      </c>
      <c r="BT1097" s="6" t="s">
        <v>3241</v>
      </c>
      <c r="BU1097" s="6">
        <v>3622</v>
      </c>
    </row>
    <row r="1098" spans="1:78" s="6" customFormat="1" x14ac:dyDescent="0.2">
      <c r="A1098" s="6" t="s">
        <v>3009</v>
      </c>
      <c r="C1098" s="6" t="s">
        <v>1495</v>
      </c>
      <c r="D1098" s="6" t="s">
        <v>2983</v>
      </c>
      <c r="E1098" s="6" t="s">
        <v>2990</v>
      </c>
      <c r="F1098" s="6" t="s">
        <v>2991</v>
      </c>
      <c r="G1098" s="6" t="s">
        <v>2990</v>
      </c>
      <c r="H1098" s="6" t="s">
        <v>2991</v>
      </c>
      <c r="BP1098" s="6">
        <v>158.4</v>
      </c>
      <c r="BQ1098" s="6" t="s">
        <v>3303</v>
      </c>
      <c r="BR1098" s="6" t="s">
        <v>67</v>
      </c>
      <c r="BS1098" s="7">
        <v>44883</v>
      </c>
      <c r="BT1098" s="6" t="s">
        <v>3241</v>
      </c>
      <c r="BU1098" s="6">
        <v>3622</v>
      </c>
    </row>
    <row r="1099" spans="1:78" s="6" customFormat="1" x14ac:dyDescent="0.2">
      <c r="A1099" s="6" t="s">
        <v>3043</v>
      </c>
      <c r="C1099" s="6" t="s">
        <v>1495</v>
      </c>
      <c r="D1099" s="6" t="s">
        <v>2983</v>
      </c>
      <c r="E1099" s="6" t="s">
        <v>2990</v>
      </c>
      <c r="F1099" s="6" t="s">
        <v>2991</v>
      </c>
      <c r="G1099" s="6" t="s">
        <v>2990</v>
      </c>
      <c r="H1099" s="6" t="s">
        <v>2991</v>
      </c>
      <c r="BP1099" s="6">
        <v>166</v>
      </c>
      <c r="BQ1099" s="6" t="s">
        <v>3080</v>
      </c>
      <c r="BR1099" s="6" t="s">
        <v>67</v>
      </c>
      <c r="BS1099" s="7">
        <v>44881</v>
      </c>
      <c r="BT1099" s="6" t="s">
        <v>3018</v>
      </c>
      <c r="BU1099" s="6" t="s">
        <v>3017</v>
      </c>
    </row>
    <row r="1100" spans="1:78" s="11" customFormat="1" x14ac:dyDescent="0.2">
      <c r="A1100" t="s">
        <v>3026</v>
      </c>
      <c r="B1100"/>
      <c r="C1100" t="s">
        <v>1495</v>
      </c>
      <c r="D1100" t="s">
        <v>2983</v>
      </c>
      <c r="E1100" t="s">
        <v>2990</v>
      </c>
      <c r="F1100" t="s">
        <v>2991</v>
      </c>
      <c r="G1100" t="s">
        <v>2990</v>
      </c>
      <c r="H1100" t="s">
        <v>2991</v>
      </c>
      <c r="I1100"/>
      <c r="J1100"/>
      <c r="K1100"/>
      <c r="L1100" t="s">
        <v>3051</v>
      </c>
      <c r="M1100"/>
      <c r="N1100"/>
      <c r="O1100"/>
      <c r="P1100"/>
      <c r="Q1100"/>
      <c r="R1100"/>
      <c r="S1100"/>
      <c r="T1100"/>
      <c r="U1100"/>
      <c r="V1100"/>
      <c r="W1100"/>
      <c r="X1100"/>
      <c r="Y1100"/>
      <c r="Z1100"/>
      <c r="AA1100"/>
      <c r="AB1100"/>
      <c r="AC1100">
        <v>34.700000000000003</v>
      </c>
      <c r="AD1100">
        <v>37.9</v>
      </c>
      <c r="AE1100">
        <v>34.799999999999997</v>
      </c>
      <c r="AF1100">
        <v>37.9</v>
      </c>
      <c r="AG1100"/>
      <c r="AH1100"/>
      <c r="AI1100"/>
      <c r="AJ1100"/>
      <c r="AK1100"/>
      <c r="AL1100"/>
      <c r="AM1100"/>
      <c r="AN1100"/>
      <c r="AO1100"/>
      <c r="AP1100"/>
      <c r="AQ1100"/>
      <c r="AR1100"/>
      <c r="AS1100"/>
      <c r="AT1100"/>
      <c r="AU1100"/>
      <c r="AV1100"/>
      <c r="AW1100"/>
      <c r="AX1100"/>
      <c r="AY1100"/>
      <c r="AZ1100"/>
      <c r="BA1100"/>
      <c r="BB1100"/>
      <c r="BC1100"/>
      <c r="BD1100"/>
      <c r="BE1100"/>
      <c r="BF1100"/>
      <c r="BG1100"/>
      <c r="BH1100"/>
      <c r="BI1100"/>
      <c r="BJ1100"/>
      <c r="BK1100"/>
      <c r="BL1100"/>
      <c r="BM1100"/>
      <c r="BN1100"/>
      <c r="BO1100"/>
      <c r="BP1100"/>
      <c r="BQ1100"/>
      <c r="BR1100" t="s">
        <v>67</v>
      </c>
      <c r="BS1100" s="1">
        <v>44881</v>
      </c>
      <c r="BT1100" t="s">
        <v>3018</v>
      </c>
      <c r="BU1100" t="s">
        <v>3017</v>
      </c>
      <c r="BV1100"/>
      <c r="BW1100"/>
      <c r="BX1100" s="2"/>
      <c r="BY1100" s="2"/>
      <c r="BZ1100" s="2"/>
    </row>
    <row r="1101" spans="1:78" s="11" customFormat="1" x14ac:dyDescent="0.2">
      <c r="A1101" s="51" t="s">
        <v>3020</v>
      </c>
      <c r="B1101" s="51"/>
      <c r="C1101" s="51" t="s">
        <v>1495</v>
      </c>
      <c r="D1101" s="51" t="s">
        <v>2983</v>
      </c>
      <c r="E1101" s="51" t="s">
        <v>2990</v>
      </c>
      <c r="F1101" s="51" t="s">
        <v>2991</v>
      </c>
      <c r="G1101" s="51" t="s">
        <v>2990</v>
      </c>
      <c r="H1101" s="51" t="s">
        <v>2991</v>
      </c>
      <c r="I1101" s="51" t="b">
        <v>0</v>
      </c>
      <c r="J1101" s="51"/>
      <c r="K1101" s="51"/>
      <c r="L1101" s="51"/>
      <c r="M1101" s="51"/>
      <c r="N1101" s="51"/>
      <c r="O1101" s="51"/>
      <c r="P1101" s="51"/>
      <c r="Q1101" s="51"/>
      <c r="R1101" s="51"/>
      <c r="S1101" s="51"/>
      <c r="T1101" s="51"/>
      <c r="U1101" s="51"/>
      <c r="V1101" s="51"/>
      <c r="W1101" s="51"/>
      <c r="X1101" s="51"/>
      <c r="Y1101" s="51"/>
      <c r="Z1101" s="51"/>
      <c r="AA1101" s="51"/>
      <c r="AB1101" s="51"/>
      <c r="AC1101" s="51"/>
      <c r="AD1101" s="51"/>
      <c r="AE1101" s="51"/>
      <c r="AF1101" s="51"/>
      <c r="AG1101" s="51"/>
      <c r="AH1101" s="51"/>
      <c r="AI1101" s="51"/>
      <c r="AJ1101" s="51"/>
      <c r="AK1101" s="51"/>
      <c r="AL1101" s="51"/>
      <c r="AM1101" s="51"/>
      <c r="AN1101" s="51"/>
      <c r="AO1101" s="51"/>
      <c r="AP1101" s="51"/>
      <c r="AQ1101" s="51"/>
      <c r="AR1101" s="51"/>
      <c r="AS1101" s="51"/>
      <c r="AT1101" s="51"/>
      <c r="AU1101" s="51"/>
      <c r="AV1101" s="51"/>
      <c r="AW1101" s="51"/>
      <c r="AX1101" s="51"/>
      <c r="AY1101" s="51"/>
      <c r="AZ1101" s="51"/>
      <c r="BA1101" s="51"/>
      <c r="BB1101" s="51"/>
      <c r="BC1101" s="51"/>
      <c r="BD1101" s="51"/>
      <c r="BE1101" s="51"/>
      <c r="BF1101" s="51"/>
      <c r="BG1101" s="51"/>
      <c r="BH1101" s="51"/>
      <c r="BI1101" s="51"/>
      <c r="BJ1101" s="51"/>
      <c r="BK1101" s="51"/>
      <c r="BL1101" s="51"/>
      <c r="BM1101" s="51"/>
      <c r="BN1101" s="51"/>
      <c r="BO1101" s="51"/>
      <c r="BP1101" s="51"/>
      <c r="BQ1101" s="51" t="s">
        <v>3024</v>
      </c>
      <c r="BR1101" s="51" t="s">
        <v>67</v>
      </c>
      <c r="BS1101" s="52">
        <v>44881</v>
      </c>
      <c r="BT1101" s="51" t="s">
        <v>3018</v>
      </c>
      <c r="BU1101" s="51" t="s">
        <v>3017</v>
      </c>
      <c r="BV1101" s="51" t="s">
        <v>60</v>
      </c>
      <c r="BW1101" s="51" t="s">
        <v>3018</v>
      </c>
      <c r="BX1101" s="51"/>
      <c r="BY1101" s="51"/>
      <c r="BZ1101" s="51"/>
    </row>
    <row r="1102" spans="1:78" s="11" customFormat="1" x14ac:dyDescent="0.2">
      <c r="A1102" t="s">
        <v>3039</v>
      </c>
      <c r="B1102"/>
      <c r="C1102" t="s">
        <v>1495</v>
      </c>
      <c r="D1102" t="s">
        <v>2983</v>
      </c>
      <c r="E1102" t="s">
        <v>2990</v>
      </c>
      <c r="F1102" t="s">
        <v>2991</v>
      </c>
      <c r="G1102" t="s">
        <v>2990</v>
      </c>
      <c r="H1102" t="s">
        <v>2991</v>
      </c>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v>22.6</v>
      </c>
      <c r="AP1102">
        <v>16.899999999999999</v>
      </c>
      <c r="AQ1102">
        <v>14.8</v>
      </c>
      <c r="AR1102">
        <v>16.899999999999999</v>
      </c>
      <c r="AS1102">
        <v>23.2</v>
      </c>
      <c r="AT1102">
        <v>17.8</v>
      </c>
      <c r="AU1102">
        <v>18.8</v>
      </c>
      <c r="AV1102">
        <v>18.8</v>
      </c>
      <c r="AW1102">
        <v>20.3</v>
      </c>
      <c r="AX1102">
        <v>18.600000000000001</v>
      </c>
      <c r="AY1102">
        <v>18.5</v>
      </c>
      <c r="AZ1102">
        <v>18.600000000000001</v>
      </c>
      <c r="BA1102">
        <v>27.2</v>
      </c>
      <c r="BB1102">
        <v>25.1</v>
      </c>
      <c r="BC1102">
        <v>22.6</v>
      </c>
      <c r="BD1102">
        <v>25.1</v>
      </c>
      <c r="BE1102">
        <v>38.9</v>
      </c>
      <c r="BF1102">
        <v>27.6</v>
      </c>
      <c r="BG1102">
        <v>28.9</v>
      </c>
      <c r="BH1102">
        <v>28.9</v>
      </c>
      <c r="BI1102"/>
      <c r="BJ1102"/>
      <c r="BK1102"/>
      <c r="BL1102"/>
      <c r="BM1102"/>
      <c r="BN1102"/>
      <c r="BO1102"/>
      <c r="BP1102"/>
      <c r="BQ1102" t="s">
        <v>3069</v>
      </c>
      <c r="BR1102" t="s">
        <v>67</v>
      </c>
      <c r="BS1102" s="1">
        <v>44881</v>
      </c>
      <c r="BT1102" t="s">
        <v>3018</v>
      </c>
      <c r="BU1102" t="s">
        <v>3017</v>
      </c>
      <c r="BV1102" t="s">
        <v>60</v>
      </c>
      <c r="BW1102" t="s">
        <v>3018</v>
      </c>
      <c r="BX1102" s="2"/>
      <c r="BY1102" s="2"/>
      <c r="BZ1102" s="2"/>
    </row>
    <row r="1103" spans="1:78" s="11" customFormat="1" x14ac:dyDescent="0.2">
      <c r="A1103" t="s">
        <v>3039</v>
      </c>
      <c r="B1103"/>
      <c r="C1103" t="s">
        <v>1495</v>
      </c>
      <c r="D1103" t="s">
        <v>2983</v>
      </c>
      <c r="E1103" t="s">
        <v>2990</v>
      </c>
      <c r="F1103" t="s">
        <v>2991</v>
      </c>
      <c r="G1103" t="s">
        <v>2990</v>
      </c>
      <c r="H1103" t="s">
        <v>2991</v>
      </c>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v>25</v>
      </c>
      <c r="AP1103">
        <v>16.100000000000001</v>
      </c>
      <c r="AQ1103"/>
      <c r="AR1103">
        <v>16.100000000000001</v>
      </c>
      <c r="AS1103">
        <v>22.4</v>
      </c>
      <c r="AT1103">
        <v>20.100000000000001</v>
      </c>
      <c r="AU1103">
        <v>18.3</v>
      </c>
      <c r="AV1103">
        <v>20.100000000000001</v>
      </c>
      <c r="AW1103">
        <v>20.7</v>
      </c>
      <c r="AX1103">
        <v>18.399999999999999</v>
      </c>
      <c r="AY1103"/>
      <c r="AZ1103">
        <v>18.399999999999999</v>
      </c>
      <c r="BA1103">
        <v>27.8</v>
      </c>
      <c r="BB1103">
        <v>26.5</v>
      </c>
      <c r="BC1103">
        <v>29</v>
      </c>
      <c r="BD1103">
        <v>29</v>
      </c>
      <c r="BE1103">
        <v>41.2</v>
      </c>
      <c r="BF1103">
        <v>30.5</v>
      </c>
      <c r="BG1103">
        <v>36</v>
      </c>
      <c r="BH1103">
        <v>36</v>
      </c>
      <c r="BI1103"/>
      <c r="BJ1103"/>
      <c r="BK1103"/>
      <c r="BL1103"/>
      <c r="BM1103"/>
      <c r="BN1103"/>
      <c r="BO1103"/>
      <c r="BP1103"/>
      <c r="BQ1103" t="s">
        <v>3070</v>
      </c>
      <c r="BR1103" t="s">
        <v>67</v>
      </c>
      <c r="BS1103" s="1">
        <v>44881</v>
      </c>
      <c r="BT1103" t="s">
        <v>3018</v>
      </c>
      <c r="BU1103" t="s">
        <v>3017</v>
      </c>
      <c r="BV1103" t="s">
        <v>60</v>
      </c>
      <c r="BW1103" t="s">
        <v>3018</v>
      </c>
      <c r="BX1103"/>
      <c r="BY1103"/>
      <c r="BZ1103"/>
    </row>
    <row r="1104" spans="1:78" s="11" customFormat="1" x14ac:dyDescent="0.2">
      <c r="A1104" t="s">
        <v>3019</v>
      </c>
      <c r="B1104"/>
      <c r="C1104" t="s">
        <v>1495</v>
      </c>
      <c r="D1104" t="s">
        <v>2983</v>
      </c>
      <c r="E1104" t="s">
        <v>2990</v>
      </c>
      <c r="F1104" t="s">
        <v>2991</v>
      </c>
      <c r="G1104" t="s">
        <v>2990</v>
      </c>
      <c r="H1104" t="s">
        <v>2991</v>
      </c>
      <c r="I1104"/>
      <c r="J1104"/>
      <c r="K1104"/>
      <c r="L1104"/>
      <c r="M1104">
        <f>1.98*10</f>
        <v>19.8</v>
      </c>
      <c r="N1104">
        <f>2.16*10</f>
        <v>21.6</v>
      </c>
      <c r="O1104">
        <f>2.11*10</f>
        <v>21.099999999999998</v>
      </c>
      <c r="P1104">
        <v>21.6</v>
      </c>
      <c r="Q1104">
        <f>2.28*10</f>
        <v>22.799999999999997</v>
      </c>
      <c r="R1104">
        <f>2.93*10</f>
        <v>29.3</v>
      </c>
      <c r="S1104">
        <f>2.72*10</f>
        <v>27.200000000000003</v>
      </c>
      <c r="T1104">
        <v>29.3</v>
      </c>
      <c r="U1104">
        <f>2.46*10</f>
        <v>24.6</v>
      </c>
      <c r="V1104">
        <f>2.94*10</f>
        <v>29.4</v>
      </c>
      <c r="W1104">
        <f>2.63*10</f>
        <v>26.299999999999997</v>
      </c>
      <c r="X1104">
        <v>29.4</v>
      </c>
      <c r="Y1104">
        <f>2.51*10</f>
        <v>25.099999999999998</v>
      </c>
      <c r="Z1104">
        <f>2.64*10</f>
        <v>26.400000000000002</v>
      </c>
      <c r="AA1104">
        <f>2.47*10</f>
        <v>24.700000000000003</v>
      </c>
      <c r="AB1104">
        <v>26.4</v>
      </c>
      <c r="AC1104">
        <f>3.22*10</f>
        <v>32.200000000000003</v>
      </c>
      <c r="AD1104">
        <f>3.62*10</f>
        <v>36.200000000000003</v>
      </c>
      <c r="AE1104">
        <f>3.38*10</f>
        <v>33.799999999999997</v>
      </c>
      <c r="AF1104">
        <v>36.200000000000003</v>
      </c>
      <c r="AG1104">
        <f>3.76*10</f>
        <v>37.599999999999994</v>
      </c>
      <c r="AH1104">
        <f>4.15*10</f>
        <v>41.5</v>
      </c>
      <c r="AI1104">
        <f>3.83*10</f>
        <v>38.299999999999997</v>
      </c>
      <c r="AJ1104">
        <v>41.5</v>
      </c>
      <c r="AK1104"/>
      <c r="AL1104"/>
      <c r="AM1104"/>
      <c r="AN1104"/>
      <c r="AO1104"/>
      <c r="AP1104"/>
      <c r="AQ1104"/>
      <c r="AR1104"/>
      <c r="AS1104"/>
      <c r="AT1104"/>
      <c r="AU1104"/>
      <c r="AV1104"/>
      <c r="AW1104"/>
      <c r="AX1104"/>
      <c r="AY1104"/>
      <c r="AZ1104"/>
      <c r="BA1104"/>
      <c r="BB1104"/>
      <c r="BC1104"/>
      <c r="BD1104"/>
      <c r="BE1104"/>
      <c r="BF1104"/>
      <c r="BG1104"/>
      <c r="BH1104"/>
      <c r="BI1104"/>
      <c r="BJ1104"/>
      <c r="BK1104"/>
      <c r="BL1104"/>
      <c r="BM1104"/>
      <c r="BN1104"/>
      <c r="BO1104"/>
      <c r="BP1104"/>
      <c r="BQ1104" t="s">
        <v>3046</v>
      </c>
      <c r="BR1104" t="s">
        <v>67</v>
      </c>
      <c r="BS1104" s="1">
        <v>44881</v>
      </c>
      <c r="BT1104" t="s">
        <v>3018</v>
      </c>
      <c r="BU1104" s="33" t="s">
        <v>3017</v>
      </c>
      <c r="BV1104" t="s">
        <v>60</v>
      </c>
      <c r="BW1104" t="s">
        <v>3018</v>
      </c>
      <c r="BX1104" s="2"/>
      <c r="BY1104" s="2"/>
      <c r="BZ1104" s="2"/>
    </row>
    <row r="1105" spans="1:78" s="11" customFormat="1" x14ac:dyDescent="0.2">
      <c r="A1105" t="s">
        <v>3019</v>
      </c>
      <c r="B1105"/>
      <c r="C1105" t="s">
        <v>1495</v>
      </c>
      <c r="D1105" t="s">
        <v>2983</v>
      </c>
      <c r="E1105" t="s">
        <v>2990</v>
      </c>
      <c r="F1105" t="s">
        <v>2991</v>
      </c>
      <c r="G1105" t="s">
        <v>2990</v>
      </c>
      <c r="H1105" t="s">
        <v>2991</v>
      </c>
      <c r="I1105"/>
      <c r="J1105"/>
      <c r="K1105"/>
      <c r="L1105"/>
      <c r="M1105">
        <f>2.07*10</f>
        <v>20.7</v>
      </c>
      <c r="N1105">
        <v>21.8</v>
      </c>
      <c r="O1105">
        <v>21.5</v>
      </c>
      <c r="P1105">
        <v>21.8</v>
      </c>
      <c r="Q1105">
        <v>21.9</v>
      </c>
      <c r="R1105">
        <v>27.1</v>
      </c>
      <c r="S1105">
        <v>27.2</v>
      </c>
      <c r="T1105">
        <v>27.2</v>
      </c>
      <c r="U1105">
        <v>23.4</v>
      </c>
      <c r="V1105">
        <v>26.4</v>
      </c>
      <c r="W1105">
        <v>27.3</v>
      </c>
      <c r="X1105">
        <v>27.3</v>
      </c>
      <c r="Y1105">
        <v>25.2</v>
      </c>
      <c r="Z1105">
        <v>26.7</v>
      </c>
      <c r="AA1105">
        <v>24.7</v>
      </c>
      <c r="AB1105">
        <v>26.7</v>
      </c>
      <c r="AC1105">
        <v>31.8</v>
      </c>
      <c r="AD1105">
        <v>37.4</v>
      </c>
      <c r="AE1105">
        <v>33.799999999999997</v>
      </c>
      <c r="AF1105">
        <v>37.4</v>
      </c>
      <c r="AG1105">
        <v>38.5</v>
      </c>
      <c r="AH1105">
        <v>41.6</v>
      </c>
      <c r="AI1105">
        <v>36.4</v>
      </c>
      <c r="AJ1105">
        <v>41.6</v>
      </c>
      <c r="AK1105"/>
      <c r="AL1105"/>
      <c r="AM1105"/>
      <c r="AN1105"/>
      <c r="AO1105"/>
      <c r="AP1105"/>
      <c r="AQ1105"/>
      <c r="AR1105"/>
      <c r="AS1105"/>
      <c r="AT1105"/>
      <c r="AU1105"/>
      <c r="AV1105"/>
      <c r="AW1105"/>
      <c r="AX1105"/>
      <c r="AY1105"/>
      <c r="AZ1105"/>
      <c r="BA1105"/>
      <c r="BB1105"/>
      <c r="BC1105"/>
      <c r="BD1105"/>
      <c r="BE1105"/>
      <c r="BF1105"/>
      <c r="BG1105"/>
      <c r="BH1105"/>
      <c r="BI1105"/>
      <c r="BJ1105"/>
      <c r="BK1105"/>
      <c r="BL1105"/>
      <c r="BM1105"/>
      <c r="BN1105"/>
      <c r="BO1105"/>
      <c r="BP1105"/>
      <c r="BQ1105" t="s">
        <v>3047</v>
      </c>
      <c r="BR1105" t="s">
        <v>67</v>
      </c>
      <c r="BS1105" s="1">
        <v>44881</v>
      </c>
      <c r="BT1105" t="s">
        <v>3018</v>
      </c>
      <c r="BU1105" s="33" t="s">
        <v>3017</v>
      </c>
      <c r="BV1105" t="s">
        <v>60</v>
      </c>
      <c r="BW1105" t="s">
        <v>3018</v>
      </c>
      <c r="BX1105" s="2"/>
      <c r="BY1105" s="2"/>
      <c r="BZ1105" s="2"/>
    </row>
    <row r="1106" spans="1:78" s="11" customFormat="1" x14ac:dyDescent="0.2">
      <c r="A1106" s="51" t="s">
        <v>3022</v>
      </c>
      <c r="B1106" s="51"/>
      <c r="C1106" s="51" t="s">
        <v>1495</v>
      </c>
      <c r="D1106" s="51" t="s">
        <v>2983</v>
      </c>
      <c r="E1106" s="51" t="s">
        <v>2990</v>
      </c>
      <c r="F1106" s="51" t="s">
        <v>2991</v>
      </c>
      <c r="G1106" s="51" t="s">
        <v>2990</v>
      </c>
      <c r="H1106" s="51" t="s">
        <v>2991</v>
      </c>
      <c r="I1106" s="51" t="b">
        <v>0</v>
      </c>
      <c r="J1106" s="51"/>
      <c r="K1106" s="51"/>
      <c r="L1106" s="51"/>
      <c r="M1106" s="51"/>
      <c r="N1106" s="51"/>
      <c r="O1106" s="51"/>
      <c r="P1106" s="51"/>
      <c r="Q1106" s="51"/>
      <c r="R1106" s="51"/>
      <c r="S1106" s="51"/>
      <c r="T1106" s="51"/>
      <c r="U1106" s="51"/>
      <c r="V1106" s="51"/>
      <c r="W1106" s="51"/>
      <c r="X1106" s="51"/>
      <c r="Y1106" s="51"/>
      <c r="Z1106" s="51"/>
      <c r="AA1106" s="51"/>
      <c r="AB1106" s="51"/>
      <c r="AC1106" s="51"/>
      <c r="AD1106" s="51"/>
      <c r="AE1106" s="51"/>
      <c r="AF1106" s="51"/>
      <c r="AG1106" s="51"/>
      <c r="AH1106" s="51"/>
      <c r="AI1106" s="51"/>
      <c r="AJ1106" s="51"/>
      <c r="AK1106" s="51"/>
      <c r="AL1106" s="51"/>
      <c r="AM1106" s="51"/>
      <c r="AN1106" s="51"/>
      <c r="AO1106" s="51"/>
      <c r="AP1106" s="51"/>
      <c r="AQ1106" s="51"/>
      <c r="AR1106" s="51"/>
      <c r="AS1106" s="51"/>
      <c r="AT1106" s="51"/>
      <c r="AU1106" s="51"/>
      <c r="AV1106" s="51"/>
      <c r="AW1106" s="51"/>
      <c r="AX1106" s="51"/>
      <c r="AY1106" s="51"/>
      <c r="AZ1106" s="51"/>
      <c r="BA1106" s="51"/>
      <c r="BB1106" s="51"/>
      <c r="BC1106" s="51"/>
      <c r="BD1106" s="51"/>
      <c r="BE1106" s="51"/>
      <c r="BF1106" s="51"/>
      <c r="BG1106" s="51"/>
      <c r="BH1106" s="51"/>
      <c r="BI1106" s="51"/>
      <c r="BJ1106" s="51"/>
      <c r="BK1106" s="51"/>
      <c r="BL1106" s="51"/>
      <c r="BM1106" s="51"/>
      <c r="BN1106" s="51"/>
      <c r="BO1106" s="51"/>
      <c r="BP1106" s="51"/>
      <c r="BQ1106" s="51" t="s">
        <v>3024</v>
      </c>
      <c r="BR1106" s="51" t="s">
        <v>67</v>
      </c>
      <c r="BS1106" s="52">
        <v>44881</v>
      </c>
      <c r="BT1106" s="51" t="s">
        <v>3018</v>
      </c>
      <c r="BU1106" s="51" t="s">
        <v>3017</v>
      </c>
      <c r="BV1106" s="51" t="s">
        <v>60</v>
      </c>
      <c r="BW1106" s="51" t="s">
        <v>3018</v>
      </c>
      <c r="BX1106" s="51"/>
      <c r="BY1106" s="51"/>
      <c r="BZ1106" s="51"/>
    </row>
    <row r="1107" spans="1:78" s="11" customFormat="1" x14ac:dyDescent="0.2">
      <c r="A1107" t="s">
        <v>3040</v>
      </c>
      <c r="B1107"/>
      <c r="C1107" t="s">
        <v>1495</v>
      </c>
      <c r="D1107" t="s">
        <v>2983</v>
      </c>
      <c r="E1107" t="s">
        <v>2990</v>
      </c>
      <c r="F1107" t="s">
        <v>2991</v>
      </c>
      <c r="G1107" t="s">
        <v>2990</v>
      </c>
      <c r="H1107" t="s">
        <v>2991</v>
      </c>
      <c r="I1107" t="b">
        <v>0</v>
      </c>
      <c r="J1107"/>
      <c r="K1107"/>
      <c r="L1107"/>
      <c r="M1107"/>
      <c r="N1107"/>
      <c r="O1107"/>
      <c r="P1107"/>
      <c r="Q1107"/>
      <c r="R1107"/>
      <c r="S1107"/>
      <c r="T1107"/>
      <c r="U1107"/>
      <c r="V1107"/>
      <c r="W1107"/>
      <c r="X1107"/>
      <c r="Y1107"/>
      <c r="Z1107"/>
      <c r="AA1107"/>
      <c r="AB1107"/>
      <c r="AC1107"/>
      <c r="AD1107"/>
      <c r="AE1107"/>
      <c r="AF1107"/>
      <c r="AG1107"/>
      <c r="AH1107"/>
      <c r="AI1107"/>
      <c r="AJ1107"/>
      <c r="AK1107">
        <v>17.5</v>
      </c>
      <c r="AL1107">
        <v>6</v>
      </c>
      <c r="AM1107">
        <v>7</v>
      </c>
      <c r="AN1107">
        <v>7</v>
      </c>
      <c r="AO1107">
        <v>24</v>
      </c>
      <c r="AP1107">
        <v>18.8</v>
      </c>
      <c r="AQ1107">
        <v>19.8</v>
      </c>
      <c r="AR1107">
        <v>29.8</v>
      </c>
      <c r="AS1107">
        <v>21.5</v>
      </c>
      <c r="AT1107">
        <v>16.100000000000001</v>
      </c>
      <c r="AU1107">
        <v>13.6</v>
      </c>
      <c r="AV1107">
        <v>16.100000000000001</v>
      </c>
      <c r="AW1107">
        <v>25.7</v>
      </c>
      <c r="AX1107">
        <v>23.7</v>
      </c>
      <c r="AY1107">
        <v>19.3</v>
      </c>
      <c r="AZ1107">
        <v>23.7</v>
      </c>
      <c r="BA1107">
        <v>32.299999999999997</v>
      </c>
      <c r="BB1107">
        <v>28.9</v>
      </c>
      <c r="BC1107">
        <v>23.9</v>
      </c>
      <c r="BD1107">
        <v>28.9</v>
      </c>
      <c r="BE1107"/>
      <c r="BF1107"/>
      <c r="BG1107"/>
      <c r="BH1107"/>
      <c r="BI1107"/>
      <c r="BJ1107"/>
      <c r="BK1107"/>
      <c r="BL1107"/>
      <c r="BM1107"/>
      <c r="BN1107"/>
      <c r="BO1107"/>
      <c r="BP1107"/>
      <c r="BQ1107" t="s">
        <v>3071</v>
      </c>
      <c r="BR1107" t="s">
        <v>67</v>
      </c>
      <c r="BS1107" s="1">
        <v>44881</v>
      </c>
      <c r="BT1107" t="s">
        <v>3018</v>
      </c>
      <c r="BU1107" t="s">
        <v>3017</v>
      </c>
      <c r="BV1107" t="s">
        <v>60</v>
      </c>
      <c r="BW1107" t="s">
        <v>3018</v>
      </c>
      <c r="BX1107"/>
      <c r="BY1107"/>
      <c r="BZ1107"/>
    </row>
    <row r="1108" spans="1:78" s="11" customFormat="1" x14ac:dyDescent="0.2">
      <c r="A1108" t="s">
        <v>3040</v>
      </c>
      <c r="B1108"/>
      <c r="C1108" t="s">
        <v>1495</v>
      </c>
      <c r="D1108" t="s">
        <v>2983</v>
      </c>
      <c r="E1108" t="s">
        <v>2990</v>
      </c>
      <c r="F1108" t="s">
        <v>2991</v>
      </c>
      <c r="G1108" t="s">
        <v>2990</v>
      </c>
      <c r="H1108" t="s">
        <v>2991</v>
      </c>
      <c r="I1108" t="b">
        <v>0</v>
      </c>
      <c r="J1108"/>
      <c r="K1108"/>
      <c r="L1108"/>
      <c r="M1108"/>
      <c r="N1108"/>
      <c r="O1108"/>
      <c r="P1108"/>
      <c r="Q1108"/>
      <c r="R1108"/>
      <c r="S1108"/>
      <c r="T1108"/>
      <c r="U1108"/>
      <c r="V1108"/>
      <c r="W1108"/>
      <c r="X1108"/>
      <c r="Y1108"/>
      <c r="Z1108"/>
      <c r="AA1108"/>
      <c r="AB1108"/>
      <c r="AC1108"/>
      <c r="AD1108"/>
      <c r="AE1108"/>
      <c r="AF1108"/>
      <c r="AG1108"/>
      <c r="AH1108"/>
      <c r="AI1108"/>
      <c r="AJ1108"/>
      <c r="AK1108">
        <v>18</v>
      </c>
      <c r="AL1108">
        <v>9</v>
      </c>
      <c r="AM1108">
        <v>11</v>
      </c>
      <c r="AN1108">
        <v>11</v>
      </c>
      <c r="AO1108">
        <v>22.5</v>
      </c>
      <c r="AP1108">
        <v>11.2</v>
      </c>
      <c r="AQ1108">
        <v>12.2</v>
      </c>
      <c r="AR1108">
        <v>12.2</v>
      </c>
      <c r="AS1108">
        <v>25</v>
      </c>
      <c r="AT1108">
        <v>19.600000000000001</v>
      </c>
      <c r="AU1108">
        <v>23.8</v>
      </c>
      <c r="AV1108">
        <v>23.8</v>
      </c>
      <c r="AW1108"/>
      <c r="AX1108"/>
      <c r="AY1108"/>
      <c r="AZ1108"/>
      <c r="BA1108"/>
      <c r="BB1108"/>
      <c r="BC1108"/>
      <c r="BD1108"/>
      <c r="BE1108">
        <v>39</v>
      </c>
      <c r="BF1108">
        <v>25</v>
      </c>
      <c r="BG1108">
        <v>21</v>
      </c>
      <c r="BH1108">
        <v>25</v>
      </c>
      <c r="BI1108"/>
      <c r="BJ1108"/>
      <c r="BK1108"/>
      <c r="BL1108"/>
      <c r="BM1108"/>
      <c r="BN1108"/>
      <c r="BO1108"/>
      <c r="BP1108"/>
      <c r="BQ1108" t="s">
        <v>3072</v>
      </c>
      <c r="BR1108" t="s">
        <v>67</v>
      </c>
      <c r="BS1108" s="1">
        <v>44881</v>
      </c>
      <c r="BT1108" t="s">
        <v>3018</v>
      </c>
      <c r="BU1108" t="s">
        <v>3017</v>
      </c>
      <c r="BV1108" t="s">
        <v>60</v>
      </c>
      <c r="BW1108" t="s">
        <v>3018</v>
      </c>
      <c r="BX1108" s="2"/>
      <c r="BY1108" s="2"/>
      <c r="BZ1108" s="2"/>
    </row>
    <row r="1109" spans="1:78" s="11" customFormat="1" x14ac:dyDescent="0.2">
      <c r="A1109" s="51" t="s">
        <v>3145</v>
      </c>
      <c r="B1109" s="51"/>
      <c r="C1109" s="51" t="s">
        <v>1495</v>
      </c>
      <c r="D1109" s="51" t="s">
        <v>2983</v>
      </c>
      <c r="E1109" s="51" t="s">
        <v>2990</v>
      </c>
      <c r="F1109" s="51" t="s">
        <v>2991</v>
      </c>
      <c r="G1109" s="51" t="s">
        <v>2990</v>
      </c>
      <c r="H1109" s="51" t="s">
        <v>2991</v>
      </c>
      <c r="I1109" s="51"/>
      <c r="J1109" s="51"/>
      <c r="K1109" s="51"/>
      <c r="L1109" s="51"/>
      <c r="M1109" s="51"/>
      <c r="N1109" s="51"/>
      <c r="O1109" s="51"/>
      <c r="P1109" s="51"/>
      <c r="Q1109" s="51"/>
      <c r="R1109" s="51"/>
      <c r="S1109" s="51"/>
      <c r="T1109" s="51"/>
      <c r="U1109" s="51"/>
      <c r="V1109" s="51"/>
      <c r="W1109" s="51"/>
      <c r="X1109" s="51"/>
      <c r="Y1109" s="51"/>
      <c r="Z1109" s="51"/>
      <c r="AA1109" s="51"/>
      <c r="AB1109" s="51"/>
      <c r="AC1109" s="51"/>
      <c r="AD1109" s="51"/>
      <c r="AE1109" s="51"/>
      <c r="AF1109" s="51"/>
      <c r="AG1109" s="51"/>
      <c r="AH1109" s="51"/>
      <c r="AI1109" s="51"/>
      <c r="AJ1109" s="51"/>
      <c r="AK1109" s="51"/>
      <c r="AL1109" s="51"/>
      <c r="AM1109" s="51"/>
      <c r="AN1109" s="51"/>
      <c r="AO1109" s="51"/>
      <c r="AP1109" s="51"/>
      <c r="AQ1109" s="51"/>
      <c r="AR1109" s="51"/>
      <c r="AS1109" s="51"/>
      <c r="AT1109" s="51"/>
      <c r="AU1109" s="51"/>
      <c r="AV1109" s="51"/>
      <c r="AW1109" s="51"/>
      <c r="AX1109" s="51"/>
      <c r="AY1109" s="51"/>
      <c r="AZ1109" s="51"/>
      <c r="BA1109" s="51"/>
      <c r="BB1109" s="51"/>
      <c r="BC1109" s="51"/>
      <c r="BD1109" s="51"/>
      <c r="BE1109" s="51"/>
      <c r="BF1109" s="51"/>
      <c r="BG1109" s="51"/>
      <c r="BH1109" s="51"/>
      <c r="BI1109" s="51"/>
      <c r="BJ1109" s="51"/>
      <c r="BK1109" s="51"/>
      <c r="BL1109" s="51"/>
      <c r="BM1109" s="51"/>
      <c r="BN1109" s="51"/>
      <c r="BO1109" s="51"/>
      <c r="BP1109" s="51"/>
      <c r="BQ1109" s="51" t="s">
        <v>3370</v>
      </c>
      <c r="BR1109" s="51" t="s">
        <v>67</v>
      </c>
      <c r="BS1109" s="52">
        <v>44881</v>
      </c>
      <c r="BT1109" s="51" t="s">
        <v>3018</v>
      </c>
      <c r="BU1109" s="51" t="s">
        <v>3017</v>
      </c>
      <c r="BV1109" s="51" t="s">
        <v>60</v>
      </c>
      <c r="BW1109" s="51" t="s">
        <v>3018</v>
      </c>
      <c r="BX1109" s="51"/>
      <c r="BY1109" s="51"/>
      <c r="BZ1109" s="51"/>
    </row>
    <row r="1110" spans="1:78" s="11" customFormat="1" x14ac:dyDescent="0.2">
      <c r="A1110" t="s">
        <v>3041</v>
      </c>
      <c r="B1110"/>
      <c r="C1110" t="s">
        <v>1495</v>
      </c>
      <c r="D1110" t="s">
        <v>2983</v>
      </c>
      <c r="E1110" t="s">
        <v>2990</v>
      </c>
      <c r="F1110" t="s">
        <v>2991</v>
      </c>
      <c r="G1110" t="s">
        <v>2990</v>
      </c>
      <c r="H1110" t="s">
        <v>2991</v>
      </c>
      <c r="I1110"/>
      <c r="J1110"/>
      <c r="K1110"/>
      <c r="L1110"/>
      <c r="M1110"/>
      <c r="N1110"/>
      <c r="O1110"/>
      <c r="P1110"/>
      <c r="Q1110"/>
      <c r="R1110"/>
      <c r="S1110"/>
      <c r="T1110"/>
      <c r="U1110"/>
      <c r="V1110"/>
      <c r="W1110"/>
      <c r="X1110"/>
      <c r="Y1110"/>
      <c r="Z1110"/>
      <c r="AA1110"/>
      <c r="AB1110"/>
      <c r="AC1110"/>
      <c r="AD1110"/>
      <c r="AE1110"/>
      <c r="AF1110"/>
      <c r="AG1110"/>
      <c r="AH1110"/>
      <c r="AI1110"/>
      <c r="AJ1110"/>
      <c r="AK1110">
        <v>20</v>
      </c>
      <c r="AL1110">
        <v>12.2</v>
      </c>
      <c r="AM1110">
        <v>12.5</v>
      </c>
      <c r="AN1110">
        <v>12.5</v>
      </c>
      <c r="AO1110">
        <v>23.1</v>
      </c>
      <c r="AP1110">
        <v>18.2</v>
      </c>
      <c r="AQ1110">
        <v>18.7</v>
      </c>
      <c r="AR1110">
        <v>18.7</v>
      </c>
      <c r="AS1110">
        <v>23.9</v>
      </c>
      <c r="AT1110">
        <v>18.7</v>
      </c>
      <c r="AU1110">
        <v>17.3</v>
      </c>
      <c r="AV1110">
        <v>18.7</v>
      </c>
      <c r="AW1110">
        <v>24.7</v>
      </c>
      <c r="AX1110">
        <v>14</v>
      </c>
      <c r="AY1110">
        <v>16.3</v>
      </c>
      <c r="AZ1110">
        <v>16.3</v>
      </c>
      <c r="BA1110">
        <v>36.6</v>
      </c>
      <c r="BB1110">
        <v>20.9</v>
      </c>
      <c r="BC1110">
        <v>20.399999999999999</v>
      </c>
      <c r="BD1110">
        <v>20.9</v>
      </c>
      <c r="BE1110">
        <v>42.9</v>
      </c>
      <c r="BF1110">
        <v>24.5</v>
      </c>
      <c r="BG1110">
        <v>21.2</v>
      </c>
      <c r="BH1110">
        <v>24.5</v>
      </c>
      <c r="BI1110"/>
      <c r="BJ1110"/>
      <c r="BK1110"/>
      <c r="BL1110"/>
      <c r="BM1110"/>
      <c r="BN1110"/>
      <c r="BO1110"/>
      <c r="BP1110"/>
      <c r="BQ1110" t="s">
        <v>3074</v>
      </c>
      <c r="BR1110" t="s">
        <v>67</v>
      </c>
      <c r="BS1110" s="1">
        <v>44881</v>
      </c>
      <c r="BT1110" t="s">
        <v>3018</v>
      </c>
      <c r="BU1110" t="s">
        <v>3017</v>
      </c>
      <c r="BV1110"/>
      <c r="BW1110"/>
      <c r="BX1110"/>
      <c r="BY1110"/>
      <c r="BZ1110"/>
    </row>
    <row r="1111" spans="1:78" s="11" customFormat="1" x14ac:dyDescent="0.2">
      <c r="A1111" t="s">
        <v>3041</v>
      </c>
      <c r="B1111"/>
      <c r="C1111" t="s">
        <v>1495</v>
      </c>
      <c r="D1111" t="s">
        <v>2983</v>
      </c>
      <c r="E1111" t="s">
        <v>2990</v>
      </c>
      <c r="F1111" t="s">
        <v>2991</v>
      </c>
      <c r="G1111" t="s">
        <v>2990</v>
      </c>
      <c r="H1111" t="s">
        <v>2991</v>
      </c>
      <c r="I1111"/>
      <c r="J1111"/>
      <c r="K1111"/>
      <c r="L1111"/>
      <c r="M1111"/>
      <c r="N1111"/>
      <c r="O1111"/>
      <c r="P1111"/>
      <c r="Q1111"/>
      <c r="R1111"/>
      <c r="S1111"/>
      <c r="T1111"/>
      <c r="U1111"/>
      <c r="V1111"/>
      <c r="W1111"/>
      <c r="X1111"/>
      <c r="Y1111"/>
      <c r="Z1111"/>
      <c r="AA1111"/>
      <c r="AB1111"/>
      <c r="AC1111"/>
      <c r="AD1111"/>
      <c r="AE1111"/>
      <c r="AF1111"/>
      <c r="AG1111"/>
      <c r="AH1111"/>
      <c r="AI1111"/>
      <c r="AJ1111"/>
      <c r="AK1111">
        <v>21.6</v>
      </c>
      <c r="AL1111">
        <v>7.5</v>
      </c>
      <c r="AM1111">
        <v>8</v>
      </c>
      <c r="AN1111">
        <v>8</v>
      </c>
      <c r="AO1111">
        <v>24.4</v>
      </c>
      <c r="AP1111">
        <v>13.1</v>
      </c>
      <c r="AQ1111">
        <v>13.2</v>
      </c>
      <c r="AR1111">
        <v>13.2</v>
      </c>
      <c r="AS1111">
        <v>23.3</v>
      </c>
      <c r="AT1111">
        <v>16</v>
      </c>
      <c r="AU1111">
        <v>15.4</v>
      </c>
      <c r="AV1111">
        <v>16</v>
      </c>
      <c r="AW1111">
        <v>23.5</v>
      </c>
      <c r="AX1111">
        <v>17.399999999999999</v>
      </c>
      <c r="AY1111">
        <v>16.399999999999999</v>
      </c>
      <c r="AZ1111">
        <v>17.399999999999999</v>
      </c>
      <c r="BA1111">
        <v>37.4</v>
      </c>
      <c r="BB1111">
        <v>19.100000000000001</v>
      </c>
      <c r="BC1111"/>
      <c r="BD1111">
        <v>19.100000000000001</v>
      </c>
      <c r="BE1111">
        <v>41.4</v>
      </c>
      <c r="BF1111">
        <v>22.2</v>
      </c>
      <c r="BG1111">
        <v>21.4</v>
      </c>
      <c r="BH1111">
        <v>22.2</v>
      </c>
      <c r="BI1111"/>
      <c r="BJ1111"/>
      <c r="BK1111"/>
      <c r="BL1111"/>
      <c r="BM1111"/>
      <c r="BN1111"/>
      <c r="BO1111"/>
      <c r="BP1111"/>
      <c r="BQ1111" t="s">
        <v>3075</v>
      </c>
      <c r="BR1111" t="s">
        <v>67</v>
      </c>
      <c r="BS1111" s="1">
        <v>44881</v>
      </c>
      <c r="BT1111" t="s">
        <v>3018</v>
      </c>
      <c r="BU1111" t="s">
        <v>3017</v>
      </c>
      <c r="BV1111"/>
      <c r="BW1111"/>
      <c r="BX1111"/>
      <c r="BY1111"/>
      <c r="BZ1111"/>
    </row>
    <row r="1112" spans="1:78" s="11" customFormat="1" x14ac:dyDescent="0.2">
      <c r="A1112" t="s">
        <v>3073</v>
      </c>
      <c r="B1112"/>
      <c r="C1112" t="s">
        <v>1495</v>
      </c>
      <c r="D1112" t="s">
        <v>2983</v>
      </c>
      <c r="E1112" t="s">
        <v>2990</v>
      </c>
      <c r="F1112" t="s">
        <v>2991</v>
      </c>
      <c r="G1112" t="s">
        <v>2990</v>
      </c>
      <c r="H1112" t="s">
        <v>2991</v>
      </c>
      <c r="I1112"/>
      <c r="J1112"/>
      <c r="K1112"/>
      <c r="L1112"/>
      <c r="M1112"/>
      <c r="N1112"/>
      <c r="O1112"/>
      <c r="P1112"/>
      <c r="Q1112"/>
      <c r="R1112"/>
      <c r="S1112"/>
      <c r="T1112"/>
      <c r="U1112"/>
      <c r="V1112"/>
      <c r="W1112"/>
      <c r="X1112"/>
      <c r="Y1112"/>
      <c r="Z1112"/>
      <c r="AA1112"/>
      <c r="AB1112"/>
      <c r="AC1112"/>
      <c r="AD1112"/>
      <c r="AE1112"/>
      <c r="AF1112"/>
      <c r="AG1112"/>
      <c r="AH1112"/>
      <c r="AI1112"/>
      <c r="AJ1112"/>
      <c r="AK1112">
        <v>22.1</v>
      </c>
      <c r="AL1112">
        <v>16.2</v>
      </c>
      <c r="AM1112">
        <v>16.3</v>
      </c>
      <c r="AN1112">
        <v>16.3</v>
      </c>
      <c r="AO1112"/>
      <c r="AP1112"/>
      <c r="AQ1112"/>
      <c r="AR1112"/>
      <c r="AS1112">
        <v>23.5</v>
      </c>
      <c r="AT1112">
        <v>19.2</v>
      </c>
      <c r="AU1112">
        <v>18</v>
      </c>
      <c r="AV1112">
        <v>19.2</v>
      </c>
      <c r="AW1112">
        <v>21.5</v>
      </c>
      <c r="AX1112">
        <v>16.5</v>
      </c>
      <c r="AY1112">
        <v>17.3</v>
      </c>
      <c r="AZ1112">
        <v>17.3</v>
      </c>
      <c r="BA1112"/>
      <c r="BB1112"/>
      <c r="BC1112">
        <v>22</v>
      </c>
      <c r="BD1112">
        <v>22</v>
      </c>
      <c r="BE1112">
        <v>40.4</v>
      </c>
      <c r="BF1112">
        <v>26.9</v>
      </c>
      <c r="BG1112">
        <v>21.5</v>
      </c>
      <c r="BH1112">
        <v>26.9</v>
      </c>
      <c r="BI1112"/>
      <c r="BJ1112"/>
      <c r="BK1112"/>
      <c r="BL1112"/>
      <c r="BM1112"/>
      <c r="BN1112"/>
      <c r="BO1112"/>
      <c r="BP1112"/>
      <c r="BQ1112" t="s">
        <v>3076</v>
      </c>
      <c r="BR1112" t="s">
        <v>67</v>
      </c>
      <c r="BS1112" s="1">
        <v>44881</v>
      </c>
      <c r="BT1112" t="s">
        <v>3018</v>
      </c>
      <c r="BU1112" t="s">
        <v>3017</v>
      </c>
      <c r="BV1112" t="s">
        <v>60</v>
      </c>
      <c r="BW1112" t="s">
        <v>3018</v>
      </c>
      <c r="BX1112"/>
      <c r="BY1112"/>
      <c r="BZ1112"/>
    </row>
    <row r="1113" spans="1:78" s="11" customFormat="1" x14ac:dyDescent="0.2">
      <c r="A1113" t="s">
        <v>3073</v>
      </c>
      <c r="B1113"/>
      <c r="C1113" t="s">
        <v>1495</v>
      </c>
      <c r="D1113" t="s">
        <v>2983</v>
      </c>
      <c r="E1113" t="s">
        <v>2990</v>
      </c>
      <c r="F1113" t="s">
        <v>2991</v>
      </c>
      <c r="G1113" t="s">
        <v>2990</v>
      </c>
      <c r="H1113" t="s">
        <v>2991</v>
      </c>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v>13.2</v>
      </c>
      <c r="AN1113">
        <v>13.2</v>
      </c>
      <c r="AO1113">
        <v>24.9</v>
      </c>
      <c r="AP1113">
        <v>19.399999999999999</v>
      </c>
      <c r="AQ1113">
        <v>20.5</v>
      </c>
      <c r="AR1113">
        <v>20.5</v>
      </c>
      <c r="AS1113">
        <v>24.1</v>
      </c>
      <c r="AT1113">
        <v>18.600000000000001</v>
      </c>
      <c r="AU1113">
        <v>18.7</v>
      </c>
      <c r="AV1113">
        <v>18.7</v>
      </c>
      <c r="AW1113">
        <v>25.3</v>
      </c>
      <c r="AX1113">
        <v>16.8</v>
      </c>
      <c r="AY1113">
        <v>17.2</v>
      </c>
      <c r="AZ1113">
        <v>17.2</v>
      </c>
      <c r="BA1113">
        <v>31.9</v>
      </c>
      <c r="BB1113">
        <v>26.6</v>
      </c>
      <c r="BC1113"/>
      <c r="BD1113">
        <v>26.6</v>
      </c>
      <c r="BE1113">
        <v>44.4</v>
      </c>
      <c r="BF1113">
        <v>30.5</v>
      </c>
      <c r="BG1113">
        <v>27.1</v>
      </c>
      <c r="BH1113">
        <v>30.5</v>
      </c>
      <c r="BI1113"/>
      <c r="BJ1113"/>
      <c r="BK1113"/>
      <c r="BL1113"/>
      <c r="BM1113"/>
      <c r="BN1113"/>
      <c r="BO1113"/>
      <c r="BP1113"/>
      <c r="BQ1113" t="s">
        <v>3077</v>
      </c>
      <c r="BR1113" t="s">
        <v>67</v>
      </c>
      <c r="BS1113" s="1">
        <v>44881</v>
      </c>
      <c r="BT1113" t="s">
        <v>3018</v>
      </c>
      <c r="BU1113" t="s">
        <v>3017</v>
      </c>
      <c r="BV1113" t="s">
        <v>60</v>
      </c>
      <c r="BW1113" t="s">
        <v>3018</v>
      </c>
      <c r="BX1113"/>
      <c r="BY1113"/>
      <c r="BZ1113"/>
    </row>
    <row r="1114" spans="1:78" s="11" customFormat="1" x14ac:dyDescent="0.2">
      <c r="A1114" t="s">
        <v>3042</v>
      </c>
      <c r="B1114"/>
      <c r="C1114" t="s">
        <v>1495</v>
      </c>
      <c r="D1114" t="s">
        <v>2983</v>
      </c>
      <c r="E1114" t="s">
        <v>2990</v>
      </c>
      <c r="F1114" t="s">
        <v>2991</v>
      </c>
      <c r="G1114" t="s">
        <v>2990</v>
      </c>
      <c r="H1114" t="s">
        <v>2991</v>
      </c>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v>24.2</v>
      </c>
      <c r="AX1114">
        <v>23.7</v>
      </c>
      <c r="AY1114">
        <v>20.8</v>
      </c>
      <c r="AZ1114">
        <v>23.7</v>
      </c>
      <c r="BA1114">
        <v>29.5</v>
      </c>
      <c r="BB1114">
        <v>24</v>
      </c>
      <c r="BC1114">
        <v>24.4</v>
      </c>
      <c r="BD1114">
        <v>24.4</v>
      </c>
      <c r="BE1114">
        <v>42.9</v>
      </c>
      <c r="BF1114">
        <v>32.9</v>
      </c>
      <c r="BG1114">
        <v>30</v>
      </c>
      <c r="BH1114">
        <v>32.9</v>
      </c>
      <c r="BI1114"/>
      <c r="BJ1114"/>
      <c r="BK1114"/>
      <c r="BL1114"/>
      <c r="BM1114"/>
      <c r="BN1114"/>
      <c r="BO1114"/>
      <c r="BP1114"/>
      <c r="BQ1114" t="s">
        <v>3078</v>
      </c>
      <c r="BR1114" t="s">
        <v>67</v>
      </c>
      <c r="BS1114" s="1">
        <v>44881</v>
      </c>
      <c r="BT1114" t="s">
        <v>3018</v>
      </c>
      <c r="BU1114" t="s">
        <v>3017</v>
      </c>
      <c r="BV1114"/>
      <c r="BW1114"/>
      <c r="BX1114"/>
      <c r="BY1114"/>
      <c r="BZ1114"/>
    </row>
    <row r="1115" spans="1:78" s="11" customFormat="1" x14ac:dyDescent="0.2">
      <c r="A1115" t="s">
        <v>3042</v>
      </c>
      <c r="B1115"/>
      <c r="C1115" t="s">
        <v>1495</v>
      </c>
      <c r="D1115" t="s">
        <v>2983</v>
      </c>
      <c r="E1115" t="s">
        <v>2990</v>
      </c>
      <c r="F1115" t="s">
        <v>2991</v>
      </c>
      <c r="G1115" t="s">
        <v>2990</v>
      </c>
      <c r="H1115" t="s">
        <v>2991</v>
      </c>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v>32.6</v>
      </c>
      <c r="BB1115">
        <v>27.9</v>
      </c>
      <c r="BC1115">
        <v>31.3</v>
      </c>
      <c r="BD1115">
        <v>31.3</v>
      </c>
      <c r="BE1115">
        <v>44.2</v>
      </c>
      <c r="BF1115">
        <v>28</v>
      </c>
      <c r="BG1115">
        <v>29</v>
      </c>
      <c r="BH1115">
        <v>29</v>
      </c>
      <c r="BI1115"/>
      <c r="BJ1115"/>
      <c r="BK1115"/>
      <c r="BL1115"/>
      <c r="BM1115"/>
      <c r="BN1115"/>
      <c r="BO1115"/>
      <c r="BP1115"/>
      <c r="BQ1115" t="s">
        <v>3079</v>
      </c>
      <c r="BR1115" t="s">
        <v>67</v>
      </c>
      <c r="BS1115" s="1">
        <v>44881</v>
      </c>
      <c r="BT1115" t="s">
        <v>3018</v>
      </c>
      <c r="BU1115" t="s">
        <v>3017</v>
      </c>
      <c r="BV1115"/>
      <c r="BW1115"/>
      <c r="BX1115"/>
      <c r="BY1115"/>
      <c r="BZ1115"/>
    </row>
    <row r="1116" spans="1:78" s="11" customFormat="1" x14ac:dyDescent="0.2">
      <c r="A1116" t="s">
        <v>3025</v>
      </c>
      <c r="B1116"/>
      <c r="C1116" t="s">
        <v>1495</v>
      </c>
      <c r="D1116" t="s">
        <v>2983</v>
      </c>
      <c r="E1116" t="s">
        <v>2990</v>
      </c>
      <c r="F1116" t="s">
        <v>2991</v>
      </c>
      <c r="G1116" t="s">
        <v>2990</v>
      </c>
      <c r="H1116" t="s">
        <v>2991</v>
      </c>
      <c r="I1116"/>
      <c r="J1116"/>
      <c r="K1116"/>
      <c r="L1116"/>
      <c r="M1116">
        <v>22.7</v>
      </c>
      <c r="N1116">
        <v>19.5</v>
      </c>
      <c r="O1116">
        <v>20.6</v>
      </c>
      <c r="P1116">
        <v>20.6</v>
      </c>
      <c r="Q1116">
        <v>22.8</v>
      </c>
      <c r="R1116">
        <v>23.9</v>
      </c>
      <c r="S1116">
        <v>24.6</v>
      </c>
      <c r="T1116">
        <v>24.6</v>
      </c>
      <c r="U1116">
        <v>22.5</v>
      </c>
      <c r="V1116">
        <v>26.3</v>
      </c>
      <c r="W1116">
        <v>26</v>
      </c>
      <c r="X1116">
        <v>26.3</v>
      </c>
      <c r="Y1116">
        <v>23.6</v>
      </c>
      <c r="Z1116">
        <v>28</v>
      </c>
      <c r="AA1116">
        <v>29.6</v>
      </c>
      <c r="AB1116">
        <v>29.6</v>
      </c>
      <c r="AC1116">
        <v>25.7</v>
      </c>
      <c r="AD1116">
        <v>32.6</v>
      </c>
      <c r="AE1116">
        <v>35.5</v>
      </c>
      <c r="AF1116">
        <v>35.5</v>
      </c>
      <c r="AG1116">
        <v>30.3</v>
      </c>
      <c r="AH1116">
        <v>38.1</v>
      </c>
      <c r="AI1116">
        <v>35.200000000000003</v>
      </c>
      <c r="AJ1116">
        <v>38.1</v>
      </c>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t="s">
        <v>3049</v>
      </c>
      <c r="BR1116" t="s">
        <v>67</v>
      </c>
      <c r="BS1116" s="1">
        <v>44881</v>
      </c>
      <c r="BT1116" t="s">
        <v>3018</v>
      </c>
      <c r="BU1116" t="s">
        <v>3017</v>
      </c>
      <c r="BV1116"/>
      <c r="BW1116"/>
      <c r="BX1116" s="2"/>
      <c r="BY1116" s="2"/>
      <c r="BZ1116" s="2"/>
    </row>
    <row r="1117" spans="1:78" s="11" customFormat="1" x14ac:dyDescent="0.2">
      <c r="A1117" t="s">
        <v>3025</v>
      </c>
      <c r="B1117"/>
      <c r="C1117" t="s">
        <v>1495</v>
      </c>
      <c r="D1117" t="s">
        <v>2983</v>
      </c>
      <c r="E1117" t="s">
        <v>2990</v>
      </c>
      <c r="F1117" t="s">
        <v>2991</v>
      </c>
      <c r="G1117" t="s">
        <v>2990</v>
      </c>
      <c r="H1117" t="s">
        <v>2991</v>
      </c>
      <c r="I1117"/>
      <c r="J1117"/>
      <c r="K1117"/>
      <c r="L1117"/>
      <c r="M1117">
        <v>19</v>
      </c>
      <c r="N1117">
        <v>19.3</v>
      </c>
      <c r="O1117">
        <v>23.6</v>
      </c>
      <c r="P1117">
        <v>23.6</v>
      </c>
      <c r="Q1117">
        <v>19</v>
      </c>
      <c r="R1117">
        <v>25.4</v>
      </c>
      <c r="S1117">
        <v>26</v>
      </c>
      <c r="T1117">
        <v>26</v>
      </c>
      <c r="U1117">
        <v>23.8</v>
      </c>
      <c r="V1117">
        <v>30.1</v>
      </c>
      <c r="W1117">
        <v>30.9</v>
      </c>
      <c r="X1117">
        <v>30.9</v>
      </c>
      <c r="Y1117">
        <v>24</v>
      </c>
      <c r="Z1117">
        <v>32.799999999999997</v>
      </c>
      <c r="AA1117">
        <v>33.5</v>
      </c>
      <c r="AB1117">
        <v>33.5</v>
      </c>
      <c r="AC1117">
        <v>26.9</v>
      </c>
      <c r="AD1117">
        <v>34.4</v>
      </c>
      <c r="AE1117">
        <v>32.700000000000003</v>
      </c>
      <c r="AF1117">
        <v>34.4</v>
      </c>
      <c r="AG1117">
        <v>30.1</v>
      </c>
      <c r="AH1117">
        <v>34.799999999999997</v>
      </c>
      <c r="AI1117">
        <v>31.5</v>
      </c>
      <c r="AJ1117">
        <v>34.799999999999997</v>
      </c>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t="s">
        <v>3050</v>
      </c>
      <c r="BR1117" t="s">
        <v>67</v>
      </c>
      <c r="BS1117" s="1">
        <v>44881</v>
      </c>
      <c r="BT1117" t="s">
        <v>3018</v>
      </c>
      <c r="BU1117" t="s">
        <v>3017</v>
      </c>
      <c r="BV1117"/>
      <c r="BW1117"/>
      <c r="BX1117" s="2"/>
      <c r="BY1117" s="2"/>
      <c r="BZ1117" s="2"/>
    </row>
    <row r="1118" spans="1:78" s="11" customFormat="1" x14ac:dyDescent="0.2">
      <c r="A1118" t="s">
        <v>3025</v>
      </c>
      <c r="B1118"/>
      <c r="C1118" t="s">
        <v>1495</v>
      </c>
      <c r="D1118" t="s">
        <v>2983</v>
      </c>
      <c r="E1118" t="s">
        <v>2990</v>
      </c>
      <c r="F1118" t="s">
        <v>2991</v>
      </c>
      <c r="G1118" t="s">
        <v>2990</v>
      </c>
      <c r="H1118" t="s">
        <v>2991</v>
      </c>
      <c r="I1118" t="b">
        <v>0</v>
      </c>
      <c r="J1118"/>
      <c r="K1118"/>
      <c r="L1118"/>
      <c r="M1118"/>
      <c r="N1118"/>
      <c r="O1118"/>
      <c r="P1118"/>
      <c r="Q1118"/>
      <c r="R1118"/>
      <c r="S1118"/>
      <c r="T1118"/>
      <c r="U1118"/>
      <c r="V1118"/>
      <c r="W1118"/>
      <c r="X1118"/>
      <c r="Y1118"/>
      <c r="Z1118"/>
      <c r="AA1118"/>
      <c r="AB1118"/>
      <c r="AC1118"/>
      <c r="AD1118"/>
      <c r="AE1118"/>
      <c r="AF1118"/>
      <c r="AG1118"/>
      <c r="AH1118"/>
      <c r="AI1118"/>
      <c r="AJ1118"/>
      <c r="AK1118">
        <v>21.7</v>
      </c>
      <c r="AL1118">
        <v>13</v>
      </c>
      <c r="AM1118">
        <v>13.6</v>
      </c>
      <c r="AN1118">
        <v>13.6</v>
      </c>
      <c r="AO1118">
        <v>22.4</v>
      </c>
      <c r="AP1118">
        <v>13.4</v>
      </c>
      <c r="AQ1118">
        <v>18.899999999999999</v>
      </c>
      <c r="AR1118">
        <v>18.899999999999999</v>
      </c>
      <c r="AS1118">
        <v>26.1</v>
      </c>
      <c r="AT1118">
        <v>15.5</v>
      </c>
      <c r="AU1118">
        <v>15</v>
      </c>
      <c r="AV1118">
        <v>15.5</v>
      </c>
      <c r="AW1118">
        <v>21.2</v>
      </c>
      <c r="AX1118">
        <v>17.899999999999999</v>
      </c>
      <c r="AY1118">
        <v>20.399999999999999</v>
      </c>
      <c r="AZ1118">
        <v>20.399999999999999</v>
      </c>
      <c r="BA1118">
        <v>23.4</v>
      </c>
      <c r="BB1118">
        <v>18.5</v>
      </c>
      <c r="BC1118">
        <v>21.3</v>
      </c>
      <c r="BD1118">
        <v>21.3</v>
      </c>
      <c r="BE1118">
        <v>34.6</v>
      </c>
      <c r="BF1118">
        <v>25.1</v>
      </c>
      <c r="BG1118">
        <v>26</v>
      </c>
      <c r="BH1118">
        <v>26</v>
      </c>
      <c r="BI1118"/>
      <c r="BJ1118"/>
      <c r="BK1118"/>
      <c r="BL1118"/>
      <c r="BM1118"/>
      <c r="BN1118"/>
      <c r="BO1118"/>
      <c r="BP1118"/>
      <c r="BQ1118" t="s">
        <v>3086</v>
      </c>
      <c r="BR1118" t="s">
        <v>67</v>
      </c>
      <c r="BS1118" s="1">
        <v>44881</v>
      </c>
      <c r="BT1118" t="s">
        <v>3018</v>
      </c>
      <c r="BU1118" t="s">
        <v>3017</v>
      </c>
      <c r="BV1118"/>
      <c r="BW1118"/>
      <c r="BX1118"/>
      <c r="BY1118"/>
      <c r="BZ1118"/>
    </row>
    <row r="1119" spans="1:78" s="11" customFormat="1" x14ac:dyDescent="0.2">
      <c r="A1119" t="s">
        <v>3025</v>
      </c>
      <c r="B1119"/>
      <c r="C1119" t="s">
        <v>1495</v>
      </c>
      <c r="D1119" t="s">
        <v>2983</v>
      </c>
      <c r="E1119" t="s">
        <v>2990</v>
      </c>
      <c r="F1119" t="s">
        <v>2991</v>
      </c>
      <c r="G1119" t="s">
        <v>2990</v>
      </c>
      <c r="H1119" t="s">
        <v>2991</v>
      </c>
      <c r="I1119" t="b">
        <v>0</v>
      </c>
      <c r="J1119"/>
      <c r="K1119"/>
      <c r="L1119"/>
      <c r="M1119"/>
      <c r="N1119"/>
      <c r="O1119"/>
      <c r="P1119"/>
      <c r="Q1119"/>
      <c r="R1119"/>
      <c r="S1119"/>
      <c r="T1119"/>
      <c r="U1119"/>
      <c r="V1119"/>
      <c r="W1119"/>
      <c r="X1119"/>
      <c r="Y1119"/>
      <c r="Z1119"/>
      <c r="AA1119"/>
      <c r="AB1119"/>
      <c r="AC1119"/>
      <c r="AD1119"/>
      <c r="AE1119"/>
      <c r="AF1119"/>
      <c r="AG1119"/>
      <c r="AH1119"/>
      <c r="AI1119"/>
      <c r="AJ1119"/>
      <c r="AK1119">
        <v>10.5</v>
      </c>
      <c r="AL1119">
        <v>11.2</v>
      </c>
      <c r="AM1119">
        <v>14.2</v>
      </c>
      <c r="AN1119">
        <v>14.2</v>
      </c>
      <c r="AO1119">
        <v>22.4</v>
      </c>
      <c r="AP1119">
        <v>13.9</v>
      </c>
      <c r="AQ1119">
        <v>17.899999999999999</v>
      </c>
      <c r="AR1119">
        <v>17.899999999999999</v>
      </c>
      <c r="AS1119">
        <v>23.4</v>
      </c>
      <c r="AT1119">
        <v>16.7</v>
      </c>
      <c r="AU1119">
        <v>20.2</v>
      </c>
      <c r="AV1119">
        <v>20.2</v>
      </c>
      <c r="AW1119">
        <v>19.5</v>
      </c>
      <c r="AX1119">
        <v>15.4</v>
      </c>
      <c r="AY1119">
        <v>16.600000000000001</v>
      </c>
      <c r="AZ1119">
        <v>16.600000000000001</v>
      </c>
      <c r="BA1119">
        <v>23.9</v>
      </c>
      <c r="BB1119">
        <v>19.5</v>
      </c>
      <c r="BC1119">
        <v>20.5</v>
      </c>
      <c r="BD1119">
        <v>20.5</v>
      </c>
      <c r="BE1119">
        <v>31.4</v>
      </c>
      <c r="BF1119">
        <v>23.8</v>
      </c>
      <c r="BG1119">
        <v>25.8</v>
      </c>
      <c r="BH1119">
        <v>25.8</v>
      </c>
      <c r="BI1119"/>
      <c r="BJ1119"/>
      <c r="BK1119"/>
      <c r="BL1119"/>
      <c r="BM1119"/>
      <c r="BN1119"/>
      <c r="BO1119"/>
      <c r="BP1119"/>
      <c r="BQ1119" t="s">
        <v>3087</v>
      </c>
      <c r="BR1119" t="s">
        <v>67</v>
      </c>
      <c r="BS1119" s="1">
        <v>44881</v>
      </c>
      <c r="BT1119" t="s">
        <v>3018</v>
      </c>
      <c r="BU1119" t="s">
        <v>3017</v>
      </c>
      <c r="BV1119"/>
      <c r="BW1119"/>
      <c r="BX1119"/>
      <c r="BY1119"/>
      <c r="BZ1119"/>
    </row>
    <row r="1120" spans="1:78" s="11" customFormat="1" x14ac:dyDescent="0.2">
      <c r="A1120" s="51" t="s">
        <v>3021</v>
      </c>
      <c r="B1120" s="51"/>
      <c r="C1120" s="51" t="s">
        <v>1495</v>
      </c>
      <c r="D1120" s="51" t="s">
        <v>2983</v>
      </c>
      <c r="E1120" s="51" t="s">
        <v>2990</v>
      </c>
      <c r="F1120" s="51" t="s">
        <v>2991</v>
      </c>
      <c r="G1120" s="51" t="s">
        <v>2990</v>
      </c>
      <c r="H1120" s="51" t="s">
        <v>2991</v>
      </c>
      <c r="I1120" s="51" t="b">
        <v>0</v>
      </c>
      <c r="J1120" s="51"/>
      <c r="K1120" s="51"/>
      <c r="L1120" s="51"/>
      <c r="M1120" s="51"/>
      <c r="N1120" s="51"/>
      <c r="O1120" s="51"/>
      <c r="P1120" s="51"/>
      <c r="Q1120" s="51"/>
      <c r="R1120" s="51"/>
      <c r="S1120" s="51"/>
      <c r="T1120" s="51"/>
      <c r="U1120" s="51"/>
      <c r="V1120" s="51"/>
      <c r="W1120" s="51"/>
      <c r="X1120" s="51"/>
      <c r="Y1120" s="51"/>
      <c r="Z1120" s="51"/>
      <c r="AA1120" s="51"/>
      <c r="AB1120" s="51"/>
      <c r="AC1120" s="51"/>
      <c r="AD1120" s="51"/>
      <c r="AE1120" s="51"/>
      <c r="AF1120" s="51"/>
      <c r="AG1120" s="51"/>
      <c r="AH1120" s="51"/>
      <c r="AI1120" s="51"/>
      <c r="AJ1120" s="51"/>
      <c r="AK1120" s="51"/>
      <c r="AL1120" s="51"/>
      <c r="AM1120" s="51"/>
      <c r="AN1120" s="51"/>
      <c r="AO1120" s="51"/>
      <c r="AP1120" s="51"/>
      <c r="AQ1120" s="51"/>
      <c r="AR1120" s="51"/>
      <c r="AS1120" s="51"/>
      <c r="AT1120" s="51"/>
      <c r="AU1120" s="51"/>
      <c r="AV1120" s="51"/>
      <c r="AW1120" s="51"/>
      <c r="AX1120" s="51"/>
      <c r="AY1120" s="51"/>
      <c r="AZ1120" s="51"/>
      <c r="BA1120" s="51"/>
      <c r="BB1120" s="51"/>
      <c r="BC1120" s="51"/>
      <c r="BD1120" s="51"/>
      <c r="BE1120" s="51"/>
      <c r="BF1120" s="51"/>
      <c r="BG1120" s="51"/>
      <c r="BH1120" s="51"/>
      <c r="BI1120" s="51"/>
      <c r="BJ1120" s="51"/>
      <c r="BK1120" s="51"/>
      <c r="BL1120" s="51"/>
      <c r="BM1120" s="51"/>
      <c r="BN1120" s="51"/>
      <c r="BO1120" s="51"/>
      <c r="BP1120" s="51"/>
      <c r="BQ1120" s="51" t="s">
        <v>3024</v>
      </c>
      <c r="BR1120" s="51" t="s">
        <v>67</v>
      </c>
      <c r="BS1120" s="52">
        <v>44881</v>
      </c>
      <c r="BT1120" s="51" t="s">
        <v>3018</v>
      </c>
      <c r="BU1120" s="51" t="s">
        <v>3017</v>
      </c>
      <c r="BV1120" s="51" t="s">
        <v>60</v>
      </c>
      <c r="BW1120" s="51" t="s">
        <v>3018</v>
      </c>
      <c r="BX1120" s="51"/>
      <c r="BY1120" s="51"/>
      <c r="BZ1120" s="51"/>
    </row>
    <row r="1121" spans="1:78" s="11" customFormat="1" x14ac:dyDescent="0.2">
      <c r="A1121" t="s">
        <v>3055</v>
      </c>
      <c r="B1121"/>
      <c r="C1121" t="s">
        <v>1495</v>
      </c>
      <c r="D1121" t="s">
        <v>2983</v>
      </c>
      <c r="E1121" t="s">
        <v>2990</v>
      </c>
      <c r="F1121" t="s">
        <v>2991</v>
      </c>
      <c r="G1121" t="s">
        <v>2990</v>
      </c>
      <c r="H1121" t="s">
        <v>2991</v>
      </c>
      <c r="I1121"/>
      <c r="J1121"/>
      <c r="K1121"/>
      <c r="L1121"/>
      <c r="M1121">
        <v>23.3</v>
      </c>
      <c r="N1121">
        <v>13.6</v>
      </c>
      <c r="O1121">
        <v>15.1</v>
      </c>
      <c r="P1121">
        <v>15.1</v>
      </c>
      <c r="Q1121">
        <v>25.1</v>
      </c>
      <c r="R1121">
        <v>22.1</v>
      </c>
      <c r="S1121">
        <v>24.4</v>
      </c>
      <c r="T1121">
        <v>24.4</v>
      </c>
      <c r="U1121">
        <v>24</v>
      </c>
      <c r="V1121">
        <v>24.3</v>
      </c>
      <c r="W1121">
        <v>31.6</v>
      </c>
      <c r="X1121">
        <v>31.6</v>
      </c>
      <c r="Y1121"/>
      <c r="Z1121"/>
      <c r="AA1121"/>
      <c r="AB1121"/>
      <c r="AC1121">
        <v>27.9</v>
      </c>
      <c r="AD1121">
        <v>32.700000000000003</v>
      </c>
      <c r="AE1121">
        <v>29.9</v>
      </c>
      <c r="AF1121">
        <v>32.700000000000003</v>
      </c>
      <c r="AG1121">
        <v>32.700000000000003</v>
      </c>
      <c r="AH1121">
        <v>39.5</v>
      </c>
      <c r="AI1121">
        <v>30.6</v>
      </c>
      <c r="AJ1121">
        <v>39.5</v>
      </c>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t="s">
        <v>3056</v>
      </c>
      <c r="BR1121" t="s">
        <v>67</v>
      </c>
      <c r="BS1121" s="1">
        <v>44881</v>
      </c>
      <c r="BT1121" t="s">
        <v>3018</v>
      </c>
      <c r="BU1121" t="s">
        <v>3017</v>
      </c>
      <c r="BV1121"/>
      <c r="BW1121"/>
      <c r="BX1121"/>
      <c r="BY1121"/>
      <c r="BZ1121"/>
    </row>
    <row r="1122" spans="1:78" s="11" customFormat="1" x14ac:dyDescent="0.2">
      <c r="A1122" t="s">
        <v>3055</v>
      </c>
      <c r="B1122"/>
      <c r="C1122" t="s">
        <v>1495</v>
      </c>
      <c r="D1122" t="s">
        <v>2983</v>
      </c>
      <c r="E1122" t="s">
        <v>2990</v>
      </c>
      <c r="F1122" t="s">
        <v>2991</v>
      </c>
      <c r="G1122" t="s">
        <v>2990</v>
      </c>
      <c r="H1122" t="s">
        <v>2991</v>
      </c>
      <c r="I1122"/>
      <c r="J1122"/>
      <c r="K1122"/>
      <c r="L1122"/>
      <c r="M1122">
        <v>22.6</v>
      </c>
      <c r="N1122">
        <v>9.5</v>
      </c>
      <c r="O1122">
        <v>16.3</v>
      </c>
      <c r="P1122">
        <v>16.3</v>
      </c>
      <c r="Q1122">
        <v>27</v>
      </c>
      <c r="R1122">
        <v>26.1</v>
      </c>
      <c r="S1122">
        <v>25.1</v>
      </c>
      <c r="T1122">
        <v>26.1</v>
      </c>
      <c r="U1122">
        <v>21.9</v>
      </c>
      <c r="V1122">
        <v>26.1</v>
      </c>
      <c r="W1122">
        <v>25.2</v>
      </c>
      <c r="X1122">
        <v>26.1</v>
      </c>
      <c r="Y1122">
        <v>24.5</v>
      </c>
      <c r="Z1122">
        <v>24.3</v>
      </c>
      <c r="AA1122">
        <v>22.7</v>
      </c>
      <c r="AB1122">
        <v>24.3</v>
      </c>
      <c r="AC1122"/>
      <c r="AD1122"/>
      <c r="AE1122">
        <v>29.4</v>
      </c>
      <c r="AF1122">
        <v>29.4</v>
      </c>
      <c r="AG1122"/>
      <c r="AH1122">
        <v>35</v>
      </c>
      <c r="AI1122">
        <v>34.4</v>
      </c>
      <c r="AJ1122">
        <v>35</v>
      </c>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t="s">
        <v>3057</v>
      </c>
      <c r="BR1122" t="s">
        <v>67</v>
      </c>
      <c r="BS1122" s="1">
        <v>44881</v>
      </c>
      <c r="BT1122" t="s">
        <v>3018</v>
      </c>
      <c r="BU1122" t="s">
        <v>3017</v>
      </c>
      <c r="BV1122"/>
      <c r="BW1122"/>
      <c r="BX1122"/>
      <c r="BY1122"/>
      <c r="BZ1122"/>
    </row>
    <row r="1123" spans="1:78" s="11" customFormat="1" x14ac:dyDescent="0.2">
      <c r="A1123" t="s">
        <v>3068</v>
      </c>
      <c r="B1123"/>
      <c r="C1123" t="s">
        <v>1495</v>
      </c>
      <c r="D1123" t="s">
        <v>2983</v>
      </c>
      <c r="E1123" t="s">
        <v>2990</v>
      </c>
      <c r="F1123" t="s">
        <v>2991</v>
      </c>
      <c r="G1123" t="s">
        <v>2990</v>
      </c>
      <c r="H1123" t="s">
        <v>2991</v>
      </c>
      <c r="I1123"/>
      <c r="J1123"/>
      <c r="K1123"/>
      <c r="L1123"/>
      <c r="M1123"/>
      <c r="N1123"/>
      <c r="O1123"/>
      <c r="P1123"/>
      <c r="Q1123"/>
      <c r="R1123"/>
      <c r="S1123"/>
      <c r="T1123"/>
      <c r="U1123"/>
      <c r="V1123"/>
      <c r="W1123"/>
      <c r="X1123"/>
      <c r="Y1123"/>
      <c r="Z1123"/>
      <c r="AA1123"/>
      <c r="AB1123"/>
      <c r="AC1123"/>
      <c r="AD1123"/>
      <c r="AE1123"/>
      <c r="AF1123"/>
      <c r="AG1123"/>
      <c r="AH1123"/>
      <c r="AI1123"/>
      <c r="AJ1123"/>
      <c r="AK1123">
        <v>17.7</v>
      </c>
      <c r="AL1123">
        <v>9.1</v>
      </c>
      <c r="AM1123">
        <v>10.7</v>
      </c>
      <c r="AN1123">
        <v>10.7</v>
      </c>
      <c r="AO1123">
        <v>19.7</v>
      </c>
      <c r="AP1123">
        <v>13.4</v>
      </c>
      <c r="AQ1123">
        <v>15.1</v>
      </c>
      <c r="AR1123">
        <v>13.4</v>
      </c>
      <c r="AS1123">
        <v>25.4</v>
      </c>
      <c r="AT1123">
        <v>21.2</v>
      </c>
      <c r="AU1123">
        <v>23</v>
      </c>
      <c r="AV1123">
        <v>23</v>
      </c>
      <c r="AW1123">
        <v>24.5</v>
      </c>
      <c r="AX1123">
        <v>19.600000000000001</v>
      </c>
      <c r="AY1123">
        <v>19.399999999999999</v>
      </c>
      <c r="AZ1123">
        <v>19.600000000000001</v>
      </c>
      <c r="BA1123">
        <v>30</v>
      </c>
      <c r="BB1123">
        <v>28.7</v>
      </c>
      <c r="BC1123">
        <v>31</v>
      </c>
      <c r="BD1123">
        <v>31</v>
      </c>
      <c r="BE1123">
        <v>38.1</v>
      </c>
      <c r="BF1123">
        <v>32</v>
      </c>
      <c r="BG1123">
        <v>33</v>
      </c>
      <c r="BH1123">
        <v>33</v>
      </c>
      <c r="BI1123"/>
      <c r="BJ1123"/>
      <c r="BK1123"/>
      <c r="BL1123"/>
      <c r="BM1123"/>
      <c r="BN1123"/>
      <c r="BO1123"/>
      <c r="BP1123"/>
      <c r="BQ1123" t="s">
        <v>3066</v>
      </c>
      <c r="BR1123" t="s">
        <v>67</v>
      </c>
      <c r="BS1123" s="1">
        <v>44881</v>
      </c>
      <c r="BT1123" t="s">
        <v>3018</v>
      </c>
      <c r="BU1123" t="s">
        <v>3017</v>
      </c>
      <c r="BV1123"/>
      <c r="BW1123"/>
      <c r="BX1123"/>
      <c r="BY1123"/>
      <c r="BZ1123"/>
    </row>
    <row r="1124" spans="1:78" s="11" customFormat="1" x14ac:dyDescent="0.2">
      <c r="A1124" t="s">
        <v>3068</v>
      </c>
      <c r="B1124"/>
      <c r="C1124" t="s">
        <v>1495</v>
      </c>
      <c r="D1124" t="s">
        <v>2983</v>
      </c>
      <c r="E1124" t="s">
        <v>2990</v>
      </c>
      <c r="F1124" t="s">
        <v>2991</v>
      </c>
      <c r="G1124" t="s">
        <v>2990</v>
      </c>
      <c r="H1124" t="s">
        <v>2991</v>
      </c>
      <c r="I1124"/>
      <c r="J1124"/>
      <c r="K1124"/>
      <c r="L1124"/>
      <c r="M1124"/>
      <c r="N1124"/>
      <c r="O1124"/>
      <c r="P1124"/>
      <c r="Q1124"/>
      <c r="R1124"/>
      <c r="S1124"/>
      <c r="T1124"/>
      <c r="U1124"/>
      <c r="V1124"/>
      <c r="W1124"/>
      <c r="X1124"/>
      <c r="Y1124"/>
      <c r="Z1124"/>
      <c r="AA1124"/>
      <c r="AB1124"/>
      <c r="AC1124"/>
      <c r="AD1124"/>
      <c r="AE1124"/>
      <c r="AF1124"/>
      <c r="AG1124"/>
      <c r="AH1124"/>
      <c r="AI1124"/>
      <c r="AJ1124"/>
      <c r="AK1124">
        <v>18</v>
      </c>
      <c r="AL1124">
        <v>9</v>
      </c>
      <c r="AM1124">
        <v>12.3</v>
      </c>
      <c r="AN1124">
        <v>12.3</v>
      </c>
      <c r="AO1124">
        <v>21.7</v>
      </c>
      <c r="AP1124">
        <v>14.3</v>
      </c>
      <c r="AQ1124">
        <v>15.5</v>
      </c>
      <c r="AR1124">
        <v>15.5</v>
      </c>
      <c r="AS1124">
        <v>22.5</v>
      </c>
      <c r="AT1124">
        <v>17.7</v>
      </c>
      <c r="AU1124">
        <v>17.600000000000001</v>
      </c>
      <c r="AV1124">
        <v>17.7</v>
      </c>
      <c r="AW1124">
        <v>23.3</v>
      </c>
      <c r="AX1124">
        <v>18</v>
      </c>
      <c r="AY1124">
        <v>16</v>
      </c>
      <c r="AZ1124">
        <v>18</v>
      </c>
      <c r="BA1124">
        <v>32</v>
      </c>
      <c r="BB1124">
        <v>26</v>
      </c>
      <c r="BC1124">
        <v>27.2</v>
      </c>
      <c r="BD1124">
        <v>27.2</v>
      </c>
      <c r="BE1124">
        <v>39.1</v>
      </c>
      <c r="BF1124">
        <v>31</v>
      </c>
      <c r="BG1124">
        <v>32</v>
      </c>
      <c r="BH1124">
        <v>32</v>
      </c>
      <c r="BI1124"/>
      <c r="BJ1124"/>
      <c r="BK1124"/>
      <c r="BL1124"/>
      <c r="BM1124"/>
      <c r="BN1124"/>
      <c r="BO1124"/>
      <c r="BP1124"/>
      <c r="BQ1124" t="s">
        <v>3067</v>
      </c>
      <c r="BR1124" t="s">
        <v>67</v>
      </c>
      <c r="BS1124" s="1">
        <v>44881</v>
      </c>
      <c r="BT1124" t="s">
        <v>3018</v>
      </c>
      <c r="BU1124" t="s">
        <v>3017</v>
      </c>
      <c r="BV1124"/>
      <c r="BW1124"/>
      <c r="BX1124"/>
      <c r="BY1124"/>
      <c r="BZ1124"/>
    </row>
    <row r="1125" spans="1:78" s="19" customFormat="1" x14ac:dyDescent="0.2">
      <c r="A1125" t="s">
        <v>3013</v>
      </c>
      <c r="B1125"/>
      <c r="C1125" t="s">
        <v>1495</v>
      </c>
      <c r="D1125" t="s">
        <v>2983</v>
      </c>
      <c r="E1125" t="s">
        <v>2990</v>
      </c>
      <c r="F1125" t="s">
        <v>2991</v>
      </c>
      <c r="G1125" t="s">
        <v>2990</v>
      </c>
      <c r="H1125" t="s">
        <v>2991</v>
      </c>
      <c r="I1125"/>
      <c r="J1125"/>
      <c r="K1125"/>
      <c r="L1125"/>
      <c r="M1125">
        <f>AVERAGE(2.2,2.3)*10</f>
        <v>22.5</v>
      </c>
      <c r="N1125">
        <f>AVERAGE(1.8,2.3)*10</f>
        <v>20.5</v>
      </c>
      <c r="O1125">
        <f>AVERAGE(2,2.2)*10</f>
        <v>21</v>
      </c>
      <c r="P1125">
        <v>21</v>
      </c>
      <c r="Q1125">
        <f>AVERAGE(2.2,2)*10</f>
        <v>21</v>
      </c>
      <c r="R1125">
        <f>AVERAGE(2.7,2.7)*10</f>
        <v>27</v>
      </c>
      <c r="S1125">
        <f>AVERAGE(2.6,2.6)*10</f>
        <v>26</v>
      </c>
      <c r="T1125">
        <v>27</v>
      </c>
      <c r="U1125">
        <f>AVERAGE(2.1,2.1)*10</f>
        <v>21</v>
      </c>
      <c r="V1125">
        <f>AVERAGE(2.7,2.8)*10</f>
        <v>27.5</v>
      </c>
      <c r="W1125">
        <f>AVERAGE(2.6,2.8)*10</f>
        <v>27</v>
      </c>
      <c r="X1125">
        <v>27.5</v>
      </c>
      <c r="Y1125">
        <f>AVERAGE(2.1,2.1)*10</f>
        <v>21</v>
      </c>
      <c r="Z1125">
        <f>AVERAGE(2.4,2.7)*10</f>
        <v>25.5</v>
      </c>
      <c r="AA1125">
        <f>AVERAGE(2.2,2.2)*10</f>
        <v>22</v>
      </c>
      <c r="AB1125">
        <v>25.5</v>
      </c>
      <c r="AC1125">
        <f>AVERAGE(2.9,2.9)*10</f>
        <v>29</v>
      </c>
      <c r="AD1125">
        <f>AVERAGE(3.3,3.2)*10</f>
        <v>32.5</v>
      </c>
      <c r="AE1125">
        <f>AVERAGE(2.8,2.9)*10</f>
        <v>28.499999999999996</v>
      </c>
      <c r="AF1125">
        <v>32.5</v>
      </c>
      <c r="AG1125">
        <f>AVERAGE(3.3,3.4)*10</f>
        <v>33.5</v>
      </c>
      <c r="AH1125">
        <f>AVERAGE(4.1,4.2)*10</f>
        <v>41.5</v>
      </c>
      <c r="AI1125">
        <f>AVERAGE(3.6,3.3)*10</f>
        <v>34.5</v>
      </c>
      <c r="AJ1125">
        <v>41.5</v>
      </c>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t="s">
        <v>3014</v>
      </c>
      <c r="BR1125" t="s">
        <v>67</v>
      </c>
      <c r="BS1125" s="1">
        <v>44880</v>
      </c>
      <c r="BT1125" t="s">
        <v>3015</v>
      </c>
      <c r="BU1125" s="5" t="s">
        <v>3150</v>
      </c>
      <c r="BV1125" t="s">
        <v>60</v>
      </c>
      <c r="BW1125" t="s">
        <v>3015</v>
      </c>
      <c r="BX1125"/>
      <c r="BY1125"/>
      <c r="BZ1125"/>
    </row>
    <row r="1126" spans="1:78" s="19" customFormat="1" x14ac:dyDescent="0.2">
      <c r="A1126" t="s">
        <v>3023</v>
      </c>
      <c r="B1126"/>
      <c r="C1126" t="s">
        <v>1495</v>
      </c>
      <c r="D1126" t="s">
        <v>2983</v>
      </c>
      <c r="E1126" t="s">
        <v>2990</v>
      </c>
      <c r="F1126" t="s">
        <v>2991</v>
      </c>
      <c r="G1126" t="s">
        <v>2990</v>
      </c>
      <c r="H1126" t="s">
        <v>2991</v>
      </c>
      <c r="I1126"/>
      <c r="J1126"/>
      <c r="K1126"/>
      <c r="L1126"/>
      <c r="M1126"/>
      <c r="N1126"/>
      <c r="O1126"/>
      <c r="P1126"/>
      <c r="Q1126"/>
      <c r="R1126"/>
      <c r="S1126">
        <v>28</v>
      </c>
      <c r="T1126">
        <v>28</v>
      </c>
      <c r="U1126">
        <v>23</v>
      </c>
      <c r="V1126"/>
      <c r="W1126"/>
      <c r="X1126"/>
      <c r="Y1126">
        <v>23</v>
      </c>
      <c r="Z1126"/>
      <c r="AA1126"/>
      <c r="AB1126"/>
      <c r="AC1126">
        <v>34</v>
      </c>
      <c r="AD1126">
        <v>38</v>
      </c>
      <c r="AE1126">
        <v>33</v>
      </c>
      <c r="AF1126">
        <v>38</v>
      </c>
      <c r="AG1126">
        <v>45</v>
      </c>
      <c r="AH1126">
        <v>42</v>
      </c>
      <c r="AI1126"/>
      <c r="AJ1126">
        <v>42</v>
      </c>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t="s">
        <v>3048</v>
      </c>
      <c r="BR1126" t="s">
        <v>67</v>
      </c>
      <c r="BS1126" s="1">
        <v>44881</v>
      </c>
      <c r="BT1126" t="s">
        <v>3018</v>
      </c>
      <c r="BU1126" t="s">
        <v>3017</v>
      </c>
      <c r="BV1126"/>
      <c r="BW1126"/>
      <c r="BX1126"/>
      <c r="BY1126"/>
      <c r="BZ1126"/>
    </row>
    <row r="1127" spans="1:78" s="11" customFormat="1" x14ac:dyDescent="0.2">
      <c r="A1127" t="s">
        <v>3023</v>
      </c>
      <c r="B1127"/>
      <c r="C1127" t="s">
        <v>1495</v>
      </c>
      <c r="D1127" t="s">
        <v>2983</v>
      </c>
      <c r="E1127" t="s">
        <v>2990</v>
      </c>
      <c r="F1127" t="s">
        <v>2991</v>
      </c>
      <c r="G1127" t="s">
        <v>2990</v>
      </c>
      <c r="H1127" t="s">
        <v>2991</v>
      </c>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v>24</v>
      </c>
      <c r="AP1127">
        <v>17</v>
      </c>
      <c r="AQ1127"/>
      <c r="AR1127">
        <v>17</v>
      </c>
      <c r="AS1127">
        <v>24</v>
      </c>
      <c r="AT1127">
        <v>19</v>
      </c>
      <c r="AU1127">
        <v>15</v>
      </c>
      <c r="AV1127">
        <v>19</v>
      </c>
      <c r="AW1127">
        <v>22</v>
      </c>
      <c r="AX1127">
        <v>18</v>
      </c>
      <c r="AY1127">
        <v>15</v>
      </c>
      <c r="AZ1127">
        <v>18</v>
      </c>
      <c r="BA1127">
        <v>32</v>
      </c>
      <c r="BB1127">
        <v>22</v>
      </c>
      <c r="BC1127">
        <v>21</v>
      </c>
      <c r="BD1127">
        <v>22</v>
      </c>
      <c r="BE1127">
        <v>38</v>
      </c>
      <c r="BF1127">
        <v>31</v>
      </c>
      <c r="BG1127">
        <v>24</v>
      </c>
      <c r="BH1127">
        <v>31</v>
      </c>
      <c r="BI1127"/>
      <c r="BJ1127"/>
      <c r="BK1127"/>
      <c r="BL1127"/>
      <c r="BM1127"/>
      <c r="BN1127"/>
      <c r="BO1127"/>
      <c r="BP1127"/>
      <c r="BQ1127" t="s">
        <v>3081</v>
      </c>
      <c r="BR1127" t="s">
        <v>67</v>
      </c>
      <c r="BS1127" s="1">
        <v>44881</v>
      </c>
      <c r="BT1127" t="s">
        <v>3018</v>
      </c>
      <c r="BU1127" t="s">
        <v>3017</v>
      </c>
      <c r="BV1127"/>
      <c r="BW1127"/>
      <c r="BX1127"/>
      <c r="BY1127"/>
      <c r="BZ1127"/>
    </row>
    <row r="1128" spans="1:78" s="19" customFormat="1" x14ac:dyDescent="0.2">
      <c r="A1128" t="s">
        <v>3023</v>
      </c>
      <c r="B1128"/>
      <c r="C1128" t="s">
        <v>1495</v>
      </c>
      <c r="D1128" t="s">
        <v>2983</v>
      </c>
      <c r="E1128" t="s">
        <v>2990</v>
      </c>
      <c r="F1128" t="s">
        <v>2991</v>
      </c>
      <c r="G1128" t="s">
        <v>2990</v>
      </c>
      <c r="H1128" t="s">
        <v>2991</v>
      </c>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v>23</v>
      </c>
      <c r="AT1128"/>
      <c r="AU1128"/>
      <c r="AV1128"/>
      <c r="AW1128">
        <v>21</v>
      </c>
      <c r="AX1128">
        <v>17</v>
      </c>
      <c r="AY1128">
        <v>15</v>
      </c>
      <c r="AZ1128">
        <v>17</v>
      </c>
      <c r="BA1128">
        <v>27</v>
      </c>
      <c r="BB1128">
        <v>22</v>
      </c>
      <c r="BC1128">
        <v>18</v>
      </c>
      <c r="BD1128">
        <v>22</v>
      </c>
      <c r="BE1128">
        <v>41</v>
      </c>
      <c r="BF1128">
        <v>30</v>
      </c>
      <c r="BG1128">
        <v>27</v>
      </c>
      <c r="BH1128">
        <v>30</v>
      </c>
      <c r="BI1128"/>
      <c r="BJ1128"/>
      <c r="BK1128"/>
      <c r="BL1128"/>
      <c r="BM1128"/>
      <c r="BN1128"/>
      <c r="BO1128"/>
      <c r="BP1128"/>
      <c r="BQ1128" t="s">
        <v>3082</v>
      </c>
      <c r="BR1128" t="s">
        <v>67</v>
      </c>
      <c r="BS1128" s="1">
        <v>44881</v>
      </c>
      <c r="BT1128" t="s">
        <v>3018</v>
      </c>
      <c r="BU1128" t="s">
        <v>3017</v>
      </c>
      <c r="BV1128"/>
      <c r="BW1128"/>
    </row>
    <row r="1129" spans="1:78" s="19" customFormat="1" x14ac:dyDescent="0.2">
      <c r="A1129" t="s">
        <v>3044</v>
      </c>
      <c r="B1129"/>
      <c r="C1129" t="s">
        <v>1495</v>
      </c>
      <c r="D1129" t="s">
        <v>2983</v>
      </c>
      <c r="E1129" t="s">
        <v>2990</v>
      </c>
      <c r="F1129" t="s">
        <v>2991</v>
      </c>
      <c r="G1129" t="s">
        <v>2990</v>
      </c>
      <c r="H1129" t="s">
        <v>2991</v>
      </c>
      <c r="I1129"/>
      <c r="J1129"/>
      <c r="K1129"/>
      <c r="L1129" t="s">
        <v>3083</v>
      </c>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v>21.6</v>
      </c>
      <c r="AT1129">
        <v>18</v>
      </c>
      <c r="AU1129">
        <v>16.600000000000001</v>
      </c>
      <c r="AV1129">
        <v>18</v>
      </c>
      <c r="AW1129">
        <v>20.7</v>
      </c>
      <c r="AX1129">
        <v>16.600000000000001</v>
      </c>
      <c r="AY1129">
        <v>16.100000000000001</v>
      </c>
      <c r="AZ1129">
        <v>16.600000000000001</v>
      </c>
      <c r="BA1129">
        <v>26.4</v>
      </c>
      <c r="BB1129">
        <v>23.5</v>
      </c>
      <c r="BC1129">
        <v>21.2</v>
      </c>
      <c r="BD1129">
        <v>23.5</v>
      </c>
      <c r="BE1129">
        <v>33.700000000000003</v>
      </c>
      <c r="BF1129">
        <v>26.4</v>
      </c>
      <c r="BG1129">
        <v>25.2</v>
      </c>
      <c r="BH1129">
        <v>26.4</v>
      </c>
      <c r="BI1129"/>
      <c r="BJ1129"/>
      <c r="BK1129"/>
      <c r="BL1129"/>
      <c r="BM1129"/>
      <c r="BN1129"/>
      <c r="BO1129"/>
      <c r="BP1129"/>
      <c r="BQ1129"/>
      <c r="BR1129" t="s">
        <v>67</v>
      </c>
      <c r="BS1129" s="1">
        <v>44881</v>
      </c>
      <c r="BT1129" t="s">
        <v>3018</v>
      </c>
      <c r="BU1129" t="s">
        <v>3017</v>
      </c>
      <c r="BV1129" t="s">
        <v>60</v>
      </c>
      <c r="BW1129" t="s">
        <v>3018</v>
      </c>
      <c r="BX1129"/>
      <c r="BY1129"/>
      <c r="BZ1129"/>
    </row>
    <row r="1130" spans="1:78" s="11" customFormat="1" x14ac:dyDescent="0.2">
      <c r="A1130" s="10" t="s">
        <v>3248</v>
      </c>
      <c r="B1130" s="10"/>
      <c r="C1130" s="10" t="s">
        <v>1495</v>
      </c>
      <c r="D1130" s="10" t="s">
        <v>2983</v>
      </c>
      <c r="E1130" s="10" t="s">
        <v>2990</v>
      </c>
      <c r="F1130" s="10" t="s">
        <v>2991</v>
      </c>
      <c r="G1130" s="10" t="s">
        <v>2990</v>
      </c>
      <c r="H1130" s="10" t="s">
        <v>2991</v>
      </c>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c r="AK1130" s="10"/>
      <c r="AL1130" s="10"/>
      <c r="AM1130" s="10"/>
      <c r="AN1130" s="10"/>
      <c r="AO1130" s="10"/>
      <c r="AP1130" s="10"/>
      <c r="AQ1130" s="10"/>
      <c r="AR1130" s="10"/>
      <c r="AS1130" s="10"/>
      <c r="AT1130" s="10"/>
      <c r="AU1130" s="10"/>
      <c r="AV1130" s="10"/>
      <c r="AW1130" s="10"/>
      <c r="AX1130" s="10"/>
      <c r="AY1130" s="10"/>
      <c r="AZ1130" s="10"/>
      <c r="BA1130" s="10"/>
      <c r="BB1130" s="10"/>
      <c r="BC1130" s="10"/>
      <c r="BD1130" s="10"/>
      <c r="BE1130" s="10"/>
      <c r="BF1130" s="10"/>
      <c r="BG1130" s="10"/>
      <c r="BH1130" s="10"/>
      <c r="BI1130" s="10"/>
      <c r="BJ1130" s="10"/>
      <c r="BK1130" s="10"/>
      <c r="BL1130" s="10"/>
      <c r="BM1130" s="10"/>
      <c r="BN1130" s="10"/>
      <c r="BO1130" s="10"/>
      <c r="BP1130" s="10"/>
      <c r="BQ1130" s="10"/>
      <c r="BR1130" s="10" t="s">
        <v>67</v>
      </c>
      <c r="BS1130" s="12">
        <v>44886</v>
      </c>
      <c r="BT1130" s="10" t="s">
        <v>3241</v>
      </c>
      <c r="BU1130" s="10">
        <v>3622</v>
      </c>
      <c r="BV1130" s="10" t="s">
        <v>60</v>
      </c>
      <c r="BW1130" s="10" t="s">
        <v>3241</v>
      </c>
      <c r="BX1130" s="19"/>
      <c r="BY1130" s="19"/>
      <c r="BZ1130" s="19"/>
    </row>
    <row r="1131" spans="1:78" s="11" customFormat="1" x14ac:dyDescent="0.2">
      <c r="A1131" s="10" t="s">
        <v>3245</v>
      </c>
      <c r="B1131" s="10"/>
      <c r="C1131" s="10" t="s">
        <v>1495</v>
      </c>
      <c r="D1131" s="10" t="s">
        <v>2983</v>
      </c>
      <c r="E1131" s="10" t="s">
        <v>2990</v>
      </c>
      <c r="F1131" s="10" t="s">
        <v>2991</v>
      </c>
      <c r="G1131" s="10" t="s">
        <v>2990</v>
      </c>
      <c r="H1131" s="10" t="s">
        <v>2991</v>
      </c>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c r="AK1131" s="10"/>
      <c r="AL1131" s="10"/>
      <c r="AM1131" s="10"/>
      <c r="AN1131" s="10"/>
      <c r="AO1131" s="10"/>
      <c r="AP1131" s="10"/>
      <c r="AQ1131" s="10"/>
      <c r="AR1131" s="10"/>
      <c r="AS1131" s="10"/>
      <c r="AT1131" s="10"/>
      <c r="AU1131" s="10"/>
      <c r="AV1131" s="10"/>
      <c r="AW1131" s="10"/>
      <c r="AX1131" s="10"/>
      <c r="AY1131" s="10"/>
      <c r="AZ1131" s="10"/>
      <c r="BA1131" s="10"/>
      <c r="BB1131" s="10"/>
      <c r="BC1131" s="10"/>
      <c r="BD1131" s="10"/>
      <c r="BE1131" s="10"/>
      <c r="BF1131" s="10"/>
      <c r="BG1131" s="10"/>
      <c r="BH1131" s="10"/>
      <c r="BI1131" s="10"/>
      <c r="BJ1131" s="10"/>
      <c r="BK1131" s="10"/>
      <c r="BL1131" s="10"/>
      <c r="BM1131" s="10"/>
      <c r="BN1131" s="10"/>
      <c r="BO1131" s="10"/>
      <c r="BP1131" s="10"/>
      <c r="BQ1131" s="10"/>
      <c r="BR1131" s="10" t="s">
        <v>67</v>
      </c>
      <c r="BS1131" s="12">
        <v>44886</v>
      </c>
      <c r="BT1131" s="10" t="s">
        <v>3241</v>
      </c>
      <c r="BU1131" s="10">
        <v>3622</v>
      </c>
      <c r="BV1131" s="10" t="s">
        <v>60</v>
      </c>
      <c r="BW1131" s="10" t="s">
        <v>3241</v>
      </c>
      <c r="BX1131" s="19"/>
      <c r="BY1131" s="19"/>
      <c r="BZ1131" s="19"/>
    </row>
    <row r="1132" spans="1:78" s="11" customFormat="1" x14ac:dyDescent="0.2">
      <c r="A1132" s="10" t="s">
        <v>3362</v>
      </c>
      <c r="B1132" s="10"/>
      <c r="C1132" s="10" t="s">
        <v>1495</v>
      </c>
      <c r="D1132" s="10" t="s">
        <v>2983</v>
      </c>
      <c r="E1132" s="10" t="s">
        <v>2990</v>
      </c>
      <c r="F1132" s="10" t="s">
        <v>2991</v>
      </c>
      <c r="G1132" s="10" t="s">
        <v>2990</v>
      </c>
      <c r="H1132" s="10" t="s">
        <v>2991</v>
      </c>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c r="AK1132" s="10"/>
      <c r="AL1132" s="10"/>
      <c r="AM1132" s="10"/>
      <c r="AN1132" s="10"/>
      <c r="AO1132" s="10"/>
      <c r="AP1132" s="10"/>
      <c r="AQ1132" s="10"/>
      <c r="AR1132" s="10"/>
      <c r="AS1132" s="10"/>
      <c r="AT1132" s="10"/>
      <c r="AU1132" s="10"/>
      <c r="AV1132" s="10"/>
      <c r="AW1132" s="10"/>
      <c r="AX1132" s="10"/>
      <c r="AY1132" s="10"/>
      <c r="AZ1132" s="10"/>
      <c r="BA1132" s="10"/>
      <c r="BB1132" s="10"/>
      <c r="BC1132" s="10"/>
      <c r="BD1132" s="10"/>
      <c r="BE1132" s="10"/>
      <c r="BF1132" s="10"/>
      <c r="BG1132" s="10"/>
      <c r="BH1132" s="10"/>
      <c r="BI1132" s="10"/>
      <c r="BJ1132" s="10"/>
      <c r="BK1132" s="10"/>
      <c r="BL1132" s="10"/>
      <c r="BM1132" s="10"/>
      <c r="BN1132" s="10"/>
      <c r="BO1132" s="10"/>
      <c r="BP1132" s="10"/>
      <c r="BQ1132" s="10"/>
      <c r="BR1132" s="10" t="s">
        <v>67</v>
      </c>
      <c r="BS1132" s="12">
        <v>44886</v>
      </c>
      <c r="BT1132" s="10" t="s">
        <v>3241</v>
      </c>
      <c r="BU1132" s="10">
        <v>3622</v>
      </c>
      <c r="BV1132" s="10" t="s">
        <v>60</v>
      </c>
      <c r="BW1132" s="10" t="s">
        <v>3241</v>
      </c>
      <c r="BX1132"/>
      <c r="BY1132"/>
      <c r="BZ1132"/>
    </row>
    <row r="1133" spans="1:78" s="11" customFormat="1" x14ac:dyDescent="0.2">
      <c r="A1133" t="s">
        <v>3027</v>
      </c>
      <c r="B1133"/>
      <c r="C1133" t="s">
        <v>1495</v>
      </c>
      <c r="D1133" t="s">
        <v>2983</v>
      </c>
      <c r="E1133" t="s">
        <v>2990</v>
      </c>
      <c r="F1133" t="s">
        <v>2991</v>
      </c>
      <c r="G1133" t="s">
        <v>2990</v>
      </c>
      <c r="H1133" t="s">
        <v>2991</v>
      </c>
      <c r="I1133"/>
      <c r="J1133"/>
      <c r="K1133"/>
      <c r="L1133"/>
      <c r="M1133">
        <v>20.6</v>
      </c>
      <c r="N1133">
        <v>22.7</v>
      </c>
      <c r="O1133">
        <v>20.3</v>
      </c>
      <c r="P1133">
        <v>22.7</v>
      </c>
      <c r="Q1133">
        <v>23.3</v>
      </c>
      <c r="R1133">
        <v>24.6</v>
      </c>
      <c r="S1133">
        <v>22</v>
      </c>
      <c r="T1133">
        <v>24.6</v>
      </c>
      <c r="U1133">
        <v>24.8</v>
      </c>
      <c r="V1133">
        <v>29.2</v>
      </c>
      <c r="W1133">
        <v>27.2</v>
      </c>
      <c r="X1133">
        <v>29.2</v>
      </c>
      <c r="Y1133">
        <v>27.3</v>
      </c>
      <c r="Z1133">
        <v>30</v>
      </c>
      <c r="AA1133">
        <v>27.6</v>
      </c>
      <c r="AB1133">
        <v>30</v>
      </c>
      <c r="AC1133">
        <v>35</v>
      </c>
      <c r="AD1133">
        <v>36.200000000000003</v>
      </c>
      <c r="AE1133">
        <v>32.1</v>
      </c>
      <c r="AF1133">
        <v>36.200000000000003</v>
      </c>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t="s">
        <v>3028</v>
      </c>
      <c r="BR1133" t="s">
        <v>67</v>
      </c>
      <c r="BS1133" s="1">
        <v>44881</v>
      </c>
      <c r="BT1133" t="s">
        <v>3018</v>
      </c>
      <c r="BU1133" t="s">
        <v>3017</v>
      </c>
      <c r="BV1133"/>
      <c r="BW1133"/>
      <c r="BX1133"/>
      <c r="BY1133"/>
      <c r="BZ1133"/>
    </row>
    <row r="1134" spans="1:78" s="11" customFormat="1" x14ac:dyDescent="0.2">
      <c r="A1134" t="s">
        <v>3029</v>
      </c>
      <c r="B1134"/>
      <c r="C1134" t="s">
        <v>1495</v>
      </c>
      <c r="D1134" t="s">
        <v>2983</v>
      </c>
      <c r="E1134" t="s">
        <v>2990</v>
      </c>
      <c r="F1134" t="s">
        <v>2991</v>
      </c>
      <c r="G1134" t="s">
        <v>2990</v>
      </c>
      <c r="H1134" t="s">
        <v>2991</v>
      </c>
      <c r="I1134"/>
      <c r="J1134"/>
      <c r="K1134"/>
      <c r="L1134"/>
      <c r="M1134"/>
      <c r="N1134"/>
      <c r="O1134"/>
      <c r="P1134"/>
      <c r="Q1134"/>
      <c r="R1134"/>
      <c r="S1134"/>
      <c r="T1134"/>
      <c r="U1134">
        <v>25.7</v>
      </c>
      <c r="V1134">
        <v>30.1</v>
      </c>
      <c r="W1134">
        <v>29.3</v>
      </c>
      <c r="X1134">
        <v>30.1</v>
      </c>
      <c r="Y1134">
        <v>23.4</v>
      </c>
      <c r="Z1134">
        <v>24.4</v>
      </c>
      <c r="AA1134">
        <v>22.9</v>
      </c>
      <c r="AB1134">
        <v>24.4</v>
      </c>
      <c r="AC1134">
        <v>35.700000000000003</v>
      </c>
      <c r="AD1134">
        <v>37</v>
      </c>
      <c r="AE1134">
        <v>33.200000000000003</v>
      </c>
      <c r="AF1134">
        <v>37</v>
      </c>
      <c r="AG1134">
        <v>41.8</v>
      </c>
      <c r="AH1134">
        <v>45</v>
      </c>
      <c r="AI1134">
        <v>38.4</v>
      </c>
      <c r="AJ1134">
        <v>45</v>
      </c>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t="s">
        <v>3031</v>
      </c>
      <c r="BR1134" t="s">
        <v>67</v>
      </c>
      <c r="BS1134" s="1">
        <v>44881</v>
      </c>
      <c r="BT1134" t="s">
        <v>3018</v>
      </c>
      <c r="BU1134" t="s">
        <v>3017</v>
      </c>
      <c r="BV1134"/>
      <c r="BW1134"/>
      <c r="BX1134"/>
      <c r="BY1134"/>
      <c r="BZ1134"/>
    </row>
    <row r="1135" spans="1:78" s="11" customFormat="1" x14ac:dyDescent="0.2">
      <c r="A1135" t="s">
        <v>3032</v>
      </c>
      <c r="B1135"/>
      <c r="C1135" t="s">
        <v>1495</v>
      </c>
      <c r="D1135" t="s">
        <v>2983</v>
      </c>
      <c r="E1135" t="s">
        <v>2990</v>
      </c>
      <c r="F1135" t="s">
        <v>2991</v>
      </c>
      <c r="G1135" t="s">
        <v>2990</v>
      </c>
      <c r="H1135" t="s">
        <v>2991</v>
      </c>
      <c r="I1135"/>
      <c r="J1135"/>
      <c r="K1135"/>
      <c r="L1135"/>
      <c r="M1135">
        <v>21.9</v>
      </c>
      <c r="N1135"/>
      <c r="O1135">
        <v>21.4</v>
      </c>
      <c r="P1135">
        <v>21.4</v>
      </c>
      <c r="Q1135">
        <v>22.5</v>
      </c>
      <c r="R1135">
        <v>25.6</v>
      </c>
      <c r="S1135">
        <v>24.2</v>
      </c>
      <c r="T1135">
        <v>25.6</v>
      </c>
      <c r="U1135">
        <v>21.5</v>
      </c>
      <c r="V1135">
        <v>26</v>
      </c>
      <c r="W1135">
        <v>24.3</v>
      </c>
      <c r="X1135">
        <v>26</v>
      </c>
      <c r="Y1135">
        <v>22.4</v>
      </c>
      <c r="Z1135">
        <v>25.1</v>
      </c>
      <c r="AA1135"/>
      <c r="AB1135">
        <v>25.1</v>
      </c>
      <c r="AC1135">
        <v>29.9</v>
      </c>
      <c r="AD1135">
        <v>34.5</v>
      </c>
      <c r="AE1135">
        <v>31</v>
      </c>
      <c r="AF1135">
        <v>34.5</v>
      </c>
      <c r="AG1135">
        <v>34.6</v>
      </c>
      <c r="AH1135">
        <v>37.700000000000003</v>
      </c>
      <c r="AI1135">
        <v>33</v>
      </c>
      <c r="AJ1135">
        <v>37.700000000000003</v>
      </c>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t="s">
        <v>3060</v>
      </c>
      <c r="BR1135" t="s">
        <v>67</v>
      </c>
      <c r="BS1135" s="1">
        <v>44881</v>
      </c>
      <c r="BT1135" t="s">
        <v>3018</v>
      </c>
      <c r="BU1135" t="s">
        <v>3017</v>
      </c>
      <c r="BV1135"/>
      <c r="BW1135"/>
      <c r="BX1135"/>
      <c r="BY1135"/>
      <c r="BZ1135"/>
    </row>
    <row r="1136" spans="1:78" s="11" customFormat="1" x14ac:dyDescent="0.2">
      <c r="A1136" t="s">
        <v>3032</v>
      </c>
      <c r="B1136"/>
      <c r="C1136" t="s">
        <v>1495</v>
      </c>
      <c r="D1136" t="s">
        <v>2983</v>
      </c>
      <c r="E1136" t="s">
        <v>2990</v>
      </c>
      <c r="F1136" t="s">
        <v>2991</v>
      </c>
      <c r="G1136" t="s">
        <v>2990</v>
      </c>
      <c r="H1136" t="s">
        <v>2991</v>
      </c>
      <c r="I1136"/>
      <c r="J1136"/>
      <c r="K1136"/>
      <c r="L1136"/>
      <c r="M1136">
        <v>21</v>
      </c>
      <c r="N1136">
        <v>22</v>
      </c>
      <c r="O1136">
        <v>20.9</v>
      </c>
      <c r="P1136">
        <v>22</v>
      </c>
      <c r="Q1136">
        <v>22.2</v>
      </c>
      <c r="R1136">
        <v>25.1</v>
      </c>
      <c r="S1136">
        <v>25.2</v>
      </c>
      <c r="T1136">
        <v>25.2</v>
      </c>
      <c r="U1136">
        <v>21.7</v>
      </c>
      <c r="V1136">
        <v>25.2</v>
      </c>
      <c r="W1136">
        <v>24.2</v>
      </c>
      <c r="X1136">
        <v>25.2</v>
      </c>
      <c r="Y1136">
        <v>23.4</v>
      </c>
      <c r="Z1136">
        <v>26.5</v>
      </c>
      <c r="AA1136">
        <v>23.2</v>
      </c>
      <c r="AB1136">
        <v>26.5</v>
      </c>
      <c r="AC1136">
        <v>29.4</v>
      </c>
      <c r="AD1136">
        <v>34.799999999999997</v>
      </c>
      <c r="AE1136">
        <v>31</v>
      </c>
      <c r="AF1136">
        <v>34.799999999999997</v>
      </c>
      <c r="AG1136">
        <v>36.5</v>
      </c>
      <c r="AH1136">
        <v>35.9</v>
      </c>
      <c r="AI1136">
        <v>32.9</v>
      </c>
      <c r="AJ1136">
        <v>35.9</v>
      </c>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t="s">
        <v>3061</v>
      </c>
      <c r="BR1136" t="s">
        <v>67</v>
      </c>
      <c r="BS1136" s="1">
        <v>44881</v>
      </c>
      <c r="BT1136" t="s">
        <v>3018</v>
      </c>
      <c r="BU1136" t="s">
        <v>3017</v>
      </c>
      <c r="BV1136"/>
      <c r="BW1136"/>
      <c r="BX1136"/>
      <c r="BY1136"/>
      <c r="BZ1136"/>
    </row>
    <row r="1137" spans="1:78" s="11" customFormat="1" x14ac:dyDescent="0.2">
      <c r="A1137" t="s">
        <v>3033</v>
      </c>
      <c r="B1137"/>
      <c r="C1137" t="s">
        <v>1495</v>
      </c>
      <c r="D1137" t="s">
        <v>2983</v>
      </c>
      <c r="E1137" t="s">
        <v>2990</v>
      </c>
      <c r="F1137" t="s">
        <v>2991</v>
      </c>
      <c r="G1137" t="s">
        <v>2990</v>
      </c>
      <c r="H1137" t="s">
        <v>2991</v>
      </c>
      <c r="I1137"/>
      <c r="J1137"/>
      <c r="K1137"/>
      <c r="L1137"/>
      <c r="M1137">
        <v>19.600000000000001</v>
      </c>
      <c r="N1137">
        <v>19.899999999999999</v>
      </c>
      <c r="O1137">
        <v>21.4</v>
      </c>
      <c r="P1137">
        <v>21.4</v>
      </c>
      <c r="Q1137">
        <v>25.6</v>
      </c>
      <c r="R1137">
        <v>26.4</v>
      </c>
      <c r="S1137">
        <v>22.8</v>
      </c>
      <c r="T1137">
        <v>26.4</v>
      </c>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t="s">
        <v>3062</v>
      </c>
      <c r="BR1137" t="s">
        <v>67</v>
      </c>
      <c r="BS1137" s="1">
        <v>44881</v>
      </c>
      <c r="BT1137" t="s">
        <v>3018</v>
      </c>
      <c r="BU1137" t="s">
        <v>3017</v>
      </c>
      <c r="BV1137"/>
      <c r="BW1137"/>
      <c r="BX1137"/>
      <c r="BY1137"/>
      <c r="BZ1137"/>
    </row>
    <row r="1138" spans="1:78" s="11" customFormat="1" x14ac:dyDescent="0.2">
      <c r="A1138" t="s">
        <v>3033</v>
      </c>
      <c r="B1138"/>
      <c r="C1138" t="s">
        <v>1495</v>
      </c>
      <c r="D1138" t="s">
        <v>2983</v>
      </c>
      <c r="E1138" t="s">
        <v>2990</v>
      </c>
      <c r="F1138" t="s">
        <v>2991</v>
      </c>
      <c r="G1138" t="s">
        <v>2990</v>
      </c>
      <c r="H1138" t="s">
        <v>2991</v>
      </c>
      <c r="I1138"/>
      <c r="J1138"/>
      <c r="K1138"/>
      <c r="L1138"/>
      <c r="M1138">
        <v>21.5</v>
      </c>
      <c r="N1138">
        <v>18.899999999999999</v>
      </c>
      <c r="O1138">
        <v>21.1</v>
      </c>
      <c r="P1138">
        <v>21.1</v>
      </c>
      <c r="Q1138">
        <v>25.1</v>
      </c>
      <c r="R1138">
        <v>25.5</v>
      </c>
      <c r="S1138">
        <v>24.4</v>
      </c>
      <c r="T1138">
        <v>25.5</v>
      </c>
      <c r="U1138">
        <v>21.6</v>
      </c>
      <c r="V1138">
        <v>29</v>
      </c>
      <c r="W1138">
        <v>26</v>
      </c>
      <c r="X1138">
        <v>29</v>
      </c>
      <c r="Y1138">
        <v>22.3</v>
      </c>
      <c r="Z1138">
        <v>25.2</v>
      </c>
      <c r="AA1138">
        <v>22.5</v>
      </c>
      <c r="AB1138">
        <v>25.2</v>
      </c>
      <c r="AC1138"/>
      <c r="AD1138"/>
      <c r="AE1138"/>
      <c r="AF1138"/>
      <c r="AG1138">
        <v>37.4</v>
      </c>
      <c r="AH1138">
        <v>38.1</v>
      </c>
      <c r="AI1138">
        <v>33.4</v>
      </c>
      <c r="AJ1138">
        <v>38.1</v>
      </c>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t="s">
        <v>3061</v>
      </c>
      <c r="BR1138" t="s">
        <v>67</v>
      </c>
      <c r="BS1138" s="1">
        <v>44881</v>
      </c>
      <c r="BT1138" t="s">
        <v>3018</v>
      </c>
      <c r="BU1138" t="s">
        <v>3017</v>
      </c>
      <c r="BV1138"/>
      <c r="BW1138"/>
      <c r="BX1138"/>
      <c r="BY1138"/>
      <c r="BZ1138"/>
    </row>
    <row r="1139" spans="1:78" x14ac:dyDescent="0.2">
      <c r="A1139" t="s">
        <v>3034</v>
      </c>
      <c r="C1139" t="s">
        <v>1495</v>
      </c>
      <c r="D1139" t="s">
        <v>2983</v>
      </c>
      <c r="E1139" t="s">
        <v>2990</v>
      </c>
      <c r="F1139" t="s">
        <v>2991</v>
      </c>
      <c r="G1139" t="s">
        <v>2990</v>
      </c>
      <c r="H1139" t="s">
        <v>2991</v>
      </c>
      <c r="M1139">
        <v>24.2</v>
      </c>
      <c r="N1139">
        <v>20.5</v>
      </c>
      <c r="O1139">
        <v>19.2</v>
      </c>
      <c r="P1139">
        <v>20.5</v>
      </c>
      <c r="Q1139">
        <v>24.6</v>
      </c>
      <c r="R1139">
        <v>30.2</v>
      </c>
      <c r="S1139">
        <v>26.8</v>
      </c>
      <c r="T1139">
        <v>30.2</v>
      </c>
      <c r="U1139">
        <v>30</v>
      </c>
      <c r="V1139">
        <v>30.8</v>
      </c>
      <c r="W1139">
        <v>28.9</v>
      </c>
      <c r="X1139">
        <v>30.8</v>
      </c>
      <c r="Y1139">
        <v>25.5</v>
      </c>
      <c r="Z1139">
        <v>27.6</v>
      </c>
      <c r="AA1139">
        <v>24.1</v>
      </c>
      <c r="AB1139">
        <v>27.6</v>
      </c>
      <c r="AC1139">
        <v>32.299999999999997</v>
      </c>
      <c r="AD1139">
        <v>36.1</v>
      </c>
      <c r="AE1139">
        <v>31.4</v>
      </c>
      <c r="AF1139">
        <v>36.1</v>
      </c>
      <c r="AG1139">
        <v>38.299999999999997</v>
      </c>
      <c r="AH1139">
        <v>41.6</v>
      </c>
      <c r="AI1139">
        <v>36.200000000000003</v>
      </c>
      <c r="AJ1139">
        <v>41.6</v>
      </c>
      <c r="BQ1139" t="s">
        <v>3063</v>
      </c>
      <c r="BR1139" t="s">
        <v>67</v>
      </c>
      <c r="BS1139" s="1">
        <v>44881</v>
      </c>
      <c r="BT1139" t="s">
        <v>3018</v>
      </c>
      <c r="BU1139" t="s">
        <v>3017</v>
      </c>
    </row>
    <row r="1140" spans="1:78" s="11" customFormat="1" x14ac:dyDescent="0.2">
      <c r="A1140" t="s">
        <v>3034</v>
      </c>
      <c r="B1140"/>
      <c r="C1140" t="s">
        <v>1495</v>
      </c>
      <c r="D1140" t="s">
        <v>2983</v>
      </c>
      <c r="E1140" t="s">
        <v>2990</v>
      </c>
      <c r="F1140" t="s">
        <v>2991</v>
      </c>
      <c r="G1140" t="s">
        <v>2990</v>
      </c>
      <c r="H1140" t="s">
        <v>2991</v>
      </c>
      <c r="I1140"/>
      <c r="J1140"/>
      <c r="K1140"/>
      <c r="L1140"/>
      <c r="M1140">
        <v>22.3</v>
      </c>
      <c r="N1140">
        <v>21.1</v>
      </c>
      <c r="O1140"/>
      <c r="P1140">
        <v>21.1</v>
      </c>
      <c r="Q1140">
        <v>24.7</v>
      </c>
      <c r="R1140">
        <v>30.4</v>
      </c>
      <c r="S1140">
        <v>27</v>
      </c>
      <c r="T1140">
        <v>30.4</v>
      </c>
      <c r="U1140">
        <v>23.8</v>
      </c>
      <c r="V1140">
        <v>29.9</v>
      </c>
      <c r="W1140">
        <v>28.2</v>
      </c>
      <c r="X1140">
        <v>29.9</v>
      </c>
      <c r="Y1140">
        <v>23.6</v>
      </c>
      <c r="Z1140">
        <v>27.4</v>
      </c>
      <c r="AA1140">
        <v>24</v>
      </c>
      <c r="AB1140">
        <v>27.4</v>
      </c>
      <c r="AC1140">
        <v>31.9</v>
      </c>
      <c r="AD1140">
        <v>37.6</v>
      </c>
      <c r="AE1140">
        <v>31.9</v>
      </c>
      <c r="AF1140">
        <v>37.6</v>
      </c>
      <c r="AG1140">
        <v>33.9</v>
      </c>
      <c r="AH1140">
        <v>41.6</v>
      </c>
      <c r="AI1140">
        <v>34.4</v>
      </c>
      <c r="AJ1140">
        <v>41.6</v>
      </c>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t="s">
        <v>3060</v>
      </c>
      <c r="BR1140" t="s">
        <v>67</v>
      </c>
      <c r="BS1140" s="1">
        <v>44881</v>
      </c>
      <c r="BT1140" t="s">
        <v>3018</v>
      </c>
      <c r="BU1140" t="s">
        <v>3017</v>
      </c>
      <c r="BV1140"/>
      <c r="BW1140"/>
      <c r="BX1140"/>
      <c r="BY1140"/>
      <c r="BZ1140"/>
    </row>
    <row r="1141" spans="1:78" s="11" customFormat="1" x14ac:dyDescent="0.2">
      <c r="A1141" t="s">
        <v>3030</v>
      </c>
      <c r="B1141"/>
      <c r="C1141" t="s">
        <v>1495</v>
      </c>
      <c r="D1141" t="s">
        <v>2983</v>
      </c>
      <c r="E1141" t="s">
        <v>2990</v>
      </c>
      <c r="F1141" t="s">
        <v>2991</v>
      </c>
      <c r="G1141" t="s">
        <v>2990</v>
      </c>
      <c r="H1141" t="s">
        <v>2991</v>
      </c>
      <c r="I1141"/>
      <c r="J1141"/>
      <c r="K1141"/>
      <c r="L1141"/>
      <c r="M1141">
        <v>21.6</v>
      </c>
      <c r="N1141">
        <v>25.5</v>
      </c>
      <c r="O1141">
        <v>23.6</v>
      </c>
      <c r="P1141">
        <v>25.5</v>
      </c>
      <c r="Q1141">
        <v>27.4</v>
      </c>
      <c r="R1141">
        <v>30.1</v>
      </c>
      <c r="S1141">
        <v>28</v>
      </c>
      <c r="T1141">
        <v>30.1</v>
      </c>
      <c r="U1141">
        <v>28.6</v>
      </c>
      <c r="V1141">
        <v>30.5</v>
      </c>
      <c r="W1141">
        <v>30.3</v>
      </c>
      <c r="X1141">
        <v>30.5</v>
      </c>
      <c r="Y1141">
        <v>26.5</v>
      </c>
      <c r="Z1141">
        <v>28</v>
      </c>
      <c r="AA1141">
        <v>25.7</v>
      </c>
      <c r="AB1141">
        <v>28</v>
      </c>
      <c r="AC1141"/>
      <c r="AD1141"/>
      <c r="AE1141"/>
      <c r="AF1141"/>
      <c r="AG1141">
        <v>42.1</v>
      </c>
      <c r="AH1141">
        <v>45.7</v>
      </c>
      <c r="AI1141">
        <v>41.6</v>
      </c>
      <c r="AJ1141">
        <v>45.7</v>
      </c>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t="s">
        <v>3060</v>
      </c>
      <c r="BR1141" t="s">
        <v>67</v>
      </c>
      <c r="BS1141" s="1">
        <v>44881</v>
      </c>
      <c r="BT1141" t="s">
        <v>3018</v>
      </c>
      <c r="BU1141" t="s">
        <v>3017</v>
      </c>
      <c r="BV1141"/>
      <c r="BW1141"/>
      <c r="BX1141"/>
      <c r="BY1141"/>
      <c r="BZ1141"/>
    </row>
    <row r="1142" spans="1:78" s="11" customFormat="1" x14ac:dyDescent="0.2">
      <c r="A1142" t="s">
        <v>3030</v>
      </c>
      <c r="B1142"/>
      <c r="C1142" t="s">
        <v>1495</v>
      </c>
      <c r="D1142" t="s">
        <v>2983</v>
      </c>
      <c r="E1142" t="s">
        <v>2990</v>
      </c>
      <c r="F1142" t="s">
        <v>2991</v>
      </c>
      <c r="G1142" t="s">
        <v>2990</v>
      </c>
      <c r="H1142" t="s">
        <v>2991</v>
      </c>
      <c r="I1142"/>
      <c r="J1142"/>
      <c r="K1142"/>
      <c r="L1142"/>
      <c r="M1142"/>
      <c r="N1142"/>
      <c r="O1142"/>
      <c r="P1142"/>
      <c r="Q1142">
        <v>27.2</v>
      </c>
      <c r="R1142">
        <v>30.3</v>
      </c>
      <c r="S1142">
        <v>28.7</v>
      </c>
      <c r="T1142">
        <v>30.3</v>
      </c>
      <c r="U1142">
        <v>24.7</v>
      </c>
      <c r="V1142">
        <v>30.8</v>
      </c>
      <c r="W1142"/>
      <c r="X1142">
        <v>30.8</v>
      </c>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t="s">
        <v>3061</v>
      </c>
      <c r="BR1142" t="s">
        <v>67</v>
      </c>
      <c r="BS1142" s="1">
        <v>44881</v>
      </c>
      <c r="BT1142" t="s">
        <v>3018</v>
      </c>
      <c r="BU1142" t="s">
        <v>3017</v>
      </c>
      <c r="BV1142"/>
      <c r="BW1142"/>
      <c r="BX1142"/>
      <c r="BY1142"/>
      <c r="BZ1142"/>
    </row>
    <row r="1143" spans="1:78" s="11" customFormat="1" x14ac:dyDescent="0.2">
      <c r="A1143" t="s">
        <v>3052</v>
      </c>
      <c r="B1143"/>
      <c r="C1143" t="s">
        <v>1495</v>
      </c>
      <c r="D1143" t="s">
        <v>2983</v>
      </c>
      <c r="E1143" t="s">
        <v>2990</v>
      </c>
      <c r="F1143" t="s">
        <v>2991</v>
      </c>
      <c r="G1143" t="s">
        <v>2990</v>
      </c>
      <c r="H1143" t="s">
        <v>2991</v>
      </c>
      <c r="I1143"/>
      <c r="J1143"/>
      <c r="K1143"/>
      <c r="L1143"/>
      <c r="M1143">
        <v>22.7</v>
      </c>
      <c r="N1143">
        <v>23</v>
      </c>
      <c r="O1143">
        <v>22.7</v>
      </c>
      <c r="P1143">
        <v>23</v>
      </c>
      <c r="Q1143">
        <v>23.8</v>
      </c>
      <c r="R1143">
        <v>30.3</v>
      </c>
      <c r="S1143">
        <v>29.1</v>
      </c>
      <c r="T1143">
        <v>30.3</v>
      </c>
      <c r="U1143">
        <v>23.3</v>
      </c>
      <c r="V1143">
        <v>30</v>
      </c>
      <c r="W1143">
        <v>28.4</v>
      </c>
      <c r="X1143">
        <v>30</v>
      </c>
      <c r="Y1143">
        <v>24.3</v>
      </c>
      <c r="Z1143">
        <v>27.4</v>
      </c>
      <c r="AA1143">
        <v>26.4</v>
      </c>
      <c r="AB1143">
        <v>27.4</v>
      </c>
      <c r="AC1143">
        <v>31.4</v>
      </c>
      <c r="AD1143">
        <v>34.4</v>
      </c>
      <c r="AE1143">
        <v>30.6</v>
      </c>
      <c r="AF1143">
        <v>34.4</v>
      </c>
      <c r="AG1143">
        <v>42.4</v>
      </c>
      <c r="AH1143">
        <v>40.799999999999997</v>
      </c>
      <c r="AI1143">
        <v>36.1</v>
      </c>
      <c r="AJ1143">
        <v>40.799999999999997</v>
      </c>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t="s">
        <v>3053</v>
      </c>
      <c r="BR1143" t="s">
        <v>67</v>
      </c>
      <c r="BS1143" s="1">
        <v>44881</v>
      </c>
      <c r="BT1143" t="s">
        <v>3018</v>
      </c>
      <c r="BU1143" t="s">
        <v>3017</v>
      </c>
      <c r="BV1143"/>
      <c r="BW1143"/>
      <c r="BX1143"/>
      <c r="BY1143"/>
      <c r="BZ1143"/>
    </row>
    <row r="1144" spans="1:78" s="11" customFormat="1" x14ac:dyDescent="0.2">
      <c r="A1144" t="s">
        <v>3052</v>
      </c>
      <c r="B1144"/>
      <c r="C1144" t="s">
        <v>1495</v>
      </c>
      <c r="D1144" t="s">
        <v>2983</v>
      </c>
      <c r="E1144" t="s">
        <v>2990</v>
      </c>
      <c r="F1144" t="s">
        <v>2991</v>
      </c>
      <c r="G1144" t="s">
        <v>2990</v>
      </c>
      <c r="H1144" t="s">
        <v>2991</v>
      </c>
      <c r="I1144"/>
      <c r="J1144"/>
      <c r="K1144"/>
      <c r="L1144"/>
      <c r="M1144">
        <v>22.6</v>
      </c>
      <c r="N1144">
        <v>21.5</v>
      </c>
      <c r="O1144">
        <v>22.9</v>
      </c>
      <c r="P1144">
        <v>22.9</v>
      </c>
      <c r="Q1144">
        <v>23.4</v>
      </c>
      <c r="R1144">
        <v>29.9</v>
      </c>
      <c r="S1144">
        <v>28.5</v>
      </c>
      <c r="T1144">
        <v>29.9</v>
      </c>
      <c r="U1144">
        <v>23</v>
      </c>
      <c r="V1144">
        <v>28.5</v>
      </c>
      <c r="W1144">
        <v>27.5</v>
      </c>
      <c r="X1144">
        <v>28.5</v>
      </c>
      <c r="Y1144">
        <v>25.8</v>
      </c>
      <c r="Z1144">
        <v>27.7</v>
      </c>
      <c r="AA1144">
        <v>24.5</v>
      </c>
      <c r="AB1144">
        <v>27.7</v>
      </c>
      <c r="AC1144">
        <v>31.9</v>
      </c>
      <c r="AD1144">
        <v>34.1</v>
      </c>
      <c r="AE1144">
        <v>29.4</v>
      </c>
      <c r="AF1144">
        <v>34.1</v>
      </c>
      <c r="AG1144">
        <v>35.5</v>
      </c>
      <c r="AH1144">
        <v>38.4</v>
      </c>
      <c r="AI1144">
        <v>34.1</v>
      </c>
      <c r="AJ1144">
        <v>38.4</v>
      </c>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t="s">
        <v>3054</v>
      </c>
      <c r="BR1144" t="s">
        <v>67</v>
      </c>
      <c r="BS1144" s="1">
        <v>44881</v>
      </c>
      <c r="BT1144" t="s">
        <v>3018</v>
      </c>
      <c r="BU1144" t="s">
        <v>3017</v>
      </c>
      <c r="BV1144"/>
      <c r="BW1144"/>
      <c r="BX1144"/>
      <c r="BY1144"/>
      <c r="BZ1144"/>
    </row>
    <row r="1145" spans="1:78" s="11" customFormat="1" x14ac:dyDescent="0.2">
      <c r="A1145" s="10" t="s">
        <v>3052</v>
      </c>
      <c r="B1145" s="10"/>
      <c r="C1145" s="10" t="s">
        <v>1495</v>
      </c>
      <c r="D1145" s="10" t="s">
        <v>2983</v>
      </c>
      <c r="E1145" s="10" t="s">
        <v>2990</v>
      </c>
      <c r="F1145" s="10" t="s">
        <v>2991</v>
      </c>
      <c r="G1145" s="10" t="s">
        <v>2990</v>
      </c>
      <c r="H1145" s="10" t="s">
        <v>2991</v>
      </c>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c r="AN1145" s="10"/>
      <c r="AO1145" s="10"/>
      <c r="AP1145" s="10"/>
      <c r="AQ1145" s="10"/>
      <c r="AR1145" s="10"/>
      <c r="AS1145" s="10"/>
      <c r="AT1145" s="10"/>
      <c r="AU1145" s="10"/>
      <c r="AV1145" s="10"/>
      <c r="AW1145" s="10"/>
      <c r="AX1145" s="10"/>
      <c r="AY1145" s="10"/>
      <c r="AZ1145" s="10"/>
      <c r="BA1145" s="10"/>
      <c r="BB1145" s="10"/>
      <c r="BC1145" s="10"/>
      <c r="BD1145" s="10"/>
      <c r="BE1145" s="10"/>
      <c r="BF1145" s="10"/>
      <c r="BG1145" s="10"/>
      <c r="BH1145" s="10"/>
      <c r="BI1145" s="10"/>
      <c r="BJ1145" s="10"/>
      <c r="BK1145" s="10"/>
      <c r="BL1145" s="10"/>
      <c r="BM1145" s="10"/>
      <c r="BN1145" s="10"/>
      <c r="BO1145" s="10"/>
      <c r="BP1145" s="10"/>
      <c r="BQ1145" s="10"/>
      <c r="BR1145" s="10" t="s">
        <v>67</v>
      </c>
      <c r="BS1145" s="12">
        <v>44886</v>
      </c>
      <c r="BT1145" s="10" t="s">
        <v>3241</v>
      </c>
      <c r="BU1145" s="10">
        <v>3622</v>
      </c>
      <c r="BV1145" s="10" t="s">
        <v>60</v>
      </c>
      <c r="BW1145" s="10" t="s">
        <v>3241</v>
      </c>
      <c r="BX1145"/>
      <c r="BY1145"/>
      <c r="BZ1145"/>
    </row>
    <row r="1146" spans="1:78" s="11" customFormat="1" x14ac:dyDescent="0.2">
      <c r="A1146" t="s">
        <v>3045</v>
      </c>
      <c r="B1146"/>
      <c r="C1146" t="s">
        <v>1495</v>
      </c>
      <c r="D1146" t="s">
        <v>2983</v>
      </c>
      <c r="E1146" t="s">
        <v>2990</v>
      </c>
      <c r="F1146" t="s">
        <v>2991</v>
      </c>
      <c r="G1146" t="s">
        <v>2990</v>
      </c>
      <c r="H1146" t="s">
        <v>2991</v>
      </c>
      <c r="I1146"/>
      <c r="J1146"/>
      <c r="K1146"/>
      <c r="L1146"/>
      <c r="M1146"/>
      <c r="N1146"/>
      <c r="O1146"/>
      <c r="P1146"/>
      <c r="Q1146"/>
      <c r="R1146"/>
      <c r="S1146"/>
      <c r="T1146"/>
      <c r="U1146"/>
      <c r="V1146"/>
      <c r="W1146"/>
      <c r="X1146"/>
      <c r="Y1146"/>
      <c r="Z1146"/>
      <c r="AA1146"/>
      <c r="AB1146"/>
      <c r="AC1146"/>
      <c r="AD1146"/>
      <c r="AE1146"/>
      <c r="AF1146"/>
      <c r="AG1146"/>
      <c r="AH1146"/>
      <c r="AI1146"/>
      <c r="AJ1146"/>
      <c r="AK1146">
        <v>17.5</v>
      </c>
      <c r="AL1146">
        <v>10.5</v>
      </c>
      <c r="AM1146">
        <v>11</v>
      </c>
      <c r="AN1146">
        <v>11</v>
      </c>
      <c r="AO1146">
        <v>25</v>
      </c>
      <c r="AP1146">
        <v>14.8</v>
      </c>
      <c r="AQ1146">
        <v>14.8</v>
      </c>
      <c r="AR1146">
        <v>14.8</v>
      </c>
      <c r="AS1146">
        <v>26</v>
      </c>
      <c r="AT1146">
        <v>14.8</v>
      </c>
      <c r="AU1146">
        <v>15.2</v>
      </c>
      <c r="AV1146">
        <v>15.2</v>
      </c>
      <c r="AW1146">
        <v>25.1</v>
      </c>
      <c r="AX1146">
        <v>14.7</v>
      </c>
      <c r="AY1146">
        <v>15.8</v>
      </c>
      <c r="AZ1146">
        <v>15.8</v>
      </c>
      <c r="BA1146">
        <v>32</v>
      </c>
      <c r="BB1146">
        <v>22.5</v>
      </c>
      <c r="BC1146">
        <v>22.7</v>
      </c>
      <c r="BD1146">
        <v>22.7</v>
      </c>
      <c r="BE1146">
        <v>48.5</v>
      </c>
      <c r="BF1146">
        <v>23.7</v>
      </c>
      <c r="BG1146">
        <v>21.1</v>
      </c>
      <c r="BH1146">
        <v>23.7</v>
      </c>
      <c r="BI1146"/>
      <c r="BJ1146"/>
      <c r="BK1146"/>
      <c r="BL1146"/>
      <c r="BM1146"/>
      <c r="BN1146"/>
      <c r="BO1146"/>
      <c r="BP1146"/>
      <c r="BQ1146" t="s">
        <v>3084</v>
      </c>
      <c r="BR1146" t="s">
        <v>67</v>
      </c>
      <c r="BS1146" s="1">
        <v>44881</v>
      </c>
      <c r="BT1146" t="s">
        <v>3018</v>
      </c>
      <c r="BU1146" t="s">
        <v>3017</v>
      </c>
      <c r="BV1146"/>
      <c r="BW1146"/>
      <c r="BX1146"/>
      <c r="BY1146"/>
      <c r="BZ1146"/>
    </row>
    <row r="1147" spans="1:78" s="11" customFormat="1" x14ac:dyDescent="0.2">
      <c r="A1147" t="s">
        <v>3045</v>
      </c>
      <c r="B1147"/>
      <c r="C1147" t="s">
        <v>1495</v>
      </c>
      <c r="D1147" t="s">
        <v>2983</v>
      </c>
      <c r="E1147" t="s">
        <v>2990</v>
      </c>
      <c r="F1147" t="s">
        <v>2991</v>
      </c>
      <c r="G1147" t="s">
        <v>2990</v>
      </c>
      <c r="H1147" t="s">
        <v>2991</v>
      </c>
      <c r="I1147"/>
      <c r="J1147"/>
      <c r="K1147"/>
      <c r="L1147"/>
      <c r="M1147"/>
      <c r="N1147"/>
      <c r="O1147"/>
      <c r="P1147"/>
      <c r="Q1147"/>
      <c r="R1147"/>
      <c r="S1147"/>
      <c r="T1147"/>
      <c r="U1147"/>
      <c r="V1147"/>
      <c r="W1147"/>
      <c r="X1147"/>
      <c r="Y1147"/>
      <c r="Z1147"/>
      <c r="AA1147"/>
      <c r="AB1147"/>
      <c r="AC1147"/>
      <c r="AD1147"/>
      <c r="AE1147"/>
      <c r="AF1147"/>
      <c r="AG1147"/>
      <c r="AH1147"/>
      <c r="AI1147"/>
      <c r="AJ1147"/>
      <c r="AK1147">
        <v>16.899999999999999</v>
      </c>
      <c r="AL1147">
        <v>11.1</v>
      </c>
      <c r="AM1147">
        <v>11.5</v>
      </c>
      <c r="AN1147">
        <v>11.5</v>
      </c>
      <c r="AO1147">
        <v>23.3</v>
      </c>
      <c r="AP1147">
        <v>14.1</v>
      </c>
      <c r="AQ1147">
        <v>16</v>
      </c>
      <c r="AR1147">
        <v>16</v>
      </c>
      <c r="AS1147">
        <v>25.2</v>
      </c>
      <c r="AT1147">
        <v>15.8</v>
      </c>
      <c r="AU1147">
        <v>16.100000000000001</v>
      </c>
      <c r="AV1147">
        <v>16.100000000000001</v>
      </c>
      <c r="AW1147">
        <v>23.3</v>
      </c>
      <c r="AX1147">
        <v>15.2</v>
      </c>
      <c r="AY1147">
        <v>14.9</v>
      </c>
      <c r="AZ1147">
        <v>15.2</v>
      </c>
      <c r="BA1147">
        <v>35</v>
      </c>
      <c r="BB1147">
        <v>21.1</v>
      </c>
      <c r="BC1147">
        <v>26</v>
      </c>
      <c r="BD1147">
        <v>26</v>
      </c>
      <c r="BE1147">
        <v>47.8</v>
      </c>
      <c r="BF1147">
        <v>28.1</v>
      </c>
      <c r="BG1147">
        <v>31.2</v>
      </c>
      <c r="BH1147">
        <v>31.2</v>
      </c>
      <c r="BI1147"/>
      <c r="BJ1147"/>
      <c r="BK1147"/>
      <c r="BL1147"/>
      <c r="BM1147"/>
      <c r="BN1147"/>
      <c r="BO1147"/>
      <c r="BP1147"/>
      <c r="BQ1147" t="s">
        <v>3085</v>
      </c>
      <c r="BR1147" t="s">
        <v>67</v>
      </c>
      <c r="BS1147" s="1">
        <v>44881</v>
      </c>
      <c r="BT1147" t="s">
        <v>3018</v>
      </c>
      <c r="BU1147" t="s">
        <v>3017</v>
      </c>
      <c r="BV1147"/>
      <c r="BW1147"/>
      <c r="BX1147"/>
      <c r="BY1147"/>
      <c r="BZ1147"/>
    </row>
    <row r="1148" spans="1:78" s="6" customFormat="1" x14ac:dyDescent="0.2">
      <c r="A1148" s="6" t="s">
        <v>3279</v>
      </c>
      <c r="C1148" s="6" t="s">
        <v>1495</v>
      </c>
      <c r="D1148" s="6" t="s">
        <v>2983</v>
      </c>
      <c r="E1148" s="6" t="s">
        <v>2990</v>
      </c>
      <c r="F1148" s="6" t="s">
        <v>267</v>
      </c>
      <c r="G1148" s="6" t="s">
        <v>2990</v>
      </c>
      <c r="H1148" s="6" t="s">
        <v>267</v>
      </c>
      <c r="I1148" s="6" t="b">
        <v>0</v>
      </c>
      <c r="BP1148" s="6">
        <v>169</v>
      </c>
      <c r="BQ1148" s="6" t="s">
        <v>3285</v>
      </c>
      <c r="BR1148" s="6" t="s">
        <v>67</v>
      </c>
      <c r="BS1148" s="7">
        <v>44883</v>
      </c>
      <c r="BT1148" s="6" t="s">
        <v>3241</v>
      </c>
      <c r="BU1148" s="6">
        <v>3622</v>
      </c>
    </row>
    <row r="1149" spans="1:78" s="6" customFormat="1" x14ac:dyDescent="0.2">
      <c r="A1149" s="6" t="s">
        <v>3134</v>
      </c>
      <c r="C1149" s="6" t="s">
        <v>1495</v>
      </c>
      <c r="D1149" s="6" t="s">
        <v>2983</v>
      </c>
      <c r="E1149" s="6" t="s">
        <v>2990</v>
      </c>
      <c r="F1149" s="6" t="s">
        <v>267</v>
      </c>
      <c r="G1149" s="6" t="s">
        <v>2990</v>
      </c>
      <c r="H1149" s="6" t="s">
        <v>267</v>
      </c>
      <c r="I1149" s="6" t="b">
        <v>0</v>
      </c>
      <c r="BO1149" s="6">
        <v>147</v>
      </c>
      <c r="BQ1149" s="6" t="s">
        <v>3265</v>
      </c>
      <c r="BR1149" s="6" t="s">
        <v>67</v>
      </c>
      <c r="BS1149" s="7">
        <v>44883</v>
      </c>
      <c r="BT1149" s="6" t="s">
        <v>3241</v>
      </c>
      <c r="BU1149" s="6">
        <v>3622</v>
      </c>
    </row>
    <row r="1150" spans="1:78" s="6" customFormat="1" x14ac:dyDescent="0.2">
      <c r="A1150" s="6" t="s">
        <v>3134</v>
      </c>
      <c r="C1150" s="6" t="s">
        <v>1495</v>
      </c>
      <c r="D1150" s="6" t="s">
        <v>2983</v>
      </c>
      <c r="E1150" s="6" t="s">
        <v>2990</v>
      </c>
      <c r="F1150" s="6" t="s">
        <v>267</v>
      </c>
      <c r="G1150" s="6" t="s">
        <v>2990</v>
      </c>
      <c r="H1150" s="6" t="s">
        <v>267</v>
      </c>
      <c r="I1150" s="6" t="b">
        <v>0</v>
      </c>
      <c r="BP1150" s="6">
        <v>149</v>
      </c>
      <c r="BQ1150" s="6" t="s">
        <v>3292</v>
      </c>
      <c r="BR1150" s="6" t="s">
        <v>67</v>
      </c>
      <c r="BS1150" s="7">
        <v>44883</v>
      </c>
      <c r="BT1150" s="6" t="s">
        <v>3241</v>
      </c>
      <c r="BU1150" s="6">
        <v>3622</v>
      </c>
    </row>
    <row r="1151" spans="1:78" s="6" customFormat="1" x14ac:dyDescent="0.2">
      <c r="A1151" s="6" t="s">
        <v>3137</v>
      </c>
      <c r="C1151" s="6" t="s">
        <v>1495</v>
      </c>
      <c r="D1151" s="6" t="s">
        <v>2983</v>
      </c>
      <c r="E1151" s="6" t="s">
        <v>2990</v>
      </c>
      <c r="F1151" s="6" t="s">
        <v>267</v>
      </c>
      <c r="G1151" s="6" t="s">
        <v>2990</v>
      </c>
      <c r="H1151" s="6" t="s">
        <v>267</v>
      </c>
      <c r="I1151" s="6" t="b">
        <v>0</v>
      </c>
      <c r="BO1151" s="6">
        <v>143</v>
      </c>
      <c r="BQ1151" s="6" t="s">
        <v>3269</v>
      </c>
      <c r="BR1151" s="6" t="s">
        <v>67</v>
      </c>
      <c r="BS1151" s="7">
        <v>44883</v>
      </c>
      <c r="BT1151" s="6" t="s">
        <v>3241</v>
      </c>
      <c r="BU1151" s="6">
        <v>3622</v>
      </c>
    </row>
    <row r="1152" spans="1:78" s="6" customFormat="1" x14ac:dyDescent="0.2">
      <c r="A1152" s="6" t="s">
        <v>3137</v>
      </c>
      <c r="C1152" s="6" t="s">
        <v>1495</v>
      </c>
      <c r="D1152" s="6" t="s">
        <v>2983</v>
      </c>
      <c r="E1152" s="6" t="s">
        <v>2990</v>
      </c>
      <c r="F1152" s="6" t="s">
        <v>267</v>
      </c>
      <c r="G1152" s="6" t="s">
        <v>2990</v>
      </c>
      <c r="H1152" s="6" t="s">
        <v>267</v>
      </c>
      <c r="I1152" s="6" t="b">
        <v>0</v>
      </c>
      <c r="BP1152" s="6">
        <v>158</v>
      </c>
      <c r="BQ1152" s="6" t="s">
        <v>3288</v>
      </c>
      <c r="BR1152" s="6" t="s">
        <v>67</v>
      </c>
      <c r="BS1152" s="7">
        <v>44883</v>
      </c>
      <c r="BT1152" s="6" t="s">
        <v>3241</v>
      </c>
      <c r="BU1152" s="6">
        <v>3622</v>
      </c>
    </row>
    <row r="1153" spans="1:78" s="6" customFormat="1" x14ac:dyDescent="0.2">
      <c r="A1153" s="6" t="s">
        <v>3247</v>
      </c>
      <c r="C1153" s="6" t="s">
        <v>1495</v>
      </c>
      <c r="D1153" s="6" t="s">
        <v>2983</v>
      </c>
      <c r="E1153" s="6" t="s">
        <v>2990</v>
      </c>
      <c r="F1153" s="6" t="s">
        <v>267</v>
      </c>
      <c r="G1153" s="6" t="s">
        <v>2990</v>
      </c>
      <c r="H1153" s="6" t="s">
        <v>267</v>
      </c>
      <c r="I1153" s="6" t="b">
        <v>0</v>
      </c>
      <c r="BO1153" s="6">
        <v>154</v>
      </c>
      <c r="BQ1153" s="6" t="s">
        <v>3260</v>
      </c>
      <c r="BR1153" s="6" t="s">
        <v>67</v>
      </c>
      <c r="BS1153" s="7">
        <v>44883</v>
      </c>
      <c r="BT1153" s="6" t="s">
        <v>3241</v>
      </c>
      <c r="BU1153" s="6">
        <v>3622</v>
      </c>
    </row>
    <row r="1154" spans="1:78" s="6" customFormat="1" x14ac:dyDescent="0.2">
      <c r="A1154" s="6" t="s">
        <v>3139</v>
      </c>
      <c r="C1154" s="6" t="s">
        <v>1495</v>
      </c>
      <c r="D1154" s="6" t="s">
        <v>2983</v>
      </c>
      <c r="E1154" s="6" t="s">
        <v>2990</v>
      </c>
      <c r="F1154" s="6" t="s">
        <v>267</v>
      </c>
      <c r="G1154" s="6" t="s">
        <v>2990</v>
      </c>
      <c r="H1154" s="6" t="s">
        <v>267</v>
      </c>
      <c r="I1154" s="6" t="b">
        <v>0</v>
      </c>
      <c r="BO1154" s="6">
        <v>148</v>
      </c>
      <c r="BQ1154" s="6" t="s">
        <v>3264</v>
      </c>
      <c r="BR1154" s="6" t="s">
        <v>67</v>
      </c>
      <c r="BS1154" s="7">
        <v>44883</v>
      </c>
      <c r="BT1154" s="6" t="s">
        <v>3241</v>
      </c>
      <c r="BU1154" s="6">
        <v>3622</v>
      </c>
    </row>
    <row r="1155" spans="1:78" s="6" customFormat="1" x14ac:dyDescent="0.2">
      <c r="A1155" s="6" t="s">
        <v>3140</v>
      </c>
      <c r="C1155" s="6" t="s">
        <v>1495</v>
      </c>
      <c r="D1155" s="6" t="s">
        <v>2983</v>
      </c>
      <c r="E1155" s="6" t="s">
        <v>2990</v>
      </c>
      <c r="F1155" s="6" t="s">
        <v>267</v>
      </c>
      <c r="G1155" s="6" t="s">
        <v>2990</v>
      </c>
      <c r="H1155" s="6" t="s">
        <v>267</v>
      </c>
      <c r="I1155" s="6" t="b">
        <v>0</v>
      </c>
      <c r="BO1155" s="6">
        <v>152</v>
      </c>
      <c r="BQ1155" s="6" t="s">
        <v>3261</v>
      </c>
      <c r="BR1155" s="6" t="s">
        <v>67</v>
      </c>
      <c r="BS1155" s="7">
        <v>44883</v>
      </c>
      <c r="BT1155" s="6" t="s">
        <v>3241</v>
      </c>
      <c r="BU1155" s="6">
        <v>3622</v>
      </c>
    </row>
    <row r="1156" spans="1:78" s="6" customFormat="1" x14ac:dyDescent="0.2">
      <c r="A1156" s="6" t="s">
        <v>3136</v>
      </c>
      <c r="C1156" s="6" t="s">
        <v>1495</v>
      </c>
      <c r="D1156" s="6" t="s">
        <v>2983</v>
      </c>
      <c r="E1156" s="6" t="s">
        <v>2990</v>
      </c>
      <c r="F1156" s="6" t="s">
        <v>267</v>
      </c>
      <c r="G1156" s="6" t="s">
        <v>2990</v>
      </c>
      <c r="H1156" s="6" t="s">
        <v>267</v>
      </c>
      <c r="I1156" s="6" t="b">
        <v>0</v>
      </c>
      <c r="BO1156" s="6">
        <v>150</v>
      </c>
      <c r="BQ1156" s="6" t="s">
        <v>3263</v>
      </c>
      <c r="BR1156" s="6" t="s">
        <v>67</v>
      </c>
      <c r="BS1156" s="7">
        <v>44883</v>
      </c>
      <c r="BT1156" s="6" t="s">
        <v>3241</v>
      </c>
      <c r="BU1156" s="6">
        <v>3622</v>
      </c>
    </row>
    <row r="1157" spans="1:78" s="6" customFormat="1" x14ac:dyDescent="0.2">
      <c r="A1157" s="6" t="s">
        <v>3138</v>
      </c>
      <c r="C1157" s="6" t="s">
        <v>1495</v>
      </c>
      <c r="D1157" s="6" t="s">
        <v>2983</v>
      </c>
      <c r="E1157" s="6" t="s">
        <v>2990</v>
      </c>
      <c r="F1157" s="6" t="s">
        <v>267</v>
      </c>
      <c r="G1157" s="6" t="s">
        <v>2990</v>
      </c>
      <c r="H1157" s="6" t="s">
        <v>267</v>
      </c>
      <c r="I1157" s="6" t="b">
        <v>0</v>
      </c>
      <c r="BO1157" s="6">
        <v>166</v>
      </c>
      <c r="BQ1157" s="6" t="s">
        <v>3256</v>
      </c>
      <c r="BR1157" s="6" t="s">
        <v>67</v>
      </c>
      <c r="BS1157" s="7">
        <v>44883</v>
      </c>
      <c r="BT1157" s="6" t="s">
        <v>3241</v>
      </c>
      <c r="BU1157" s="6">
        <v>3622</v>
      </c>
    </row>
    <row r="1158" spans="1:78" s="6" customFormat="1" x14ac:dyDescent="0.2">
      <c r="A1158" s="6" t="s">
        <v>3249</v>
      </c>
      <c r="C1158" s="6" t="s">
        <v>1495</v>
      </c>
      <c r="D1158" s="6" t="s">
        <v>2983</v>
      </c>
      <c r="E1158" s="6" t="s">
        <v>2990</v>
      </c>
      <c r="F1158" s="6" t="s">
        <v>267</v>
      </c>
      <c r="G1158" s="6" t="s">
        <v>2990</v>
      </c>
      <c r="H1158" s="6" t="s">
        <v>267</v>
      </c>
      <c r="I1158" s="6" t="b">
        <v>0</v>
      </c>
      <c r="BO1158" s="6">
        <v>144</v>
      </c>
      <c r="BQ1158" s="6" t="s">
        <v>3268</v>
      </c>
      <c r="BR1158" s="6" t="s">
        <v>67</v>
      </c>
      <c r="BS1158" s="7">
        <v>44883</v>
      </c>
      <c r="BT1158" s="6" t="s">
        <v>3241</v>
      </c>
      <c r="BU1158" s="6">
        <v>3622</v>
      </c>
    </row>
    <row r="1159" spans="1:78" s="6" customFormat="1" x14ac:dyDescent="0.2">
      <c r="A1159" s="6" t="s">
        <v>3243</v>
      </c>
      <c r="C1159" s="6" t="s">
        <v>1495</v>
      </c>
      <c r="D1159" s="6" t="s">
        <v>2983</v>
      </c>
      <c r="E1159" s="6" t="s">
        <v>2990</v>
      </c>
      <c r="F1159" s="6" t="s">
        <v>267</v>
      </c>
      <c r="G1159" s="6" t="s">
        <v>2990</v>
      </c>
      <c r="H1159" s="6" t="s">
        <v>267</v>
      </c>
      <c r="I1159" s="6" t="b">
        <v>0</v>
      </c>
      <c r="BO1159" s="6">
        <v>169</v>
      </c>
      <c r="BQ1159" s="6" t="s">
        <v>3255</v>
      </c>
      <c r="BR1159" s="6" t="s">
        <v>67</v>
      </c>
      <c r="BS1159" s="7">
        <v>44883</v>
      </c>
      <c r="BT1159" s="6" t="s">
        <v>3241</v>
      </c>
      <c r="BU1159" s="6">
        <v>3622</v>
      </c>
    </row>
    <row r="1160" spans="1:78" s="6" customFormat="1" x14ac:dyDescent="0.2">
      <c r="A1160" s="6" t="s">
        <v>3055</v>
      </c>
      <c r="C1160" s="6" t="s">
        <v>1495</v>
      </c>
      <c r="D1160" s="6" t="s">
        <v>2983</v>
      </c>
      <c r="E1160" s="6" t="s">
        <v>2990</v>
      </c>
      <c r="F1160" s="6" t="s">
        <v>267</v>
      </c>
      <c r="G1160" s="6" t="s">
        <v>2990</v>
      </c>
      <c r="H1160" s="6" t="s">
        <v>267</v>
      </c>
      <c r="I1160" s="6" t="b">
        <v>0</v>
      </c>
      <c r="BO1160" s="6">
        <v>146</v>
      </c>
      <c r="BQ1160" s="6" t="s">
        <v>3266</v>
      </c>
      <c r="BR1160" s="6" t="s">
        <v>67</v>
      </c>
      <c r="BS1160" s="7">
        <v>44883</v>
      </c>
      <c r="BT1160" s="6" t="s">
        <v>3241</v>
      </c>
      <c r="BU1160" s="6">
        <v>3622</v>
      </c>
    </row>
    <row r="1161" spans="1:78" s="6" customFormat="1" x14ac:dyDescent="0.2">
      <c r="A1161" s="6" t="s">
        <v>3068</v>
      </c>
      <c r="C1161" s="6" t="s">
        <v>1495</v>
      </c>
      <c r="D1161" s="6" t="s">
        <v>2983</v>
      </c>
      <c r="E1161" s="6" t="s">
        <v>2990</v>
      </c>
      <c r="F1161" s="6" t="s">
        <v>267</v>
      </c>
      <c r="G1161" s="6" t="s">
        <v>2990</v>
      </c>
      <c r="H1161" s="6" t="s">
        <v>267</v>
      </c>
      <c r="I1161" s="6" t="b">
        <v>0</v>
      </c>
      <c r="BP1161" s="6">
        <v>155</v>
      </c>
      <c r="BQ1161" s="6" t="s">
        <v>3289</v>
      </c>
      <c r="BR1161" s="6" t="s">
        <v>67</v>
      </c>
      <c r="BS1161" s="7">
        <v>44883</v>
      </c>
      <c r="BT1161" s="6" t="s">
        <v>3241</v>
      </c>
      <c r="BU1161" s="6">
        <v>3622</v>
      </c>
    </row>
    <row r="1162" spans="1:78" s="6" customFormat="1" x14ac:dyDescent="0.2">
      <c r="A1162" s="6" t="s">
        <v>3248</v>
      </c>
      <c r="C1162" s="6" t="s">
        <v>1495</v>
      </c>
      <c r="D1162" s="6" t="s">
        <v>2983</v>
      </c>
      <c r="E1162" s="6" t="s">
        <v>2990</v>
      </c>
      <c r="F1162" s="6" t="s">
        <v>267</v>
      </c>
      <c r="G1162" s="6" t="s">
        <v>2990</v>
      </c>
      <c r="H1162" s="6" t="s">
        <v>267</v>
      </c>
      <c r="I1162" s="6" t="b">
        <v>0</v>
      </c>
      <c r="BO1162" s="6">
        <v>145</v>
      </c>
      <c r="BQ1162" s="6" t="s">
        <v>3267</v>
      </c>
      <c r="BR1162" s="6" t="s">
        <v>67</v>
      </c>
      <c r="BS1162" s="7">
        <v>44883</v>
      </c>
      <c r="BT1162" s="6" t="s">
        <v>3241</v>
      </c>
      <c r="BU1162" s="6">
        <v>3622</v>
      </c>
    </row>
    <row r="1163" spans="1:78" s="6" customFormat="1" x14ac:dyDescent="0.2">
      <c r="A1163" s="6" t="s">
        <v>3245</v>
      </c>
      <c r="C1163" s="6" t="s">
        <v>1495</v>
      </c>
      <c r="D1163" s="6" t="s">
        <v>2983</v>
      </c>
      <c r="E1163" s="6" t="s">
        <v>2990</v>
      </c>
      <c r="F1163" s="6" t="s">
        <v>267</v>
      </c>
      <c r="G1163" s="6" t="s">
        <v>2990</v>
      </c>
      <c r="H1163" s="6" t="s">
        <v>267</v>
      </c>
      <c r="I1163" s="6" t="b">
        <v>0</v>
      </c>
      <c r="BO1163" s="6">
        <v>156</v>
      </c>
      <c r="BQ1163" s="6" t="s">
        <v>3259</v>
      </c>
      <c r="BR1163" s="6" t="s">
        <v>67</v>
      </c>
      <c r="BS1163" s="7">
        <v>44883</v>
      </c>
      <c r="BT1163" s="6" t="s">
        <v>3241</v>
      </c>
      <c r="BU1163" s="6">
        <v>3622</v>
      </c>
    </row>
    <row r="1164" spans="1:78" s="6" customFormat="1" x14ac:dyDescent="0.2">
      <c r="A1164" s="6" t="s">
        <v>3242</v>
      </c>
      <c r="C1164" s="6" t="s">
        <v>1495</v>
      </c>
      <c r="D1164" s="6" t="s">
        <v>2983</v>
      </c>
      <c r="E1164" s="6" t="s">
        <v>2990</v>
      </c>
      <c r="F1164" s="6" t="s">
        <v>267</v>
      </c>
      <c r="G1164" s="6" t="s">
        <v>2990</v>
      </c>
      <c r="H1164" s="6" t="s">
        <v>267</v>
      </c>
      <c r="I1164" s="6" t="b">
        <v>0</v>
      </c>
      <c r="BO1164" s="6">
        <v>170</v>
      </c>
      <c r="BQ1164" s="6" t="s">
        <v>3254</v>
      </c>
      <c r="BR1164" s="6" t="s">
        <v>67</v>
      </c>
      <c r="BS1164" s="7">
        <v>44883</v>
      </c>
      <c r="BT1164" s="6" t="s">
        <v>3241</v>
      </c>
      <c r="BU1164" s="6">
        <v>3622</v>
      </c>
    </row>
    <row r="1165" spans="1:78" s="6" customFormat="1" x14ac:dyDescent="0.2">
      <c r="A1165" s="6" t="s">
        <v>3242</v>
      </c>
      <c r="C1165" s="6" t="s">
        <v>1495</v>
      </c>
      <c r="D1165" s="6" t="s">
        <v>2983</v>
      </c>
      <c r="E1165" s="6" t="s">
        <v>2990</v>
      </c>
      <c r="F1165" s="6" t="s">
        <v>267</v>
      </c>
      <c r="G1165" s="6" t="s">
        <v>2990</v>
      </c>
      <c r="H1165" s="6" t="s">
        <v>267</v>
      </c>
      <c r="I1165" s="6" t="b">
        <v>0</v>
      </c>
      <c r="BP1165" s="6">
        <v>172</v>
      </c>
      <c r="BQ1165" s="6" t="s">
        <v>3278</v>
      </c>
      <c r="BR1165" s="6" t="s">
        <v>67</v>
      </c>
      <c r="BS1165" s="7">
        <v>44883</v>
      </c>
      <c r="BT1165" s="6" t="s">
        <v>3241</v>
      </c>
      <c r="BU1165" s="6">
        <v>3622</v>
      </c>
    </row>
    <row r="1166" spans="1:78" s="6" customFormat="1" x14ac:dyDescent="0.2">
      <c r="A1166" s="6" t="s">
        <v>3281</v>
      </c>
      <c r="C1166" s="6" t="s">
        <v>1495</v>
      </c>
      <c r="D1166" s="6" t="s">
        <v>2983</v>
      </c>
      <c r="E1166" s="6" t="s">
        <v>2990</v>
      </c>
      <c r="F1166" s="6" t="s">
        <v>267</v>
      </c>
      <c r="G1166" s="6" t="s">
        <v>2990</v>
      </c>
      <c r="H1166" s="6" t="s">
        <v>267</v>
      </c>
      <c r="I1166" s="6" t="b">
        <v>0</v>
      </c>
      <c r="BP1166" s="6">
        <v>154</v>
      </c>
      <c r="BQ1166" s="6" t="s">
        <v>3290</v>
      </c>
      <c r="BR1166" s="6" t="s">
        <v>67</v>
      </c>
      <c r="BS1166" s="7">
        <v>44883</v>
      </c>
      <c r="BT1166" s="6" t="s">
        <v>3241</v>
      </c>
      <c r="BU1166" s="6">
        <v>3622</v>
      </c>
    </row>
    <row r="1167" spans="1:78" s="6" customFormat="1" x14ac:dyDescent="0.2">
      <c r="A1167" s="6" t="s">
        <v>3052</v>
      </c>
      <c r="C1167" s="6" t="s">
        <v>1495</v>
      </c>
      <c r="D1167" s="6" t="s">
        <v>2983</v>
      </c>
      <c r="E1167" s="6" t="s">
        <v>2990</v>
      </c>
      <c r="F1167" s="6" t="s">
        <v>267</v>
      </c>
      <c r="G1167" s="6" t="s">
        <v>2990</v>
      </c>
      <c r="H1167" s="6" t="s">
        <v>267</v>
      </c>
      <c r="I1167" s="6" t="b">
        <v>0</v>
      </c>
      <c r="BO1167" s="6">
        <v>151</v>
      </c>
      <c r="BQ1167" s="6" t="s">
        <v>3262</v>
      </c>
      <c r="BR1167" s="6" t="s">
        <v>67</v>
      </c>
      <c r="BS1167" s="7">
        <v>44883</v>
      </c>
      <c r="BT1167" s="6" t="s">
        <v>3241</v>
      </c>
      <c r="BU1167" s="6">
        <v>3622</v>
      </c>
      <c r="BX1167" s="56"/>
      <c r="BY1167" s="56"/>
      <c r="BZ1167" s="56"/>
    </row>
    <row r="1168" spans="1:78" s="6" customFormat="1" x14ac:dyDescent="0.2">
      <c r="A1168" s="6" t="s">
        <v>3246</v>
      </c>
      <c r="C1168" s="6" t="s">
        <v>1495</v>
      </c>
      <c r="D1168" s="6" t="s">
        <v>2983</v>
      </c>
      <c r="E1168" s="6" t="s">
        <v>2990</v>
      </c>
      <c r="F1168" s="6" t="s">
        <v>267</v>
      </c>
      <c r="G1168" s="6" t="s">
        <v>2990</v>
      </c>
      <c r="H1168" s="6" t="s">
        <v>267</v>
      </c>
      <c r="I1168" s="6" t="b">
        <v>0</v>
      </c>
      <c r="BO1168" s="6">
        <v>154</v>
      </c>
      <c r="BQ1168" s="6" t="s">
        <v>3260</v>
      </c>
      <c r="BR1168" s="6" t="s">
        <v>67</v>
      </c>
      <c r="BS1168" s="7">
        <v>44883</v>
      </c>
      <c r="BT1168" s="6" t="s">
        <v>3241</v>
      </c>
      <c r="BU1168" s="6">
        <v>3622</v>
      </c>
    </row>
    <row r="1169" spans="1:78" s="6" customFormat="1" x14ac:dyDescent="0.2">
      <c r="A1169" s="6" t="s">
        <v>3045</v>
      </c>
      <c r="C1169" s="6" t="s">
        <v>1495</v>
      </c>
      <c r="D1169" s="6" t="s">
        <v>2983</v>
      </c>
      <c r="E1169" s="6" t="s">
        <v>2990</v>
      </c>
      <c r="F1169" s="6" t="s">
        <v>267</v>
      </c>
      <c r="G1169" s="6" t="s">
        <v>2990</v>
      </c>
      <c r="H1169" s="6" t="s">
        <v>267</v>
      </c>
      <c r="I1169" s="6" t="b">
        <v>0</v>
      </c>
      <c r="BP1169" s="6">
        <v>171</v>
      </c>
      <c r="BQ1169" s="6" t="s">
        <v>3284</v>
      </c>
      <c r="BR1169" s="6" t="s">
        <v>67</v>
      </c>
      <c r="BS1169" s="7">
        <v>44883</v>
      </c>
      <c r="BT1169" s="6" t="s">
        <v>3241</v>
      </c>
      <c r="BU1169" s="6">
        <v>3622</v>
      </c>
    </row>
    <row r="1170" spans="1:78" s="6" customFormat="1" x14ac:dyDescent="0.2">
      <c r="A1170" s="6" t="s">
        <v>3141</v>
      </c>
      <c r="C1170" s="6" t="s">
        <v>1495</v>
      </c>
      <c r="D1170" s="6" t="s">
        <v>2983</v>
      </c>
      <c r="E1170" s="6" t="s">
        <v>2990</v>
      </c>
      <c r="F1170" s="6" t="s">
        <v>267</v>
      </c>
      <c r="G1170" s="6" t="s">
        <v>2990</v>
      </c>
      <c r="H1170" s="6" t="s">
        <v>267</v>
      </c>
      <c r="I1170" s="6" t="b">
        <v>0</v>
      </c>
      <c r="BO1170" s="6">
        <v>160</v>
      </c>
      <c r="BQ1170" s="6" t="s">
        <v>3258</v>
      </c>
      <c r="BR1170" s="6" t="s">
        <v>67</v>
      </c>
      <c r="BS1170" s="7">
        <v>44883</v>
      </c>
      <c r="BT1170" s="6" t="s">
        <v>3241</v>
      </c>
      <c r="BU1170" s="6">
        <v>3622</v>
      </c>
    </row>
    <row r="1171" spans="1:78" s="6" customFormat="1" x14ac:dyDescent="0.2">
      <c r="A1171" s="6" t="s">
        <v>3141</v>
      </c>
      <c r="C1171" s="6" t="s">
        <v>1495</v>
      </c>
      <c r="D1171" s="6" t="s">
        <v>2983</v>
      </c>
      <c r="E1171" s="6" t="s">
        <v>2990</v>
      </c>
      <c r="F1171" s="6" t="s">
        <v>267</v>
      </c>
      <c r="G1171" s="6" t="s">
        <v>2990</v>
      </c>
      <c r="H1171" s="6" t="s">
        <v>267</v>
      </c>
      <c r="I1171" s="6" t="b">
        <v>0</v>
      </c>
      <c r="BP1171" s="6">
        <v>161</v>
      </c>
      <c r="BQ1171" s="6" t="s">
        <v>3287</v>
      </c>
      <c r="BR1171" s="6" t="s">
        <v>67</v>
      </c>
      <c r="BS1171" s="7">
        <v>44883</v>
      </c>
      <c r="BT1171" s="6" t="s">
        <v>3241</v>
      </c>
      <c r="BU1171" s="6">
        <v>3622</v>
      </c>
    </row>
    <row r="1172" spans="1:78" s="6" customFormat="1" x14ac:dyDescent="0.2">
      <c r="A1172" s="6" t="s">
        <v>3282</v>
      </c>
      <c r="C1172" s="6" t="s">
        <v>1495</v>
      </c>
      <c r="D1172" s="6" t="s">
        <v>2983</v>
      </c>
      <c r="E1172" s="6" t="s">
        <v>2990</v>
      </c>
      <c r="F1172" s="6" t="s">
        <v>267</v>
      </c>
      <c r="G1172" s="6" t="s">
        <v>2990</v>
      </c>
      <c r="H1172" s="6" t="s">
        <v>267</v>
      </c>
      <c r="I1172" s="6" t="b">
        <v>0</v>
      </c>
      <c r="BP1172" s="6">
        <v>150</v>
      </c>
      <c r="BQ1172" s="6" t="s">
        <v>3291</v>
      </c>
      <c r="BR1172" s="6" t="s">
        <v>67</v>
      </c>
      <c r="BS1172" s="7">
        <v>44883</v>
      </c>
      <c r="BT1172" s="6" t="s">
        <v>3241</v>
      </c>
      <c r="BU1172" s="6">
        <v>3622</v>
      </c>
    </row>
    <row r="1173" spans="1:78" s="6" customFormat="1" x14ac:dyDescent="0.2">
      <c r="A1173" s="6" t="s">
        <v>3283</v>
      </c>
      <c r="C1173" s="6" t="s">
        <v>1495</v>
      </c>
      <c r="D1173" s="6" t="s">
        <v>2983</v>
      </c>
      <c r="E1173" s="6" t="s">
        <v>2990</v>
      </c>
      <c r="F1173" s="6" t="s">
        <v>267</v>
      </c>
      <c r="G1173" s="6" t="s">
        <v>2990</v>
      </c>
      <c r="H1173" s="6" t="s">
        <v>267</v>
      </c>
      <c r="I1173" s="6" t="b">
        <v>0</v>
      </c>
      <c r="BP1173" s="6">
        <v>140</v>
      </c>
      <c r="BQ1173" s="6" t="s">
        <v>3293</v>
      </c>
      <c r="BR1173" s="6" t="s">
        <v>67</v>
      </c>
      <c r="BS1173" s="7">
        <v>44883</v>
      </c>
      <c r="BT1173" s="6" t="s">
        <v>3241</v>
      </c>
      <c r="BU1173" s="6">
        <v>3622</v>
      </c>
    </row>
    <row r="1174" spans="1:78" s="6" customFormat="1" x14ac:dyDescent="0.2">
      <c r="A1174" s="6" t="s">
        <v>3244</v>
      </c>
      <c r="C1174" s="6" t="s">
        <v>1495</v>
      </c>
      <c r="D1174" s="6" t="s">
        <v>2983</v>
      </c>
      <c r="E1174" s="6" t="s">
        <v>2990</v>
      </c>
      <c r="F1174" s="6" t="s">
        <v>267</v>
      </c>
      <c r="G1174" s="6" t="s">
        <v>2990</v>
      </c>
      <c r="H1174" s="6" t="s">
        <v>267</v>
      </c>
      <c r="I1174" s="6" t="b">
        <v>0</v>
      </c>
      <c r="BO1174" s="6">
        <v>161</v>
      </c>
      <c r="BQ1174" s="6" t="s">
        <v>3257</v>
      </c>
      <c r="BR1174" s="6" t="s">
        <v>67</v>
      </c>
      <c r="BS1174" s="7">
        <v>44883</v>
      </c>
      <c r="BT1174" s="6" t="s">
        <v>3241</v>
      </c>
      <c r="BU1174" s="6">
        <v>3622</v>
      </c>
    </row>
    <row r="1175" spans="1:78" s="6" customFormat="1" x14ac:dyDescent="0.2">
      <c r="A1175" s="6" t="s">
        <v>3280</v>
      </c>
      <c r="C1175" s="6" t="s">
        <v>1495</v>
      </c>
      <c r="D1175" s="6" t="s">
        <v>2983</v>
      </c>
      <c r="E1175" s="6" t="s">
        <v>2990</v>
      </c>
      <c r="F1175" s="6" t="s">
        <v>267</v>
      </c>
      <c r="G1175" s="6" t="s">
        <v>2990</v>
      </c>
      <c r="H1175" s="6" t="s">
        <v>267</v>
      </c>
      <c r="I1175" s="6" t="b">
        <v>0</v>
      </c>
      <c r="BP1175" s="6">
        <v>163</v>
      </c>
      <c r="BQ1175" s="6" t="s">
        <v>3286</v>
      </c>
      <c r="BR1175" s="6" t="s">
        <v>67</v>
      </c>
      <c r="BS1175" s="7">
        <v>44883</v>
      </c>
      <c r="BT1175" s="6" t="s">
        <v>3241</v>
      </c>
      <c r="BU1175" s="6">
        <v>3622</v>
      </c>
    </row>
    <row r="1176" spans="1:78" s="11" customFormat="1" x14ac:dyDescent="0.2">
      <c r="A1176" t="s">
        <v>486</v>
      </c>
      <c r="B1176"/>
      <c r="C1176" t="s">
        <v>487</v>
      </c>
      <c r="D1176" t="s">
        <v>1491</v>
      </c>
      <c r="E1176" t="s">
        <v>483</v>
      </c>
      <c r="F1176" t="s">
        <v>488</v>
      </c>
      <c r="G1176" t="s">
        <v>483</v>
      </c>
      <c r="H1176" t="s">
        <v>488</v>
      </c>
      <c r="I1176"/>
      <c r="J1176"/>
      <c r="K1176"/>
      <c r="L1176"/>
      <c r="M1176"/>
      <c r="N1176"/>
      <c r="O1176"/>
      <c r="P1176"/>
      <c r="Q1176"/>
      <c r="R1176"/>
      <c r="S1176"/>
      <c r="T1176"/>
      <c r="U1176">
        <v>7.4</v>
      </c>
      <c r="V1176"/>
      <c r="W1176"/>
      <c r="X1176">
        <v>7.6</v>
      </c>
      <c r="Y1176"/>
      <c r="Z1176"/>
      <c r="AA1176"/>
      <c r="AB1176"/>
      <c r="AC1176">
        <v>8.6999999999999993</v>
      </c>
      <c r="AD1176"/>
      <c r="AE1176"/>
      <c r="AF1176">
        <v>10</v>
      </c>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t="s">
        <v>489</v>
      </c>
      <c r="BR1176" t="s">
        <v>67</v>
      </c>
      <c r="BS1176"/>
      <c r="BT1176" t="s">
        <v>200</v>
      </c>
      <c r="BU1176">
        <v>7016</v>
      </c>
      <c r="BV1176"/>
      <c r="BW1176"/>
      <c r="BX1176"/>
      <c r="BY1176"/>
      <c r="BZ1176"/>
    </row>
    <row r="1177" spans="1:78" s="11" customFormat="1" x14ac:dyDescent="0.2">
      <c r="A1177" t="s">
        <v>52</v>
      </c>
      <c r="B1177" t="s">
        <v>322</v>
      </c>
      <c r="C1177" t="s">
        <v>53</v>
      </c>
      <c r="D1177" t="s">
        <v>54</v>
      </c>
      <c r="E1177" t="s">
        <v>2189</v>
      </c>
      <c r="F1177" t="s">
        <v>55</v>
      </c>
      <c r="G1177" t="s">
        <v>56</v>
      </c>
      <c r="H1177" t="s">
        <v>55</v>
      </c>
      <c r="I1177"/>
      <c r="J1177"/>
      <c r="K1177"/>
      <c r="L1177"/>
      <c r="M1177"/>
      <c r="N1177"/>
      <c r="O1177"/>
      <c r="P1177"/>
      <c r="Q1177"/>
      <c r="R1177"/>
      <c r="S1177"/>
      <c r="T1177"/>
      <c r="U1177"/>
      <c r="V1177"/>
      <c r="W1177"/>
      <c r="X1177"/>
      <c r="Y1177"/>
      <c r="Z1177"/>
      <c r="AA1177"/>
      <c r="AB1177"/>
      <c r="AC1177">
        <v>3.8</v>
      </c>
      <c r="AD1177"/>
      <c r="AE1177"/>
      <c r="AF1177">
        <v>5.5</v>
      </c>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t="s">
        <v>2157</v>
      </c>
      <c r="BR1177" t="s">
        <v>67</v>
      </c>
      <c r="BS1177" s="1">
        <v>44819</v>
      </c>
      <c r="BT1177" t="s">
        <v>59</v>
      </c>
      <c r="BU1177">
        <v>3485</v>
      </c>
      <c r="BV1177" t="s">
        <v>60</v>
      </c>
      <c r="BW1177" t="s">
        <v>59</v>
      </c>
      <c r="BX1177" s="19"/>
      <c r="BY1177" s="19"/>
      <c r="BZ1177" s="19"/>
    </row>
    <row r="1178" spans="1:78" s="11" customFormat="1" x14ac:dyDescent="0.2">
      <c r="A1178" t="s">
        <v>101</v>
      </c>
      <c r="B1178"/>
      <c r="C1178" t="s">
        <v>53</v>
      </c>
      <c r="D1178" t="s">
        <v>54</v>
      </c>
      <c r="E1178" t="s">
        <v>102</v>
      </c>
      <c r="F1178" t="s">
        <v>103</v>
      </c>
      <c r="G1178" t="s">
        <v>102</v>
      </c>
      <c r="H1178" t="s">
        <v>103</v>
      </c>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v>2.75</v>
      </c>
      <c r="AT1178"/>
      <c r="AU1178"/>
      <c r="AV1178">
        <v>3</v>
      </c>
      <c r="AW1178"/>
      <c r="AX1178"/>
      <c r="AY1178"/>
      <c r="AZ1178"/>
      <c r="BA1178"/>
      <c r="BB1178"/>
      <c r="BC1178"/>
      <c r="BD1178"/>
      <c r="BE1178"/>
      <c r="BF1178"/>
      <c r="BG1178"/>
      <c r="BH1178"/>
      <c r="BI1178"/>
      <c r="BJ1178"/>
      <c r="BK1178"/>
      <c r="BL1178"/>
      <c r="BM1178"/>
      <c r="BN1178"/>
      <c r="BO1178"/>
      <c r="BP1178"/>
      <c r="BQ1178"/>
      <c r="BR1178" t="s">
        <v>67</v>
      </c>
      <c r="BS1178"/>
      <c r="BT1178" t="s">
        <v>104</v>
      </c>
      <c r="BU1178">
        <v>1358</v>
      </c>
      <c r="BV1178"/>
      <c r="BW1178"/>
      <c r="BX1178" s="19"/>
      <c r="BY1178" s="19"/>
      <c r="BZ1178" s="19"/>
    </row>
    <row r="1179" spans="1:78" s="11" customFormat="1" x14ac:dyDescent="0.2">
      <c r="A1179" t="s">
        <v>105</v>
      </c>
      <c r="B1179"/>
      <c r="C1179" t="s">
        <v>53</v>
      </c>
      <c r="D1179" t="s">
        <v>54</v>
      </c>
      <c r="E1179" t="s">
        <v>102</v>
      </c>
      <c r="F1179" t="s">
        <v>103</v>
      </c>
      <c r="G1179" t="s">
        <v>102</v>
      </c>
      <c r="H1179" t="s">
        <v>103</v>
      </c>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v>1.95</v>
      </c>
      <c r="AT1179"/>
      <c r="AU1179"/>
      <c r="AV1179">
        <v>2.15</v>
      </c>
      <c r="AW1179"/>
      <c r="AX1179"/>
      <c r="AY1179"/>
      <c r="AZ1179"/>
      <c r="BA1179"/>
      <c r="BB1179"/>
      <c r="BC1179"/>
      <c r="BD1179"/>
      <c r="BE1179"/>
      <c r="BF1179"/>
      <c r="BG1179"/>
      <c r="BH1179"/>
      <c r="BI1179"/>
      <c r="BJ1179"/>
      <c r="BK1179"/>
      <c r="BL1179"/>
      <c r="BM1179"/>
      <c r="BN1179"/>
      <c r="BO1179"/>
      <c r="BP1179"/>
      <c r="BQ1179"/>
      <c r="BR1179" t="s">
        <v>67</v>
      </c>
      <c r="BS1179"/>
      <c r="BT1179" t="s">
        <v>104</v>
      </c>
      <c r="BU1179">
        <v>1358</v>
      </c>
      <c r="BV1179"/>
      <c r="BW1179"/>
      <c r="BX1179" s="19"/>
      <c r="BY1179" s="19"/>
      <c r="BZ1179" s="19"/>
    </row>
    <row r="1180" spans="1:78" s="11" customFormat="1" x14ac:dyDescent="0.2">
      <c r="A1180" t="s">
        <v>106</v>
      </c>
      <c r="B1180"/>
      <c r="C1180" t="s">
        <v>53</v>
      </c>
      <c r="D1180" t="s">
        <v>54</v>
      </c>
      <c r="E1180" t="s">
        <v>102</v>
      </c>
      <c r="F1180" t="s">
        <v>103</v>
      </c>
      <c r="G1180" t="s">
        <v>102</v>
      </c>
      <c r="H1180" t="s">
        <v>103</v>
      </c>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v>2.0499999999999998</v>
      </c>
      <c r="AT1180"/>
      <c r="AU1180"/>
      <c r="AV1180">
        <v>2.1</v>
      </c>
      <c r="AW1180"/>
      <c r="AX1180"/>
      <c r="AY1180"/>
      <c r="AZ1180"/>
      <c r="BA1180"/>
      <c r="BB1180"/>
      <c r="BC1180"/>
      <c r="BD1180"/>
      <c r="BE1180"/>
      <c r="BF1180"/>
      <c r="BG1180"/>
      <c r="BH1180"/>
      <c r="BI1180"/>
      <c r="BJ1180"/>
      <c r="BK1180"/>
      <c r="BL1180"/>
      <c r="BM1180"/>
      <c r="BN1180"/>
      <c r="BO1180"/>
      <c r="BP1180"/>
      <c r="BQ1180"/>
      <c r="BR1180" t="s">
        <v>67</v>
      </c>
      <c r="BS1180"/>
      <c r="BT1180" t="s">
        <v>104</v>
      </c>
      <c r="BU1180">
        <v>1358</v>
      </c>
      <c r="BV1180"/>
      <c r="BW1180"/>
      <c r="BX1180" s="19"/>
      <c r="BY1180" s="19"/>
      <c r="BZ1180" s="19"/>
    </row>
    <row r="1181" spans="1:78" s="11" customFormat="1" x14ac:dyDescent="0.2">
      <c r="A1181" t="s">
        <v>643</v>
      </c>
      <c r="B1181"/>
      <c r="C1181" t="s">
        <v>53</v>
      </c>
      <c r="D1181" t="s">
        <v>54</v>
      </c>
      <c r="E1181" t="s">
        <v>644</v>
      </c>
      <c r="F1181" t="s">
        <v>645</v>
      </c>
      <c r="G1181" t="s">
        <v>644</v>
      </c>
      <c r="H1181" t="s">
        <v>645</v>
      </c>
      <c r="I1181"/>
      <c r="J1181"/>
      <c r="K1181"/>
      <c r="L1181" t="s">
        <v>646</v>
      </c>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v>2.5</v>
      </c>
      <c r="BB1181">
        <v>2.15</v>
      </c>
      <c r="BC1181">
        <v>2.1</v>
      </c>
      <c r="BD1181">
        <v>2.15</v>
      </c>
      <c r="BE1181"/>
      <c r="BF1181"/>
      <c r="BG1181"/>
      <c r="BH1181"/>
      <c r="BI1181"/>
      <c r="BJ1181"/>
      <c r="BK1181"/>
      <c r="BL1181"/>
      <c r="BM1181"/>
      <c r="BN1181"/>
      <c r="BO1181"/>
      <c r="BP1181"/>
      <c r="BQ1181"/>
      <c r="BR1181" t="s">
        <v>67</v>
      </c>
      <c r="BS1181"/>
      <c r="BT1181" t="s">
        <v>647</v>
      </c>
      <c r="BU1181">
        <v>42892</v>
      </c>
      <c r="BV1181"/>
      <c r="BW1181"/>
      <c r="BX1181"/>
      <c r="BY1181"/>
      <c r="BZ1181"/>
    </row>
    <row r="1182" spans="1:78" s="11" customFormat="1" x14ac:dyDescent="0.2">
      <c r="A1182" t="s">
        <v>648</v>
      </c>
      <c r="B1182"/>
      <c r="C1182" t="s">
        <v>53</v>
      </c>
      <c r="D1182" t="s">
        <v>54</v>
      </c>
      <c r="E1182" t="s">
        <v>644</v>
      </c>
      <c r="F1182" t="s">
        <v>645</v>
      </c>
      <c r="G1182" t="s">
        <v>644</v>
      </c>
      <c r="H1182" t="s">
        <v>645</v>
      </c>
      <c r="I1182"/>
      <c r="J1182"/>
      <c r="K1182"/>
      <c r="L1182" t="s">
        <v>646</v>
      </c>
      <c r="M1182"/>
      <c r="N1182"/>
      <c r="O1182"/>
      <c r="P1182"/>
      <c r="Q1182"/>
      <c r="R1182"/>
      <c r="S1182"/>
      <c r="T1182"/>
      <c r="U1182"/>
      <c r="V1182"/>
      <c r="W1182"/>
      <c r="X1182"/>
      <c r="Y1182">
        <v>1.7</v>
      </c>
      <c r="Z1182"/>
      <c r="AA1182"/>
      <c r="AB1182">
        <v>2.8</v>
      </c>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s="5" t="s">
        <v>649</v>
      </c>
      <c r="BR1182" t="s">
        <v>67</v>
      </c>
      <c r="BS1182"/>
      <c r="BT1182" t="s">
        <v>647</v>
      </c>
      <c r="BU1182">
        <v>42892</v>
      </c>
      <c r="BV1182" t="s">
        <v>60</v>
      </c>
      <c r="BW1182" t="s">
        <v>647</v>
      </c>
      <c r="BX1182"/>
      <c r="BY1182"/>
      <c r="BZ1182"/>
    </row>
    <row r="1183" spans="1:78" s="11" customFormat="1" x14ac:dyDescent="0.2">
      <c r="A1183" t="s">
        <v>650</v>
      </c>
      <c r="B1183"/>
      <c r="C1183" t="s">
        <v>53</v>
      </c>
      <c r="D1183" t="s">
        <v>54</v>
      </c>
      <c r="E1183" t="s">
        <v>644</v>
      </c>
      <c r="F1183" t="s">
        <v>645</v>
      </c>
      <c r="G1183" t="s">
        <v>644</v>
      </c>
      <c r="H1183" t="s">
        <v>645</v>
      </c>
      <c r="I1183"/>
      <c r="J1183"/>
      <c r="K1183"/>
      <c r="L1183" t="s">
        <v>651</v>
      </c>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v>2.8</v>
      </c>
      <c r="AT1183"/>
      <c r="AU1183"/>
      <c r="AV1183">
        <v>1.8</v>
      </c>
      <c r="AW1183"/>
      <c r="AX1183"/>
      <c r="AY1183"/>
      <c r="AZ1183"/>
      <c r="BA1183"/>
      <c r="BB1183"/>
      <c r="BC1183"/>
      <c r="BD1183"/>
      <c r="BE1183"/>
      <c r="BF1183"/>
      <c r="BG1183"/>
      <c r="BH1183"/>
      <c r="BI1183"/>
      <c r="BJ1183"/>
      <c r="BK1183"/>
      <c r="BL1183"/>
      <c r="BM1183"/>
      <c r="BN1183"/>
      <c r="BO1183"/>
      <c r="BP1183"/>
      <c r="BQ1183"/>
      <c r="BR1183" t="s">
        <v>67</v>
      </c>
      <c r="BS1183"/>
      <c r="BT1183" t="s">
        <v>647</v>
      </c>
      <c r="BU1183">
        <v>42892</v>
      </c>
      <c r="BV1183" t="s">
        <v>60</v>
      </c>
      <c r="BW1183" t="s">
        <v>647</v>
      </c>
      <c r="BX1183"/>
      <c r="BY1183"/>
      <c r="BZ1183"/>
    </row>
    <row r="1184" spans="1:78" s="11" customFormat="1" x14ac:dyDescent="0.2">
      <c r="A1184" t="s">
        <v>652</v>
      </c>
      <c r="B1184"/>
      <c r="C1184" t="s">
        <v>53</v>
      </c>
      <c r="D1184" t="s">
        <v>54</v>
      </c>
      <c r="E1184" t="s">
        <v>644</v>
      </c>
      <c r="F1184" t="s">
        <v>645</v>
      </c>
      <c r="G1184" t="s">
        <v>644</v>
      </c>
      <c r="H1184" t="s">
        <v>645</v>
      </c>
      <c r="I1184"/>
      <c r="J1184"/>
      <c r="K1184"/>
      <c r="L1184" t="s">
        <v>651</v>
      </c>
      <c r="M1184"/>
      <c r="N1184"/>
      <c r="O1184"/>
      <c r="P1184"/>
      <c r="Q1184"/>
      <c r="R1184"/>
      <c r="S1184"/>
      <c r="T1184"/>
      <c r="U1184">
        <v>2.65</v>
      </c>
      <c r="V1184"/>
      <c r="W1184"/>
      <c r="X1184">
        <v>3</v>
      </c>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t="s">
        <v>57</v>
      </c>
      <c r="BR1184" t="s">
        <v>67</v>
      </c>
      <c r="BS1184"/>
      <c r="BT1184" t="s">
        <v>647</v>
      </c>
      <c r="BU1184">
        <v>42892</v>
      </c>
      <c r="BV1184" t="s">
        <v>60</v>
      </c>
      <c r="BW1184" t="s">
        <v>647</v>
      </c>
      <c r="BX1184"/>
      <c r="BY1184"/>
      <c r="BZ1184"/>
    </row>
    <row r="1185" spans="1:78" s="11" customFormat="1" x14ac:dyDescent="0.2">
      <c r="A1185" t="s">
        <v>653</v>
      </c>
      <c r="B1185"/>
      <c r="C1185" t="s">
        <v>53</v>
      </c>
      <c r="D1185" t="s">
        <v>54</v>
      </c>
      <c r="E1185" t="s">
        <v>644</v>
      </c>
      <c r="F1185" t="s">
        <v>645</v>
      </c>
      <c r="G1185" t="s">
        <v>644</v>
      </c>
      <c r="H1185" t="s">
        <v>645</v>
      </c>
      <c r="I1185"/>
      <c r="J1185"/>
      <c r="K1185"/>
      <c r="L1185" t="s">
        <v>651</v>
      </c>
      <c r="M1185"/>
      <c r="N1185"/>
      <c r="O1185"/>
      <c r="P1185"/>
      <c r="Q1185"/>
      <c r="R1185"/>
      <c r="S1185"/>
      <c r="T1185"/>
      <c r="U1185"/>
      <c r="V1185"/>
      <c r="W1185"/>
      <c r="X1185"/>
      <c r="Y1185">
        <v>2.2000000000000002</v>
      </c>
      <c r="Z1185"/>
      <c r="AA1185"/>
      <c r="AB1185">
        <v>3</v>
      </c>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t="s">
        <v>57</v>
      </c>
      <c r="BR1185" t="s">
        <v>67</v>
      </c>
      <c r="BS1185"/>
      <c r="BT1185" t="s">
        <v>647</v>
      </c>
      <c r="BU1185">
        <v>42892</v>
      </c>
      <c r="BV1185" t="s">
        <v>60</v>
      </c>
      <c r="BW1185" t="s">
        <v>647</v>
      </c>
      <c r="BX1185" s="19"/>
      <c r="BY1185" s="19"/>
      <c r="BZ1185" s="19"/>
    </row>
    <row r="1186" spans="1:78" s="11" customFormat="1" x14ac:dyDescent="0.2">
      <c r="A1186" t="s">
        <v>654</v>
      </c>
      <c r="B1186"/>
      <c r="C1186" t="s">
        <v>53</v>
      </c>
      <c r="D1186" t="s">
        <v>54</v>
      </c>
      <c r="E1186" t="s">
        <v>644</v>
      </c>
      <c r="F1186" t="s">
        <v>645</v>
      </c>
      <c r="G1186" t="s">
        <v>644</v>
      </c>
      <c r="H1186" t="s">
        <v>645</v>
      </c>
      <c r="I1186"/>
      <c r="J1186"/>
      <c r="K1186"/>
      <c r="L1186" t="s">
        <v>651</v>
      </c>
      <c r="M1186"/>
      <c r="N1186"/>
      <c r="O1186"/>
      <c r="P1186"/>
      <c r="Q1186"/>
      <c r="R1186"/>
      <c r="S1186"/>
      <c r="T1186"/>
      <c r="U1186">
        <v>2.5</v>
      </c>
      <c r="V1186"/>
      <c r="W1186"/>
      <c r="X1186">
        <v>2.8</v>
      </c>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t="s">
        <v>57</v>
      </c>
      <c r="BR1186" t="s">
        <v>67</v>
      </c>
      <c r="BS1186"/>
      <c r="BT1186" t="s">
        <v>647</v>
      </c>
      <c r="BU1186">
        <v>42892</v>
      </c>
      <c r="BV1186"/>
      <c r="BW1186"/>
      <c r="BX1186" s="19"/>
      <c r="BY1186" s="19"/>
      <c r="BZ1186" s="19"/>
    </row>
    <row r="1187" spans="1:78" s="11" customFormat="1" x14ac:dyDescent="0.2">
      <c r="A1187" t="s">
        <v>655</v>
      </c>
      <c r="B1187"/>
      <c r="C1187" t="s">
        <v>53</v>
      </c>
      <c r="D1187" t="s">
        <v>54</v>
      </c>
      <c r="E1187" t="s">
        <v>644</v>
      </c>
      <c r="F1187" t="s">
        <v>645</v>
      </c>
      <c r="G1187" t="s">
        <v>644</v>
      </c>
      <c r="H1187" t="s">
        <v>645</v>
      </c>
      <c r="I1187"/>
      <c r="J1187"/>
      <c r="K1187"/>
      <c r="L1187" t="s">
        <v>651</v>
      </c>
      <c r="M1187"/>
      <c r="N1187"/>
      <c r="O1187"/>
      <c r="P1187"/>
      <c r="Q1187"/>
      <c r="R1187"/>
      <c r="S1187"/>
      <c r="T1187"/>
      <c r="U1187">
        <v>2.6</v>
      </c>
      <c r="V1187"/>
      <c r="W1187"/>
      <c r="X1187">
        <v>2.7</v>
      </c>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t="s">
        <v>57</v>
      </c>
      <c r="BR1187" t="s">
        <v>67</v>
      </c>
      <c r="BS1187"/>
      <c r="BT1187" t="s">
        <v>647</v>
      </c>
      <c r="BU1187">
        <v>42892</v>
      </c>
      <c r="BV1187"/>
      <c r="BW1187"/>
      <c r="BX1187" s="19"/>
      <c r="BY1187" s="19"/>
      <c r="BZ1187" s="19"/>
    </row>
    <row r="1188" spans="1:78" s="11" customFormat="1" x14ac:dyDescent="0.2">
      <c r="A1188" t="s">
        <v>656</v>
      </c>
      <c r="B1188"/>
      <c r="C1188" t="s">
        <v>53</v>
      </c>
      <c r="D1188" t="s">
        <v>54</v>
      </c>
      <c r="E1188" t="s">
        <v>644</v>
      </c>
      <c r="F1188" t="s">
        <v>645</v>
      </c>
      <c r="G1188" t="s">
        <v>644</v>
      </c>
      <c r="H1188" t="s">
        <v>645</v>
      </c>
      <c r="I1188"/>
      <c r="J1188"/>
      <c r="K1188"/>
      <c r="L1188" t="s">
        <v>646</v>
      </c>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v>2.95</v>
      </c>
      <c r="AT1188"/>
      <c r="AU1188"/>
      <c r="AV1188">
        <v>1.75</v>
      </c>
      <c r="AW1188">
        <v>2.25</v>
      </c>
      <c r="AX1188">
        <v>1.6</v>
      </c>
      <c r="AY1188">
        <v>1.7</v>
      </c>
      <c r="AZ1188">
        <v>1.7</v>
      </c>
      <c r="BA1188">
        <v>2.7</v>
      </c>
      <c r="BB1188">
        <v>2</v>
      </c>
      <c r="BC1188">
        <v>1.9</v>
      </c>
      <c r="BD1188">
        <v>2</v>
      </c>
      <c r="BE1188">
        <v>2.6</v>
      </c>
      <c r="BF1188">
        <v>1.6</v>
      </c>
      <c r="BG1188">
        <v>1.35</v>
      </c>
      <c r="BH1188">
        <v>1.6</v>
      </c>
      <c r="BI1188"/>
      <c r="BJ1188"/>
      <c r="BK1188"/>
      <c r="BL1188"/>
      <c r="BM1188"/>
      <c r="BN1188"/>
      <c r="BO1188"/>
      <c r="BP1188"/>
      <c r="BQ1188"/>
      <c r="BR1188" t="s">
        <v>67</v>
      </c>
      <c r="BS1188"/>
      <c r="BT1188" t="s">
        <v>647</v>
      </c>
      <c r="BU1188">
        <v>42892</v>
      </c>
      <c r="BV1188" t="s">
        <v>60</v>
      </c>
      <c r="BW1188" t="s">
        <v>647</v>
      </c>
      <c r="BX1188" s="19"/>
      <c r="BY1188" s="19"/>
      <c r="BZ1188" s="19"/>
    </row>
    <row r="1189" spans="1:78" s="11" customFormat="1" x14ac:dyDescent="0.2">
      <c r="A1189" t="s">
        <v>657</v>
      </c>
      <c r="B1189" t="s">
        <v>322</v>
      </c>
      <c r="C1189" t="s">
        <v>53</v>
      </c>
      <c r="D1189" t="s">
        <v>54</v>
      </c>
      <c r="E1189" t="s">
        <v>644</v>
      </c>
      <c r="F1189" t="s">
        <v>645</v>
      </c>
      <c r="G1189" t="s">
        <v>644</v>
      </c>
      <c r="H1189" t="s">
        <v>645</v>
      </c>
      <c r="I1189"/>
      <c r="J1189"/>
      <c r="K1189"/>
      <c r="L1189" t="s">
        <v>646</v>
      </c>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v>2.8</v>
      </c>
      <c r="AT1189"/>
      <c r="AU1189"/>
      <c r="AV1189">
        <v>1.8</v>
      </c>
      <c r="AW1189">
        <v>2.2999999999999998</v>
      </c>
      <c r="AX1189">
        <v>1.7</v>
      </c>
      <c r="AY1189">
        <v>1.8</v>
      </c>
      <c r="AZ1189">
        <v>1.8</v>
      </c>
      <c r="BA1189">
        <v>2.2999999999999998</v>
      </c>
      <c r="BB1189">
        <v>2.0499999999999998</v>
      </c>
      <c r="BC1189">
        <v>1.95</v>
      </c>
      <c r="BD1189">
        <v>2.0499999999999998</v>
      </c>
      <c r="BE1189">
        <v>2.5</v>
      </c>
      <c r="BF1189">
        <v>1.7</v>
      </c>
      <c r="BG1189">
        <v>1.4</v>
      </c>
      <c r="BH1189">
        <v>1.7</v>
      </c>
      <c r="BI1189"/>
      <c r="BJ1189"/>
      <c r="BK1189"/>
      <c r="BL1189"/>
      <c r="BM1189"/>
      <c r="BN1189"/>
      <c r="BO1189"/>
      <c r="BP1189"/>
      <c r="BQ1189"/>
      <c r="BR1189" t="s">
        <v>67</v>
      </c>
      <c r="BS1189"/>
      <c r="BT1189" t="s">
        <v>647</v>
      </c>
      <c r="BU1189">
        <v>42892</v>
      </c>
      <c r="BV1189"/>
      <c r="BW1189"/>
      <c r="BX1189"/>
      <c r="BY1189"/>
      <c r="BZ1189"/>
    </row>
    <row r="1190" spans="1:78" s="11" customFormat="1" x14ac:dyDescent="0.2">
      <c r="A1190" t="s">
        <v>658</v>
      </c>
      <c r="B1190"/>
      <c r="C1190" t="s">
        <v>53</v>
      </c>
      <c r="D1190" t="s">
        <v>54</v>
      </c>
      <c r="E1190" t="s">
        <v>644</v>
      </c>
      <c r="F1190" t="s">
        <v>645</v>
      </c>
      <c r="G1190" t="s">
        <v>644</v>
      </c>
      <c r="H1190" t="s">
        <v>645</v>
      </c>
      <c r="I1190"/>
      <c r="J1190"/>
      <c r="K1190"/>
      <c r="L1190" t="s">
        <v>646</v>
      </c>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v>2.9</v>
      </c>
      <c r="AT1190"/>
      <c r="AU1190"/>
      <c r="AV1190">
        <v>1.7</v>
      </c>
      <c r="AW1190"/>
      <c r="AX1190"/>
      <c r="AY1190"/>
      <c r="AZ1190"/>
      <c r="BA1190"/>
      <c r="BB1190"/>
      <c r="BC1190"/>
      <c r="BD1190"/>
      <c r="BE1190"/>
      <c r="BF1190"/>
      <c r="BG1190"/>
      <c r="BH1190"/>
      <c r="BI1190"/>
      <c r="BJ1190"/>
      <c r="BK1190"/>
      <c r="BL1190"/>
      <c r="BM1190"/>
      <c r="BN1190"/>
      <c r="BO1190"/>
      <c r="BP1190"/>
      <c r="BQ1190"/>
      <c r="BR1190" t="s">
        <v>67</v>
      </c>
      <c r="BS1190"/>
      <c r="BT1190" t="s">
        <v>647</v>
      </c>
      <c r="BU1190">
        <v>42892</v>
      </c>
      <c r="BV1190"/>
      <c r="BW1190"/>
      <c r="BX1190" s="19"/>
      <c r="BY1190" s="19"/>
      <c r="BZ1190" s="19"/>
    </row>
    <row r="1191" spans="1:78" s="11" customFormat="1" x14ac:dyDescent="0.2">
      <c r="A1191" t="s">
        <v>659</v>
      </c>
      <c r="B1191"/>
      <c r="C1191" t="s">
        <v>53</v>
      </c>
      <c r="D1191" t="s">
        <v>54</v>
      </c>
      <c r="E1191" t="s">
        <v>644</v>
      </c>
      <c r="F1191" t="s">
        <v>645</v>
      </c>
      <c r="G1191" t="s">
        <v>644</v>
      </c>
      <c r="H1191" t="s">
        <v>645</v>
      </c>
      <c r="I1191"/>
      <c r="J1191"/>
      <c r="K1191"/>
      <c r="L1191" t="s">
        <v>646</v>
      </c>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v>2.4500000000000002</v>
      </c>
      <c r="BB1191">
        <v>1.95</v>
      </c>
      <c r="BC1191">
        <v>1.9</v>
      </c>
      <c r="BD1191">
        <v>1.95</v>
      </c>
      <c r="BE1191"/>
      <c r="BF1191"/>
      <c r="BG1191"/>
      <c r="BH1191"/>
      <c r="BI1191"/>
      <c r="BJ1191"/>
      <c r="BK1191"/>
      <c r="BL1191"/>
      <c r="BM1191"/>
      <c r="BN1191"/>
      <c r="BO1191"/>
      <c r="BP1191"/>
      <c r="BQ1191"/>
      <c r="BR1191" t="s">
        <v>67</v>
      </c>
      <c r="BS1191"/>
      <c r="BT1191" t="s">
        <v>647</v>
      </c>
      <c r="BU1191">
        <v>42892</v>
      </c>
      <c r="BV1191"/>
      <c r="BW1191"/>
      <c r="BX1191" s="19"/>
      <c r="BY1191" s="19"/>
      <c r="BZ1191" s="19"/>
    </row>
    <row r="1192" spans="1:78" s="11" customFormat="1" x14ac:dyDescent="0.2">
      <c r="A1192" t="s">
        <v>660</v>
      </c>
      <c r="B1192"/>
      <c r="C1192" t="s">
        <v>53</v>
      </c>
      <c r="D1192" t="s">
        <v>54</v>
      </c>
      <c r="E1192" t="s">
        <v>644</v>
      </c>
      <c r="F1192" t="s">
        <v>645</v>
      </c>
      <c r="G1192" t="s">
        <v>644</v>
      </c>
      <c r="H1192" t="s">
        <v>645</v>
      </c>
      <c r="I1192"/>
      <c r="J1192"/>
      <c r="K1192"/>
      <c r="L1192" t="s">
        <v>646</v>
      </c>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v>2.4</v>
      </c>
      <c r="BB1192">
        <v>2</v>
      </c>
      <c r="BC1192">
        <v>2</v>
      </c>
      <c r="BD1192">
        <v>2</v>
      </c>
      <c r="BE1192"/>
      <c r="BF1192"/>
      <c r="BG1192"/>
      <c r="BH1192"/>
      <c r="BI1192"/>
      <c r="BJ1192"/>
      <c r="BK1192"/>
      <c r="BL1192"/>
      <c r="BM1192"/>
      <c r="BN1192"/>
      <c r="BO1192"/>
      <c r="BP1192"/>
      <c r="BQ1192"/>
      <c r="BR1192" t="s">
        <v>67</v>
      </c>
      <c r="BS1192"/>
      <c r="BT1192" t="s">
        <v>647</v>
      </c>
      <c r="BU1192">
        <v>42892</v>
      </c>
      <c r="BV1192"/>
      <c r="BW1192"/>
      <c r="BX1192" s="19"/>
      <c r="BY1192" s="19"/>
      <c r="BZ1192" s="19"/>
    </row>
    <row r="1193" spans="1:78" s="11" customFormat="1" x14ac:dyDescent="0.2">
      <c r="A1193" t="s">
        <v>661</v>
      </c>
      <c r="B1193"/>
      <c r="C1193" t="s">
        <v>53</v>
      </c>
      <c r="D1193" t="s">
        <v>54</v>
      </c>
      <c r="E1193" t="s">
        <v>644</v>
      </c>
      <c r="F1193" t="s">
        <v>645</v>
      </c>
      <c r="G1193" t="s">
        <v>644</v>
      </c>
      <c r="H1193" t="s">
        <v>645</v>
      </c>
      <c r="I1193"/>
      <c r="J1193"/>
      <c r="K1193"/>
      <c r="L1193" t="s">
        <v>646</v>
      </c>
      <c r="M1193"/>
      <c r="N1193"/>
      <c r="O1193"/>
      <c r="P1193"/>
      <c r="Q1193"/>
      <c r="R1193"/>
      <c r="S1193"/>
      <c r="T1193"/>
      <c r="U1193"/>
      <c r="V1193"/>
      <c r="W1193"/>
      <c r="X1193"/>
      <c r="Y1193"/>
      <c r="Z1193"/>
      <c r="AA1193"/>
      <c r="AB1193"/>
      <c r="AC1193"/>
      <c r="AD1193"/>
      <c r="AE1193"/>
      <c r="AF1193"/>
      <c r="AG1193"/>
      <c r="AH1193"/>
      <c r="AI1193"/>
      <c r="AJ1193"/>
      <c r="AK1193"/>
      <c r="AL1193"/>
      <c r="AM1193"/>
      <c r="AN1193"/>
      <c r="AO1193">
        <v>1.8</v>
      </c>
      <c r="AP1193"/>
      <c r="AQ1193"/>
      <c r="AR1193">
        <v>1.1499999999999999</v>
      </c>
      <c r="AS1193"/>
      <c r="AT1193"/>
      <c r="AU1193"/>
      <c r="AV1193"/>
      <c r="AW1193"/>
      <c r="AX1193"/>
      <c r="AY1193"/>
      <c r="AZ1193"/>
      <c r="BA1193"/>
      <c r="BB1193"/>
      <c r="BC1193"/>
      <c r="BD1193"/>
      <c r="BE1193"/>
      <c r="BF1193"/>
      <c r="BG1193"/>
      <c r="BH1193"/>
      <c r="BI1193"/>
      <c r="BJ1193"/>
      <c r="BK1193"/>
      <c r="BL1193"/>
      <c r="BM1193"/>
      <c r="BN1193"/>
      <c r="BO1193"/>
      <c r="BP1193"/>
      <c r="BQ1193" t="s">
        <v>662</v>
      </c>
      <c r="BR1193" t="s">
        <v>67</v>
      </c>
      <c r="BS1193"/>
      <c r="BT1193" t="s">
        <v>647</v>
      </c>
      <c r="BU1193">
        <v>42892</v>
      </c>
      <c r="BV1193"/>
      <c r="BW1193"/>
      <c r="BX1193" s="19"/>
      <c r="BY1193" s="19"/>
      <c r="BZ1193" s="19"/>
    </row>
    <row r="1194" spans="1:78" s="11" customFormat="1" x14ac:dyDescent="0.2">
      <c r="A1194" t="s">
        <v>663</v>
      </c>
      <c r="B1194"/>
      <c r="C1194" t="s">
        <v>53</v>
      </c>
      <c r="D1194" t="s">
        <v>54</v>
      </c>
      <c r="E1194" t="s">
        <v>644</v>
      </c>
      <c r="F1194" t="s">
        <v>645</v>
      </c>
      <c r="G1194" t="s">
        <v>644</v>
      </c>
      <c r="H1194" t="s">
        <v>645</v>
      </c>
      <c r="I1194"/>
      <c r="J1194"/>
      <c r="K1194"/>
      <c r="L1194" t="s">
        <v>646</v>
      </c>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v>2.2000000000000002</v>
      </c>
      <c r="AX1194">
        <v>1.5</v>
      </c>
      <c r="AY1194">
        <v>1.6</v>
      </c>
      <c r="AZ1194">
        <v>1.6</v>
      </c>
      <c r="BA1194"/>
      <c r="BB1194"/>
      <c r="BC1194"/>
      <c r="BD1194"/>
      <c r="BE1194"/>
      <c r="BF1194"/>
      <c r="BG1194"/>
      <c r="BH1194"/>
      <c r="BI1194"/>
      <c r="BJ1194"/>
      <c r="BK1194"/>
      <c r="BL1194"/>
      <c r="BM1194"/>
      <c r="BN1194"/>
      <c r="BO1194"/>
      <c r="BP1194"/>
      <c r="BQ1194"/>
      <c r="BR1194" t="s">
        <v>67</v>
      </c>
      <c r="BS1194"/>
      <c r="BT1194" t="s">
        <v>647</v>
      </c>
      <c r="BU1194">
        <v>42892</v>
      </c>
      <c r="BV1194"/>
      <c r="BW1194"/>
      <c r="BX1194"/>
      <c r="BY1194"/>
      <c r="BZ1194"/>
    </row>
    <row r="1195" spans="1:78" s="11" customFormat="1" x14ac:dyDescent="0.2">
      <c r="A1195" t="s">
        <v>664</v>
      </c>
      <c r="B1195"/>
      <c r="C1195" t="s">
        <v>53</v>
      </c>
      <c r="D1195" t="s">
        <v>54</v>
      </c>
      <c r="E1195" t="s">
        <v>644</v>
      </c>
      <c r="F1195" t="s">
        <v>645</v>
      </c>
      <c r="G1195" t="s">
        <v>644</v>
      </c>
      <c r="H1195" t="s">
        <v>645</v>
      </c>
      <c r="I1195"/>
      <c r="J1195"/>
      <c r="K1195"/>
      <c r="L1195" t="s">
        <v>646</v>
      </c>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v>2.4500000000000002</v>
      </c>
      <c r="BB1195">
        <v>1.95</v>
      </c>
      <c r="BC1195">
        <v>1.95</v>
      </c>
      <c r="BD1195">
        <v>1.95</v>
      </c>
      <c r="BE1195">
        <v>2.5</v>
      </c>
      <c r="BF1195">
        <v>1.7</v>
      </c>
      <c r="BG1195">
        <v>1.4</v>
      </c>
      <c r="BH1195">
        <v>1.7</v>
      </c>
      <c r="BI1195"/>
      <c r="BJ1195"/>
      <c r="BK1195"/>
      <c r="BL1195"/>
      <c r="BM1195"/>
      <c r="BN1195"/>
      <c r="BO1195"/>
      <c r="BP1195"/>
      <c r="BQ1195"/>
      <c r="BR1195" t="s">
        <v>67</v>
      </c>
      <c r="BS1195"/>
      <c r="BT1195" t="s">
        <v>647</v>
      </c>
      <c r="BU1195">
        <v>42892</v>
      </c>
      <c r="BV1195"/>
      <c r="BW1195"/>
      <c r="BX1195"/>
      <c r="BY1195"/>
      <c r="BZ1195"/>
    </row>
    <row r="1196" spans="1:78" s="11" customFormat="1" x14ac:dyDescent="0.2">
      <c r="A1196" t="s">
        <v>665</v>
      </c>
      <c r="B1196"/>
      <c r="C1196" t="s">
        <v>53</v>
      </c>
      <c r="D1196" t="s">
        <v>54</v>
      </c>
      <c r="E1196" t="s">
        <v>644</v>
      </c>
      <c r="F1196" t="s">
        <v>645</v>
      </c>
      <c r="G1196" t="s">
        <v>644</v>
      </c>
      <c r="H1196" t="s">
        <v>645</v>
      </c>
      <c r="I1196"/>
      <c r="J1196"/>
      <c r="K1196"/>
      <c r="L1196" t="s">
        <v>646</v>
      </c>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v>3</v>
      </c>
      <c r="AT1196"/>
      <c r="AU1196"/>
      <c r="AV1196">
        <v>1.85</v>
      </c>
      <c r="AW1196">
        <v>2.35</v>
      </c>
      <c r="AX1196">
        <v>1.65</v>
      </c>
      <c r="AY1196">
        <v>1.7</v>
      </c>
      <c r="AZ1196">
        <v>1.7</v>
      </c>
      <c r="BA1196">
        <v>2.4</v>
      </c>
      <c r="BB1196">
        <v>2.15</v>
      </c>
      <c r="BC1196">
        <v>2.1</v>
      </c>
      <c r="BD1196">
        <v>2.15</v>
      </c>
      <c r="BE1196">
        <v>2.5</v>
      </c>
      <c r="BF1196">
        <v>1.6</v>
      </c>
      <c r="BG1196">
        <v>1.4</v>
      </c>
      <c r="BH1196">
        <v>1.6</v>
      </c>
      <c r="BI1196"/>
      <c r="BJ1196"/>
      <c r="BK1196"/>
      <c r="BL1196"/>
      <c r="BM1196"/>
      <c r="BN1196"/>
      <c r="BO1196"/>
      <c r="BP1196"/>
      <c r="BQ1196"/>
      <c r="BR1196" t="s">
        <v>67</v>
      </c>
      <c r="BS1196"/>
      <c r="BT1196" t="s">
        <v>647</v>
      </c>
      <c r="BU1196">
        <v>42892</v>
      </c>
      <c r="BV1196" t="s">
        <v>60</v>
      </c>
      <c r="BW1196" t="s">
        <v>647</v>
      </c>
      <c r="BX1196"/>
      <c r="BY1196"/>
      <c r="BZ1196"/>
    </row>
    <row r="1197" spans="1:78" s="11" customFormat="1" x14ac:dyDescent="0.2">
      <c r="A1197" t="s">
        <v>666</v>
      </c>
      <c r="B1197"/>
      <c r="C1197" t="s">
        <v>53</v>
      </c>
      <c r="D1197" t="s">
        <v>54</v>
      </c>
      <c r="E1197" t="s">
        <v>644</v>
      </c>
      <c r="F1197" t="s">
        <v>645</v>
      </c>
      <c r="G1197" t="s">
        <v>644</v>
      </c>
      <c r="H1197" t="s">
        <v>645</v>
      </c>
      <c r="I1197"/>
      <c r="J1197"/>
      <c r="K1197"/>
      <c r="L1197" t="s">
        <v>646</v>
      </c>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v>2.4</v>
      </c>
      <c r="BB1197">
        <v>1.9</v>
      </c>
      <c r="BC1197">
        <v>1.95</v>
      </c>
      <c r="BD1197">
        <v>1.95</v>
      </c>
      <c r="BE1197"/>
      <c r="BF1197"/>
      <c r="BG1197"/>
      <c r="BH1197"/>
      <c r="BI1197"/>
      <c r="BJ1197"/>
      <c r="BK1197"/>
      <c r="BL1197"/>
      <c r="BM1197"/>
      <c r="BN1197"/>
      <c r="BO1197"/>
      <c r="BP1197"/>
      <c r="BQ1197"/>
      <c r="BR1197" t="s">
        <v>67</v>
      </c>
      <c r="BS1197"/>
      <c r="BT1197" t="s">
        <v>647</v>
      </c>
      <c r="BU1197">
        <v>42892</v>
      </c>
      <c r="BV1197" t="s">
        <v>60</v>
      </c>
      <c r="BW1197" t="s">
        <v>647</v>
      </c>
      <c r="BX1197"/>
      <c r="BY1197"/>
      <c r="BZ1197"/>
    </row>
    <row r="1198" spans="1:78" s="11" customFormat="1" x14ac:dyDescent="0.2">
      <c r="A1198" t="s">
        <v>667</v>
      </c>
      <c r="B1198"/>
      <c r="C1198" t="s">
        <v>53</v>
      </c>
      <c r="D1198" t="s">
        <v>54</v>
      </c>
      <c r="E1198" t="s">
        <v>644</v>
      </c>
      <c r="F1198" t="s">
        <v>645</v>
      </c>
      <c r="G1198" t="s">
        <v>644</v>
      </c>
      <c r="H1198" t="s">
        <v>645</v>
      </c>
      <c r="I1198"/>
      <c r="J1198"/>
      <c r="K1198"/>
      <c r="L1198" t="s">
        <v>646</v>
      </c>
      <c r="M1198"/>
      <c r="N1198"/>
      <c r="O1198"/>
      <c r="P1198"/>
      <c r="Q1198"/>
      <c r="R1198"/>
      <c r="S1198"/>
      <c r="T1198"/>
      <c r="U1198"/>
      <c r="V1198"/>
      <c r="W1198"/>
      <c r="X1198"/>
      <c r="Y1198">
        <v>2.0499999999999998</v>
      </c>
      <c r="Z1198"/>
      <c r="AA1198"/>
      <c r="AB1198">
        <v>3.35</v>
      </c>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s="5" t="s">
        <v>649</v>
      </c>
      <c r="BR1198" t="s">
        <v>67</v>
      </c>
      <c r="BS1198"/>
      <c r="BT1198" t="s">
        <v>647</v>
      </c>
      <c r="BU1198">
        <v>42892</v>
      </c>
      <c r="BV1198"/>
      <c r="BW1198"/>
      <c r="BX1198"/>
      <c r="BY1198"/>
      <c r="BZ1198"/>
    </row>
    <row r="1199" spans="1:78" s="11" customFormat="1" x14ac:dyDescent="0.2">
      <c r="A1199" t="s">
        <v>668</v>
      </c>
      <c r="B1199"/>
      <c r="C1199" t="s">
        <v>53</v>
      </c>
      <c r="D1199" t="s">
        <v>54</v>
      </c>
      <c r="E1199" t="s">
        <v>644</v>
      </c>
      <c r="F1199" t="s">
        <v>669</v>
      </c>
      <c r="G1199" t="s">
        <v>644</v>
      </c>
      <c r="H1199" t="s">
        <v>669</v>
      </c>
      <c r="I1199"/>
      <c r="J1199"/>
      <c r="K1199"/>
      <c r="L1199" t="s">
        <v>670</v>
      </c>
      <c r="M1199"/>
      <c r="N1199"/>
      <c r="O1199"/>
      <c r="P1199"/>
      <c r="Q1199"/>
      <c r="R1199"/>
      <c r="S1199"/>
      <c r="T1199"/>
      <c r="U1199"/>
      <c r="V1199"/>
      <c r="W1199"/>
      <c r="X1199"/>
      <c r="Y1199">
        <v>2.2999999999999998</v>
      </c>
      <c r="Z1199"/>
      <c r="AA1199"/>
      <c r="AB1199">
        <v>3.55</v>
      </c>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t="s">
        <v>57</v>
      </c>
      <c r="BR1199" t="s">
        <v>67</v>
      </c>
      <c r="BS1199"/>
      <c r="BT1199" t="s">
        <v>647</v>
      </c>
      <c r="BU1199">
        <v>42892</v>
      </c>
      <c r="BV1199"/>
      <c r="BW1199"/>
      <c r="BX1199"/>
      <c r="BY1199"/>
      <c r="BZ1199"/>
    </row>
    <row r="1200" spans="1:78" s="11" customFormat="1" x14ac:dyDescent="0.2">
      <c r="A1200" t="s">
        <v>671</v>
      </c>
      <c r="B1200"/>
      <c r="C1200" t="s">
        <v>53</v>
      </c>
      <c r="D1200" t="s">
        <v>54</v>
      </c>
      <c r="E1200" t="s">
        <v>644</v>
      </c>
      <c r="F1200" t="s">
        <v>669</v>
      </c>
      <c r="G1200" t="s">
        <v>644</v>
      </c>
      <c r="H1200" t="s">
        <v>669</v>
      </c>
      <c r="I1200"/>
      <c r="J1200"/>
      <c r="K1200"/>
      <c r="L1200" t="s">
        <v>670</v>
      </c>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v>2.7</v>
      </c>
      <c r="AT1200"/>
      <c r="AU1200"/>
      <c r="AV1200">
        <v>1.4</v>
      </c>
      <c r="AW1200"/>
      <c r="AX1200"/>
      <c r="AY1200"/>
      <c r="AZ1200"/>
      <c r="BA1200"/>
      <c r="BB1200"/>
      <c r="BC1200"/>
      <c r="BD1200"/>
      <c r="BE1200"/>
      <c r="BF1200"/>
      <c r="BG1200"/>
      <c r="BH1200"/>
      <c r="BI1200"/>
      <c r="BJ1200"/>
      <c r="BK1200"/>
      <c r="BL1200"/>
      <c r="BM1200"/>
      <c r="BN1200"/>
      <c r="BO1200"/>
      <c r="BP1200"/>
      <c r="BQ1200"/>
      <c r="BR1200" t="s">
        <v>67</v>
      </c>
      <c r="BS1200"/>
      <c r="BT1200" t="s">
        <v>647</v>
      </c>
      <c r="BU1200">
        <v>42892</v>
      </c>
      <c r="BV1200"/>
      <c r="BW1200"/>
      <c r="BX1200"/>
      <c r="BY1200"/>
      <c r="BZ1200"/>
    </row>
    <row r="1201" spans="1:78" s="11" customFormat="1" x14ac:dyDescent="0.2">
      <c r="A1201" t="s">
        <v>672</v>
      </c>
      <c r="B1201"/>
      <c r="C1201" t="s">
        <v>53</v>
      </c>
      <c r="D1201" t="s">
        <v>54</v>
      </c>
      <c r="E1201" t="s">
        <v>644</v>
      </c>
      <c r="F1201" t="s">
        <v>669</v>
      </c>
      <c r="G1201" t="s">
        <v>644</v>
      </c>
      <c r="H1201" t="s">
        <v>669</v>
      </c>
      <c r="I1201"/>
      <c r="J1201"/>
      <c r="K1201"/>
      <c r="L1201" t="s">
        <v>670</v>
      </c>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v>2.5</v>
      </c>
      <c r="BB1201">
        <v>2.1</v>
      </c>
      <c r="BC1201">
        <v>1.95</v>
      </c>
      <c r="BD1201">
        <v>2.1</v>
      </c>
      <c r="BE1201"/>
      <c r="BF1201"/>
      <c r="BG1201"/>
      <c r="BH1201"/>
      <c r="BI1201"/>
      <c r="BJ1201"/>
      <c r="BK1201"/>
      <c r="BL1201"/>
      <c r="BM1201"/>
      <c r="BN1201"/>
      <c r="BO1201"/>
      <c r="BP1201"/>
      <c r="BQ1201"/>
      <c r="BR1201" t="s">
        <v>67</v>
      </c>
      <c r="BS1201"/>
      <c r="BT1201" t="s">
        <v>647</v>
      </c>
      <c r="BU1201">
        <v>42892</v>
      </c>
      <c r="BV1201"/>
      <c r="BW1201"/>
      <c r="BX1201"/>
      <c r="BY1201"/>
      <c r="BZ1201"/>
    </row>
    <row r="1202" spans="1:78" s="11" customFormat="1" x14ac:dyDescent="0.2">
      <c r="A1202" t="s">
        <v>673</v>
      </c>
      <c r="B1202"/>
      <c r="C1202" t="s">
        <v>53</v>
      </c>
      <c r="D1202" t="s">
        <v>54</v>
      </c>
      <c r="E1202" t="s">
        <v>644</v>
      </c>
      <c r="F1202" t="s">
        <v>669</v>
      </c>
      <c r="G1202" t="s">
        <v>644</v>
      </c>
      <c r="H1202" t="s">
        <v>669</v>
      </c>
      <c r="I1202"/>
      <c r="J1202"/>
      <c r="K1202"/>
      <c r="L1202" t="s">
        <v>670</v>
      </c>
      <c r="M1202"/>
      <c r="N1202"/>
      <c r="O1202"/>
      <c r="P1202"/>
      <c r="Q1202"/>
      <c r="R1202"/>
      <c r="S1202"/>
      <c r="T1202"/>
      <c r="U1202"/>
      <c r="V1202"/>
      <c r="W1202"/>
      <c r="X1202"/>
      <c r="Y1202">
        <v>2.2999999999999998</v>
      </c>
      <c r="Z1202"/>
      <c r="AA1202"/>
      <c r="AB1202">
        <v>3.55</v>
      </c>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t="s">
        <v>57</v>
      </c>
      <c r="BR1202" t="s">
        <v>67</v>
      </c>
      <c r="BS1202"/>
      <c r="BT1202" t="s">
        <v>647</v>
      </c>
      <c r="BU1202">
        <v>42892</v>
      </c>
      <c r="BV1202"/>
      <c r="BW1202"/>
      <c r="BX1202"/>
      <c r="BY1202"/>
      <c r="BZ1202"/>
    </row>
    <row r="1203" spans="1:78" s="11" customFormat="1" x14ac:dyDescent="0.2">
      <c r="A1203" t="s">
        <v>674</v>
      </c>
      <c r="B1203"/>
      <c r="C1203" t="s">
        <v>53</v>
      </c>
      <c r="D1203" t="s">
        <v>54</v>
      </c>
      <c r="E1203" t="s">
        <v>644</v>
      </c>
      <c r="F1203" t="s">
        <v>669</v>
      </c>
      <c r="G1203" t="s">
        <v>644</v>
      </c>
      <c r="H1203" t="s">
        <v>669</v>
      </c>
      <c r="I1203"/>
      <c r="J1203"/>
      <c r="K1203"/>
      <c r="L1203" t="s">
        <v>670</v>
      </c>
      <c r="M1203"/>
      <c r="N1203"/>
      <c r="O1203"/>
      <c r="P1203"/>
      <c r="Q1203"/>
      <c r="R1203"/>
      <c r="S1203"/>
      <c r="T1203"/>
      <c r="U1203">
        <v>2.4500000000000002</v>
      </c>
      <c r="V1203"/>
      <c r="W1203"/>
      <c r="X1203">
        <v>2.95</v>
      </c>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t="s">
        <v>67</v>
      </c>
      <c r="BS1203"/>
      <c r="BT1203" t="s">
        <v>647</v>
      </c>
      <c r="BU1203">
        <v>42892</v>
      </c>
      <c r="BV1203"/>
      <c r="BW1203"/>
      <c r="BX1203"/>
      <c r="BY1203"/>
      <c r="BZ1203"/>
    </row>
    <row r="1204" spans="1:78" s="11" customFormat="1" x14ac:dyDescent="0.2">
      <c r="A1204" t="s">
        <v>675</v>
      </c>
      <c r="B1204"/>
      <c r="C1204" t="s">
        <v>53</v>
      </c>
      <c r="D1204" t="s">
        <v>54</v>
      </c>
      <c r="E1204" t="s">
        <v>644</v>
      </c>
      <c r="F1204" t="s">
        <v>669</v>
      </c>
      <c r="G1204" t="s">
        <v>644</v>
      </c>
      <c r="H1204" t="s">
        <v>669</v>
      </c>
      <c r="I1204"/>
      <c r="J1204"/>
      <c r="K1204"/>
      <c r="L1204" t="s">
        <v>670</v>
      </c>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v>1.55</v>
      </c>
      <c r="AW1204"/>
      <c r="AX1204"/>
      <c r="AY1204"/>
      <c r="AZ1204"/>
      <c r="BA1204"/>
      <c r="BB1204"/>
      <c r="BC1204"/>
      <c r="BD1204"/>
      <c r="BE1204"/>
      <c r="BF1204"/>
      <c r="BG1204"/>
      <c r="BH1204"/>
      <c r="BI1204"/>
      <c r="BJ1204"/>
      <c r="BK1204"/>
      <c r="BL1204"/>
      <c r="BM1204"/>
      <c r="BN1204"/>
      <c r="BO1204"/>
      <c r="BP1204"/>
      <c r="BQ1204"/>
      <c r="BR1204" t="s">
        <v>67</v>
      </c>
      <c r="BS1204"/>
      <c r="BT1204" t="s">
        <v>647</v>
      </c>
      <c r="BU1204">
        <v>42892</v>
      </c>
      <c r="BV1204"/>
      <c r="BW1204"/>
      <c r="BX1204"/>
      <c r="BY1204"/>
      <c r="BZ1204"/>
    </row>
    <row r="1205" spans="1:78" s="11" customFormat="1" x14ac:dyDescent="0.2">
      <c r="A1205" t="s">
        <v>676</v>
      </c>
      <c r="B1205"/>
      <c r="C1205" t="s">
        <v>53</v>
      </c>
      <c r="D1205" t="s">
        <v>54</v>
      </c>
      <c r="E1205" t="s">
        <v>644</v>
      </c>
      <c r="F1205" t="s">
        <v>669</v>
      </c>
      <c r="G1205" t="s">
        <v>644</v>
      </c>
      <c r="H1205" t="s">
        <v>669</v>
      </c>
      <c r="I1205"/>
      <c r="J1205"/>
      <c r="K1205"/>
      <c r="L1205" t="s">
        <v>670</v>
      </c>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v>2.5</v>
      </c>
      <c r="AT1205"/>
      <c r="AU1205"/>
      <c r="AV1205">
        <v>1.5</v>
      </c>
      <c r="AW1205"/>
      <c r="AX1205"/>
      <c r="AY1205"/>
      <c r="AZ1205"/>
      <c r="BA1205"/>
      <c r="BB1205"/>
      <c r="BC1205"/>
      <c r="BD1205"/>
      <c r="BE1205"/>
      <c r="BF1205"/>
      <c r="BG1205"/>
      <c r="BH1205"/>
      <c r="BI1205"/>
      <c r="BJ1205"/>
      <c r="BK1205"/>
      <c r="BL1205"/>
      <c r="BM1205"/>
      <c r="BN1205"/>
      <c r="BO1205"/>
      <c r="BP1205"/>
      <c r="BQ1205"/>
      <c r="BR1205" t="s">
        <v>67</v>
      </c>
      <c r="BS1205"/>
      <c r="BT1205" t="s">
        <v>647</v>
      </c>
      <c r="BU1205">
        <v>42892</v>
      </c>
      <c r="BV1205" t="s">
        <v>60</v>
      </c>
      <c r="BW1205" t="s">
        <v>647</v>
      </c>
      <c r="BX1205"/>
      <c r="BY1205"/>
      <c r="BZ1205"/>
    </row>
    <row r="1206" spans="1:78" s="11" customFormat="1" x14ac:dyDescent="0.2">
      <c r="A1206" t="s">
        <v>677</v>
      </c>
      <c r="B1206"/>
      <c r="C1206" t="s">
        <v>53</v>
      </c>
      <c r="D1206" t="s">
        <v>54</v>
      </c>
      <c r="E1206" t="s">
        <v>644</v>
      </c>
      <c r="F1206" t="s">
        <v>669</v>
      </c>
      <c r="G1206" t="s">
        <v>644</v>
      </c>
      <c r="H1206" t="s">
        <v>669</v>
      </c>
      <c r="I1206"/>
      <c r="J1206"/>
      <c r="K1206"/>
      <c r="L1206" t="s">
        <v>670</v>
      </c>
      <c r="M1206"/>
      <c r="N1206"/>
      <c r="O1206"/>
      <c r="P1206"/>
      <c r="Q1206"/>
      <c r="R1206"/>
      <c r="S1206"/>
      <c r="T1206"/>
      <c r="U1206"/>
      <c r="V1206"/>
      <c r="W1206"/>
      <c r="X1206"/>
      <c r="Y1206">
        <v>2.2999999999999998</v>
      </c>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t="s">
        <v>57</v>
      </c>
      <c r="BR1206" t="s">
        <v>67</v>
      </c>
      <c r="BS1206"/>
      <c r="BT1206" t="s">
        <v>647</v>
      </c>
      <c r="BU1206">
        <v>42892</v>
      </c>
      <c r="BV1206" t="s">
        <v>60</v>
      </c>
      <c r="BW1206" t="s">
        <v>647</v>
      </c>
      <c r="BX1206"/>
      <c r="BY1206"/>
      <c r="BZ1206"/>
    </row>
    <row r="1207" spans="1:78" s="11" customFormat="1" x14ac:dyDescent="0.2">
      <c r="A1207" t="s">
        <v>678</v>
      </c>
      <c r="B1207"/>
      <c r="C1207" t="s">
        <v>53</v>
      </c>
      <c r="D1207" t="s">
        <v>54</v>
      </c>
      <c r="E1207" t="s">
        <v>644</v>
      </c>
      <c r="F1207" t="s">
        <v>669</v>
      </c>
      <c r="G1207" t="s">
        <v>644</v>
      </c>
      <c r="H1207" t="s">
        <v>669</v>
      </c>
      <c r="I1207"/>
      <c r="J1207"/>
      <c r="K1207"/>
      <c r="L1207" t="s">
        <v>670</v>
      </c>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v>1.65</v>
      </c>
      <c r="AW1207"/>
      <c r="AX1207"/>
      <c r="AY1207"/>
      <c r="AZ1207"/>
      <c r="BA1207"/>
      <c r="BB1207"/>
      <c r="BC1207"/>
      <c r="BD1207"/>
      <c r="BE1207"/>
      <c r="BF1207"/>
      <c r="BG1207"/>
      <c r="BH1207"/>
      <c r="BI1207"/>
      <c r="BJ1207"/>
      <c r="BK1207"/>
      <c r="BL1207"/>
      <c r="BM1207"/>
      <c r="BN1207"/>
      <c r="BO1207"/>
      <c r="BP1207"/>
      <c r="BQ1207"/>
      <c r="BR1207" t="s">
        <v>67</v>
      </c>
      <c r="BS1207"/>
      <c r="BT1207" t="s">
        <v>647</v>
      </c>
      <c r="BU1207">
        <v>42892</v>
      </c>
      <c r="BV1207"/>
      <c r="BW1207"/>
      <c r="BX1207"/>
      <c r="BY1207"/>
      <c r="BZ1207"/>
    </row>
    <row r="1208" spans="1:78" s="11" customFormat="1" x14ac:dyDescent="0.2">
      <c r="A1208" t="s">
        <v>679</v>
      </c>
      <c r="B1208"/>
      <c r="C1208" t="s">
        <v>53</v>
      </c>
      <c r="D1208" t="s">
        <v>54</v>
      </c>
      <c r="E1208" t="s">
        <v>644</v>
      </c>
      <c r="F1208" t="s">
        <v>669</v>
      </c>
      <c r="G1208" t="s">
        <v>644</v>
      </c>
      <c r="H1208" t="s">
        <v>669</v>
      </c>
      <c r="I1208"/>
      <c r="J1208"/>
      <c r="K1208"/>
      <c r="L1208" t="s">
        <v>670</v>
      </c>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v>1.5</v>
      </c>
      <c r="AY1208"/>
      <c r="AZ1208">
        <v>1.5</v>
      </c>
      <c r="BA1208"/>
      <c r="BB1208"/>
      <c r="BC1208"/>
      <c r="BD1208"/>
      <c r="BE1208"/>
      <c r="BF1208"/>
      <c r="BG1208"/>
      <c r="BH1208"/>
      <c r="BI1208"/>
      <c r="BJ1208"/>
      <c r="BK1208"/>
      <c r="BL1208"/>
      <c r="BM1208"/>
      <c r="BN1208"/>
      <c r="BO1208"/>
      <c r="BP1208"/>
      <c r="BQ1208"/>
      <c r="BR1208" t="s">
        <v>67</v>
      </c>
      <c r="BS1208"/>
      <c r="BT1208" t="s">
        <v>647</v>
      </c>
      <c r="BU1208">
        <v>42892</v>
      </c>
      <c r="BV1208"/>
      <c r="BW1208"/>
      <c r="BX1208"/>
      <c r="BY1208"/>
      <c r="BZ1208"/>
    </row>
    <row r="1209" spans="1:78" s="11" customFormat="1" x14ac:dyDescent="0.2">
      <c r="A1209" t="s">
        <v>680</v>
      </c>
      <c r="B1209"/>
      <c r="C1209" t="s">
        <v>53</v>
      </c>
      <c r="D1209" t="s">
        <v>54</v>
      </c>
      <c r="E1209" t="s">
        <v>644</v>
      </c>
      <c r="F1209" t="s">
        <v>669</v>
      </c>
      <c r="G1209" t="s">
        <v>644</v>
      </c>
      <c r="H1209" t="s">
        <v>669</v>
      </c>
      <c r="I1209"/>
      <c r="J1209"/>
      <c r="K1209"/>
      <c r="L1209" t="s">
        <v>670</v>
      </c>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v>1.4</v>
      </c>
      <c r="BG1209"/>
      <c r="BH1209">
        <v>1.4</v>
      </c>
      <c r="BI1209"/>
      <c r="BJ1209"/>
      <c r="BK1209"/>
      <c r="BL1209"/>
      <c r="BM1209"/>
      <c r="BN1209"/>
      <c r="BO1209"/>
      <c r="BP1209"/>
      <c r="BQ1209"/>
      <c r="BR1209" t="s">
        <v>67</v>
      </c>
      <c r="BS1209"/>
      <c r="BT1209" t="s">
        <v>647</v>
      </c>
      <c r="BU1209">
        <v>42892</v>
      </c>
      <c r="BV1209"/>
      <c r="BW1209"/>
      <c r="BX1209"/>
      <c r="BY1209"/>
      <c r="BZ1209"/>
    </row>
    <row r="1210" spans="1:78" s="11" customFormat="1" x14ac:dyDescent="0.2">
      <c r="A1210" t="s">
        <v>681</v>
      </c>
      <c r="B1210"/>
      <c r="C1210" t="s">
        <v>53</v>
      </c>
      <c r="D1210" t="s">
        <v>54</v>
      </c>
      <c r="E1210" t="s">
        <v>644</v>
      </c>
      <c r="F1210" t="s">
        <v>669</v>
      </c>
      <c r="G1210" t="s">
        <v>644</v>
      </c>
      <c r="H1210" t="s">
        <v>669</v>
      </c>
      <c r="I1210"/>
      <c r="J1210"/>
      <c r="K1210"/>
      <c r="L1210" t="s">
        <v>670</v>
      </c>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v>2.2999999999999998</v>
      </c>
      <c r="BB1210">
        <v>1.9</v>
      </c>
      <c r="BC1210">
        <v>1.8</v>
      </c>
      <c r="BD1210">
        <v>1.9</v>
      </c>
      <c r="BE1210"/>
      <c r="BF1210"/>
      <c r="BG1210"/>
      <c r="BH1210"/>
      <c r="BI1210"/>
      <c r="BJ1210"/>
      <c r="BK1210"/>
      <c r="BL1210"/>
      <c r="BM1210"/>
      <c r="BN1210"/>
      <c r="BO1210"/>
      <c r="BP1210"/>
      <c r="BQ1210"/>
      <c r="BR1210" t="s">
        <v>67</v>
      </c>
      <c r="BS1210"/>
      <c r="BT1210" t="s">
        <v>647</v>
      </c>
      <c r="BU1210">
        <v>42892</v>
      </c>
      <c r="BV1210"/>
      <c r="BW1210"/>
      <c r="BX1210"/>
      <c r="BY1210"/>
      <c r="BZ1210"/>
    </row>
    <row r="1211" spans="1:78" s="11" customFormat="1" x14ac:dyDescent="0.2">
      <c r="A1211" t="s">
        <v>682</v>
      </c>
      <c r="B1211"/>
      <c r="C1211" t="s">
        <v>53</v>
      </c>
      <c r="D1211" t="s">
        <v>54</v>
      </c>
      <c r="E1211" t="s">
        <v>644</v>
      </c>
      <c r="F1211" t="s">
        <v>669</v>
      </c>
      <c r="G1211" t="s">
        <v>644</v>
      </c>
      <c r="H1211" t="s">
        <v>669</v>
      </c>
      <c r="I1211"/>
      <c r="J1211"/>
      <c r="K1211"/>
      <c r="L1211" t="s">
        <v>670</v>
      </c>
      <c r="M1211"/>
      <c r="N1211"/>
      <c r="O1211"/>
      <c r="P1211"/>
      <c r="Q1211"/>
      <c r="R1211"/>
      <c r="S1211"/>
      <c r="T1211"/>
      <c r="U1211">
        <v>2.15</v>
      </c>
      <c r="V1211"/>
      <c r="W1211"/>
      <c r="X1211">
        <v>2.5499999999999998</v>
      </c>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t="s">
        <v>67</v>
      </c>
      <c r="BS1211"/>
      <c r="BT1211" t="s">
        <v>647</v>
      </c>
      <c r="BU1211">
        <v>42892</v>
      </c>
      <c r="BV1211"/>
      <c r="BW1211"/>
      <c r="BX1211" s="4"/>
      <c r="BY1211" s="4"/>
      <c r="BZ1211" s="4"/>
    </row>
    <row r="1212" spans="1:78" s="11" customFormat="1" x14ac:dyDescent="0.2">
      <c r="A1212" t="s">
        <v>683</v>
      </c>
      <c r="B1212"/>
      <c r="C1212" t="s">
        <v>53</v>
      </c>
      <c r="D1212" t="s">
        <v>54</v>
      </c>
      <c r="E1212" t="s">
        <v>644</v>
      </c>
      <c r="F1212" t="s">
        <v>669</v>
      </c>
      <c r="G1212" t="s">
        <v>644</v>
      </c>
      <c r="H1212" t="s">
        <v>669</v>
      </c>
      <c r="I1212"/>
      <c r="J1212"/>
      <c r="K1212"/>
      <c r="L1212" t="s">
        <v>670</v>
      </c>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v>1.4</v>
      </c>
      <c r="BG1212"/>
      <c r="BH1212">
        <v>1.4</v>
      </c>
      <c r="BI1212"/>
      <c r="BJ1212"/>
      <c r="BK1212"/>
      <c r="BL1212"/>
      <c r="BM1212"/>
      <c r="BN1212"/>
      <c r="BO1212"/>
      <c r="BP1212"/>
      <c r="BQ1212"/>
      <c r="BR1212" t="s">
        <v>67</v>
      </c>
      <c r="BS1212"/>
      <c r="BT1212" t="s">
        <v>647</v>
      </c>
      <c r="BU1212">
        <v>42892</v>
      </c>
      <c r="BV1212"/>
      <c r="BW1212"/>
      <c r="BX1212" s="4"/>
      <c r="BY1212" s="4"/>
      <c r="BZ1212" s="4"/>
    </row>
    <row r="1213" spans="1:78" s="11" customFormat="1" x14ac:dyDescent="0.2">
      <c r="A1213" t="s">
        <v>684</v>
      </c>
      <c r="B1213"/>
      <c r="C1213" t="s">
        <v>53</v>
      </c>
      <c r="D1213" t="s">
        <v>54</v>
      </c>
      <c r="E1213" t="s">
        <v>644</v>
      </c>
      <c r="F1213" t="s">
        <v>669</v>
      </c>
      <c r="G1213" t="s">
        <v>644</v>
      </c>
      <c r="H1213" t="s">
        <v>669</v>
      </c>
      <c r="I1213"/>
      <c r="J1213"/>
      <c r="K1213"/>
      <c r="L1213" t="s">
        <v>670</v>
      </c>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v>2.75</v>
      </c>
      <c r="AT1213"/>
      <c r="AU1213"/>
      <c r="AV1213">
        <v>1.55</v>
      </c>
      <c r="AW1213"/>
      <c r="AX1213"/>
      <c r="AY1213"/>
      <c r="AZ1213"/>
      <c r="BA1213"/>
      <c r="BB1213"/>
      <c r="BC1213"/>
      <c r="BD1213"/>
      <c r="BE1213"/>
      <c r="BF1213"/>
      <c r="BG1213"/>
      <c r="BH1213"/>
      <c r="BI1213"/>
      <c r="BJ1213"/>
      <c r="BK1213"/>
      <c r="BL1213"/>
      <c r="BM1213"/>
      <c r="BN1213"/>
      <c r="BO1213"/>
      <c r="BP1213"/>
      <c r="BQ1213"/>
      <c r="BR1213" t="s">
        <v>67</v>
      </c>
      <c r="BS1213"/>
      <c r="BT1213" t="s">
        <v>647</v>
      </c>
      <c r="BU1213">
        <v>42892</v>
      </c>
      <c r="BV1213"/>
      <c r="BW1213"/>
      <c r="BX1213"/>
      <c r="BY1213"/>
      <c r="BZ1213"/>
    </row>
    <row r="1214" spans="1:78" s="11" customFormat="1" x14ac:dyDescent="0.2">
      <c r="A1214" t="s">
        <v>685</v>
      </c>
      <c r="B1214"/>
      <c r="C1214" t="s">
        <v>53</v>
      </c>
      <c r="D1214" t="s">
        <v>54</v>
      </c>
      <c r="E1214" t="s">
        <v>644</v>
      </c>
      <c r="F1214" t="s">
        <v>669</v>
      </c>
      <c r="G1214" t="s">
        <v>644</v>
      </c>
      <c r="H1214" t="s">
        <v>669</v>
      </c>
      <c r="I1214"/>
      <c r="J1214"/>
      <c r="K1214"/>
      <c r="L1214" t="s">
        <v>670</v>
      </c>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v>2.5499999999999998</v>
      </c>
      <c r="BB1214">
        <v>2</v>
      </c>
      <c r="BC1214">
        <v>1.9</v>
      </c>
      <c r="BD1214">
        <v>2</v>
      </c>
      <c r="BE1214"/>
      <c r="BF1214"/>
      <c r="BG1214"/>
      <c r="BH1214"/>
      <c r="BI1214"/>
      <c r="BJ1214"/>
      <c r="BK1214"/>
      <c r="BL1214"/>
      <c r="BM1214"/>
      <c r="BN1214"/>
      <c r="BO1214"/>
      <c r="BP1214"/>
      <c r="BQ1214"/>
      <c r="BR1214" t="s">
        <v>67</v>
      </c>
      <c r="BS1214"/>
      <c r="BT1214" t="s">
        <v>647</v>
      </c>
      <c r="BU1214">
        <v>42892</v>
      </c>
      <c r="BV1214" t="s">
        <v>60</v>
      </c>
      <c r="BW1214" t="s">
        <v>647</v>
      </c>
      <c r="BX1214"/>
      <c r="BY1214"/>
      <c r="BZ1214"/>
    </row>
    <row r="1215" spans="1:78" s="11" customFormat="1" x14ac:dyDescent="0.2">
      <c r="A1215" t="s">
        <v>686</v>
      </c>
      <c r="B1215"/>
      <c r="C1215" t="s">
        <v>53</v>
      </c>
      <c r="D1215" t="s">
        <v>54</v>
      </c>
      <c r="E1215" t="s">
        <v>644</v>
      </c>
      <c r="F1215" t="s">
        <v>669</v>
      </c>
      <c r="G1215" t="s">
        <v>644</v>
      </c>
      <c r="H1215" t="s">
        <v>669</v>
      </c>
      <c r="I1215"/>
      <c r="J1215"/>
      <c r="K1215"/>
      <c r="L1215" t="s">
        <v>670</v>
      </c>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v>2.9</v>
      </c>
      <c r="AT1215"/>
      <c r="AU1215"/>
      <c r="AV1215">
        <v>1.7</v>
      </c>
      <c r="AW1215"/>
      <c r="AX1215"/>
      <c r="AY1215"/>
      <c r="AZ1215"/>
      <c r="BA1215"/>
      <c r="BB1215"/>
      <c r="BC1215"/>
      <c r="BD1215"/>
      <c r="BE1215"/>
      <c r="BF1215"/>
      <c r="BG1215"/>
      <c r="BH1215"/>
      <c r="BI1215"/>
      <c r="BJ1215"/>
      <c r="BK1215"/>
      <c r="BL1215"/>
      <c r="BM1215"/>
      <c r="BN1215"/>
      <c r="BO1215"/>
      <c r="BP1215"/>
      <c r="BQ1215"/>
      <c r="BR1215" t="s">
        <v>67</v>
      </c>
      <c r="BS1215"/>
      <c r="BT1215" t="s">
        <v>647</v>
      </c>
      <c r="BU1215">
        <v>42892</v>
      </c>
      <c r="BV1215"/>
      <c r="BW1215"/>
      <c r="BX1215"/>
      <c r="BY1215"/>
      <c r="BZ1215"/>
    </row>
    <row r="1216" spans="1:78" s="11" customFormat="1" x14ac:dyDescent="0.2">
      <c r="A1216" t="s">
        <v>687</v>
      </c>
      <c r="B1216"/>
      <c r="C1216" t="s">
        <v>53</v>
      </c>
      <c r="D1216" t="s">
        <v>54</v>
      </c>
      <c r="E1216" t="s">
        <v>644</v>
      </c>
      <c r="F1216" t="s">
        <v>669</v>
      </c>
      <c r="G1216" t="s">
        <v>644</v>
      </c>
      <c r="H1216" t="s">
        <v>669</v>
      </c>
      <c r="I1216"/>
      <c r="J1216"/>
      <c r="K1216"/>
      <c r="L1216" t="s">
        <v>670</v>
      </c>
      <c r="M1216"/>
      <c r="N1216"/>
      <c r="O1216"/>
      <c r="P1216"/>
      <c r="Q1216"/>
      <c r="R1216"/>
      <c r="S1216"/>
      <c r="T1216"/>
      <c r="U1216"/>
      <c r="V1216"/>
      <c r="W1216"/>
      <c r="X1216"/>
      <c r="Y1216">
        <v>2.2000000000000002</v>
      </c>
      <c r="Z1216"/>
      <c r="AA1216"/>
      <c r="AB1216">
        <v>3.1</v>
      </c>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t="s">
        <v>57</v>
      </c>
      <c r="BR1216" t="s">
        <v>67</v>
      </c>
      <c r="BS1216"/>
      <c r="BT1216" t="s">
        <v>647</v>
      </c>
      <c r="BU1216">
        <v>42892</v>
      </c>
      <c r="BV1216" t="s">
        <v>60</v>
      </c>
      <c r="BW1216" t="s">
        <v>647</v>
      </c>
      <c r="BX1216"/>
      <c r="BY1216"/>
      <c r="BZ1216"/>
    </row>
    <row r="1217" spans="1:78" s="11" customFormat="1" x14ac:dyDescent="0.2">
      <c r="A1217" t="s">
        <v>688</v>
      </c>
      <c r="B1217"/>
      <c r="C1217" t="s">
        <v>53</v>
      </c>
      <c r="D1217" t="s">
        <v>54</v>
      </c>
      <c r="E1217" t="s">
        <v>644</v>
      </c>
      <c r="F1217" t="s">
        <v>669</v>
      </c>
      <c r="G1217" t="s">
        <v>644</v>
      </c>
      <c r="H1217" t="s">
        <v>669</v>
      </c>
      <c r="I1217"/>
      <c r="J1217"/>
      <c r="K1217"/>
      <c r="L1217" t="s">
        <v>670</v>
      </c>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v>2.0499999999999998</v>
      </c>
      <c r="AX1217">
        <v>1.45</v>
      </c>
      <c r="AY1217">
        <v>1.5</v>
      </c>
      <c r="AZ1217">
        <v>1.5</v>
      </c>
      <c r="BA1217"/>
      <c r="BB1217"/>
      <c r="BC1217"/>
      <c r="BD1217"/>
      <c r="BE1217"/>
      <c r="BF1217"/>
      <c r="BG1217"/>
      <c r="BH1217"/>
      <c r="BI1217"/>
      <c r="BJ1217"/>
      <c r="BK1217"/>
      <c r="BL1217"/>
      <c r="BM1217"/>
      <c r="BN1217"/>
      <c r="BO1217"/>
      <c r="BP1217"/>
      <c r="BQ1217"/>
      <c r="BR1217" t="s">
        <v>67</v>
      </c>
      <c r="BS1217"/>
      <c r="BT1217" t="s">
        <v>647</v>
      </c>
      <c r="BU1217">
        <v>42892</v>
      </c>
      <c r="BV1217" t="s">
        <v>60</v>
      </c>
      <c r="BW1217" t="s">
        <v>647</v>
      </c>
      <c r="BX1217"/>
      <c r="BY1217"/>
      <c r="BZ1217"/>
    </row>
    <row r="1218" spans="1:78" s="11" customFormat="1" x14ac:dyDescent="0.2">
      <c r="A1218" t="s">
        <v>689</v>
      </c>
      <c r="B1218"/>
      <c r="C1218" t="s">
        <v>53</v>
      </c>
      <c r="D1218" t="s">
        <v>54</v>
      </c>
      <c r="E1218" t="s">
        <v>644</v>
      </c>
      <c r="F1218" t="s">
        <v>669</v>
      </c>
      <c r="G1218" t="s">
        <v>644</v>
      </c>
      <c r="H1218" t="s">
        <v>669</v>
      </c>
      <c r="I1218"/>
      <c r="J1218"/>
      <c r="K1218"/>
      <c r="L1218" t="s">
        <v>670</v>
      </c>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v>2.2000000000000002</v>
      </c>
      <c r="AX1218">
        <v>1.4</v>
      </c>
      <c r="AY1218">
        <v>1.65</v>
      </c>
      <c r="AZ1218">
        <v>1.65</v>
      </c>
      <c r="BA1218"/>
      <c r="BB1218"/>
      <c r="BC1218"/>
      <c r="BD1218"/>
      <c r="BE1218"/>
      <c r="BF1218"/>
      <c r="BG1218"/>
      <c r="BH1218"/>
      <c r="BI1218"/>
      <c r="BJ1218"/>
      <c r="BK1218"/>
      <c r="BL1218"/>
      <c r="BM1218"/>
      <c r="BN1218"/>
      <c r="BO1218"/>
      <c r="BP1218"/>
      <c r="BQ1218"/>
      <c r="BR1218" t="s">
        <v>67</v>
      </c>
      <c r="BS1218"/>
      <c r="BT1218" t="s">
        <v>647</v>
      </c>
      <c r="BU1218">
        <v>42892</v>
      </c>
      <c r="BV1218"/>
      <c r="BW1218"/>
      <c r="BX1218"/>
      <c r="BY1218"/>
      <c r="BZ1218"/>
    </row>
    <row r="1219" spans="1:78" s="11" customFormat="1" x14ac:dyDescent="0.2">
      <c r="A1219" t="s">
        <v>690</v>
      </c>
      <c r="B1219"/>
      <c r="C1219" t="s">
        <v>53</v>
      </c>
      <c r="D1219" t="s">
        <v>54</v>
      </c>
      <c r="E1219" t="s">
        <v>644</v>
      </c>
      <c r="F1219" t="s">
        <v>669</v>
      </c>
      <c r="G1219" t="s">
        <v>644</v>
      </c>
      <c r="H1219" t="s">
        <v>669</v>
      </c>
      <c r="I1219"/>
      <c r="J1219"/>
      <c r="K1219"/>
      <c r="L1219" t="s">
        <v>670</v>
      </c>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v>2.4</v>
      </c>
      <c r="AT1219"/>
      <c r="AU1219"/>
      <c r="AV1219">
        <v>1.45</v>
      </c>
      <c r="AW1219"/>
      <c r="AX1219"/>
      <c r="AY1219"/>
      <c r="AZ1219"/>
      <c r="BA1219"/>
      <c r="BB1219"/>
      <c r="BC1219"/>
      <c r="BD1219"/>
      <c r="BE1219"/>
      <c r="BF1219"/>
      <c r="BG1219"/>
      <c r="BH1219"/>
      <c r="BI1219"/>
      <c r="BJ1219"/>
      <c r="BK1219"/>
      <c r="BL1219"/>
      <c r="BM1219"/>
      <c r="BN1219"/>
      <c r="BO1219"/>
      <c r="BP1219"/>
      <c r="BQ1219"/>
      <c r="BR1219" t="s">
        <v>67</v>
      </c>
      <c r="BS1219"/>
      <c r="BT1219" t="s">
        <v>647</v>
      </c>
      <c r="BU1219">
        <v>42892</v>
      </c>
      <c r="BV1219" t="s">
        <v>60</v>
      </c>
      <c r="BW1219" t="s">
        <v>647</v>
      </c>
      <c r="BX1219"/>
      <c r="BY1219"/>
      <c r="BZ1219"/>
    </row>
    <row r="1220" spans="1:78" s="11" customFormat="1" x14ac:dyDescent="0.2">
      <c r="A1220" t="s">
        <v>691</v>
      </c>
      <c r="B1220"/>
      <c r="C1220" t="s">
        <v>53</v>
      </c>
      <c r="D1220" t="s">
        <v>54</v>
      </c>
      <c r="E1220" t="s">
        <v>644</v>
      </c>
      <c r="F1220" t="s">
        <v>669</v>
      </c>
      <c r="G1220" t="s">
        <v>644</v>
      </c>
      <c r="H1220" t="s">
        <v>669</v>
      </c>
      <c r="I1220"/>
      <c r="J1220"/>
      <c r="K1220"/>
      <c r="L1220" t="s">
        <v>670</v>
      </c>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v>1.5</v>
      </c>
      <c r="BG1220"/>
      <c r="BH1220">
        <v>1.5</v>
      </c>
      <c r="BI1220"/>
      <c r="BJ1220"/>
      <c r="BK1220"/>
      <c r="BL1220"/>
      <c r="BM1220"/>
      <c r="BN1220"/>
      <c r="BO1220"/>
      <c r="BP1220"/>
      <c r="BQ1220"/>
      <c r="BR1220" t="s">
        <v>67</v>
      </c>
      <c r="BS1220"/>
      <c r="BT1220" t="s">
        <v>647</v>
      </c>
      <c r="BU1220">
        <v>42892</v>
      </c>
      <c r="BV1220"/>
      <c r="BW1220"/>
      <c r="BX1220"/>
      <c r="BY1220"/>
      <c r="BZ1220"/>
    </row>
    <row r="1221" spans="1:78" s="11" customFormat="1" x14ac:dyDescent="0.2">
      <c r="A1221" t="s">
        <v>692</v>
      </c>
      <c r="B1221"/>
      <c r="C1221" t="s">
        <v>53</v>
      </c>
      <c r="D1221" t="s">
        <v>54</v>
      </c>
      <c r="E1221" t="s">
        <v>644</v>
      </c>
      <c r="F1221" t="s">
        <v>669</v>
      </c>
      <c r="G1221" t="s">
        <v>644</v>
      </c>
      <c r="H1221" t="s">
        <v>669</v>
      </c>
      <c r="I1221"/>
      <c r="J1221"/>
      <c r="K1221"/>
      <c r="L1221" t="s">
        <v>670</v>
      </c>
      <c r="M1221"/>
      <c r="N1221"/>
      <c r="O1221"/>
      <c r="P1221"/>
      <c r="Q1221"/>
      <c r="R1221"/>
      <c r="S1221"/>
      <c r="T1221"/>
      <c r="U1221"/>
      <c r="V1221"/>
      <c r="W1221"/>
      <c r="X1221"/>
      <c r="Y1221"/>
      <c r="Z1221"/>
      <c r="AA1221"/>
      <c r="AB1221">
        <v>3.3</v>
      </c>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t="s">
        <v>57</v>
      </c>
      <c r="BR1221" t="s">
        <v>67</v>
      </c>
      <c r="BS1221"/>
      <c r="BT1221" t="s">
        <v>647</v>
      </c>
      <c r="BU1221">
        <v>42892</v>
      </c>
      <c r="BV1221" t="s">
        <v>60</v>
      </c>
      <c r="BW1221" t="s">
        <v>647</v>
      </c>
      <c r="BX1221"/>
      <c r="BY1221"/>
      <c r="BZ1221"/>
    </row>
    <row r="1222" spans="1:78" s="11" customFormat="1" x14ac:dyDescent="0.2">
      <c r="A1222" t="s">
        <v>693</v>
      </c>
      <c r="B1222"/>
      <c r="C1222" t="s">
        <v>53</v>
      </c>
      <c r="D1222" t="s">
        <v>54</v>
      </c>
      <c r="E1222" t="s">
        <v>644</v>
      </c>
      <c r="F1222" t="s">
        <v>669</v>
      </c>
      <c r="G1222" t="s">
        <v>644</v>
      </c>
      <c r="H1222" t="s">
        <v>669</v>
      </c>
      <c r="I1222"/>
      <c r="J1222"/>
      <c r="K1222"/>
      <c r="L1222" t="s">
        <v>670</v>
      </c>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v>1.4</v>
      </c>
      <c r="BG1222"/>
      <c r="BH1222">
        <v>1.4</v>
      </c>
      <c r="BI1222"/>
      <c r="BJ1222"/>
      <c r="BK1222"/>
      <c r="BL1222"/>
      <c r="BM1222"/>
      <c r="BN1222"/>
      <c r="BO1222"/>
      <c r="BP1222"/>
      <c r="BQ1222"/>
      <c r="BR1222" t="s">
        <v>67</v>
      </c>
      <c r="BS1222"/>
      <c r="BT1222" t="s">
        <v>647</v>
      </c>
      <c r="BU1222">
        <v>42892</v>
      </c>
      <c r="BV1222" t="s">
        <v>60</v>
      </c>
      <c r="BW1222" t="s">
        <v>647</v>
      </c>
      <c r="BX1222"/>
      <c r="BY1222"/>
      <c r="BZ1222"/>
    </row>
    <row r="1223" spans="1:78" s="11" customFormat="1" x14ac:dyDescent="0.2">
      <c r="A1223" t="s">
        <v>694</v>
      </c>
      <c r="B1223"/>
      <c r="C1223" t="s">
        <v>53</v>
      </c>
      <c r="D1223" t="s">
        <v>54</v>
      </c>
      <c r="E1223" t="s">
        <v>644</v>
      </c>
      <c r="F1223" t="s">
        <v>669</v>
      </c>
      <c r="G1223" t="s">
        <v>644</v>
      </c>
      <c r="H1223" t="s">
        <v>669</v>
      </c>
      <c r="I1223"/>
      <c r="J1223"/>
      <c r="K1223"/>
      <c r="L1223" t="s">
        <v>670</v>
      </c>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v>1.55</v>
      </c>
      <c r="BD1223">
        <v>1.55</v>
      </c>
      <c r="BE1223"/>
      <c r="BF1223"/>
      <c r="BG1223"/>
      <c r="BH1223"/>
      <c r="BI1223"/>
      <c r="BJ1223"/>
      <c r="BK1223"/>
      <c r="BL1223"/>
      <c r="BM1223"/>
      <c r="BN1223"/>
      <c r="BO1223"/>
      <c r="BP1223"/>
      <c r="BQ1223"/>
      <c r="BR1223" t="s">
        <v>67</v>
      </c>
      <c r="BS1223"/>
      <c r="BT1223" t="s">
        <v>647</v>
      </c>
      <c r="BU1223">
        <v>42892</v>
      </c>
      <c r="BV1223"/>
      <c r="BW1223"/>
      <c r="BX1223"/>
      <c r="BY1223"/>
      <c r="BZ1223"/>
    </row>
    <row r="1224" spans="1:78" s="11" customFormat="1" x14ac:dyDescent="0.2">
      <c r="A1224" t="s">
        <v>695</v>
      </c>
      <c r="B1224"/>
      <c r="C1224" t="s">
        <v>53</v>
      </c>
      <c r="D1224" t="s">
        <v>54</v>
      </c>
      <c r="E1224" t="s">
        <v>644</v>
      </c>
      <c r="F1224" t="s">
        <v>669</v>
      </c>
      <c r="G1224" t="s">
        <v>644</v>
      </c>
      <c r="H1224" t="s">
        <v>669</v>
      </c>
      <c r="I1224"/>
      <c r="J1224"/>
      <c r="K1224"/>
      <c r="L1224" t="s">
        <v>670</v>
      </c>
      <c r="M1224"/>
      <c r="N1224"/>
      <c r="O1224"/>
      <c r="P1224"/>
      <c r="Q1224"/>
      <c r="R1224"/>
      <c r="S1224"/>
      <c r="T1224"/>
      <c r="U1224"/>
      <c r="V1224"/>
      <c r="W1224"/>
      <c r="X1224"/>
      <c r="Y1224">
        <v>2.2999999999999998</v>
      </c>
      <c r="Z1224"/>
      <c r="AA1224"/>
      <c r="AB1224">
        <v>3.4</v>
      </c>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t="s">
        <v>57</v>
      </c>
      <c r="BR1224" t="s">
        <v>67</v>
      </c>
      <c r="BS1224"/>
      <c r="BT1224" t="s">
        <v>647</v>
      </c>
      <c r="BU1224">
        <v>42892</v>
      </c>
      <c r="BV1224" t="s">
        <v>60</v>
      </c>
      <c r="BW1224" t="s">
        <v>647</v>
      </c>
      <c r="BX1224"/>
      <c r="BY1224"/>
      <c r="BZ1224"/>
    </row>
    <row r="1225" spans="1:78" s="11" customFormat="1" x14ac:dyDescent="0.2">
      <c r="A1225" t="s">
        <v>727</v>
      </c>
      <c r="B1225" t="s">
        <v>322</v>
      </c>
      <c r="C1225" t="s">
        <v>53</v>
      </c>
      <c r="D1225" t="s">
        <v>54</v>
      </c>
      <c r="E1225" t="s">
        <v>728</v>
      </c>
      <c r="F1225" t="s">
        <v>729</v>
      </c>
      <c r="G1225" t="s">
        <v>728</v>
      </c>
      <c r="H1225" t="s">
        <v>729</v>
      </c>
      <c r="I1225"/>
      <c r="J1225"/>
      <c r="K1225"/>
      <c r="L1225"/>
      <c r="M1225"/>
      <c r="N1225"/>
      <c r="O1225"/>
      <c r="P1225"/>
      <c r="Q1225"/>
      <c r="R1225"/>
      <c r="S1225"/>
      <c r="T1225"/>
      <c r="U1225"/>
      <c r="V1225"/>
      <c r="W1225"/>
      <c r="X1225"/>
      <c r="Y1225"/>
      <c r="Z1225"/>
      <c r="AA1225"/>
      <c r="AB1225"/>
      <c r="AC1225">
        <v>3.2</v>
      </c>
      <c r="AD1225"/>
      <c r="AE1225"/>
      <c r="AF1225">
        <v>4.0999999999999996</v>
      </c>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t="s">
        <v>58</v>
      </c>
      <c r="BS1225" s="1">
        <v>44819</v>
      </c>
      <c r="BT1225" t="s">
        <v>59</v>
      </c>
      <c r="BU1225">
        <v>3485</v>
      </c>
      <c r="BV1225" t="s">
        <v>60</v>
      </c>
      <c r="BW1225" t="s">
        <v>59</v>
      </c>
      <c r="BX1225"/>
      <c r="BY1225"/>
      <c r="BZ1225"/>
    </row>
    <row r="1226" spans="1:78" s="11" customFormat="1" x14ac:dyDescent="0.2">
      <c r="A1226" t="s">
        <v>94</v>
      </c>
      <c r="B1226"/>
      <c r="C1226" t="s">
        <v>53</v>
      </c>
      <c r="D1226" t="s">
        <v>54</v>
      </c>
      <c r="E1226" t="s">
        <v>728</v>
      </c>
      <c r="F1226" t="s">
        <v>730</v>
      </c>
      <c r="G1226" t="s">
        <v>728</v>
      </c>
      <c r="H1226" t="s">
        <v>730</v>
      </c>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v>2.2000000000000002</v>
      </c>
      <c r="AP1226"/>
      <c r="AQ1226"/>
      <c r="AR1226">
        <v>1.4</v>
      </c>
      <c r="AS1226">
        <v>2.5</v>
      </c>
      <c r="AT1226"/>
      <c r="AU1226"/>
      <c r="AV1226">
        <v>1.65</v>
      </c>
      <c r="AW1226">
        <v>2.48</v>
      </c>
      <c r="AX1226"/>
      <c r="AY1226"/>
      <c r="AZ1226">
        <v>2.1800000000000002</v>
      </c>
      <c r="BA1226">
        <v>2.65</v>
      </c>
      <c r="BB1226"/>
      <c r="BC1226"/>
      <c r="BD1226">
        <v>2.5099999999999998</v>
      </c>
      <c r="BE1226">
        <v>2.8</v>
      </c>
      <c r="BF1226"/>
      <c r="BG1226"/>
      <c r="BH1226">
        <v>2.31</v>
      </c>
      <c r="BI1226"/>
      <c r="BJ1226"/>
      <c r="BK1226"/>
      <c r="BL1226"/>
      <c r="BM1226"/>
      <c r="BN1226"/>
      <c r="BO1226"/>
      <c r="BP1226"/>
      <c r="BQ1226"/>
      <c r="BR1226" t="s">
        <v>67</v>
      </c>
      <c r="BS1226"/>
      <c r="BT1226" t="s">
        <v>95</v>
      </c>
      <c r="BU1226">
        <v>3144</v>
      </c>
      <c r="BV1226" t="s">
        <v>69</v>
      </c>
      <c r="BW1226" t="s">
        <v>95</v>
      </c>
      <c r="BX1226"/>
      <c r="BY1226"/>
      <c r="BZ1226"/>
    </row>
    <row r="1227" spans="1:78" s="11" customFormat="1" x14ac:dyDescent="0.2">
      <c r="A1227" t="s">
        <v>731</v>
      </c>
      <c r="B1227"/>
      <c r="C1227" t="s">
        <v>53</v>
      </c>
      <c r="D1227" t="s">
        <v>54</v>
      </c>
      <c r="E1227" t="s">
        <v>728</v>
      </c>
      <c r="F1227" t="s">
        <v>730</v>
      </c>
      <c r="G1227" t="s">
        <v>728</v>
      </c>
      <c r="H1227" t="s">
        <v>730</v>
      </c>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v>3.1</v>
      </c>
      <c r="AX1227">
        <v>2.17</v>
      </c>
      <c r="AY1227">
        <v>2.2799999999999998</v>
      </c>
      <c r="AZ1227">
        <v>2.2799999999999998</v>
      </c>
      <c r="BA1227">
        <v>3.32</v>
      </c>
      <c r="BB1227">
        <v>2.61</v>
      </c>
      <c r="BC1227">
        <v>2.58</v>
      </c>
      <c r="BD1227">
        <v>2.61</v>
      </c>
      <c r="BE1227"/>
      <c r="BF1227"/>
      <c r="BG1227"/>
      <c r="BH1227"/>
      <c r="BI1227"/>
      <c r="BJ1227"/>
      <c r="BK1227"/>
      <c r="BL1227"/>
      <c r="BM1227"/>
      <c r="BN1227"/>
      <c r="BO1227"/>
      <c r="BP1227"/>
      <c r="BQ1227" t="s">
        <v>288</v>
      </c>
      <c r="BR1227" t="s">
        <v>67</v>
      </c>
      <c r="BS1227"/>
      <c r="BT1227" t="s">
        <v>289</v>
      </c>
      <c r="BU1227">
        <v>7306</v>
      </c>
      <c r="BV1227"/>
      <c r="BW1227"/>
      <c r="BX1227" s="19"/>
      <c r="BY1227" s="19"/>
      <c r="BZ1227" s="19"/>
    </row>
    <row r="1228" spans="1:78" s="11" customFormat="1" x14ac:dyDescent="0.2">
      <c r="A1228" t="s">
        <v>732</v>
      </c>
      <c r="B1228"/>
      <c r="C1228" t="s">
        <v>53</v>
      </c>
      <c r="D1228" t="s">
        <v>54</v>
      </c>
      <c r="E1228" t="s">
        <v>728</v>
      </c>
      <c r="F1228" t="s">
        <v>730</v>
      </c>
      <c r="G1228" t="s">
        <v>728</v>
      </c>
      <c r="H1228" t="s">
        <v>730</v>
      </c>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v>2.46</v>
      </c>
      <c r="AX1228">
        <v>2.0499999999999998</v>
      </c>
      <c r="AY1228">
        <v>2.1</v>
      </c>
      <c r="AZ1228">
        <v>2.1</v>
      </c>
      <c r="BA1228">
        <v>2.79</v>
      </c>
      <c r="BB1228">
        <v>2.4700000000000002</v>
      </c>
      <c r="BC1228">
        <v>2.42</v>
      </c>
      <c r="BD1228">
        <v>2.4700000000000002</v>
      </c>
      <c r="BE1228"/>
      <c r="BF1228"/>
      <c r="BG1228"/>
      <c r="BH1228"/>
      <c r="BI1228"/>
      <c r="BJ1228"/>
      <c r="BK1228"/>
      <c r="BL1228"/>
      <c r="BM1228"/>
      <c r="BN1228"/>
      <c r="BO1228"/>
      <c r="BP1228"/>
      <c r="BQ1228" t="s">
        <v>288</v>
      </c>
      <c r="BR1228" t="s">
        <v>67</v>
      </c>
      <c r="BS1228"/>
      <c r="BT1228" t="s">
        <v>289</v>
      </c>
      <c r="BU1228">
        <v>7306</v>
      </c>
      <c r="BV1228"/>
      <c r="BW1228"/>
      <c r="BX1228"/>
      <c r="BY1228"/>
      <c r="BZ1228"/>
    </row>
    <row r="1229" spans="1:78" s="11" customFormat="1" x14ac:dyDescent="0.2">
      <c r="A1229" t="s">
        <v>732</v>
      </c>
      <c r="B1229" t="s">
        <v>154</v>
      </c>
      <c r="C1229" t="s">
        <v>53</v>
      </c>
      <c r="D1229" t="s">
        <v>54</v>
      </c>
      <c r="E1229" t="s">
        <v>728</v>
      </c>
      <c r="F1229" t="s">
        <v>730</v>
      </c>
      <c r="G1229" t="s">
        <v>728</v>
      </c>
      <c r="H1229" t="s">
        <v>730</v>
      </c>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v>2.1</v>
      </c>
      <c r="AP1229"/>
      <c r="AQ1229"/>
      <c r="AR1229">
        <v>1.4</v>
      </c>
      <c r="AS1229">
        <v>2.5</v>
      </c>
      <c r="AT1229"/>
      <c r="AU1229"/>
      <c r="AV1229">
        <v>1.6</v>
      </c>
      <c r="AW1229">
        <v>2.4</v>
      </c>
      <c r="AX1229"/>
      <c r="AY1229"/>
      <c r="AZ1229">
        <v>2.2000000000000002</v>
      </c>
      <c r="BA1229">
        <v>2.6</v>
      </c>
      <c r="BB1229"/>
      <c r="BC1229"/>
      <c r="BD1229">
        <v>2.6</v>
      </c>
      <c r="BE1229">
        <v>2.8</v>
      </c>
      <c r="BF1229"/>
      <c r="BG1229"/>
      <c r="BH1229">
        <v>2.2000000000000002</v>
      </c>
      <c r="BI1229"/>
      <c r="BJ1229"/>
      <c r="BK1229"/>
      <c r="BL1229"/>
      <c r="BM1229"/>
      <c r="BN1229"/>
      <c r="BO1229"/>
      <c r="BP1229"/>
      <c r="BQ1229"/>
      <c r="BR1229" t="s">
        <v>58</v>
      </c>
      <c r="BS1229"/>
      <c r="BT1229" t="s">
        <v>372</v>
      </c>
      <c r="BU1229">
        <v>3140</v>
      </c>
      <c r="BV1229"/>
      <c r="BW1229"/>
      <c r="BX1229"/>
      <c r="BY1229"/>
      <c r="BZ1229"/>
    </row>
    <row r="1230" spans="1:78" s="11" customFormat="1" x14ac:dyDescent="0.2">
      <c r="A1230" t="s">
        <v>733</v>
      </c>
      <c r="B1230"/>
      <c r="C1230" t="s">
        <v>53</v>
      </c>
      <c r="D1230" t="s">
        <v>54</v>
      </c>
      <c r="E1230" t="s">
        <v>728</v>
      </c>
      <c r="F1230" t="s">
        <v>730</v>
      </c>
      <c r="G1230" t="s">
        <v>728</v>
      </c>
      <c r="H1230" t="s">
        <v>730</v>
      </c>
      <c r="I1230"/>
      <c r="J1230"/>
      <c r="K1230"/>
      <c r="L1230"/>
      <c r="M1230">
        <v>1.5</v>
      </c>
      <c r="N1230"/>
      <c r="O1230"/>
      <c r="P1230">
        <v>1.1000000000000001</v>
      </c>
      <c r="Q1230">
        <v>2.2000000000000002</v>
      </c>
      <c r="R1230"/>
      <c r="S1230"/>
      <c r="T1230">
        <v>2.1</v>
      </c>
      <c r="U1230">
        <v>2.4</v>
      </c>
      <c r="V1230"/>
      <c r="W1230"/>
      <c r="X1230">
        <v>2.9</v>
      </c>
      <c r="Y1230">
        <v>2.4</v>
      </c>
      <c r="Z1230"/>
      <c r="AA1230"/>
      <c r="AB1230">
        <v>3.2</v>
      </c>
      <c r="AC1230">
        <v>2.6</v>
      </c>
      <c r="AD1230"/>
      <c r="AE1230"/>
      <c r="AF1230">
        <v>3.7</v>
      </c>
      <c r="AG1230">
        <v>1.9</v>
      </c>
      <c r="AH1230"/>
      <c r="AI1230"/>
      <c r="AJ1230">
        <v>3.1</v>
      </c>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t="s">
        <v>67</v>
      </c>
      <c r="BS1230"/>
      <c r="BT1230" t="s">
        <v>95</v>
      </c>
      <c r="BU1230">
        <v>3144</v>
      </c>
      <c r="BV1230" t="s">
        <v>69</v>
      </c>
      <c r="BW1230" t="s">
        <v>95</v>
      </c>
      <c r="BX1230"/>
      <c r="BY1230"/>
      <c r="BZ1230"/>
    </row>
    <row r="1231" spans="1:78" s="11" customFormat="1" x14ac:dyDescent="0.2">
      <c r="A1231" t="s">
        <v>734</v>
      </c>
      <c r="B1231"/>
      <c r="C1231" t="s">
        <v>53</v>
      </c>
      <c r="D1231" t="s">
        <v>54</v>
      </c>
      <c r="E1231" t="s">
        <v>728</v>
      </c>
      <c r="F1231" t="s">
        <v>730</v>
      </c>
      <c r="G1231" t="s">
        <v>728</v>
      </c>
      <c r="H1231" t="s">
        <v>730</v>
      </c>
      <c r="I1231"/>
      <c r="J1231"/>
      <c r="K1231"/>
      <c r="L1231"/>
      <c r="M1231"/>
      <c r="N1231"/>
      <c r="O1231"/>
      <c r="P1231"/>
      <c r="Q1231"/>
      <c r="R1231"/>
      <c r="S1231"/>
      <c r="T1231"/>
      <c r="U1231">
        <v>2.2000000000000002</v>
      </c>
      <c r="V1231"/>
      <c r="W1231"/>
      <c r="X1231"/>
      <c r="Y1231">
        <v>2.5</v>
      </c>
      <c r="Z1231"/>
      <c r="AA1231"/>
      <c r="AB1231">
        <v>3.1</v>
      </c>
      <c r="AC1231">
        <v>2.9</v>
      </c>
      <c r="AD1231"/>
      <c r="AE1231"/>
      <c r="AF1231">
        <v>3.7</v>
      </c>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t="s">
        <v>67</v>
      </c>
      <c r="BS1231"/>
      <c r="BT1231" t="s">
        <v>95</v>
      </c>
      <c r="BU1231">
        <v>3144</v>
      </c>
      <c r="BV1231"/>
      <c r="BW1231"/>
      <c r="BX1231"/>
      <c r="BY1231"/>
      <c r="BZ1231"/>
    </row>
    <row r="1232" spans="1:78" s="11" customFormat="1" x14ac:dyDescent="0.2">
      <c r="A1232" t="s">
        <v>1900</v>
      </c>
      <c r="B1232"/>
      <c r="C1232" t="s">
        <v>53</v>
      </c>
      <c r="D1232" t="s">
        <v>54</v>
      </c>
      <c r="E1232" t="s">
        <v>728</v>
      </c>
      <c r="F1232" t="s">
        <v>735</v>
      </c>
      <c r="G1232" t="s">
        <v>728</v>
      </c>
      <c r="H1232" t="s">
        <v>735</v>
      </c>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v>3.45</v>
      </c>
      <c r="BF1232"/>
      <c r="BG1232"/>
      <c r="BH1232">
        <v>4.78</v>
      </c>
      <c r="BI1232"/>
      <c r="BJ1232"/>
      <c r="BK1232"/>
      <c r="BL1232"/>
      <c r="BM1232"/>
      <c r="BN1232"/>
      <c r="BO1232"/>
      <c r="BP1232"/>
      <c r="BQ1232"/>
      <c r="BR1232" t="s">
        <v>67</v>
      </c>
      <c r="BS1232" s="1">
        <v>44813</v>
      </c>
      <c r="BT1232" t="s">
        <v>1907</v>
      </c>
      <c r="BU1232">
        <v>34317</v>
      </c>
      <c r="BV1232" t="s">
        <v>60</v>
      </c>
      <c r="BW1232" s="9" t="s">
        <v>1907</v>
      </c>
      <c r="BX1232"/>
      <c r="BY1232"/>
      <c r="BZ1232"/>
    </row>
    <row r="1233" spans="1:78" s="11" customFormat="1" x14ac:dyDescent="0.2">
      <c r="A1233" t="s">
        <v>731</v>
      </c>
      <c r="B1233"/>
      <c r="C1233" t="s">
        <v>53</v>
      </c>
      <c r="D1233" t="s">
        <v>54</v>
      </c>
      <c r="E1233" t="s">
        <v>728</v>
      </c>
      <c r="F1233" t="s">
        <v>735</v>
      </c>
      <c r="G1233" t="s">
        <v>728</v>
      </c>
      <c r="H1233" t="s">
        <v>735</v>
      </c>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v>2.6</v>
      </c>
      <c r="AP1233"/>
      <c r="AQ1233"/>
      <c r="AR1233">
        <v>1.6</v>
      </c>
      <c r="AS1233">
        <v>3.3</v>
      </c>
      <c r="AT1233"/>
      <c r="AU1233"/>
      <c r="AV1233">
        <v>2</v>
      </c>
      <c r="AW1233">
        <v>3</v>
      </c>
      <c r="AX1233"/>
      <c r="AY1233"/>
      <c r="AZ1233">
        <v>2.2999999999999998</v>
      </c>
      <c r="BA1233">
        <v>3.2</v>
      </c>
      <c r="BB1233"/>
      <c r="BC1233"/>
      <c r="BD1233">
        <v>2.8</v>
      </c>
      <c r="BE1233">
        <v>3.3</v>
      </c>
      <c r="BF1233"/>
      <c r="BG1233"/>
      <c r="BH1233">
        <v>2.6</v>
      </c>
      <c r="BI1233"/>
      <c r="BJ1233"/>
      <c r="BK1233"/>
      <c r="BL1233"/>
      <c r="BM1233"/>
      <c r="BN1233"/>
      <c r="BO1233"/>
      <c r="BP1233"/>
      <c r="BQ1233" s="5" t="s">
        <v>736</v>
      </c>
      <c r="BR1233" t="s">
        <v>67</v>
      </c>
      <c r="BS1233"/>
      <c r="BT1233" t="s">
        <v>213</v>
      </c>
      <c r="BU1233">
        <v>1609</v>
      </c>
      <c r="BV1233" t="s">
        <v>60</v>
      </c>
      <c r="BW1233" t="s">
        <v>213</v>
      </c>
      <c r="BX1233"/>
      <c r="BY1233"/>
      <c r="BZ1233"/>
    </row>
    <row r="1234" spans="1:78" s="11" customFormat="1" x14ac:dyDescent="0.2">
      <c r="A1234" t="s">
        <v>766</v>
      </c>
      <c r="B1234"/>
      <c r="C1234" t="s">
        <v>53</v>
      </c>
      <c r="D1234" t="s">
        <v>54</v>
      </c>
      <c r="E1234" t="s">
        <v>767</v>
      </c>
      <c r="F1234" t="s">
        <v>768</v>
      </c>
      <c r="G1234" t="s">
        <v>767</v>
      </c>
      <c r="H1234" t="s">
        <v>768</v>
      </c>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v>1.55</v>
      </c>
      <c r="AY1234"/>
      <c r="AZ1234">
        <v>1.55</v>
      </c>
      <c r="BA1234"/>
      <c r="BB1234"/>
      <c r="BC1234"/>
      <c r="BD1234"/>
      <c r="BE1234"/>
      <c r="BF1234"/>
      <c r="BG1234"/>
      <c r="BH1234"/>
      <c r="BI1234"/>
      <c r="BJ1234"/>
      <c r="BK1234"/>
      <c r="BL1234"/>
      <c r="BM1234"/>
      <c r="BN1234"/>
      <c r="BO1234"/>
      <c r="BP1234"/>
      <c r="BQ1234"/>
      <c r="BR1234" t="s">
        <v>67</v>
      </c>
      <c r="BS1234"/>
      <c r="BT1234" t="s">
        <v>540</v>
      </c>
      <c r="BU1234">
        <v>69736</v>
      </c>
      <c r="BV1234" t="s">
        <v>60</v>
      </c>
      <c r="BW1234" t="s">
        <v>540</v>
      </c>
      <c r="BX1234"/>
      <c r="BY1234"/>
      <c r="BZ1234"/>
    </row>
    <row r="1235" spans="1:78" s="11" customFormat="1" x14ac:dyDescent="0.2">
      <c r="A1235" t="s">
        <v>769</v>
      </c>
      <c r="B1235"/>
      <c r="C1235" t="s">
        <v>53</v>
      </c>
      <c r="D1235" t="s">
        <v>54</v>
      </c>
      <c r="E1235" t="s">
        <v>767</v>
      </c>
      <c r="F1235" t="s">
        <v>768</v>
      </c>
      <c r="G1235" t="s">
        <v>767</v>
      </c>
      <c r="H1235" t="s">
        <v>768</v>
      </c>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v>2.2000000000000002</v>
      </c>
      <c r="BB1235"/>
      <c r="BC1235"/>
      <c r="BD1235">
        <v>1.8</v>
      </c>
      <c r="BE1235"/>
      <c r="BF1235"/>
      <c r="BG1235"/>
      <c r="BH1235"/>
      <c r="BI1235"/>
      <c r="BJ1235"/>
      <c r="BK1235"/>
      <c r="BL1235"/>
      <c r="BM1235"/>
      <c r="BN1235"/>
      <c r="BO1235"/>
      <c r="BP1235"/>
      <c r="BQ1235"/>
      <c r="BR1235" t="s">
        <v>67</v>
      </c>
      <c r="BS1235"/>
      <c r="BT1235" t="s">
        <v>540</v>
      </c>
      <c r="BU1235">
        <v>69736</v>
      </c>
      <c r="BV1235" t="s">
        <v>60</v>
      </c>
      <c r="BW1235" t="s">
        <v>540</v>
      </c>
      <c r="BX1235"/>
      <c r="BY1235"/>
      <c r="BZ1235"/>
    </row>
    <row r="1236" spans="1:78" s="11" customFormat="1" x14ac:dyDescent="0.2">
      <c r="A1236" t="s">
        <v>823</v>
      </c>
      <c r="B1236"/>
      <c r="C1236" t="s">
        <v>53</v>
      </c>
      <c r="D1236" t="s">
        <v>54</v>
      </c>
      <c r="E1236" t="s">
        <v>824</v>
      </c>
      <c r="F1236" t="s">
        <v>825</v>
      </c>
      <c r="G1236" t="s">
        <v>824</v>
      </c>
      <c r="H1236" t="s">
        <v>825</v>
      </c>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v>3</v>
      </c>
      <c r="AX1236">
        <v>2</v>
      </c>
      <c r="AY1236">
        <v>2.2000000000000002</v>
      </c>
      <c r="AZ1236">
        <v>2.2000000000000002</v>
      </c>
      <c r="BA1236"/>
      <c r="BB1236"/>
      <c r="BC1236"/>
      <c r="BD1236"/>
      <c r="BE1236"/>
      <c r="BF1236"/>
      <c r="BG1236"/>
      <c r="BH1236"/>
      <c r="BI1236"/>
      <c r="BJ1236"/>
      <c r="BK1236"/>
      <c r="BL1236"/>
      <c r="BM1236"/>
      <c r="BN1236"/>
      <c r="BO1236"/>
      <c r="BP1236"/>
      <c r="BQ1236"/>
      <c r="BR1236" t="s">
        <v>58</v>
      </c>
      <c r="BS1236" s="1">
        <v>44819</v>
      </c>
      <c r="BT1236" t="s">
        <v>59</v>
      </c>
      <c r="BU1236">
        <v>3485</v>
      </c>
      <c r="BV1236" t="s">
        <v>60</v>
      </c>
      <c r="BW1236" t="s">
        <v>59</v>
      </c>
      <c r="BX1236"/>
      <c r="BY1236"/>
      <c r="BZ1236"/>
    </row>
    <row r="1237" spans="1:78" s="11" customFormat="1" x14ac:dyDescent="0.2">
      <c r="A1237" t="s">
        <v>832</v>
      </c>
      <c r="B1237"/>
      <c r="C1237" t="s">
        <v>53</v>
      </c>
      <c r="D1237" t="s">
        <v>54</v>
      </c>
      <c r="E1237" t="s">
        <v>824</v>
      </c>
      <c r="F1237" t="s">
        <v>827</v>
      </c>
      <c r="G1237" t="s">
        <v>824</v>
      </c>
      <c r="H1237" t="s">
        <v>827</v>
      </c>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v>2.9</v>
      </c>
      <c r="AX1237"/>
      <c r="AY1237"/>
      <c r="AZ1237">
        <v>2.1</v>
      </c>
      <c r="BA1237">
        <v>3</v>
      </c>
      <c r="BB1237"/>
      <c r="BC1237"/>
      <c r="BD1237">
        <v>2.5</v>
      </c>
      <c r="BE1237">
        <v>3.4</v>
      </c>
      <c r="BF1237"/>
      <c r="BG1237"/>
      <c r="BH1237">
        <v>2.2000000000000002</v>
      </c>
      <c r="BI1237"/>
      <c r="BJ1237"/>
      <c r="BK1237"/>
      <c r="BL1237"/>
      <c r="BM1237"/>
      <c r="BN1237"/>
      <c r="BO1237"/>
      <c r="BP1237"/>
      <c r="BQ1237"/>
      <c r="BR1237" t="s">
        <v>67</v>
      </c>
      <c r="BS1237"/>
      <c r="BT1237" t="s">
        <v>95</v>
      </c>
      <c r="BU1237">
        <v>3144</v>
      </c>
      <c r="BV1237"/>
      <c r="BW1237"/>
      <c r="BX1237"/>
      <c r="BY1237"/>
      <c r="BZ1237"/>
    </row>
    <row r="1238" spans="1:78" s="11" customFormat="1" x14ac:dyDescent="0.2">
      <c r="A1238" t="s">
        <v>833</v>
      </c>
      <c r="B1238" t="s">
        <v>154</v>
      </c>
      <c r="C1238" t="s">
        <v>53</v>
      </c>
      <c r="D1238" t="s">
        <v>54</v>
      </c>
      <c r="E1238" t="s">
        <v>824</v>
      </c>
      <c r="F1238" t="s">
        <v>827</v>
      </c>
      <c r="G1238" t="s">
        <v>824</v>
      </c>
      <c r="H1238" t="s">
        <v>827</v>
      </c>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v>3.3</v>
      </c>
      <c r="AP1238"/>
      <c r="AQ1238"/>
      <c r="AR1238">
        <v>1.7</v>
      </c>
      <c r="AS1238">
        <v>3.5</v>
      </c>
      <c r="AT1238"/>
      <c r="AU1238"/>
      <c r="AV1238">
        <v>1.9</v>
      </c>
      <c r="AW1238">
        <v>2.9</v>
      </c>
      <c r="AX1238"/>
      <c r="AY1238"/>
      <c r="AZ1238">
        <v>2.4</v>
      </c>
      <c r="BA1238">
        <v>3</v>
      </c>
      <c r="BB1238"/>
      <c r="BC1238"/>
      <c r="BD1238">
        <v>2.7</v>
      </c>
      <c r="BE1238">
        <v>3.2</v>
      </c>
      <c r="BF1238"/>
      <c r="BG1238"/>
      <c r="BH1238">
        <v>2.2000000000000002</v>
      </c>
      <c r="BI1238"/>
      <c r="BJ1238"/>
      <c r="BK1238"/>
      <c r="BL1238"/>
      <c r="BM1238"/>
      <c r="BN1238"/>
      <c r="BO1238"/>
      <c r="BP1238"/>
      <c r="BQ1238"/>
      <c r="BR1238" t="s">
        <v>58</v>
      </c>
      <c r="BS1238"/>
      <c r="BT1238" t="s">
        <v>372</v>
      </c>
      <c r="BU1238">
        <v>3140</v>
      </c>
      <c r="BV1238"/>
      <c r="BW1238"/>
      <c r="BX1238"/>
      <c r="BY1238"/>
      <c r="BZ1238"/>
    </row>
    <row r="1239" spans="1:78" s="11" customFormat="1" x14ac:dyDescent="0.2">
      <c r="A1239" t="s">
        <v>833</v>
      </c>
      <c r="B1239"/>
      <c r="C1239" t="s">
        <v>53</v>
      </c>
      <c r="D1239" t="s">
        <v>54</v>
      </c>
      <c r="E1239" t="s">
        <v>824</v>
      </c>
      <c r="F1239" t="s">
        <v>827</v>
      </c>
      <c r="G1239" t="s">
        <v>824</v>
      </c>
      <c r="H1239" t="s">
        <v>827</v>
      </c>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v>3.3</v>
      </c>
      <c r="AP1239"/>
      <c r="AQ1239"/>
      <c r="AR1239">
        <v>1.7</v>
      </c>
      <c r="AS1239">
        <v>3.5</v>
      </c>
      <c r="AT1239"/>
      <c r="AU1239"/>
      <c r="AV1239">
        <v>1.9</v>
      </c>
      <c r="AW1239">
        <v>2.9</v>
      </c>
      <c r="AX1239"/>
      <c r="AY1239"/>
      <c r="AZ1239">
        <v>2.4</v>
      </c>
      <c r="BA1239">
        <v>3</v>
      </c>
      <c r="BB1239"/>
      <c r="BC1239"/>
      <c r="BD1239">
        <v>2.7</v>
      </c>
      <c r="BE1239">
        <v>3.2</v>
      </c>
      <c r="BF1239"/>
      <c r="BG1239"/>
      <c r="BH1239">
        <v>2.2000000000000002</v>
      </c>
      <c r="BI1239"/>
      <c r="BJ1239"/>
      <c r="BK1239"/>
      <c r="BL1239"/>
      <c r="BM1239"/>
      <c r="BN1239"/>
      <c r="BO1239"/>
      <c r="BP1239"/>
      <c r="BQ1239"/>
      <c r="BR1239" t="s">
        <v>67</v>
      </c>
      <c r="BS1239"/>
      <c r="BT1239" t="s">
        <v>95</v>
      </c>
      <c r="BU1239">
        <v>3144</v>
      </c>
      <c r="BV1239" t="s">
        <v>69</v>
      </c>
      <c r="BW1239" t="s">
        <v>95</v>
      </c>
      <c r="BX1239"/>
      <c r="BY1239"/>
      <c r="BZ1239"/>
    </row>
    <row r="1240" spans="1:78" s="11" customFormat="1" x14ac:dyDescent="0.2">
      <c r="A1240" t="s">
        <v>834</v>
      </c>
      <c r="B1240"/>
      <c r="C1240" t="s">
        <v>53</v>
      </c>
      <c r="D1240" t="s">
        <v>54</v>
      </c>
      <c r="E1240" t="s">
        <v>824</v>
      </c>
      <c r="F1240" t="s">
        <v>827</v>
      </c>
      <c r="G1240" t="s">
        <v>824</v>
      </c>
      <c r="H1240" t="s">
        <v>827</v>
      </c>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v>3.6</v>
      </c>
      <c r="AP1240"/>
      <c r="AQ1240"/>
      <c r="AR1240">
        <v>1.6</v>
      </c>
      <c r="AS1240">
        <v>3.9</v>
      </c>
      <c r="AT1240"/>
      <c r="AU1240"/>
      <c r="AV1240">
        <v>1.7</v>
      </c>
      <c r="AW1240"/>
      <c r="AX1240"/>
      <c r="AY1240"/>
      <c r="AZ1240"/>
      <c r="BA1240"/>
      <c r="BB1240"/>
      <c r="BC1240"/>
      <c r="BD1240"/>
      <c r="BE1240"/>
      <c r="BF1240"/>
      <c r="BG1240"/>
      <c r="BH1240"/>
      <c r="BI1240"/>
      <c r="BJ1240"/>
      <c r="BK1240"/>
      <c r="BL1240"/>
      <c r="BM1240"/>
      <c r="BN1240"/>
      <c r="BO1240"/>
      <c r="BP1240"/>
      <c r="BQ1240"/>
      <c r="BR1240" t="s">
        <v>67</v>
      </c>
      <c r="BS1240"/>
      <c r="BT1240" t="s">
        <v>95</v>
      </c>
      <c r="BU1240">
        <v>3144</v>
      </c>
      <c r="BV1240"/>
      <c r="BW1240"/>
      <c r="BX1240" s="2"/>
      <c r="BY1240" s="2"/>
      <c r="BZ1240" s="2"/>
    </row>
    <row r="1241" spans="1:78" s="11" customFormat="1" x14ac:dyDescent="0.2">
      <c r="A1241" t="s">
        <v>835</v>
      </c>
      <c r="B1241"/>
      <c r="C1241" t="s">
        <v>53</v>
      </c>
      <c r="D1241" t="s">
        <v>54</v>
      </c>
      <c r="E1241" t="s">
        <v>824</v>
      </c>
      <c r="F1241" t="s">
        <v>827</v>
      </c>
      <c r="G1241" t="s">
        <v>824</v>
      </c>
      <c r="H1241" t="s">
        <v>827</v>
      </c>
      <c r="I1241"/>
      <c r="J1241"/>
      <c r="K1241"/>
      <c r="L1241"/>
      <c r="M1241"/>
      <c r="N1241"/>
      <c r="O1241"/>
      <c r="P1241"/>
      <c r="Q1241"/>
      <c r="R1241"/>
      <c r="S1241"/>
      <c r="T1241"/>
      <c r="U1241"/>
      <c r="V1241"/>
      <c r="W1241"/>
      <c r="X1241"/>
      <c r="Y1241">
        <v>3.2</v>
      </c>
      <c r="Z1241"/>
      <c r="AA1241"/>
      <c r="AB1241">
        <v>4.2</v>
      </c>
      <c r="AC1241">
        <v>3.3</v>
      </c>
      <c r="AD1241"/>
      <c r="AE1241"/>
      <c r="AF1241">
        <v>4.7</v>
      </c>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t="s">
        <v>67</v>
      </c>
      <c r="BS1241"/>
      <c r="BT1241" t="s">
        <v>95</v>
      </c>
      <c r="BU1241">
        <v>3144</v>
      </c>
      <c r="BV1241" t="s">
        <v>69</v>
      </c>
      <c r="BW1241" t="s">
        <v>95</v>
      </c>
      <c r="BX1241"/>
      <c r="BY1241"/>
      <c r="BZ1241"/>
    </row>
    <row r="1242" spans="1:78" s="11" customFormat="1" x14ac:dyDescent="0.2">
      <c r="A1242" t="s">
        <v>836</v>
      </c>
      <c r="B1242"/>
      <c r="C1242" t="s">
        <v>53</v>
      </c>
      <c r="D1242" t="s">
        <v>54</v>
      </c>
      <c r="E1242" t="s">
        <v>824</v>
      </c>
      <c r="F1242" t="s">
        <v>827</v>
      </c>
      <c r="G1242" t="s">
        <v>824</v>
      </c>
      <c r="H1242" t="s">
        <v>827</v>
      </c>
      <c r="I1242"/>
      <c r="J1242"/>
      <c r="K1242"/>
      <c r="L1242"/>
      <c r="M1242"/>
      <c r="N1242"/>
      <c r="O1242"/>
      <c r="P1242"/>
      <c r="Q1242"/>
      <c r="R1242"/>
      <c r="S1242"/>
      <c r="T1242"/>
      <c r="U1242"/>
      <c r="V1242"/>
      <c r="W1242"/>
      <c r="X1242"/>
      <c r="Y1242">
        <v>2.9</v>
      </c>
      <c r="Z1242"/>
      <c r="AA1242"/>
      <c r="AB1242">
        <v>3.9</v>
      </c>
      <c r="AC1242">
        <v>3.2</v>
      </c>
      <c r="AD1242"/>
      <c r="AE1242"/>
      <c r="AF1242">
        <v>4.5</v>
      </c>
      <c r="AG1242">
        <v>2.6</v>
      </c>
      <c r="AH1242"/>
      <c r="AI1242"/>
      <c r="AJ1242">
        <v>4.0999999999999996</v>
      </c>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t="s">
        <v>67</v>
      </c>
      <c r="BS1242"/>
      <c r="BT1242" t="s">
        <v>95</v>
      </c>
      <c r="BU1242">
        <v>3144</v>
      </c>
      <c r="BV1242"/>
      <c r="BW1242"/>
      <c r="BX1242"/>
      <c r="BY1242"/>
      <c r="BZ1242"/>
    </row>
    <row r="1243" spans="1:78" s="11" customFormat="1" x14ac:dyDescent="0.2">
      <c r="A1243" t="s">
        <v>826</v>
      </c>
      <c r="B1243" t="s">
        <v>322</v>
      </c>
      <c r="C1243" t="s">
        <v>53</v>
      </c>
      <c r="D1243" t="s">
        <v>54</v>
      </c>
      <c r="E1243" t="s">
        <v>824</v>
      </c>
      <c r="F1243" t="s">
        <v>827</v>
      </c>
      <c r="G1243" t="s">
        <v>824</v>
      </c>
      <c r="H1243" t="s">
        <v>828</v>
      </c>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v>3.9</v>
      </c>
      <c r="BB1243">
        <v>3.1</v>
      </c>
      <c r="BC1243">
        <v>3.4</v>
      </c>
      <c r="BD1243">
        <v>3.4</v>
      </c>
      <c r="BE1243"/>
      <c r="BF1243"/>
      <c r="BG1243"/>
      <c r="BH1243"/>
      <c r="BI1243"/>
      <c r="BJ1243"/>
      <c r="BK1243"/>
      <c r="BL1243"/>
      <c r="BM1243"/>
      <c r="BN1243"/>
      <c r="BO1243"/>
      <c r="BP1243"/>
      <c r="BQ1243"/>
      <c r="BR1243" t="s">
        <v>58</v>
      </c>
      <c r="BS1243" s="1">
        <v>44819</v>
      </c>
      <c r="BT1243" t="s">
        <v>59</v>
      </c>
      <c r="BU1243">
        <v>3485</v>
      </c>
      <c r="BV1243" t="s">
        <v>60</v>
      </c>
      <c r="BW1243" t="s">
        <v>59</v>
      </c>
      <c r="BX1243"/>
      <c r="BY1243"/>
      <c r="BZ1243"/>
    </row>
    <row r="1244" spans="1:78" s="11" customFormat="1" x14ac:dyDescent="0.2">
      <c r="A1244" t="s">
        <v>829</v>
      </c>
      <c r="B1244"/>
      <c r="C1244" t="s">
        <v>53</v>
      </c>
      <c r="D1244" t="s">
        <v>54</v>
      </c>
      <c r="E1244" t="s">
        <v>824</v>
      </c>
      <c r="F1244" t="s">
        <v>827</v>
      </c>
      <c r="G1244" t="s">
        <v>824</v>
      </c>
      <c r="H1244" t="s">
        <v>830</v>
      </c>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v>3.7</v>
      </c>
      <c r="AP1244"/>
      <c r="AQ1244"/>
      <c r="AR1244">
        <v>1.65</v>
      </c>
      <c r="AS1244">
        <v>3.8</v>
      </c>
      <c r="AT1244"/>
      <c r="AU1244"/>
      <c r="AV1244"/>
      <c r="AW1244">
        <v>3.2</v>
      </c>
      <c r="AX1244"/>
      <c r="AY1244"/>
      <c r="AZ1244">
        <v>2.2000000000000002</v>
      </c>
      <c r="BA1244">
        <v>3.3</v>
      </c>
      <c r="BB1244"/>
      <c r="BC1244"/>
      <c r="BD1244">
        <v>2.5</v>
      </c>
      <c r="BE1244"/>
      <c r="BF1244"/>
      <c r="BG1244"/>
      <c r="BH1244"/>
      <c r="BI1244"/>
      <c r="BJ1244"/>
      <c r="BK1244"/>
      <c r="BL1244"/>
      <c r="BM1244"/>
      <c r="BN1244"/>
      <c r="BO1244"/>
      <c r="BP1244"/>
      <c r="BQ1244"/>
      <c r="BR1244" t="s">
        <v>67</v>
      </c>
      <c r="BS1244"/>
      <c r="BT1244" t="s">
        <v>213</v>
      </c>
      <c r="BU1244">
        <v>1609</v>
      </c>
      <c r="BV1244" t="s">
        <v>60</v>
      </c>
      <c r="BW1244" t="s">
        <v>213</v>
      </c>
      <c r="BX1244" s="2"/>
      <c r="BY1244" s="2"/>
      <c r="BZ1244" s="2"/>
    </row>
    <row r="1245" spans="1:78" s="11" customFormat="1" x14ac:dyDescent="0.2">
      <c r="A1245" t="s">
        <v>837</v>
      </c>
      <c r="B1245"/>
      <c r="C1245" t="s">
        <v>53</v>
      </c>
      <c r="D1245" t="s">
        <v>54</v>
      </c>
      <c r="E1245" t="s">
        <v>824</v>
      </c>
      <c r="F1245" t="s">
        <v>827</v>
      </c>
      <c r="G1245" t="s">
        <v>824</v>
      </c>
      <c r="H1245" t="s">
        <v>830</v>
      </c>
      <c r="I1245"/>
      <c r="J1245"/>
      <c r="K1245"/>
      <c r="L1245" t="s">
        <v>838</v>
      </c>
      <c r="M1245"/>
      <c r="N1245"/>
      <c r="O1245"/>
      <c r="P1245"/>
      <c r="Q1245"/>
      <c r="R1245"/>
      <c r="S1245"/>
      <c r="T1245"/>
      <c r="U1245"/>
      <c r="V1245"/>
      <c r="W1245"/>
      <c r="X1245"/>
      <c r="Y1245">
        <v>3.3</v>
      </c>
      <c r="Z1245"/>
      <c r="AA1245"/>
      <c r="AB1245">
        <v>4.7699999999999996</v>
      </c>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t="s">
        <v>67</v>
      </c>
      <c r="BS1245"/>
      <c r="BT1245" t="s">
        <v>115</v>
      </c>
      <c r="BU1245">
        <v>3096</v>
      </c>
      <c r="BV1245"/>
      <c r="BW1245"/>
      <c r="BX1245"/>
      <c r="BY1245"/>
      <c r="BZ1245"/>
    </row>
    <row r="1246" spans="1:78" s="11" customFormat="1" ht="15" customHeight="1" x14ac:dyDescent="0.2">
      <c r="A1246" t="s">
        <v>831</v>
      </c>
      <c r="B1246"/>
      <c r="C1246" t="s">
        <v>53</v>
      </c>
      <c r="D1246" t="s">
        <v>54</v>
      </c>
      <c r="E1246" t="s">
        <v>824</v>
      </c>
      <c r="F1246" t="s">
        <v>827</v>
      </c>
      <c r="G1246" t="s">
        <v>824</v>
      </c>
      <c r="H1246" t="s">
        <v>830</v>
      </c>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v>3.6</v>
      </c>
      <c r="BB1246"/>
      <c r="BC1246"/>
      <c r="BD1246">
        <v>3.1</v>
      </c>
      <c r="BE1246">
        <v>3.8</v>
      </c>
      <c r="BF1246"/>
      <c r="BG1246"/>
      <c r="BH1246">
        <v>2.6</v>
      </c>
      <c r="BI1246"/>
      <c r="BJ1246"/>
      <c r="BK1246"/>
      <c r="BL1246"/>
      <c r="BM1246"/>
      <c r="BN1246"/>
      <c r="BO1246"/>
      <c r="BP1246"/>
      <c r="BQ1246"/>
      <c r="BR1246" t="s">
        <v>67</v>
      </c>
      <c r="BS1246"/>
      <c r="BT1246" t="s">
        <v>213</v>
      </c>
      <c r="BU1246">
        <v>1609</v>
      </c>
      <c r="BV1246" t="s">
        <v>60</v>
      </c>
      <c r="BW1246" t="s">
        <v>213</v>
      </c>
      <c r="BX1246"/>
      <c r="BY1246"/>
      <c r="BZ1246"/>
    </row>
    <row r="1247" spans="1:78" s="11" customFormat="1" x14ac:dyDescent="0.2">
      <c r="A1247" t="s">
        <v>839</v>
      </c>
      <c r="B1247"/>
      <c r="C1247" t="s">
        <v>53</v>
      </c>
      <c r="D1247" t="s">
        <v>54</v>
      </c>
      <c r="E1247" t="s">
        <v>824</v>
      </c>
      <c r="F1247" t="s">
        <v>827</v>
      </c>
      <c r="G1247" t="s">
        <v>824</v>
      </c>
      <c r="H1247" t="s">
        <v>830</v>
      </c>
      <c r="I1247"/>
      <c r="J1247"/>
      <c r="K1247"/>
      <c r="L1247" t="s">
        <v>840</v>
      </c>
      <c r="M1247"/>
      <c r="N1247"/>
      <c r="O1247"/>
      <c r="P1247"/>
      <c r="Q1247"/>
      <c r="R1247"/>
      <c r="S1247"/>
      <c r="T1247"/>
      <c r="U1247"/>
      <c r="V1247"/>
      <c r="W1247"/>
      <c r="X1247"/>
      <c r="Y1247"/>
      <c r="Z1247"/>
      <c r="AA1247"/>
      <c r="AB1247"/>
      <c r="AC1247">
        <v>3.65</v>
      </c>
      <c r="AD1247"/>
      <c r="AE1247"/>
      <c r="AF1247">
        <v>5.3</v>
      </c>
      <c r="AG1247">
        <v>2.77</v>
      </c>
      <c r="AH1247"/>
      <c r="AI1247"/>
      <c r="AJ1247">
        <v>4.7</v>
      </c>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s="5" t="s">
        <v>577</v>
      </c>
      <c r="BR1247" t="s">
        <v>67</v>
      </c>
      <c r="BS1247"/>
      <c r="BT1247" t="s">
        <v>115</v>
      </c>
      <c r="BU1247">
        <v>3096</v>
      </c>
      <c r="BV1247"/>
      <c r="BW1247"/>
      <c r="BX1247"/>
      <c r="BY1247"/>
      <c r="BZ1247"/>
    </row>
    <row r="1248" spans="1:78" s="11" customFormat="1" x14ac:dyDescent="0.2">
      <c r="A1248" t="s">
        <v>841</v>
      </c>
      <c r="B1248"/>
      <c r="C1248" t="s">
        <v>53</v>
      </c>
      <c r="D1248" t="s">
        <v>54</v>
      </c>
      <c r="E1248" t="s">
        <v>824</v>
      </c>
      <c r="F1248" t="s">
        <v>827</v>
      </c>
      <c r="G1248" t="s">
        <v>824</v>
      </c>
      <c r="H1248" t="s">
        <v>830</v>
      </c>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v>3.46</v>
      </c>
      <c r="BB1248">
        <v>2.71</v>
      </c>
      <c r="BC1248">
        <v>2.75</v>
      </c>
      <c r="BD1248">
        <v>2.75</v>
      </c>
      <c r="BE1248"/>
      <c r="BF1248"/>
      <c r="BG1248"/>
      <c r="BH1248"/>
      <c r="BI1248"/>
      <c r="BJ1248"/>
      <c r="BK1248"/>
      <c r="BL1248"/>
      <c r="BM1248"/>
      <c r="BN1248"/>
      <c r="BO1248"/>
      <c r="BP1248"/>
      <c r="BQ1248" t="s">
        <v>842</v>
      </c>
      <c r="BR1248" t="s">
        <v>67</v>
      </c>
      <c r="BS1248"/>
      <c r="BT1248" t="s">
        <v>115</v>
      </c>
      <c r="BU1248">
        <v>3096</v>
      </c>
      <c r="BV1248"/>
      <c r="BW1248"/>
      <c r="BX1248" s="2"/>
      <c r="BY1248" s="2"/>
      <c r="BZ1248" s="2"/>
    </row>
    <row r="1249" spans="1:78" s="11" customFormat="1" x14ac:dyDescent="0.2">
      <c r="A1249" t="s">
        <v>843</v>
      </c>
      <c r="B1249"/>
      <c r="C1249" t="s">
        <v>53</v>
      </c>
      <c r="D1249" t="s">
        <v>54</v>
      </c>
      <c r="E1249" t="s">
        <v>824</v>
      </c>
      <c r="F1249" t="s">
        <v>827</v>
      </c>
      <c r="G1249" t="s">
        <v>824</v>
      </c>
      <c r="H1249" t="s">
        <v>830</v>
      </c>
      <c r="I1249"/>
      <c r="J1249"/>
      <c r="K1249"/>
      <c r="L1249"/>
      <c r="M1249"/>
      <c r="N1249"/>
      <c r="O1249"/>
      <c r="P1249"/>
      <c r="Q1249"/>
      <c r="R1249"/>
      <c r="S1249"/>
      <c r="T1249"/>
      <c r="U1249"/>
      <c r="V1249"/>
      <c r="W1249"/>
      <c r="X1249"/>
      <c r="Y1249"/>
      <c r="Z1249"/>
      <c r="AA1249"/>
      <c r="AB1249"/>
      <c r="AC1249">
        <v>3.49</v>
      </c>
      <c r="AD1249"/>
      <c r="AE1249"/>
      <c r="AF1249">
        <v>4.72</v>
      </c>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t="s">
        <v>67</v>
      </c>
      <c r="BS1249"/>
      <c r="BT1249" t="s">
        <v>115</v>
      </c>
      <c r="BU1249">
        <v>3096</v>
      </c>
      <c r="BV1249"/>
      <c r="BW1249"/>
      <c r="BX1249"/>
      <c r="BY1249"/>
      <c r="BZ1249"/>
    </row>
    <row r="1250" spans="1:78" s="11" customFormat="1" x14ac:dyDescent="0.2">
      <c r="A1250" t="s">
        <v>94</v>
      </c>
      <c r="B1250"/>
      <c r="C1250" t="s">
        <v>53</v>
      </c>
      <c r="D1250" t="s">
        <v>54</v>
      </c>
      <c r="E1250" t="s">
        <v>824</v>
      </c>
      <c r="F1250" t="s">
        <v>846</v>
      </c>
      <c r="G1250" t="s">
        <v>824</v>
      </c>
      <c r="H1250" t="s">
        <v>846</v>
      </c>
      <c r="I1250"/>
      <c r="J1250"/>
      <c r="K1250"/>
      <c r="L1250"/>
      <c r="M1250"/>
      <c r="N1250"/>
      <c r="O1250"/>
      <c r="P1250"/>
      <c r="Q1250"/>
      <c r="R1250"/>
      <c r="S1250"/>
      <c r="T1250"/>
      <c r="U1250">
        <v>3.3</v>
      </c>
      <c r="V1250"/>
      <c r="W1250"/>
      <c r="X1250">
        <v>4.4000000000000004</v>
      </c>
      <c r="Y1250">
        <v>4.07</v>
      </c>
      <c r="Z1250"/>
      <c r="AA1250"/>
      <c r="AB1250">
        <v>5.67</v>
      </c>
      <c r="AC1250">
        <v>4.33</v>
      </c>
      <c r="AD1250"/>
      <c r="AE1250"/>
      <c r="AF1250">
        <v>6.17</v>
      </c>
      <c r="AG1250">
        <v>3.45</v>
      </c>
      <c r="AH1250"/>
      <c r="AI1250"/>
      <c r="AJ1250">
        <v>4.9000000000000004</v>
      </c>
      <c r="AK1250"/>
      <c r="AL1250"/>
      <c r="AM1250"/>
      <c r="AN1250"/>
      <c r="AO1250"/>
      <c r="AP1250"/>
      <c r="AQ1250"/>
      <c r="AR1250"/>
      <c r="AS1250"/>
      <c r="AT1250"/>
      <c r="AU1250"/>
      <c r="AV1250"/>
      <c r="AW1250">
        <v>4.0999999999999996</v>
      </c>
      <c r="AX1250">
        <v>2.96</v>
      </c>
      <c r="AY1250">
        <v>3.03</v>
      </c>
      <c r="AZ1250">
        <v>3.03</v>
      </c>
      <c r="BA1250">
        <v>4.38</v>
      </c>
      <c r="BB1250">
        <v>3.66</v>
      </c>
      <c r="BC1250">
        <v>3.63</v>
      </c>
      <c r="BD1250">
        <v>3.66</v>
      </c>
      <c r="BE1250">
        <v>4.4000000000000004</v>
      </c>
      <c r="BF1250">
        <v>3</v>
      </c>
      <c r="BG1250">
        <v>2.75</v>
      </c>
      <c r="BH1250">
        <v>3</v>
      </c>
      <c r="BI1250"/>
      <c r="BJ1250"/>
      <c r="BK1250"/>
      <c r="BL1250"/>
      <c r="BM1250"/>
      <c r="BN1250"/>
      <c r="BO1250"/>
      <c r="BP1250"/>
      <c r="BQ1250"/>
      <c r="BR1250" t="s">
        <v>67</v>
      </c>
      <c r="BS1250" s="1">
        <v>44796</v>
      </c>
      <c r="BT1250" t="s">
        <v>847</v>
      </c>
      <c r="BU1250">
        <v>7614</v>
      </c>
      <c r="BV1250" t="s">
        <v>60</v>
      </c>
      <c r="BW1250" t="s">
        <v>847</v>
      </c>
      <c r="BX1250"/>
      <c r="BY1250"/>
      <c r="BZ1250"/>
    </row>
    <row r="1251" spans="1:78" s="11" customFormat="1" x14ac:dyDescent="0.2">
      <c r="A1251" t="s">
        <v>844</v>
      </c>
      <c r="B1251"/>
      <c r="C1251" t="s">
        <v>53</v>
      </c>
      <c r="D1251" t="s">
        <v>54</v>
      </c>
      <c r="E1251" t="s">
        <v>824</v>
      </c>
      <c r="F1251" t="s">
        <v>267</v>
      </c>
      <c r="G1251" t="s">
        <v>824</v>
      </c>
      <c r="H1251" t="s">
        <v>267</v>
      </c>
      <c r="I1251"/>
      <c r="J1251"/>
      <c r="K1251" t="s">
        <v>408</v>
      </c>
      <c r="L1251"/>
      <c r="M1251"/>
      <c r="N1251"/>
      <c r="O1251"/>
      <c r="P1251"/>
      <c r="Q1251"/>
      <c r="R1251"/>
      <c r="S1251"/>
      <c r="T1251"/>
      <c r="U1251"/>
      <c r="V1251"/>
      <c r="W1251"/>
      <c r="X1251"/>
      <c r="Y1251">
        <v>2.7</v>
      </c>
      <c r="Z1251"/>
      <c r="AA1251"/>
      <c r="AB1251">
        <v>3.3</v>
      </c>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t="s">
        <v>67</v>
      </c>
      <c r="BS1251"/>
      <c r="BT1251" t="s">
        <v>409</v>
      </c>
      <c r="BU1251">
        <v>7614</v>
      </c>
      <c r="BV1251" t="s">
        <v>60</v>
      </c>
      <c r="BW1251" t="s">
        <v>409</v>
      </c>
      <c r="BX1251"/>
      <c r="BY1251"/>
      <c r="BZ1251"/>
    </row>
    <row r="1252" spans="1:78" s="11" customFormat="1" ht="15" customHeight="1" x14ac:dyDescent="0.2">
      <c r="A1252" t="s">
        <v>845</v>
      </c>
      <c r="B1252"/>
      <c r="C1252" t="s">
        <v>53</v>
      </c>
      <c r="D1252" t="s">
        <v>54</v>
      </c>
      <c r="E1252" t="s">
        <v>824</v>
      </c>
      <c r="F1252" t="s">
        <v>267</v>
      </c>
      <c r="G1252" t="s">
        <v>824</v>
      </c>
      <c r="H1252" t="s">
        <v>267</v>
      </c>
      <c r="I1252"/>
      <c r="J1252"/>
      <c r="K1252" t="s">
        <v>408</v>
      </c>
      <c r="L1252"/>
      <c r="M1252"/>
      <c r="N1252"/>
      <c r="O1252"/>
      <c r="P1252"/>
      <c r="Q1252"/>
      <c r="R1252"/>
      <c r="S1252"/>
      <c r="T1252"/>
      <c r="U1252"/>
      <c r="V1252"/>
      <c r="W1252"/>
      <c r="X1252"/>
      <c r="Y1252"/>
      <c r="Z1252"/>
      <c r="AA1252"/>
      <c r="AB1252"/>
      <c r="AC1252">
        <v>2.8</v>
      </c>
      <c r="AD1252"/>
      <c r="AE1252"/>
      <c r="AF1252">
        <v>4</v>
      </c>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t="s">
        <v>67</v>
      </c>
      <c r="BS1252"/>
      <c r="BT1252" t="s">
        <v>409</v>
      </c>
      <c r="BU1252">
        <v>8868</v>
      </c>
      <c r="BV1252" t="s">
        <v>60</v>
      </c>
      <c r="BW1252" t="s">
        <v>409</v>
      </c>
      <c r="BX1252"/>
      <c r="BY1252"/>
      <c r="BZ1252"/>
    </row>
    <row r="1253" spans="1:78" s="11" customFormat="1" x14ac:dyDescent="0.2">
      <c r="A1253" t="s">
        <v>1120</v>
      </c>
      <c r="B1253"/>
      <c r="C1253" t="s">
        <v>53</v>
      </c>
      <c r="D1253" t="s">
        <v>54</v>
      </c>
      <c r="E1253" t="s">
        <v>1121</v>
      </c>
      <c r="F1253" t="s">
        <v>1122</v>
      </c>
      <c r="G1253" t="s">
        <v>1121</v>
      </c>
      <c r="H1253" t="s">
        <v>1122</v>
      </c>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t="s">
        <v>67</v>
      </c>
      <c r="BS1253"/>
      <c r="BT1253" t="s">
        <v>647</v>
      </c>
      <c r="BU1253">
        <v>42892</v>
      </c>
      <c r="BV1253" t="s">
        <v>60</v>
      </c>
      <c r="BW1253" t="s">
        <v>647</v>
      </c>
      <c r="BX1253"/>
      <c r="BY1253"/>
      <c r="BZ1253"/>
    </row>
    <row r="1254" spans="1:78" s="11" customFormat="1" x14ac:dyDescent="0.2">
      <c r="A1254" t="s">
        <v>1123</v>
      </c>
      <c r="B1254"/>
      <c r="C1254" t="s">
        <v>53</v>
      </c>
      <c r="D1254" t="s">
        <v>54</v>
      </c>
      <c r="E1254" t="s">
        <v>1121</v>
      </c>
      <c r="F1254" t="s">
        <v>1122</v>
      </c>
      <c r="G1254" t="s">
        <v>1121</v>
      </c>
      <c r="H1254" t="s">
        <v>1122</v>
      </c>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t="s">
        <v>67</v>
      </c>
      <c r="BS1254"/>
      <c r="BT1254" t="s">
        <v>647</v>
      </c>
      <c r="BU1254">
        <v>42892</v>
      </c>
      <c r="BV1254" t="s">
        <v>60</v>
      </c>
      <c r="BW1254" t="s">
        <v>647</v>
      </c>
      <c r="BX1254"/>
      <c r="BY1254"/>
      <c r="BZ1254"/>
    </row>
    <row r="1255" spans="1:78" s="11" customFormat="1" x14ac:dyDescent="0.2">
      <c r="A1255" t="s">
        <v>1413</v>
      </c>
      <c r="B1255"/>
      <c r="C1255" t="s">
        <v>53</v>
      </c>
      <c r="D1255" t="s">
        <v>54</v>
      </c>
      <c r="E1255" t="s">
        <v>1414</v>
      </c>
      <c r="F1255" t="s">
        <v>1415</v>
      </c>
      <c r="G1255" t="s">
        <v>728</v>
      </c>
      <c r="H1255" t="s">
        <v>1415</v>
      </c>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v>3.7</v>
      </c>
      <c r="BB1255"/>
      <c r="BC1255"/>
      <c r="BD1255">
        <v>3.4</v>
      </c>
      <c r="BE1255">
        <v>3.7</v>
      </c>
      <c r="BF1255"/>
      <c r="BG1255"/>
      <c r="BH1255">
        <v>3.1</v>
      </c>
      <c r="BI1255"/>
      <c r="BJ1255"/>
      <c r="BK1255"/>
      <c r="BL1255"/>
      <c r="BM1255"/>
      <c r="BN1255"/>
      <c r="BO1255"/>
      <c r="BP1255"/>
      <c r="BQ1255"/>
      <c r="BR1255" t="s">
        <v>67</v>
      </c>
      <c r="BS1255"/>
      <c r="BT1255" t="s">
        <v>213</v>
      </c>
      <c r="BU1255">
        <v>1609</v>
      </c>
      <c r="BV1255" t="s">
        <v>60</v>
      </c>
      <c r="BW1255" t="s">
        <v>213</v>
      </c>
      <c r="BX1255"/>
      <c r="BY1255"/>
      <c r="BZ1255"/>
    </row>
    <row r="1256" spans="1:78" s="11" customFormat="1" x14ac:dyDescent="0.2">
      <c r="A1256" t="s">
        <v>820</v>
      </c>
      <c r="B1256" t="s">
        <v>322</v>
      </c>
      <c r="C1256" t="s">
        <v>53</v>
      </c>
      <c r="D1256" t="s">
        <v>1491</v>
      </c>
      <c r="E1256" t="s">
        <v>816</v>
      </c>
      <c r="F1256" t="s">
        <v>817</v>
      </c>
      <c r="G1256" t="s">
        <v>821</v>
      </c>
      <c r="H1256" t="s">
        <v>822</v>
      </c>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v>2.4</v>
      </c>
      <c r="BB1256">
        <v>2</v>
      </c>
      <c r="BC1256">
        <v>2</v>
      </c>
      <c r="BD1256">
        <v>2</v>
      </c>
      <c r="BE1256"/>
      <c r="BF1256"/>
      <c r="BG1256"/>
      <c r="BH1256"/>
      <c r="BI1256"/>
      <c r="BJ1256"/>
      <c r="BK1256"/>
      <c r="BL1256"/>
      <c r="BM1256"/>
      <c r="BN1256"/>
      <c r="BO1256"/>
      <c r="BP1256"/>
      <c r="BQ1256"/>
      <c r="BR1256" t="s">
        <v>58</v>
      </c>
      <c r="BS1256"/>
      <c r="BT1256" t="s">
        <v>59</v>
      </c>
      <c r="BU1256">
        <v>3485</v>
      </c>
      <c r="BV1256" t="s">
        <v>60</v>
      </c>
      <c r="BW1256" t="s">
        <v>59</v>
      </c>
      <c r="BX1256"/>
      <c r="BY1256"/>
      <c r="BZ1256"/>
    </row>
    <row r="1257" spans="1:78" s="11" customFormat="1" x14ac:dyDescent="0.2">
      <c r="A1257" t="s">
        <v>815</v>
      </c>
      <c r="B1257"/>
      <c r="C1257" t="s">
        <v>53</v>
      </c>
      <c r="D1257" t="s">
        <v>1491</v>
      </c>
      <c r="E1257" t="s">
        <v>816</v>
      </c>
      <c r="F1257" t="s">
        <v>817</v>
      </c>
      <c r="G1257" t="s">
        <v>818</v>
      </c>
      <c r="H1257" t="s">
        <v>817</v>
      </c>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v>3.2</v>
      </c>
      <c r="AT1257"/>
      <c r="AU1257"/>
      <c r="AV1257">
        <v>1.9</v>
      </c>
      <c r="AW1257">
        <v>2.7</v>
      </c>
      <c r="AX1257"/>
      <c r="AY1257"/>
      <c r="AZ1257">
        <v>2</v>
      </c>
      <c r="BA1257"/>
      <c r="BB1257"/>
      <c r="BC1257"/>
      <c r="BD1257"/>
      <c r="BE1257"/>
      <c r="BF1257"/>
      <c r="BG1257"/>
      <c r="BH1257"/>
      <c r="BI1257"/>
      <c r="BJ1257"/>
      <c r="BK1257"/>
      <c r="BL1257"/>
      <c r="BM1257"/>
      <c r="BN1257"/>
      <c r="BO1257"/>
      <c r="BP1257"/>
      <c r="BQ1257"/>
      <c r="BR1257" t="s">
        <v>67</v>
      </c>
      <c r="BS1257"/>
      <c r="BT1257" t="s">
        <v>213</v>
      </c>
      <c r="BU1257">
        <v>1609</v>
      </c>
      <c r="BV1257" t="s">
        <v>60</v>
      </c>
      <c r="BW1257" t="s">
        <v>213</v>
      </c>
      <c r="BX1257"/>
      <c r="BY1257"/>
      <c r="BZ1257"/>
    </row>
    <row r="1258" spans="1:78" s="11" customFormat="1" x14ac:dyDescent="0.2">
      <c r="A1258" t="s">
        <v>819</v>
      </c>
      <c r="B1258"/>
      <c r="C1258" t="s">
        <v>53</v>
      </c>
      <c r="D1258" t="s">
        <v>1491</v>
      </c>
      <c r="E1258" t="s">
        <v>816</v>
      </c>
      <c r="F1258" t="s">
        <v>817</v>
      </c>
      <c r="G1258" t="s">
        <v>818</v>
      </c>
      <c r="H1258" t="s">
        <v>817</v>
      </c>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v>2.2000000000000002</v>
      </c>
      <c r="BD1258">
        <v>2.2000000000000002</v>
      </c>
      <c r="BE1258">
        <v>2.2000000000000002</v>
      </c>
      <c r="BF1258"/>
      <c r="BG1258"/>
      <c r="BH1258">
        <v>1.6</v>
      </c>
      <c r="BI1258"/>
      <c r="BJ1258"/>
      <c r="BK1258"/>
      <c r="BL1258"/>
      <c r="BM1258"/>
      <c r="BN1258"/>
      <c r="BO1258"/>
      <c r="BP1258"/>
      <c r="BQ1258"/>
      <c r="BR1258" t="s">
        <v>67</v>
      </c>
      <c r="BS1258"/>
      <c r="BT1258" t="s">
        <v>213</v>
      </c>
      <c r="BU1258">
        <v>1609</v>
      </c>
      <c r="BV1258" t="s">
        <v>60</v>
      </c>
      <c r="BW1258" t="s">
        <v>213</v>
      </c>
      <c r="BX1258"/>
      <c r="BY1258"/>
      <c r="BZ1258"/>
    </row>
    <row r="1259" spans="1:78" s="11" customFormat="1" x14ac:dyDescent="0.2">
      <c r="A1259" s="11" t="s">
        <v>1700</v>
      </c>
      <c r="C1259" s="11" t="s">
        <v>3717</v>
      </c>
      <c r="D1259" s="11" t="s">
        <v>3717</v>
      </c>
      <c r="E1259" s="11" t="s">
        <v>2117</v>
      </c>
      <c r="F1259" s="11" t="s">
        <v>2117</v>
      </c>
      <c r="BX1259"/>
      <c r="BY1259"/>
      <c r="BZ1259"/>
    </row>
    <row r="1260" spans="1:78" s="11" customFormat="1" ht="16" x14ac:dyDescent="0.2">
      <c r="A1260" s="11" t="s">
        <v>1700</v>
      </c>
      <c r="C1260" s="11" t="s">
        <v>3717</v>
      </c>
      <c r="D1260" s="11" t="s">
        <v>3717</v>
      </c>
      <c r="E1260" s="31" t="s">
        <v>2117</v>
      </c>
      <c r="F1260" s="31" t="s">
        <v>2117</v>
      </c>
      <c r="BX1260"/>
      <c r="BY1260"/>
      <c r="BZ1260"/>
    </row>
    <row r="1261" spans="1:78" s="11" customFormat="1" ht="16" x14ac:dyDescent="0.2">
      <c r="A1261" s="11" t="s">
        <v>1700</v>
      </c>
      <c r="C1261" s="11" t="s">
        <v>3717</v>
      </c>
      <c r="D1261" s="11" t="s">
        <v>3717</v>
      </c>
      <c r="E1261" s="31" t="s">
        <v>2117</v>
      </c>
      <c r="F1261" s="31" t="s">
        <v>2117</v>
      </c>
      <c r="BX1261"/>
      <c r="BY1261"/>
      <c r="BZ1261"/>
    </row>
    <row r="1262" spans="1:78" s="11" customFormat="1" ht="16" x14ac:dyDescent="0.2">
      <c r="A1262" s="11" t="s">
        <v>1700</v>
      </c>
      <c r="C1262" s="11" t="s">
        <v>3717</v>
      </c>
      <c r="D1262" s="11" t="s">
        <v>3717</v>
      </c>
      <c r="E1262" s="11" t="s">
        <v>2117</v>
      </c>
      <c r="F1262" s="31" t="s">
        <v>2117</v>
      </c>
      <c r="BX1262"/>
      <c r="BY1262"/>
      <c r="BZ1262"/>
    </row>
    <row r="1263" spans="1:78" s="11" customFormat="1" ht="16" x14ac:dyDescent="0.2">
      <c r="A1263" s="11" t="s">
        <v>1700</v>
      </c>
      <c r="C1263" s="11" t="s">
        <v>3717</v>
      </c>
      <c r="D1263" s="11" t="s">
        <v>3717</v>
      </c>
      <c r="E1263" s="11" t="s">
        <v>2117</v>
      </c>
      <c r="F1263" s="31" t="s">
        <v>2117</v>
      </c>
      <c r="BX1263"/>
      <c r="BY1263"/>
      <c r="BZ1263"/>
    </row>
    <row r="1264" spans="1:78" s="11" customFormat="1" ht="16" x14ac:dyDescent="0.2">
      <c r="A1264" s="11" t="s">
        <v>1700</v>
      </c>
      <c r="C1264" s="11" t="s">
        <v>3717</v>
      </c>
      <c r="D1264" s="11" t="s">
        <v>3717</v>
      </c>
      <c r="E1264" s="31" t="s">
        <v>2117</v>
      </c>
      <c r="F1264" s="31" t="s">
        <v>2117</v>
      </c>
      <c r="BX1264"/>
      <c r="BY1264"/>
      <c r="BZ1264"/>
    </row>
    <row r="1265" spans="1:78" s="11" customFormat="1" x14ac:dyDescent="0.2">
      <c r="A1265" s="10" t="s">
        <v>1859</v>
      </c>
      <c r="B1265" s="10"/>
      <c r="C1265" s="10" t="s">
        <v>3717</v>
      </c>
      <c r="D1265" s="10" t="s">
        <v>3717</v>
      </c>
      <c r="E1265" s="10" t="s">
        <v>2117</v>
      </c>
      <c r="F1265" s="10" t="s">
        <v>2117</v>
      </c>
      <c r="G1265" s="10"/>
      <c r="H1265" s="10"/>
      <c r="I1265" s="10"/>
      <c r="J1265" s="10"/>
      <c r="K1265" s="10"/>
      <c r="L1265" s="10"/>
      <c r="M1265" s="10"/>
      <c r="N1265" s="10"/>
      <c r="O1265" s="10"/>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c r="AK1265" s="10"/>
      <c r="AL1265" s="10"/>
      <c r="AM1265" s="10"/>
      <c r="AN1265" s="10"/>
      <c r="AO1265" s="10"/>
      <c r="AP1265" s="10"/>
      <c r="AQ1265" s="10"/>
      <c r="AR1265" s="10"/>
      <c r="AS1265" s="10"/>
      <c r="AT1265" s="10"/>
      <c r="AU1265" s="10"/>
      <c r="AV1265" s="10"/>
      <c r="AW1265" s="10"/>
      <c r="AX1265" s="10"/>
      <c r="AY1265" s="10"/>
      <c r="AZ1265" s="10"/>
      <c r="BA1265" s="10"/>
      <c r="BB1265" s="10"/>
      <c r="BC1265" s="10"/>
      <c r="BD1265" s="10"/>
      <c r="BE1265" s="10"/>
      <c r="BF1265" s="10"/>
      <c r="BG1265" s="10"/>
      <c r="BH1265" s="10"/>
      <c r="BI1265" s="10"/>
      <c r="BJ1265" s="10"/>
      <c r="BK1265" s="10"/>
      <c r="BL1265" s="10"/>
      <c r="BM1265" s="10"/>
      <c r="BN1265" s="10"/>
      <c r="BO1265" s="10"/>
      <c r="BP1265" s="10"/>
      <c r="BQ1265" s="10" t="s">
        <v>1861</v>
      </c>
      <c r="BR1265" s="10" t="s">
        <v>67</v>
      </c>
      <c r="BS1265" s="12">
        <v>44813</v>
      </c>
      <c r="BT1265" s="10" t="s">
        <v>1860</v>
      </c>
      <c r="BU1265" s="10">
        <v>1420</v>
      </c>
      <c r="BV1265" s="10" t="s">
        <v>60</v>
      </c>
      <c r="BW1265" s="10" t="s">
        <v>1860</v>
      </c>
      <c r="BX1265" s="4"/>
      <c r="BY1265" s="4"/>
      <c r="BZ1265" s="4"/>
    </row>
    <row r="1266" spans="1:78" s="11" customFormat="1" ht="18" x14ac:dyDescent="0.2">
      <c r="A1266" s="6"/>
      <c r="B1266" s="6"/>
      <c r="C1266" s="6" t="s">
        <v>3717</v>
      </c>
      <c r="D1266" s="6" t="s">
        <v>3717</v>
      </c>
      <c r="E1266" s="6" t="s">
        <v>3737</v>
      </c>
      <c r="F1266" s="6" t="s">
        <v>3738</v>
      </c>
      <c r="G1266" s="64" t="s">
        <v>75</v>
      </c>
      <c r="H1266" s="64" t="s">
        <v>4058</v>
      </c>
      <c r="I1266" s="6"/>
      <c r="J1266" s="6"/>
      <c r="K1266" s="6"/>
      <c r="L1266" s="6"/>
      <c r="M1266" s="6"/>
      <c r="N1266" s="6"/>
      <c r="O1266" s="6"/>
      <c r="P1266" s="6"/>
      <c r="Q1266" s="6"/>
      <c r="R1266" s="6"/>
      <c r="S1266" s="6"/>
      <c r="T1266" s="6"/>
      <c r="U1266" s="6"/>
      <c r="V1266" s="6"/>
      <c r="W1266" s="6"/>
      <c r="X1266" s="6"/>
      <c r="Y1266" s="6"/>
      <c r="Z1266" s="6"/>
      <c r="AA1266" s="6"/>
      <c r="AB1266" s="6"/>
      <c r="AC1266" s="6">
        <v>6</v>
      </c>
      <c r="AD1266" s="6"/>
      <c r="AE1266" s="6"/>
      <c r="AF1266" s="6">
        <v>7.5</v>
      </c>
      <c r="AG1266" s="6"/>
      <c r="AH1266" s="6"/>
      <c r="AI1266" s="6"/>
      <c r="AJ1266" s="6"/>
      <c r="AK1266" s="6"/>
      <c r="AL1266" s="6"/>
      <c r="AM1266" s="6"/>
      <c r="AN1266" s="6"/>
      <c r="AO1266" s="6"/>
      <c r="AP1266" s="6"/>
      <c r="AQ1266" s="6"/>
      <c r="AR1266" s="6"/>
      <c r="AS1266" s="6"/>
      <c r="AT1266" s="6"/>
      <c r="AU1266" s="6"/>
      <c r="AV1266" s="6"/>
      <c r="AW1266" s="6">
        <v>5</v>
      </c>
      <c r="AX1266" s="6"/>
      <c r="AY1266" s="6"/>
      <c r="AZ1266" s="6">
        <v>4.2</v>
      </c>
      <c r="BA1266" s="6"/>
      <c r="BB1266" s="6"/>
      <c r="BC1266" s="6"/>
      <c r="BD1266" s="6"/>
      <c r="BE1266" s="6"/>
      <c r="BF1266" s="6"/>
      <c r="BG1266" s="6"/>
      <c r="BH1266" s="6"/>
      <c r="BI1266" s="6">
        <v>16</v>
      </c>
      <c r="BJ1266" s="6"/>
      <c r="BK1266" s="6"/>
      <c r="BL1266" s="6"/>
      <c r="BM1266" s="6"/>
      <c r="BN1266" s="6">
        <v>29</v>
      </c>
      <c r="BO1266" s="6">
        <v>36</v>
      </c>
      <c r="BP1266" s="6"/>
      <c r="BQ1266" s="6" t="s">
        <v>3713</v>
      </c>
      <c r="BR1266" s="6" t="s">
        <v>67</v>
      </c>
      <c r="BS1266" s="7">
        <v>44964</v>
      </c>
      <c r="BT1266" s="6" t="s">
        <v>3669</v>
      </c>
      <c r="BU1266" s="58" t="s">
        <v>3702</v>
      </c>
      <c r="BV1266" s="6"/>
      <c r="BW1266" s="6"/>
      <c r="BX1266" s="6"/>
      <c r="BY1266" s="6"/>
      <c r="BZ1266" s="6"/>
    </row>
    <row r="1267" spans="1:78" s="11" customFormat="1" x14ac:dyDescent="0.2">
      <c r="A1267" t="s">
        <v>696</v>
      </c>
      <c r="B1267"/>
      <c r="C1267" t="s">
        <v>3717</v>
      </c>
      <c r="D1267" t="s">
        <v>3717</v>
      </c>
      <c r="E1267" t="s">
        <v>1499</v>
      </c>
      <c r="F1267" t="s">
        <v>1500</v>
      </c>
      <c r="G1267" t="s">
        <v>644</v>
      </c>
      <c r="H1267" t="s">
        <v>697</v>
      </c>
      <c r="I1267"/>
      <c r="J1267"/>
      <c r="K1267"/>
      <c r="L1267" t="s">
        <v>698</v>
      </c>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v>2.2999999999999998</v>
      </c>
      <c r="AT1267"/>
      <c r="AU1267"/>
      <c r="AV1267">
        <v>1.3</v>
      </c>
      <c r="AW1267"/>
      <c r="AX1267"/>
      <c r="AY1267"/>
      <c r="AZ1267"/>
      <c r="BA1267"/>
      <c r="BB1267"/>
      <c r="BC1267"/>
      <c r="BD1267"/>
      <c r="BE1267"/>
      <c r="BF1267"/>
      <c r="BG1267"/>
      <c r="BH1267"/>
      <c r="BI1267"/>
      <c r="BJ1267"/>
      <c r="BK1267"/>
      <c r="BL1267"/>
      <c r="BM1267"/>
      <c r="BN1267"/>
      <c r="BO1267"/>
      <c r="BP1267"/>
      <c r="BQ1267"/>
      <c r="BR1267" t="s">
        <v>67</v>
      </c>
      <c r="BS1267"/>
      <c r="BT1267" t="s">
        <v>647</v>
      </c>
      <c r="BU1267">
        <v>42892</v>
      </c>
      <c r="BV1267" t="s">
        <v>60</v>
      </c>
      <c r="BW1267" t="s">
        <v>647</v>
      </c>
      <c r="BX1267" s="4"/>
      <c r="BY1267" s="4"/>
      <c r="BZ1267" s="4"/>
    </row>
    <row r="1268" spans="1:78" s="11" customFormat="1" x14ac:dyDescent="0.2">
      <c r="A1268" s="6"/>
      <c r="B1268" s="6"/>
      <c r="C1268" s="6" t="s">
        <v>3717</v>
      </c>
      <c r="D1268" s="6" t="s">
        <v>3717</v>
      </c>
      <c r="E1268" s="6" t="s">
        <v>3734</v>
      </c>
      <c r="F1268" s="6" t="s">
        <v>3735</v>
      </c>
      <c r="G1268" s="6" t="s">
        <v>738</v>
      </c>
      <c r="H1268" s="6" t="s">
        <v>1649</v>
      </c>
      <c r="I1268" s="6"/>
      <c r="J1268" s="6"/>
      <c r="K1268" s="6"/>
      <c r="L1268" s="6"/>
      <c r="M1268" s="6"/>
      <c r="N1268" s="6"/>
      <c r="O1268" s="6"/>
      <c r="P1268" s="6"/>
      <c r="Q1268" s="6"/>
      <c r="R1268" s="6"/>
      <c r="S1268" s="6"/>
      <c r="T1268" s="6"/>
      <c r="U1268" s="6"/>
      <c r="V1268" s="6"/>
      <c r="W1268" s="6"/>
      <c r="X1268" s="6"/>
      <c r="Y1268" s="6"/>
      <c r="Z1268" s="6"/>
      <c r="AA1268" s="6"/>
      <c r="AB1268" s="6"/>
      <c r="AC1268" s="6">
        <v>2.5</v>
      </c>
      <c r="AD1268" s="6"/>
      <c r="AE1268" s="6"/>
      <c r="AF1268" s="6">
        <v>6</v>
      </c>
      <c r="AG1268" s="6"/>
      <c r="AH1268" s="6"/>
      <c r="AI1268" s="6"/>
      <c r="AJ1268" s="6">
        <v>9</v>
      </c>
      <c r="AK1268" s="6"/>
      <c r="AL1268" s="6"/>
      <c r="AM1268" s="6"/>
      <c r="AN1268" s="6"/>
      <c r="AO1268" s="6"/>
      <c r="AP1268" s="6"/>
      <c r="AQ1268" s="6"/>
      <c r="AR1268" s="6"/>
      <c r="AS1268" s="6"/>
      <c r="AT1268" s="6"/>
      <c r="AU1268" s="6"/>
      <c r="AV1268" s="6"/>
      <c r="AW1268" s="6">
        <v>3.4</v>
      </c>
      <c r="AX1268" s="6"/>
      <c r="AY1268" s="6"/>
      <c r="AZ1268" s="6">
        <v>2.2000000000000002</v>
      </c>
      <c r="BA1268" s="6"/>
      <c r="BB1268" s="6"/>
      <c r="BC1268" s="6"/>
      <c r="BD1268" s="6"/>
      <c r="BE1268" s="6"/>
      <c r="BF1268" s="6"/>
      <c r="BG1268" s="6"/>
      <c r="BH1268" s="6"/>
      <c r="BI1268" s="6">
        <v>8</v>
      </c>
      <c r="BJ1268" s="6"/>
      <c r="BK1268" s="6"/>
      <c r="BL1268" s="6">
        <v>13</v>
      </c>
      <c r="BM1268" s="6"/>
      <c r="BN1268" s="6"/>
      <c r="BO1268" s="6">
        <v>24</v>
      </c>
      <c r="BP1268" s="6"/>
      <c r="BQ1268" s="6" t="s">
        <v>3708</v>
      </c>
      <c r="BR1268" s="6" t="s">
        <v>67</v>
      </c>
      <c r="BS1268" s="7">
        <v>44964</v>
      </c>
      <c r="BT1268" s="6" t="s">
        <v>3669</v>
      </c>
      <c r="BU1268" s="58" t="s">
        <v>3702</v>
      </c>
      <c r="BV1268" s="6"/>
      <c r="BW1268" s="6"/>
      <c r="BX1268" s="6"/>
      <c r="BY1268" s="6"/>
      <c r="BZ1268" s="6"/>
    </row>
    <row r="1269" spans="1:78" s="11" customFormat="1" x14ac:dyDescent="0.2">
      <c r="A1269" s="6"/>
      <c r="B1269" s="6"/>
      <c r="C1269" s="6" t="s">
        <v>3717</v>
      </c>
      <c r="D1269" s="6" t="s">
        <v>3717</v>
      </c>
      <c r="E1269" s="6" t="s">
        <v>2128</v>
      </c>
      <c r="F1269" s="6" t="s">
        <v>3736</v>
      </c>
      <c r="G1269" s="6" t="s">
        <v>775</v>
      </c>
      <c r="H1269" s="6" t="s">
        <v>983</v>
      </c>
      <c r="I1269" s="6"/>
      <c r="J1269" s="6"/>
      <c r="K1269" s="6"/>
      <c r="L1269" s="6"/>
      <c r="M1269" s="6"/>
      <c r="N1269" s="6"/>
      <c r="O1269" s="6"/>
      <c r="P1269" s="6"/>
      <c r="Q1269" s="6"/>
      <c r="R1269" s="6"/>
      <c r="S1269" s="6"/>
      <c r="T1269" s="6"/>
      <c r="U1269" s="6">
        <v>4</v>
      </c>
      <c r="V1269" s="6"/>
      <c r="W1269" s="6"/>
      <c r="X1269" s="6">
        <v>6.5</v>
      </c>
      <c r="Y1269" s="6"/>
      <c r="Z1269" s="6"/>
      <c r="AA1269" s="6"/>
      <c r="AB1269" s="6"/>
      <c r="AC1269" s="6">
        <v>3.5</v>
      </c>
      <c r="AD1269" s="6"/>
      <c r="AE1269" s="6"/>
      <c r="AF1269" s="6">
        <v>7</v>
      </c>
      <c r="AG1269" s="6"/>
      <c r="AH1269" s="6"/>
      <c r="AI1269" s="6"/>
      <c r="AJ1269" s="6"/>
      <c r="AK1269" s="6"/>
      <c r="AL1269" s="6"/>
      <c r="AM1269" s="6"/>
      <c r="AN1269" s="6"/>
      <c r="AO1269" s="6"/>
      <c r="AP1269" s="6"/>
      <c r="AQ1269" s="6"/>
      <c r="AR1269" s="6"/>
      <c r="AS1269" s="6"/>
      <c r="AT1269" s="6"/>
      <c r="AU1269" s="6"/>
      <c r="AV1269" s="6"/>
      <c r="AW1269" s="6"/>
      <c r="AX1269" s="6"/>
      <c r="AY1269" s="6"/>
      <c r="AZ1269" s="6"/>
      <c r="BA1269" s="6">
        <v>4.5</v>
      </c>
      <c r="BB1269" s="6"/>
      <c r="BC1269" s="6"/>
      <c r="BD1269" s="6">
        <v>3.8</v>
      </c>
      <c r="BE1269" s="6"/>
      <c r="BF1269" s="6"/>
      <c r="BG1269" s="6"/>
      <c r="BH1269" s="6"/>
      <c r="BI1269" s="6">
        <v>11.2</v>
      </c>
      <c r="BJ1269" s="6">
        <v>12.5</v>
      </c>
      <c r="BK1269" s="6"/>
      <c r="BL1269" s="6"/>
      <c r="BM1269" s="6"/>
      <c r="BN1269" s="6"/>
      <c r="BO1269" s="6">
        <v>25</v>
      </c>
      <c r="BP1269" s="6"/>
      <c r="BQ1269" s="6" t="s">
        <v>3714</v>
      </c>
      <c r="BR1269" s="6" t="s">
        <v>67</v>
      </c>
      <c r="BS1269" s="7">
        <v>44964</v>
      </c>
      <c r="BT1269" s="6" t="s">
        <v>3669</v>
      </c>
      <c r="BU1269" s="58" t="s">
        <v>3702</v>
      </c>
      <c r="BV1269" s="6"/>
      <c r="BW1269" s="6"/>
      <c r="BX1269" s="6"/>
      <c r="BY1269" s="6"/>
      <c r="BZ1269" s="6"/>
    </row>
    <row r="1270" spans="1:78" s="11" customFormat="1" x14ac:dyDescent="0.2">
      <c r="A1270" t="s">
        <v>1817</v>
      </c>
      <c r="B1270" t="s">
        <v>322</v>
      </c>
      <c r="C1270" t="s">
        <v>3717</v>
      </c>
      <c r="D1270" t="s">
        <v>3717</v>
      </c>
      <c r="E1270" t="s">
        <v>2128</v>
      </c>
      <c r="F1270" t="s">
        <v>2129</v>
      </c>
      <c r="G1270" t="s">
        <v>2055</v>
      </c>
      <c r="H1270" t="s">
        <v>1648</v>
      </c>
      <c r="I1270"/>
      <c r="J1270"/>
      <c r="K1270"/>
      <c r="L1270"/>
      <c r="M1270"/>
      <c r="N1270"/>
      <c r="O1270"/>
      <c r="P1270"/>
      <c r="Q1270"/>
      <c r="R1270"/>
      <c r="S1270"/>
      <c r="T1270"/>
      <c r="U1270"/>
      <c r="V1270"/>
      <c r="W1270"/>
      <c r="X1270"/>
      <c r="Y1270"/>
      <c r="Z1270"/>
      <c r="AA1270"/>
      <c r="AB1270"/>
      <c r="AC1270"/>
      <c r="AD1270"/>
      <c r="AE1270"/>
      <c r="AF1270"/>
      <c r="AG1270"/>
      <c r="AH1270"/>
      <c r="AI1270"/>
      <c r="AJ1270"/>
      <c r="AK1270">
        <v>4.4000000000000004</v>
      </c>
      <c r="AL1270"/>
      <c r="AM1270"/>
      <c r="AN1270">
        <v>3.4</v>
      </c>
      <c r="AO1270">
        <v>4.8</v>
      </c>
      <c r="AP1270"/>
      <c r="AQ1270"/>
      <c r="AR1270">
        <v>4</v>
      </c>
      <c r="AS1270">
        <v>4.9000000000000004</v>
      </c>
      <c r="AT1270"/>
      <c r="AU1270"/>
      <c r="AV1270">
        <v>4.0999999999999996</v>
      </c>
      <c r="AW1270">
        <v>4.8</v>
      </c>
      <c r="AX1270">
        <v>3.7</v>
      </c>
      <c r="AY1270">
        <v>3.9</v>
      </c>
      <c r="AZ1270">
        <v>3.9</v>
      </c>
      <c r="BA1270">
        <v>4.8</v>
      </c>
      <c r="BB1270">
        <v>4.0999999999999996</v>
      </c>
      <c r="BC1270">
        <v>4.0999999999999996</v>
      </c>
      <c r="BD1270">
        <v>4.0999999999999996</v>
      </c>
      <c r="BE1270">
        <v>5.5</v>
      </c>
      <c r="BF1270">
        <v>4</v>
      </c>
      <c r="BG1270">
        <v>3.5</v>
      </c>
      <c r="BH1270">
        <v>4</v>
      </c>
      <c r="BI1270"/>
      <c r="BJ1270"/>
      <c r="BK1270"/>
      <c r="BL1270"/>
      <c r="BM1270"/>
      <c r="BN1270"/>
      <c r="BO1270"/>
      <c r="BP1270"/>
      <c r="BQ1270" s="5" t="s">
        <v>2056</v>
      </c>
      <c r="BR1270" t="s">
        <v>67</v>
      </c>
      <c r="BS1270" s="1">
        <v>44816</v>
      </c>
      <c r="BT1270" t="s">
        <v>1910</v>
      </c>
      <c r="BU1270">
        <v>2585</v>
      </c>
      <c r="BV1270"/>
      <c r="BW1270"/>
      <c r="BX1270" s="2"/>
      <c r="BY1270" s="2"/>
      <c r="BZ1270" s="2"/>
    </row>
    <row r="1271" spans="1:78" s="11" customFormat="1" x14ac:dyDescent="0.2">
      <c r="A1271" s="6"/>
      <c r="B1271" s="6"/>
      <c r="C1271" s="6" t="s">
        <v>3717</v>
      </c>
      <c r="D1271" s="6" t="s">
        <v>3717</v>
      </c>
      <c r="E1271" s="6" t="s">
        <v>3726</v>
      </c>
      <c r="F1271" s="6" t="s">
        <v>3727</v>
      </c>
      <c r="G1271" s="6" t="s">
        <v>126</v>
      </c>
      <c r="H1271" s="6" t="s">
        <v>3686</v>
      </c>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c r="AI1271" s="6"/>
      <c r="AJ1271" s="6"/>
      <c r="AK1271" s="6"/>
      <c r="AL1271" s="6"/>
      <c r="AM1271" s="6"/>
      <c r="AN1271" s="6"/>
      <c r="AO1271" s="6"/>
      <c r="AP1271" s="6"/>
      <c r="AQ1271" s="6"/>
      <c r="AR1271" s="6"/>
      <c r="AS1271" s="6"/>
      <c r="AT1271" s="6"/>
      <c r="AU1271" s="6"/>
      <c r="AV1271" s="6"/>
      <c r="AW1271" s="6"/>
      <c r="AX1271" s="6"/>
      <c r="AY1271" s="6"/>
      <c r="AZ1271" s="6"/>
      <c r="BA1271" s="6"/>
      <c r="BB1271" s="6"/>
      <c r="BC1271" s="6"/>
      <c r="BD1271" s="6"/>
      <c r="BE1271" s="6">
        <v>15</v>
      </c>
      <c r="BF1271" s="6"/>
      <c r="BG1271" s="6"/>
      <c r="BH1271" s="6"/>
      <c r="BI1271" s="6">
        <v>40</v>
      </c>
      <c r="BJ1271" s="6">
        <v>52</v>
      </c>
      <c r="BK1271" s="6"/>
      <c r="BL1271" s="6"/>
      <c r="BM1271" s="6"/>
      <c r="BN1271" s="6"/>
      <c r="BO1271" s="6"/>
      <c r="BP1271" s="6"/>
      <c r="BQ1271" s="6"/>
      <c r="BR1271" s="6" t="s">
        <v>67</v>
      </c>
      <c r="BS1271" s="7">
        <v>44964</v>
      </c>
      <c r="BT1271" s="6" t="s">
        <v>3669</v>
      </c>
      <c r="BU1271" s="58" t="s">
        <v>3702</v>
      </c>
      <c r="BV1271" s="6"/>
      <c r="BW1271" s="6"/>
      <c r="BX1271" s="6"/>
      <c r="BY1271" s="6"/>
      <c r="BZ1271" s="6"/>
    </row>
    <row r="1272" spans="1:78" s="11" customFormat="1" ht="18" x14ac:dyDescent="0.2">
      <c r="A1272" s="6"/>
      <c r="B1272" s="6"/>
      <c r="C1272" s="6" t="s">
        <v>3717</v>
      </c>
      <c r="D1272" s="6" t="s">
        <v>3717</v>
      </c>
      <c r="E1272" s="6" t="s">
        <v>3726</v>
      </c>
      <c r="F1272" s="6" t="s">
        <v>3729</v>
      </c>
      <c r="G1272" s="6" t="s">
        <v>126</v>
      </c>
      <c r="H1272" s="64" t="s">
        <v>3688</v>
      </c>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6"/>
      <c r="AI1272" s="6"/>
      <c r="AJ1272" s="6"/>
      <c r="AK1272" s="6"/>
      <c r="AL1272" s="6"/>
      <c r="AM1272" s="6"/>
      <c r="AN1272" s="6"/>
      <c r="AO1272" s="6"/>
      <c r="AP1272" s="6"/>
      <c r="AQ1272" s="6"/>
      <c r="AR1272" s="6"/>
      <c r="AS1272" s="6"/>
      <c r="AT1272" s="6"/>
      <c r="AU1272" s="6"/>
      <c r="AV1272" s="6"/>
      <c r="AW1272" s="6"/>
      <c r="AX1272" s="6"/>
      <c r="AY1272" s="6"/>
      <c r="AZ1272" s="6"/>
      <c r="BA1272" s="6"/>
      <c r="BB1272" s="6"/>
      <c r="BC1272" s="6"/>
      <c r="BD1272" s="6"/>
      <c r="BE1272" s="6">
        <v>12</v>
      </c>
      <c r="BF1272" s="6"/>
      <c r="BG1272" s="6"/>
      <c r="BH1272" s="6"/>
      <c r="BI1272" s="6"/>
      <c r="BJ1272" s="6"/>
      <c r="BK1272" s="6"/>
      <c r="BL1272" s="6"/>
      <c r="BM1272" s="6"/>
      <c r="BN1272" s="6"/>
      <c r="BO1272" s="6"/>
      <c r="BP1272" s="6"/>
      <c r="BQ1272" s="6"/>
      <c r="BR1272" s="6" t="s">
        <v>67</v>
      </c>
      <c r="BS1272" s="7">
        <v>44964</v>
      </c>
      <c r="BT1272" s="6" t="s">
        <v>3669</v>
      </c>
      <c r="BU1272" s="58" t="s">
        <v>3702</v>
      </c>
      <c r="BV1272" s="6"/>
      <c r="BW1272" s="6"/>
      <c r="BX1272" s="6"/>
      <c r="BY1272" s="6"/>
      <c r="BZ1272" s="6"/>
    </row>
    <row r="1273" spans="1:78" s="11" customFormat="1" x14ac:dyDescent="0.2">
      <c r="A1273" s="6"/>
      <c r="B1273" s="6"/>
      <c r="C1273" s="6" t="s">
        <v>3717</v>
      </c>
      <c r="D1273" s="6" t="s">
        <v>3717</v>
      </c>
      <c r="E1273" s="6" t="s">
        <v>3726</v>
      </c>
      <c r="F1273" s="6" t="s">
        <v>3731</v>
      </c>
      <c r="G1273" s="6" t="s">
        <v>126</v>
      </c>
      <c r="H1273" s="6" t="s">
        <v>3691</v>
      </c>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6"/>
      <c r="AI1273" s="6"/>
      <c r="AJ1273" s="6"/>
      <c r="AK1273" s="6"/>
      <c r="AL1273" s="6"/>
      <c r="AM1273" s="6"/>
      <c r="AN1273" s="6"/>
      <c r="AO1273" s="6"/>
      <c r="AP1273" s="6"/>
      <c r="AQ1273" s="6"/>
      <c r="AR1273" s="6"/>
      <c r="AS1273" s="6"/>
      <c r="AT1273" s="6"/>
      <c r="AU1273" s="6"/>
      <c r="AV1273" s="6"/>
      <c r="AW1273" s="6"/>
      <c r="AX1273" s="6"/>
      <c r="AY1273" s="6"/>
      <c r="AZ1273" s="6"/>
      <c r="BA1273" s="6"/>
      <c r="BB1273" s="6"/>
      <c r="BC1273" s="6"/>
      <c r="BD1273" s="6"/>
      <c r="BE1273" s="6"/>
      <c r="BF1273" s="6"/>
      <c r="BG1273" s="6"/>
      <c r="BH1273" s="6"/>
      <c r="BI1273" s="6"/>
      <c r="BJ1273" s="6">
        <v>19</v>
      </c>
      <c r="BK1273" s="6"/>
      <c r="BL1273" s="6"/>
      <c r="BM1273" s="6"/>
      <c r="BN1273" s="6"/>
      <c r="BO1273" s="6"/>
      <c r="BP1273" s="6"/>
      <c r="BQ1273" s="6"/>
      <c r="BR1273" s="6" t="s">
        <v>67</v>
      </c>
      <c r="BS1273" s="7">
        <v>44964</v>
      </c>
      <c r="BT1273" s="6" t="s">
        <v>3669</v>
      </c>
      <c r="BU1273" s="58" t="s">
        <v>3702</v>
      </c>
      <c r="BV1273" s="6"/>
      <c r="BW1273" s="6"/>
      <c r="BX1273" s="6"/>
      <c r="BY1273" s="6"/>
      <c r="BZ1273" s="6"/>
    </row>
    <row r="1274" spans="1:78" s="11" customFormat="1" x14ac:dyDescent="0.2">
      <c r="A1274" s="51"/>
      <c r="B1274" s="51"/>
      <c r="C1274" s="51" t="s">
        <v>3717</v>
      </c>
      <c r="D1274" s="51" t="s">
        <v>3717</v>
      </c>
      <c r="E1274" s="51" t="s">
        <v>1502</v>
      </c>
      <c r="F1274" s="51" t="s">
        <v>1503</v>
      </c>
      <c r="G1274" s="51" t="s">
        <v>335</v>
      </c>
      <c r="H1274" s="51" t="s">
        <v>1146</v>
      </c>
      <c r="I1274" s="51"/>
      <c r="J1274" s="51"/>
      <c r="K1274" s="51"/>
      <c r="L1274" s="51"/>
      <c r="M1274" s="51"/>
      <c r="N1274" s="51"/>
      <c r="O1274" s="51"/>
      <c r="P1274" s="51"/>
      <c r="Q1274" s="51"/>
      <c r="R1274" s="51"/>
      <c r="S1274" s="51"/>
      <c r="T1274" s="51"/>
      <c r="U1274" s="51"/>
      <c r="V1274" s="51"/>
      <c r="W1274" s="51"/>
      <c r="X1274" s="51"/>
      <c r="Y1274" s="51"/>
      <c r="Z1274" s="51"/>
      <c r="AA1274" s="51"/>
      <c r="AB1274" s="51"/>
      <c r="AC1274" s="51"/>
      <c r="AD1274" s="51"/>
      <c r="AE1274" s="51"/>
      <c r="AF1274" s="51"/>
      <c r="AG1274" s="51"/>
      <c r="AH1274" s="51"/>
      <c r="AI1274" s="51"/>
      <c r="AJ1274" s="51"/>
      <c r="AK1274" s="51"/>
      <c r="AL1274" s="51"/>
      <c r="AM1274" s="51"/>
      <c r="AN1274" s="51"/>
      <c r="AO1274" s="51"/>
      <c r="AP1274" s="51"/>
      <c r="AQ1274" s="51"/>
      <c r="AR1274" s="51"/>
      <c r="AS1274" s="51"/>
      <c r="AT1274" s="51"/>
      <c r="AU1274" s="51"/>
      <c r="AV1274" s="51"/>
      <c r="AW1274" s="51"/>
      <c r="AX1274" s="51"/>
      <c r="AY1274" s="51"/>
      <c r="AZ1274" s="51"/>
      <c r="BA1274" s="51"/>
      <c r="BB1274" s="51"/>
      <c r="BC1274" s="51"/>
      <c r="BD1274" s="51"/>
      <c r="BE1274" s="51"/>
      <c r="BF1274" s="51"/>
      <c r="BG1274" s="51"/>
      <c r="BH1274" s="51"/>
      <c r="BI1274" s="51"/>
      <c r="BJ1274" s="51"/>
      <c r="BK1274" s="51"/>
      <c r="BL1274" s="51"/>
      <c r="BM1274" s="51"/>
      <c r="BN1274" s="51"/>
      <c r="BO1274" s="51"/>
      <c r="BP1274" s="51"/>
      <c r="BQ1274" s="51" t="s">
        <v>1147</v>
      </c>
      <c r="BR1274" s="51" t="s">
        <v>67</v>
      </c>
      <c r="BS1274" s="52">
        <v>44797</v>
      </c>
      <c r="BT1274" s="51" t="s">
        <v>73</v>
      </c>
      <c r="BU1274" s="51">
        <v>36083</v>
      </c>
      <c r="BV1274" s="51" t="s">
        <v>60</v>
      </c>
      <c r="BW1274" s="51" t="s">
        <v>73</v>
      </c>
      <c r="BX1274" s="51"/>
      <c r="BY1274" s="51"/>
      <c r="BZ1274" s="51"/>
    </row>
    <row r="1275" spans="1:78" s="11" customFormat="1" x14ac:dyDescent="0.2">
      <c r="A1275" s="6"/>
      <c r="B1275" s="6"/>
      <c r="C1275" s="6" t="s">
        <v>3717</v>
      </c>
      <c r="D1275" s="6" t="s">
        <v>3717</v>
      </c>
      <c r="E1275" s="6" t="s">
        <v>3739</v>
      </c>
      <c r="F1275" s="6" t="s">
        <v>3740</v>
      </c>
      <c r="G1275" s="6" t="s">
        <v>1358</v>
      </c>
      <c r="H1275" s="6" t="s">
        <v>3716</v>
      </c>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6"/>
      <c r="AI1275" s="6"/>
      <c r="AJ1275" s="6"/>
      <c r="AK1275" s="6"/>
      <c r="AL1275" s="6"/>
      <c r="AM1275" s="6"/>
      <c r="AN1275" s="6"/>
      <c r="AO1275" s="6"/>
      <c r="AP1275" s="6"/>
      <c r="AQ1275" s="6"/>
      <c r="AR1275" s="6"/>
      <c r="AS1275" s="6"/>
      <c r="AT1275" s="6"/>
      <c r="AU1275" s="6"/>
      <c r="AV1275" s="6"/>
      <c r="AW1275" s="6"/>
      <c r="AX1275" s="6"/>
      <c r="AY1275" s="6"/>
      <c r="AZ1275" s="6"/>
      <c r="BA1275" s="6"/>
      <c r="BB1275" s="6"/>
      <c r="BC1275" s="6"/>
      <c r="BD1275" s="6"/>
      <c r="BE1275" s="6"/>
      <c r="BF1275" s="6"/>
      <c r="BG1275" s="6"/>
      <c r="BH1275" s="6"/>
      <c r="BI1275" s="6"/>
      <c r="BJ1275" s="6"/>
      <c r="BK1275" s="6"/>
      <c r="BL1275" s="6">
        <v>26</v>
      </c>
      <c r="BM1275" s="6"/>
      <c r="BN1275" s="6"/>
      <c r="BO1275" s="6"/>
      <c r="BP1275" s="6"/>
      <c r="BQ1275" s="6"/>
      <c r="BR1275" s="6" t="s">
        <v>67</v>
      </c>
      <c r="BS1275" s="7">
        <v>44965</v>
      </c>
      <c r="BT1275" s="6" t="s">
        <v>3669</v>
      </c>
      <c r="BU1275" s="58" t="s">
        <v>3702</v>
      </c>
      <c r="BV1275" s="6"/>
      <c r="BW1275" s="6"/>
      <c r="BX1275" s="6"/>
      <c r="BY1275" s="6"/>
      <c r="BZ1275" s="6"/>
    </row>
    <row r="1276" spans="1:78" s="11" customFormat="1" x14ac:dyDescent="0.2">
      <c r="A1276" t="s">
        <v>2035</v>
      </c>
      <c r="B1276"/>
      <c r="C1276" t="s">
        <v>3717</v>
      </c>
      <c r="D1276" t="s">
        <v>3717</v>
      </c>
      <c r="E1276" t="s">
        <v>2126</v>
      </c>
      <c r="F1276" t="s">
        <v>2127</v>
      </c>
      <c r="G1276" t="s">
        <v>2034</v>
      </c>
      <c r="H1276" t="s">
        <v>1600</v>
      </c>
      <c r="I1276"/>
      <c r="J1276"/>
      <c r="K1276"/>
      <c r="L1276"/>
      <c r="M1276"/>
      <c r="N1276"/>
      <c r="O1276"/>
      <c r="P1276"/>
      <c r="Q1276"/>
      <c r="R1276"/>
      <c r="S1276"/>
      <c r="T1276"/>
      <c r="U1276"/>
      <c r="V1276"/>
      <c r="W1276"/>
      <c r="X1276"/>
      <c r="Y1276"/>
      <c r="Z1276"/>
      <c r="AA1276"/>
      <c r="AB1276"/>
      <c r="AC1276"/>
      <c r="AD1276"/>
      <c r="AE1276"/>
      <c r="AF1276"/>
      <c r="AG1276"/>
      <c r="AH1276"/>
      <c r="AI1276"/>
      <c r="AJ1276"/>
      <c r="AK1276">
        <v>3.9</v>
      </c>
      <c r="AL1276"/>
      <c r="AM1276"/>
      <c r="AN1276">
        <v>2.9</v>
      </c>
      <c r="AO1276">
        <v>4.5</v>
      </c>
      <c r="AP1276"/>
      <c r="AQ1276"/>
      <c r="AR1276">
        <v>3.4</v>
      </c>
      <c r="AS1276"/>
      <c r="AT1276"/>
      <c r="AU1276"/>
      <c r="AV1276"/>
      <c r="AW1276">
        <v>5.2</v>
      </c>
      <c r="AX1276">
        <v>3.7</v>
      </c>
      <c r="AY1276">
        <v>3.7</v>
      </c>
      <c r="AZ1276">
        <v>3.7</v>
      </c>
      <c r="BA1276">
        <v>5.2</v>
      </c>
      <c r="BB1276">
        <v>4.2</v>
      </c>
      <c r="BC1276">
        <v>3.7</v>
      </c>
      <c r="BD1276">
        <v>4.2</v>
      </c>
      <c r="BE1276"/>
      <c r="BF1276"/>
      <c r="BG1276"/>
      <c r="BH1276"/>
      <c r="BI1276"/>
      <c r="BJ1276"/>
      <c r="BK1276"/>
      <c r="BL1276"/>
      <c r="BM1276"/>
      <c r="BN1276"/>
      <c r="BO1276"/>
      <c r="BP1276"/>
      <c r="BQ1276"/>
      <c r="BR1276" t="s">
        <v>67</v>
      </c>
      <c r="BS1276" s="1">
        <v>44816</v>
      </c>
      <c r="BT1276" t="s">
        <v>1910</v>
      </c>
      <c r="BU1276">
        <v>2585</v>
      </c>
      <c r="BV1276"/>
      <c r="BW1276"/>
      <c r="BX1276"/>
      <c r="BY1276"/>
      <c r="BZ1276"/>
    </row>
    <row r="1277" spans="1:78" s="11" customFormat="1" x14ac:dyDescent="0.2">
      <c r="A1277" t="s">
        <v>2041</v>
      </c>
      <c r="B1277"/>
      <c r="C1277" t="s">
        <v>3717</v>
      </c>
      <c r="D1277" t="s">
        <v>3717</v>
      </c>
      <c r="E1277" t="s">
        <v>2126</v>
      </c>
      <c r="F1277" t="s">
        <v>2127</v>
      </c>
      <c r="G1277" t="s">
        <v>2034</v>
      </c>
      <c r="H1277" t="s">
        <v>1600</v>
      </c>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v>5.0999999999999996</v>
      </c>
      <c r="AT1277"/>
      <c r="AU1277"/>
      <c r="AV1277">
        <v>3.7</v>
      </c>
      <c r="AW1277">
        <v>4.8</v>
      </c>
      <c r="AX1277">
        <v>3.5</v>
      </c>
      <c r="AY1277">
        <v>3.7</v>
      </c>
      <c r="AZ1277">
        <v>3.7</v>
      </c>
      <c r="BA1277">
        <v>5.3</v>
      </c>
      <c r="BB1277">
        <v>4.2</v>
      </c>
      <c r="BC1277">
        <v>3.8</v>
      </c>
      <c r="BD1277">
        <v>4.2</v>
      </c>
      <c r="BE1277"/>
      <c r="BF1277"/>
      <c r="BG1277"/>
      <c r="BH1277"/>
      <c r="BI1277"/>
      <c r="BJ1277"/>
      <c r="BK1277"/>
      <c r="BL1277"/>
      <c r="BM1277"/>
      <c r="BN1277"/>
      <c r="BO1277"/>
      <c r="BP1277"/>
      <c r="BQ1277" s="9" t="s">
        <v>3383</v>
      </c>
      <c r="BR1277" t="s">
        <v>67</v>
      </c>
      <c r="BS1277" s="1">
        <v>44816</v>
      </c>
      <c r="BT1277" t="s">
        <v>1910</v>
      </c>
      <c r="BU1277">
        <v>2585</v>
      </c>
      <c r="BV1277"/>
      <c r="BW1277"/>
      <c r="BX1277"/>
      <c r="BY1277"/>
      <c r="BZ1277"/>
    </row>
    <row r="1278" spans="1:78" s="11" customFormat="1" x14ac:dyDescent="0.2">
      <c r="A1278" t="s">
        <v>2042</v>
      </c>
      <c r="B1278"/>
      <c r="C1278" t="s">
        <v>3717</v>
      </c>
      <c r="D1278" t="s">
        <v>3717</v>
      </c>
      <c r="E1278" t="s">
        <v>2126</v>
      </c>
      <c r="F1278" t="s">
        <v>2127</v>
      </c>
      <c r="G1278" t="s">
        <v>2034</v>
      </c>
      <c r="H1278" t="s">
        <v>1600</v>
      </c>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v>5.2</v>
      </c>
      <c r="AT1278"/>
      <c r="AU1278"/>
      <c r="AV1278">
        <v>3.7</v>
      </c>
      <c r="AW1278">
        <v>5</v>
      </c>
      <c r="AX1278">
        <v>3.4</v>
      </c>
      <c r="AY1278">
        <v>3.8</v>
      </c>
      <c r="AZ1278">
        <v>3.8</v>
      </c>
      <c r="BA1278">
        <v>5.5</v>
      </c>
      <c r="BB1278">
        <v>4.0999999999999996</v>
      </c>
      <c r="BC1278">
        <v>3.6</v>
      </c>
      <c r="BD1278">
        <v>4.0999999999999996</v>
      </c>
      <c r="BE1278"/>
      <c r="BF1278"/>
      <c r="BG1278"/>
      <c r="BH1278"/>
      <c r="BI1278"/>
      <c r="BJ1278"/>
      <c r="BK1278"/>
      <c r="BL1278"/>
      <c r="BM1278"/>
      <c r="BN1278"/>
      <c r="BO1278"/>
      <c r="BP1278"/>
      <c r="BQ1278" s="9" t="s">
        <v>3384</v>
      </c>
      <c r="BR1278" t="s">
        <v>67</v>
      </c>
      <c r="BS1278" s="1">
        <v>44816</v>
      </c>
      <c r="BT1278" t="s">
        <v>1910</v>
      </c>
      <c r="BU1278">
        <v>2585</v>
      </c>
      <c r="BV1278"/>
      <c r="BW1278"/>
      <c r="BX1278"/>
      <c r="BY1278"/>
      <c r="BZ1278"/>
    </row>
    <row r="1279" spans="1:78" s="11" customFormat="1" x14ac:dyDescent="0.2">
      <c r="A1279" t="s">
        <v>2043</v>
      </c>
      <c r="B1279"/>
      <c r="C1279" t="s">
        <v>3717</v>
      </c>
      <c r="D1279" t="s">
        <v>3717</v>
      </c>
      <c r="E1279" t="s">
        <v>2126</v>
      </c>
      <c r="F1279" t="s">
        <v>2127</v>
      </c>
      <c r="G1279" t="s">
        <v>2034</v>
      </c>
      <c r="H1279" t="s">
        <v>1600</v>
      </c>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v>5.2</v>
      </c>
      <c r="BB1279">
        <v>4</v>
      </c>
      <c r="BC1279">
        <v>3.8</v>
      </c>
      <c r="BD1279">
        <v>4</v>
      </c>
      <c r="BE1279"/>
      <c r="BF1279"/>
      <c r="BG1279"/>
      <c r="BH1279"/>
      <c r="BI1279"/>
      <c r="BJ1279"/>
      <c r="BK1279"/>
      <c r="BL1279"/>
      <c r="BM1279"/>
      <c r="BN1279"/>
      <c r="BO1279"/>
      <c r="BP1279"/>
      <c r="BQ1279"/>
      <c r="BR1279" t="s">
        <v>67</v>
      </c>
      <c r="BS1279" s="1">
        <v>44816</v>
      </c>
      <c r="BT1279" t="s">
        <v>1910</v>
      </c>
      <c r="BU1279">
        <v>2585</v>
      </c>
      <c r="BV1279"/>
      <c r="BW1279"/>
      <c r="BX1279" s="2"/>
      <c r="BY1279" s="2"/>
      <c r="BZ1279" s="2"/>
    </row>
    <row r="1280" spans="1:78" s="11" customFormat="1" x14ac:dyDescent="0.2">
      <c r="A1280" t="s">
        <v>2044</v>
      </c>
      <c r="B1280"/>
      <c r="C1280" t="s">
        <v>3717</v>
      </c>
      <c r="D1280" t="s">
        <v>3717</v>
      </c>
      <c r="E1280" t="s">
        <v>2126</v>
      </c>
      <c r="F1280" t="s">
        <v>2127</v>
      </c>
      <c r="G1280" t="s">
        <v>2034</v>
      </c>
      <c r="H1280" t="s">
        <v>1600</v>
      </c>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v>5.2</v>
      </c>
      <c r="BB1280">
        <v>4.3</v>
      </c>
      <c r="BC1280">
        <v>3.7</v>
      </c>
      <c r="BD1280">
        <v>4.3</v>
      </c>
      <c r="BE1280"/>
      <c r="BF1280"/>
      <c r="BG1280"/>
      <c r="BH1280"/>
      <c r="BI1280"/>
      <c r="BJ1280"/>
      <c r="BK1280"/>
      <c r="BL1280"/>
      <c r="BM1280"/>
      <c r="BN1280"/>
      <c r="BO1280"/>
      <c r="BP1280"/>
      <c r="BQ1280"/>
      <c r="BR1280" t="s">
        <v>67</v>
      </c>
      <c r="BS1280" s="1">
        <v>44816</v>
      </c>
      <c r="BT1280" t="s">
        <v>1910</v>
      </c>
      <c r="BU1280">
        <v>2585</v>
      </c>
      <c r="BV1280"/>
      <c r="BW1280"/>
      <c r="BX1280" s="2"/>
      <c r="BY1280" s="2"/>
      <c r="BZ1280" s="2"/>
    </row>
    <row r="1281" spans="1:78" s="11" customFormat="1" x14ac:dyDescent="0.2">
      <c r="A1281" t="s">
        <v>2036</v>
      </c>
      <c r="B1281"/>
      <c r="C1281" t="s">
        <v>3717</v>
      </c>
      <c r="D1281" t="s">
        <v>3717</v>
      </c>
      <c r="E1281" t="s">
        <v>2126</v>
      </c>
      <c r="F1281" t="s">
        <v>2127</v>
      </c>
      <c r="G1281" t="s">
        <v>2034</v>
      </c>
      <c r="H1281" t="s">
        <v>1600</v>
      </c>
      <c r="I1281"/>
      <c r="J1281"/>
      <c r="K1281"/>
      <c r="L1281"/>
      <c r="M1281"/>
      <c r="N1281"/>
      <c r="O1281"/>
      <c r="P1281"/>
      <c r="Q1281"/>
      <c r="R1281"/>
      <c r="S1281"/>
      <c r="T1281"/>
      <c r="U1281"/>
      <c r="V1281"/>
      <c r="W1281"/>
      <c r="X1281"/>
      <c r="Y1281">
        <v>5.3</v>
      </c>
      <c r="Z1281"/>
      <c r="AA1281"/>
      <c r="AB1281"/>
      <c r="AC1281">
        <v>5.0999999999999996</v>
      </c>
      <c r="AD1281"/>
      <c r="AE1281"/>
      <c r="AF1281"/>
      <c r="AG1281">
        <v>3.8</v>
      </c>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s="9" t="s">
        <v>3385</v>
      </c>
      <c r="BR1281" t="s">
        <v>67</v>
      </c>
      <c r="BS1281" s="1">
        <v>44816</v>
      </c>
      <c r="BT1281" t="s">
        <v>1910</v>
      </c>
      <c r="BU1281">
        <v>2585</v>
      </c>
      <c r="BV1281"/>
      <c r="BW1281"/>
      <c r="BX1281" s="2"/>
      <c r="BY1281" s="2"/>
      <c r="BZ1281" s="2"/>
    </row>
    <row r="1282" spans="1:78" s="11" customFormat="1" x14ac:dyDescent="0.2">
      <c r="A1282" t="s">
        <v>2037</v>
      </c>
      <c r="B1282"/>
      <c r="C1282" t="s">
        <v>3717</v>
      </c>
      <c r="D1282" t="s">
        <v>3717</v>
      </c>
      <c r="E1282" t="s">
        <v>2126</v>
      </c>
      <c r="F1282" t="s">
        <v>2127</v>
      </c>
      <c r="G1282" t="s">
        <v>2034</v>
      </c>
      <c r="H1282" t="s">
        <v>1600</v>
      </c>
      <c r="I1282"/>
      <c r="J1282"/>
      <c r="K1282"/>
      <c r="L1282"/>
      <c r="M1282"/>
      <c r="N1282"/>
      <c r="O1282"/>
      <c r="P1282"/>
      <c r="Q1282">
        <v>4.5</v>
      </c>
      <c r="R1282"/>
      <c r="S1282"/>
      <c r="T1282">
        <v>4.8</v>
      </c>
      <c r="U1282">
        <v>4.5999999999999996</v>
      </c>
      <c r="V1282"/>
      <c r="W1282"/>
      <c r="X1282">
        <v>6</v>
      </c>
      <c r="Y1282">
        <v>4.9000000000000004</v>
      </c>
      <c r="Z1282">
        <v>6.6</v>
      </c>
      <c r="AA1282">
        <v>6.7</v>
      </c>
      <c r="AB1282">
        <v>6.7</v>
      </c>
      <c r="AC1282">
        <v>4.8</v>
      </c>
      <c r="AD1282">
        <v>7.6</v>
      </c>
      <c r="AE1282">
        <v>7.6</v>
      </c>
      <c r="AF1282">
        <v>7.6</v>
      </c>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t="s">
        <v>67</v>
      </c>
      <c r="BS1282" s="1">
        <v>44816</v>
      </c>
      <c r="BT1282" t="s">
        <v>1910</v>
      </c>
      <c r="BU1282">
        <v>2585</v>
      </c>
      <c r="BV1282"/>
      <c r="BW1282"/>
      <c r="BX1282" s="2"/>
      <c r="BY1282" s="2"/>
      <c r="BZ1282" s="2"/>
    </row>
    <row r="1283" spans="1:78" s="11" customFormat="1" x14ac:dyDescent="0.2">
      <c r="A1283" t="s">
        <v>2038</v>
      </c>
      <c r="B1283"/>
      <c r="C1283" t="s">
        <v>3717</v>
      </c>
      <c r="D1283" t="s">
        <v>3717</v>
      </c>
      <c r="E1283" t="s">
        <v>2126</v>
      </c>
      <c r="F1283" t="s">
        <v>2127</v>
      </c>
      <c r="G1283" t="s">
        <v>2034</v>
      </c>
      <c r="H1283" t="s">
        <v>1600</v>
      </c>
      <c r="I1283"/>
      <c r="J1283"/>
      <c r="K1283"/>
      <c r="L1283"/>
      <c r="M1283"/>
      <c r="N1283"/>
      <c r="O1283"/>
      <c r="P1283"/>
      <c r="Q1283"/>
      <c r="R1283"/>
      <c r="S1283"/>
      <c r="T1283"/>
      <c r="U1283"/>
      <c r="V1283"/>
      <c r="W1283"/>
      <c r="X1283"/>
      <c r="Y1283"/>
      <c r="Z1283"/>
      <c r="AA1283"/>
      <c r="AB1283"/>
      <c r="AC1283">
        <v>5.2</v>
      </c>
      <c r="AD1283">
        <v>7.8</v>
      </c>
      <c r="AE1283">
        <v>7.7</v>
      </c>
      <c r="AF1283">
        <v>7.8</v>
      </c>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t="s">
        <v>67</v>
      </c>
      <c r="BS1283" s="1">
        <v>44816</v>
      </c>
      <c r="BT1283" t="s">
        <v>1910</v>
      </c>
      <c r="BU1283">
        <v>2585</v>
      </c>
      <c r="BV1283"/>
      <c r="BW1283"/>
      <c r="BX1283"/>
      <c r="BY1283"/>
      <c r="BZ1283"/>
    </row>
    <row r="1284" spans="1:78" s="11" customFormat="1" x14ac:dyDescent="0.2">
      <c r="A1284" t="s">
        <v>2039</v>
      </c>
      <c r="B1284"/>
      <c r="C1284" t="s">
        <v>3717</v>
      </c>
      <c r="D1284" t="s">
        <v>3717</v>
      </c>
      <c r="E1284" t="s">
        <v>2126</v>
      </c>
      <c r="F1284" t="s">
        <v>2127</v>
      </c>
      <c r="G1284" t="s">
        <v>2034</v>
      </c>
      <c r="H1284" t="s">
        <v>1600</v>
      </c>
      <c r="I1284"/>
      <c r="J1284"/>
      <c r="K1284"/>
      <c r="L1284"/>
      <c r="M1284"/>
      <c r="N1284"/>
      <c r="O1284"/>
      <c r="P1284"/>
      <c r="Q1284"/>
      <c r="R1284"/>
      <c r="S1284"/>
      <c r="T1284"/>
      <c r="U1284"/>
      <c r="V1284"/>
      <c r="W1284"/>
      <c r="X1284"/>
      <c r="Y1284">
        <v>4.9000000000000004</v>
      </c>
      <c r="Z1284"/>
      <c r="AA1284">
        <v>6.9</v>
      </c>
      <c r="AB1284">
        <v>6.9</v>
      </c>
      <c r="AC1284">
        <v>4.8</v>
      </c>
      <c r="AD1284">
        <v>7.6</v>
      </c>
      <c r="AE1284">
        <v>7.8</v>
      </c>
      <c r="AF1284">
        <v>7.8</v>
      </c>
      <c r="AG1284">
        <v>3.5</v>
      </c>
      <c r="AH1284">
        <v>6.6</v>
      </c>
      <c r="AI1284"/>
      <c r="AJ1284">
        <v>6.6</v>
      </c>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s="9" t="s">
        <v>3388</v>
      </c>
      <c r="BR1284" t="s">
        <v>67</v>
      </c>
      <c r="BS1284" s="1">
        <v>44816</v>
      </c>
      <c r="BT1284" t="s">
        <v>1910</v>
      </c>
      <c r="BU1284">
        <v>2585</v>
      </c>
      <c r="BV1284"/>
      <c r="BW1284"/>
      <c r="BX1284"/>
      <c r="BY1284"/>
      <c r="BZ1284"/>
    </row>
    <row r="1285" spans="1:78" s="11" customFormat="1" x14ac:dyDescent="0.2">
      <c r="A1285" t="s">
        <v>2045</v>
      </c>
      <c r="B1285"/>
      <c r="C1285" t="s">
        <v>3717</v>
      </c>
      <c r="D1285" t="s">
        <v>3717</v>
      </c>
      <c r="E1285" t="s">
        <v>2126</v>
      </c>
      <c r="F1285" t="s">
        <v>2127</v>
      </c>
      <c r="G1285" t="s">
        <v>2034</v>
      </c>
      <c r="H1285" t="s">
        <v>1600</v>
      </c>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v>4.8</v>
      </c>
      <c r="AT1285"/>
      <c r="AU1285"/>
      <c r="AV1285">
        <v>4</v>
      </c>
      <c r="AW1285"/>
      <c r="AX1285"/>
      <c r="AY1285"/>
      <c r="AZ1285"/>
      <c r="BA1285"/>
      <c r="BB1285"/>
      <c r="BC1285"/>
      <c r="BD1285"/>
      <c r="BE1285"/>
      <c r="BF1285"/>
      <c r="BG1285"/>
      <c r="BH1285"/>
      <c r="BI1285"/>
      <c r="BJ1285"/>
      <c r="BK1285"/>
      <c r="BL1285"/>
      <c r="BM1285"/>
      <c r="BN1285"/>
      <c r="BO1285"/>
      <c r="BP1285"/>
      <c r="BQ1285"/>
      <c r="BR1285" t="s">
        <v>67</v>
      </c>
      <c r="BS1285" s="1">
        <v>44816</v>
      </c>
      <c r="BT1285" t="s">
        <v>1910</v>
      </c>
      <c r="BU1285">
        <v>2585</v>
      </c>
      <c r="BV1285"/>
      <c r="BW1285"/>
      <c r="BX1285"/>
      <c r="BY1285"/>
      <c r="BZ1285"/>
    </row>
    <row r="1286" spans="1:78" s="11" customFormat="1" x14ac:dyDescent="0.2">
      <c r="A1286" t="s">
        <v>1820</v>
      </c>
      <c r="B1286"/>
      <c r="C1286" t="s">
        <v>3717</v>
      </c>
      <c r="D1286" t="s">
        <v>3717</v>
      </c>
      <c r="E1286" t="s">
        <v>2126</v>
      </c>
      <c r="F1286" t="s">
        <v>2127</v>
      </c>
      <c r="G1286" t="s">
        <v>2034</v>
      </c>
      <c r="H1286" t="s">
        <v>1600</v>
      </c>
      <c r="I1286"/>
      <c r="J1286"/>
      <c r="K1286"/>
      <c r="L1286"/>
      <c r="M1286"/>
      <c r="N1286"/>
      <c r="O1286"/>
      <c r="P1286"/>
      <c r="Q1286"/>
      <c r="R1286"/>
      <c r="S1286"/>
      <c r="T1286"/>
      <c r="U1286"/>
      <c r="V1286"/>
      <c r="W1286"/>
      <c r="X1286"/>
      <c r="Y1286"/>
      <c r="Z1286"/>
      <c r="AA1286"/>
      <c r="AB1286"/>
      <c r="AC1286"/>
      <c r="AD1286"/>
      <c r="AE1286"/>
      <c r="AF1286"/>
      <c r="AG1286"/>
      <c r="AH1286"/>
      <c r="AI1286"/>
      <c r="AJ1286"/>
      <c r="AK1286">
        <v>4.2</v>
      </c>
      <c r="AL1286"/>
      <c r="AM1286"/>
      <c r="AN1286">
        <v>2.8</v>
      </c>
      <c r="AO1286">
        <v>4.7</v>
      </c>
      <c r="AP1286"/>
      <c r="AQ1286"/>
      <c r="AR1286">
        <v>3.5</v>
      </c>
      <c r="AS1286"/>
      <c r="AT1286"/>
      <c r="AU1286"/>
      <c r="AV1286">
        <v>3.9</v>
      </c>
      <c r="AW1286">
        <v>4.9000000000000004</v>
      </c>
      <c r="AX1286">
        <v>3.6</v>
      </c>
      <c r="AY1286">
        <v>3.6</v>
      </c>
      <c r="AZ1286">
        <v>3.6</v>
      </c>
      <c r="BA1286">
        <v>5</v>
      </c>
      <c r="BB1286">
        <v>4.4000000000000004</v>
      </c>
      <c r="BC1286">
        <v>3.7</v>
      </c>
      <c r="BD1286">
        <v>4.4000000000000004</v>
      </c>
      <c r="BE1286">
        <v>5.5</v>
      </c>
      <c r="BF1286">
        <v>3.9</v>
      </c>
      <c r="BG1286">
        <v>3.1</v>
      </c>
      <c r="BH1286">
        <v>3.9</v>
      </c>
      <c r="BI1286"/>
      <c r="BJ1286"/>
      <c r="BK1286"/>
      <c r="BL1286"/>
      <c r="BM1286"/>
      <c r="BN1286"/>
      <c r="BO1286"/>
      <c r="BP1286"/>
      <c r="BQ1286"/>
      <c r="BR1286" t="s">
        <v>67</v>
      </c>
      <c r="BS1286" s="1">
        <v>44816</v>
      </c>
      <c r="BT1286" t="s">
        <v>1910</v>
      </c>
      <c r="BU1286">
        <v>2585</v>
      </c>
      <c r="BV1286"/>
      <c r="BW1286"/>
      <c r="BX1286"/>
      <c r="BY1286"/>
      <c r="BZ1286"/>
    </row>
    <row r="1287" spans="1:78" s="11" customFormat="1" x14ac:dyDescent="0.2">
      <c r="A1287" t="s">
        <v>2046</v>
      </c>
      <c r="B1287"/>
      <c r="C1287" t="s">
        <v>3717</v>
      </c>
      <c r="D1287" t="s">
        <v>3717</v>
      </c>
      <c r="E1287" t="s">
        <v>2126</v>
      </c>
      <c r="F1287" t="s">
        <v>2127</v>
      </c>
      <c r="G1287" t="s">
        <v>2034</v>
      </c>
      <c r="H1287" t="s">
        <v>1600</v>
      </c>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v>3.8</v>
      </c>
      <c r="AZ1287">
        <v>3.8</v>
      </c>
      <c r="BA1287">
        <v>5.5</v>
      </c>
      <c r="BB1287">
        <v>4.3</v>
      </c>
      <c r="BC1287">
        <v>3.8</v>
      </c>
      <c r="BD1287">
        <v>4.3</v>
      </c>
      <c r="BE1287"/>
      <c r="BF1287"/>
      <c r="BG1287"/>
      <c r="BH1287"/>
      <c r="BI1287"/>
      <c r="BJ1287"/>
      <c r="BK1287"/>
      <c r="BL1287"/>
      <c r="BM1287"/>
      <c r="BN1287"/>
      <c r="BO1287"/>
      <c r="BP1287"/>
      <c r="BQ1287"/>
      <c r="BR1287" t="s">
        <v>67</v>
      </c>
      <c r="BS1287" s="1">
        <v>44816</v>
      </c>
      <c r="BT1287" t="s">
        <v>1910</v>
      </c>
      <c r="BU1287">
        <v>2585</v>
      </c>
      <c r="BV1287"/>
      <c r="BW1287"/>
      <c r="BX1287"/>
      <c r="BY1287"/>
      <c r="BZ1287"/>
    </row>
    <row r="1288" spans="1:78" s="11" customFormat="1" x14ac:dyDescent="0.2">
      <c r="A1288" t="s">
        <v>2047</v>
      </c>
      <c r="B1288"/>
      <c r="C1288" t="s">
        <v>3717</v>
      </c>
      <c r="D1288" t="s">
        <v>3717</v>
      </c>
      <c r="E1288" t="s">
        <v>2126</v>
      </c>
      <c r="F1288" t="s">
        <v>2127</v>
      </c>
      <c r="G1288" t="s">
        <v>2034</v>
      </c>
      <c r="H1288" t="s">
        <v>1600</v>
      </c>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v>5.0999999999999996</v>
      </c>
      <c r="BF1288">
        <v>3.6</v>
      </c>
      <c r="BG1288">
        <v>3</v>
      </c>
      <c r="BH1288">
        <v>3.6</v>
      </c>
      <c r="BI1288"/>
      <c r="BJ1288"/>
      <c r="BK1288"/>
      <c r="BL1288"/>
      <c r="BM1288"/>
      <c r="BN1288"/>
      <c r="BO1288"/>
      <c r="BP1288"/>
      <c r="BQ1288"/>
      <c r="BR1288" t="s">
        <v>67</v>
      </c>
      <c r="BS1288" s="1">
        <v>44816</v>
      </c>
      <c r="BT1288" t="s">
        <v>1910</v>
      </c>
      <c r="BU1288">
        <v>2585</v>
      </c>
      <c r="BV1288"/>
      <c r="BW1288"/>
      <c r="BX1288"/>
      <c r="BY1288"/>
      <c r="BZ1288"/>
    </row>
    <row r="1289" spans="1:78" s="11" customFormat="1" x14ac:dyDescent="0.2">
      <c r="A1289" t="s">
        <v>2048</v>
      </c>
      <c r="B1289"/>
      <c r="C1289" t="s">
        <v>3717</v>
      </c>
      <c r="D1289" t="s">
        <v>3717</v>
      </c>
      <c r="E1289" t="s">
        <v>2126</v>
      </c>
      <c r="F1289" t="s">
        <v>2127</v>
      </c>
      <c r="G1289" t="s">
        <v>2034</v>
      </c>
      <c r="H1289" t="s">
        <v>1600</v>
      </c>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v>5.2</v>
      </c>
      <c r="AT1289"/>
      <c r="AU1289"/>
      <c r="AV1289"/>
      <c r="AW1289"/>
      <c r="AX1289">
        <v>3.4</v>
      </c>
      <c r="AY1289">
        <v>3.7</v>
      </c>
      <c r="AZ1289">
        <v>3.7</v>
      </c>
      <c r="BA1289">
        <v>4.9000000000000004</v>
      </c>
      <c r="BB1289">
        <v>4.2</v>
      </c>
      <c r="BC1289">
        <v>3.9</v>
      </c>
      <c r="BD1289">
        <v>4.2</v>
      </c>
      <c r="BE1289"/>
      <c r="BF1289"/>
      <c r="BG1289"/>
      <c r="BH1289"/>
      <c r="BI1289"/>
      <c r="BJ1289"/>
      <c r="BK1289"/>
      <c r="BL1289"/>
      <c r="BM1289"/>
      <c r="BN1289"/>
      <c r="BO1289"/>
      <c r="BP1289"/>
      <c r="BQ1289" s="9" t="s">
        <v>3387</v>
      </c>
      <c r="BR1289" t="s">
        <v>67</v>
      </c>
      <c r="BS1289" s="1">
        <v>44816</v>
      </c>
      <c r="BT1289" t="s">
        <v>1910</v>
      </c>
      <c r="BU1289">
        <v>2585</v>
      </c>
      <c r="BV1289"/>
      <c r="BW1289"/>
      <c r="BX1289"/>
      <c r="BY1289"/>
      <c r="BZ1289"/>
    </row>
    <row r="1290" spans="1:78" s="11" customFormat="1" x14ac:dyDescent="0.2">
      <c r="A1290" t="s">
        <v>2049</v>
      </c>
      <c r="B1290"/>
      <c r="C1290" t="s">
        <v>3717</v>
      </c>
      <c r="D1290" t="s">
        <v>3717</v>
      </c>
      <c r="E1290" t="s">
        <v>2126</v>
      </c>
      <c r="F1290" t="s">
        <v>2127</v>
      </c>
      <c r="G1290" t="s">
        <v>2034</v>
      </c>
      <c r="H1290" t="s">
        <v>1600</v>
      </c>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v>5.0999999999999996</v>
      </c>
      <c r="BB1290">
        <v>3.9</v>
      </c>
      <c r="BC1290">
        <v>3.6</v>
      </c>
      <c r="BD1290">
        <v>3.9</v>
      </c>
      <c r="BE1290"/>
      <c r="BF1290"/>
      <c r="BG1290"/>
      <c r="BH1290"/>
      <c r="BI1290"/>
      <c r="BJ1290"/>
      <c r="BK1290"/>
      <c r="BL1290"/>
      <c r="BM1290"/>
      <c r="BN1290"/>
      <c r="BO1290"/>
      <c r="BP1290"/>
      <c r="BQ1290" s="9" t="s">
        <v>3386</v>
      </c>
      <c r="BR1290" t="s">
        <v>67</v>
      </c>
      <c r="BS1290" s="1">
        <v>44816</v>
      </c>
      <c r="BT1290" t="s">
        <v>1910</v>
      </c>
      <c r="BU1290">
        <v>2585</v>
      </c>
      <c r="BV1290"/>
      <c r="BW1290"/>
      <c r="BX1290"/>
      <c r="BY1290"/>
      <c r="BZ1290"/>
    </row>
    <row r="1291" spans="1:78" s="11" customFormat="1" x14ac:dyDescent="0.2">
      <c r="A1291" t="s">
        <v>2050</v>
      </c>
      <c r="B1291"/>
      <c r="C1291" t="s">
        <v>3717</v>
      </c>
      <c r="D1291" t="s">
        <v>3717</v>
      </c>
      <c r="E1291" t="s">
        <v>2126</v>
      </c>
      <c r="F1291" t="s">
        <v>2127</v>
      </c>
      <c r="G1291" t="s">
        <v>2034</v>
      </c>
      <c r="H1291" t="s">
        <v>1600</v>
      </c>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v>5</v>
      </c>
      <c r="AT1291"/>
      <c r="AU1291"/>
      <c r="AV1291">
        <v>3.7</v>
      </c>
      <c r="AW1291">
        <v>5.3</v>
      </c>
      <c r="AX1291">
        <v>3.5</v>
      </c>
      <c r="AY1291">
        <v>3.6</v>
      </c>
      <c r="AZ1291">
        <v>3.6</v>
      </c>
      <c r="BA1291"/>
      <c r="BB1291"/>
      <c r="BC1291"/>
      <c r="BD1291"/>
      <c r="BE1291"/>
      <c r="BF1291"/>
      <c r="BG1291"/>
      <c r="BH1291"/>
      <c r="BI1291"/>
      <c r="BJ1291"/>
      <c r="BK1291"/>
      <c r="BL1291"/>
      <c r="BM1291"/>
      <c r="BN1291"/>
      <c r="BO1291"/>
      <c r="BP1291"/>
      <c r="BQ1291" s="9" t="s">
        <v>3389</v>
      </c>
      <c r="BR1291" t="s">
        <v>67</v>
      </c>
      <c r="BS1291" s="1">
        <v>44816</v>
      </c>
      <c r="BT1291" t="s">
        <v>1910</v>
      </c>
      <c r="BU1291">
        <v>2585</v>
      </c>
      <c r="BV1291"/>
      <c r="BW1291"/>
      <c r="BX1291"/>
      <c r="BY1291"/>
      <c r="BZ1291"/>
    </row>
    <row r="1292" spans="1:78" s="11" customFormat="1" x14ac:dyDescent="0.2">
      <c r="A1292" t="s">
        <v>2051</v>
      </c>
      <c r="B1292"/>
      <c r="C1292" t="s">
        <v>3717</v>
      </c>
      <c r="D1292" t="s">
        <v>3717</v>
      </c>
      <c r="E1292" t="s">
        <v>2126</v>
      </c>
      <c r="F1292" t="s">
        <v>2127</v>
      </c>
      <c r="G1292" t="s">
        <v>2034</v>
      </c>
      <c r="H1292" t="s">
        <v>1600</v>
      </c>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v>4.9000000000000004</v>
      </c>
      <c r="AP1292"/>
      <c r="AQ1292"/>
      <c r="AR1292">
        <v>3.5</v>
      </c>
      <c r="AS1292">
        <v>5.0999999999999996</v>
      </c>
      <c r="AT1292"/>
      <c r="AU1292"/>
      <c r="AV1292">
        <v>3.7</v>
      </c>
      <c r="AW1292"/>
      <c r="AX1292"/>
      <c r="AY1292"/>
      <c r="AZ1292"/>
      <c r="BA1292"/>
      <c r="BB1292"/>
      <c r="BC1292"/>
      <c r="BD1292"/>
      <c r="BE1292"/>
      <c r="BF1292"/>
      <c r="BG1292"/>
      <c r="BH1292"/>
      <c r="BI1292"/>
      <c r="BJ1292"/>
      <c r="BK1292"/>
      <c r="BL1292"/>
      <c r="BM1292"/>
      <c r="BN1292"/>
      <c r="BO1292"/>
      <c r="BP1292"/>
      <c r="BQ1292"/>
      <c r="BR1292" t="s">
        <v>67</v>
      </c>
      <c r="BS1292" s="1">
        <v>44816</v>
      </c>
      <c r="BT1292" t="s">
        <v>1910</v>
      </c>
      <c r="BU1292">
        <v>2585</v>
      </c>
      <c r="BV1292"/>
      <c r="BW1292"/>
      <c r="BX1292"/>
      <c r="BY1292"/>
      <c r="BZ1292"/>
    </row>
    <row r="1293" spans="1:78" s="11" customFormat="1" x14ac:dyDescent="0.2">
      <c r="A1293" t="s">
        <v>2052</v>
      </c>
      <c r="B1293"/>
      <c r="C1293" t="s">
        <v>3717</v>
      </c>
      <c r="D1293" t="s">
        <v>3717</v>
      </c>
      <c r="E1293" t="s">
        <v>2126</v>
      </c>
      <c r="F1293" t="s">
        <v>2127</v>
      </c>
      <c r="G1293" t="s">
        <v>2034</v>
      </c>
      <c r="H1293" t="s">
        <v>1600</v>
      </c>
      <c r="I1293"/>
      <c r="J1293"/>
      <c r="K1293"/>
      <c r="L1293"/>
      <c r="M1293"/>
      <c r="N1293"/>
      <c r="O1293"/>
      <c r="P1293"/>
      <c r="Q1293"/>
      <c r="R1293"/>
      <c r="S1293"/>
      <c r="T1293"/>
      <c r="U1293"/>
      <c r="V1293"/>
      <c r="W1293"/>
      <c r="X1293"/>
      <c r="Y1293"/>
      <c r="Z1293"/>
      <c r="AA1293"/>
      <c r="AB1293"/>
      <c r="AC1293"/>
      <c r="AD1293"/>
      <c r="AE1293"/>
      <c r="AF1293"/>
      <c r="AG1293"/>
      <c r="AH1293"/>
      <c r="AI1293"/>
      <c r="AJ1293"/>
      <c r="AK1293">
        <v>4.2</v>
      </c>
      <c r="AL1293"/>
      <c r="AM1293"/>
      <c r="AN1293">
        <v>3.1</v>
      </c>
      <c r="AO1293">
        <v>4.5999999999999996</v>
      </c>
      <c r="AP1293"/>
      <c r="AQ1293"/>
      <c r="AR1293">
        <v>3.7</v>
      </c>
      <c r="AS1293"/>
      <c r="AT1293"/>
      <c r="AU1293"/>
      <c r="AV1293"/>
      <c r="AW1293"/>
      <c r="AX1293"/>
      <c r="AY1293"/>
      <c r="AZ1293"/>
      <c r="BA1293"/>
      <c r="BB1293"/>
      <c r="BC1293"/>
      <c r="BD1293"/>
      <c r="BE1293"/>
      <c r="BF1293"/>
      <c r="BG1293"/>
      <c r="BH1293"/>
      <c r="BI1293"/>
      <c r="BJ1293"/>
      <c r="BK1293"/>
      <c r="BL1293"/>
      <c r="BM1293"/>
      <c r="BN1293"/>
      <c r="BO1293"/>
      <c r="BP1293"/>
      <c r="BQ1293"/>
      <c r="BR1293" t="s">
        <v>67</v>
      </c>
      <c r="BS1293" s="1">
        <v>44816</v>
      </c>
      <c r="BT1293" t="s">
        <v>1910</v>
      </c>
      <c r="BU1293">
        <v>2585</v>
      </c>
      <c r="BV1293"/>
      <c r="BW1293"/>
      <c r="BX1293"/>
      <c r="BY1293"/>
      <c r="BZ1293"/>
    </row>
    <row r="1294" spans="1:78" s="11" customFormat="1" x14ac:dyDescent="0.2">
      <c r="A1294" t="s">
        <v>2053</v>
      </c>
      <c r="B1294"/>
      <c r="C1294" t="s">
        <v>3717</v>
      </c>
      <c r="D1294" t="s">
        <v>3717</v>
      </c>
      <c r="E1294" t="s">
        <v>2126</v>
      </c>
      <c r="F1294" t="s">
        <v>2127</v>
      </c>
      <c r="G1294" t="s">
        <v>2034</v>
      </c>
      <c r="H1294" t="s">
        <v>1600</v>
      </c>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v>5.3</v>
      </c>
      <c r="BF1294"/>
      <c r="BG1294"/>
      <c r="BH1294"/>
      <c r="BI1294"/>
      <c r="BJ1294"/>
      <c r="BK1294"/>
      <c r="BL1294"/>
      <c r="BM1294"/>
      <c r="BN1294"/>
      <c r="BO1294"/>
      <c r="BP1294"/>
      <c r="BQ1294"/>
      <c r="BR1294" t="s">
        <v>67</v>
      </c>
      <c r="BS1294" s="1">
        <v>44816</v>
      </c>
      <c r="BT1294" t="s">
        <v>1910</v>
      </c>
      <c r="BU1294">
        <v>2585</v>
      </c>
      <c r="BV1294"/>
      <c r="BW1294"/>
      <c r="BX1294"/>
      <c r="BY1294"/>
      <c r="BZ1294"/>
    </row>
    <row r="1295" spans="1:78" s="11" customFormat="1" x14ac:dyDescent="0.2">
      <c r="A1295" t="s">
        <v>2054</v>
      </c>
      <c r="B1295"/>
      <c r="C1295" t="s">
        <v>3717</v>
      </c>
      <c r="D1295" t="s">
        <v>3717</v>
      </c>
      <c r="E1295" t="s">
        <v>2126</v>
      </c>
      <c r="F1295" t="s">
        <v>2127</v>
      </c>
      <c r="G1295" t="s">
        <v>2034</v>
      </c>
      <c r="H1295" t="s">
        <v>1600</v>
      </c>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v>4.3</v>
      </c>
      <c r="BC1295"/>
      <c r="BD1295">
        <v>4.3</v>
      </c>
      <c r="BE1295"/>
      <c r="BF1295"/>
      <c r="BG1295"/>
      <c r="BH1295"/>
      <c r="BI1295"/>
      <c r="BJ1295"/>
      <c r="BK1295"/>
      <c r="BL1295"/>
      <c r="BM1295"/>
      <c r="BN1295"/>
      <c r="BO1295"/>
      <c r="BP1295"/>
      <c r="BQ1295"/>
      <c r="BR1295" t="s">
        <v>67</v>
      </c>
      <c r="BS1295" s="1">
        <v>44816</v>
      </c>
      <c r="BT1295" t="s">
        <v>1910</v>
      </c>
      <c r="BU1295">
        <v>2585</v>
      </c>
      <c r="BV1295"/>
      <c r="BW1295"/>
      <c r="BX1295"/>
      <c r="BY1295"/>
      <c r="BZ1295"/>
    </row>
    <row r="1296" spans="1:78" s="11" customFormat="1" x14ac:dyDescent="0.2">
      <c r="A1296" t="s">
        <v>2040</v>
      </c>
      <c r="B1296"/>
      <c r="C1296" t="s">
        <v>3717</v>
      </c>
      <c r="D1296" t="s">
        <v>3717</v>
      </c>
      <c r="E1296" t="s">
        <v>2126</v>
      </c>
      <c r="F1296" t="s">
        <v>2127</v>
      </c>
      <c r="G1296" t="s">
        <v>2034</v>
      </c>
      <c r="H1296" t="s">
        <v>1600</v>
      </c>
      <c r="I1296"/>
      <c r="J1296"/>
      <c r="K1296"/>
      <c r="L1296"/>
      <c r="M1296"/>
      <c r="N1296"/>
      <c r="O1296"/>
      <c r="P1296"/>
      <c r="Q1296"/>
      <c r="R1296"/>
      <c r="S1296"/>
      <c r="T1296"/>
      <c r="U1296"/>
      <c r="V1296"/>
      <c r="W1296"/>
      <c r="X1296"/>
      <c r="Y1296">
        <v>5</v>
      </c>
      <c r="Z1296">
        <v>6.3</v>
      </c>
      <c r="AA1296">
        <v>6.8</v>
      </c>
      <c r="AB1296">
        <v>6.8</v>
      </c>
      <c r="AC1296">
        <v>5.2</v>
      </c>
      <c r="AD1296">
        <v>7.4</v>
      </c>
      <c r="AE1296">
        <v>7.3</v>
      </c>
      <c r="AF1296">
        <v>7.4</v>
      </c>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s="9" t="s">
        <v>3390</v>
      </c>
      <c r="BR1296" t="s">
        <v>67</v>
      </c>
      <c r="BS1296" s="1">
        <v>44816</v>
      </c>
      <c r="BT1296" t="s">
        <v>1910</v>
      </c>
      <c r="BU1296">
        <v>2585</v>
      </c>
      <c r="BV1296"/>
      <c r="BW1296"/>
      <c r="BX1296"/>
      <c r="BY1296"/>
      <c r="BZ1296"/>
    </row>
    <row r="1297" spans="1:78" s="4" customFormat="1" x14ac:dyDescent="0.2">
      <c r="A1297" t="s">
        <v>1708</v>
      </c>
      <c r="B1297"/>
      <c r="C1297" t="s">
        <v>3717</v>
      </c>
      <c r="D1297" t="s">
        <v>3717</v>
      </c>
      <c r="E1297" t="s">
        <v>2118</v>
      </c>
      <c r="F1297" t="s">
        <v>2120</v>
      </c>
      <c r="G1297" t="s">
        <v>1858</v>
      </c>
      <c r="H1297" t="s">
        <v>267</v>
      </c>
      <c r="I1297"/>
      <c r="J1297"/>
      <c r="K1297"/>
      <c r="L1297" t="s">
        <v>1704</v>
      </c>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v>3.0760000000000001</v>
      </c>
      <c r="AX1297">
        <v>4.1100000000000003</v>
      </c>
      <c r="AY1297"/>
      <c r="AZ1297">
        <v>4.1100000000000003</v>
      </c>
      <c r="BA1297"/>
      <c r="BB1297"/>
      <c r="BC1297"/>
      <c r="BD1297"/>
      <c r="BE1297"/>
      <c r="BF1297"/>
      <c r="BG1297"/>
      <c r="BH1297"/>
      <c r="BI1297"/>
      <c r="BJ1297"/>
      <c r="BK1297"/>
      <c r="BL1297"/>
      <c r="BM1297"/>
      <c r="BN1297"/>
      <c r="BO1297"/>
      <c r="BP1297"/>
      <c r="BQ1297" t="s">
        <v>1703</v>
      </c>
      <c r="BR1297" t="s">
        <v>67</v>
      </c>
      <c r="BS1297" s="1">
        <v>44812</v>
      </c>
      <c r="BT1297" t="s">
        <v>1701</v>
      </c>
      <c r="BU1297">
        <v>1420</v>
      </c>
      <c r="BV1297" t="s">
        <v>60</v>
      </c>
      <c r="BW1297" t="s">
        <v>1701</v>
      </c>
      <c r="BX1297"/>
      <c r="BY1297"/>
      <c r="BZ1297"/>
    </row>
    <row r="1298" spans="1:78" s="4" customFormat="1" x14ac:dyDescent="0.2">
      <c r="A1298" t="s">
        <v>1702</v>
      </c>
      <c r="B1298"/>
      <c r="C1298" t="s">
        <v>3717</v>
      </c>
      <c r="D1298" t="s">
        <v>3717</v>
      </c>
      <c r="E1298" t="s">
        <v>2118</v>
      </c>
      <c r="F1298" t="s">
        <v>2119</v>
      </c>
      <c r="G1298" t="s">
        <v>1857</v>
      </c>
      <c r="H1298" t="s">
        <v>267</v>
      </c>
      <c r="I1298"/>
      <c r="J1298"/>
      <c r="K1298"/>
      <c r="L1298" t="s">
        <v>1706</v>
      </c>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v>5.6479999999999997</v>
      </c>
      <c r="BF1298">
        <v>3.2240000000000002</v>
      </c>
      <c r="BG1298">
        <v>3.01</v>
      </c>
      <c r="BH1298">
        <v>3.2240000000000002</v>
      </c>
      <c r="BI1298"/>
      <c r="BJ1298"/>
      <c r="BK1298"/>
      <c r="BL1298"/>
      <c r="BM1298"/>
      <c r="BN1298"/>
      <c r="BO1298"/>
      <c r="BP1298"/>
      <c r="BQ1298"/>
      <c r="BR1298" t="s">
        <v>67</v>
      </c>
      <c r="BS1298" s="1">
        <v>44812</v>
      </c>
      <c r="BT1298" t="s">
        <v>1701</v>
      </c>
      <c r="BU1298">
        <v>1420</v>
      </c>
      <c r="BV1298" t="s">
        <v>60</v>
      </c>
      <c r="BW1298" t="s">
        <v>1701</v>
      </c>
      <c r="BX1298"/>
      <c r="BY1298"/>
      <c r="BZ1298"/>
    </row>
    <row r="1299" spans="1:78" s="11" customFormat="1" x14ac:dyDescent="0.2">
      <c r="A1299" t="s">
        <v>1707</v>
      </c>
      <c r="B1299"/>
      <c r="C1299" t="s">
        <v>3717</v>
      </c>
      <c r="D1299" t="s">
        <v>3717</v>
      </c>
      <c r="E1299" t="s">
        <v>2118</v>
      </c>
      <c r="F1299" t="s">
        <v>2120</v>
      </c>
      <c r="G1299" t="s">
        <v>1858</v>
      </c>
      <c r="H1299" t="s">
        <v>267</v>
      </c>
      <c r="I1299"/>
      <c r="J1299"/>
      <c r="K1299"/>
      <c r="L1299" t="s">
        <v>1705</v>
      </c>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v>4.1639999999999997</v>
      </c>
      <c r="AX1299">
        <v>2.976</v>
      </c>
      <c r="AY1299">
        <v>3.1</v>
      </c>
      <c r="AZ1299">
        <v>3.1</v>
      </c>
      <c r="BA1299"/>
      <c r="BB1299"/>
      <c r="BC1299"/>
      <c r="BD1299"/>
      <c r="BE1299"/>
      <c r="BF1299"/>
      <c r="BG1299"/>
      <c r="BH1299"/>
      <c r="BI1299"/>
      <c r="BJ1299"/>
      <c r="BK1299"/>
      <c r="BL1299"/>
      <c r="BM1299"/>
      <c r="BN1299"/>
      <c r="BO1299"/>
      <c r="BP1299"/>
      <c r="BQ1299" t="s">
        <v>1703</v>
      </c>
      <c r="BR1299" t="s">
        <v>67</v>
      </c>
      <c r="BS1299" s="1">
        <v>44812</v>
      </c>
      <c r="BT1299" t="s">
        <v>1701</v>
      </c>
      <c r="BU1299">
        <v>1420</v>
      </c>
      <c r="BV1299"/>
      <c r="BW1299"/>
      <c r="BX1299"/>
      <c r="BY1299"/>
      <c r="BZ1299"/>
    </row>
    <row r="1300" spans="1:78" s="11" customFormat="1" x14ac:dyDescent="0.2">
      <c r="A1300" t="s">
        <v>2285</v>
      </c>
      <c r="B1300"/>
      <c r="C1300" t="s">
        <v>3717</v>
      </c>
      <c r="D1300" t="s">
        <v>3717</v>
      </c>
      <c r="E1300" t="s">
        <v>2309</v>
      </c>
      <c r="F1300" t="s">
        <v>267</v>
      </c>
      <c r="G1300" t="s">
        <v>2284</v>
      </c>
      <c r="H1300" t="s">
        <v>267</v>
      </c>
      <c r="I1300"/>
      <c r="J1300"/>
      <c r="K1300"/>
      <c r="L1300"/>
      <c r="M1300"/>
      <c r="N1300"/>
      <c r="O1300"/>
      <c r="P1300"/>
      <c r="Q1300"/>
      <c r="R1300"/>
      <c r="S1300"/>
      <c r="T1300"/>
      <c r="U1300"/>
      <c r="V1300"/>
      <c r="W1300"/>
      <c r="X1300"/>
      <c r="Y1300"/>
      <c r="Z1300"/>
      <c r="AA1300"/>
      <c r="AB1300"/>
      <c r="AC1300">
        <v>6.2</v>
      </c>
      <c r="AD1300"/>
      <c r="AE1300"/>
      <c r="AF1300">
        <v>7.6</v>
      </c>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t="s">
        <v>67</v>
      </c>
      <c r="BS1300" s="1">
        <v>44820</v>
      </c>
      <c r="BT1300" t="s">
        <v>2276</v>
      </c>
      <c r="BU1300" t="s">
        <v>2308</v>
      </c>
      <c r="BV1300"/>
      <c r="BW1300"/>
      <c r="BX1300"/>
      <c r="BY1300"/>
      <c r="BZ1300"/>
    </row>
    <row r="1301" spans="1:78" s="11" customFormat="1" x14ac:dyDescent="0.2">
      <c r="A1301" s="11" t="s">
        <v>1700</v>
      </c>
      <c r="C1301" s="11" t="s">
        <v>1483</v>
      </c>
      <c r="D1301" s="11" t="s">
        <v>3721</v>
      </c>
      <c r="E1301" s="11" t="s">
        <v>3646</v>
      </c>
      <c r="F1301" s="11" t="s">
        <v>3647</v>
      </c>
      <c r="G1301" s="11" t="s">
        <v>3646</v>
      </c>
      <c r="H1301" s="11" t="s">
        <v>3647</v>
      </c>
      <c r="BS1301" s="60"/>
    </row>
    <row r="1302" spans="1:78" s="11" customFormat="1" x14ac:dyDescent="0.2">
      <c r="A1302" t="s">
        <v>3648</v>
      </c>
      <c r="B1302" t="s">
        <v>63</v>
      </c>
      <c r="C1302" t="s">
        <v>1483</v>
      </c>
      <c r="D1302" t="s">
        <v>3721</v>
      </c>
      <c r="E1302" t="s">
        <v>3646</v>
      </c>
      <c r="F1302" t="s">
        <v>3647</v>
      </c>
      <c r="G1302" t="s">
        <v>3646</v>
      </c>
      <c r="H1302" t="s">
        <v>3647</v>
      </c>
      <c r="I1302"/>
      <c r="J1302"/>
      <c r="K1302"/>
      <c r="L1302"/>
      <c r="M1302"/>
      <c r="N1302"/>
      <c r="O1302"/>
      <c r="P1302"/>
      <c r="Q1302"/>
      <c r="R1302"/>
      <c r="S1302"/>
      <c r="T1302"/>
      <c r="U1302">
        <v>7.5</v>
      </c>
      <c r="V1302"/>
      <c r="W1302"/>
      <c r="X1302"/>
      <c r="Y1302">
        <v>8.1999999999999993</v>
      </c>
      <c r="Z1302"/>
      <c r="AA1302"/>
      <c r="AB1302"/>
      <c r="AC1302">
        <v>7.4</v>
      </c>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t="s">
        <v>67</v>
      </c>
      <c r="BS1302" s="1">
        <v>44964</v>
      </c>
      <c r="BT1302" t="s">
        <v>1422</v>
      </c>
      <c r="BU1302">
        <v>6619</v>
      </c>
      <c r="BV1302"/>
      <c r="BW1302"/>
      <c r="BX1302"/>
      <c r="BY1302"/>
      <c r="BZ1302"/>
    </row>
    <row r="1303" spans="1:78" s="11" customFormat="1" x14ac:dyDescent="0.2">
      <c r="A1303" t="s">
        <v>3649</v>
      </c>
      <c r="B1303"/>
      <c r="C1303" t="s">
        <v>1483</v>
      </c>
      <c r="D1303" t="s">
        <v>3721</v>
      </c>
      <c r="E1303" t="s">
        <v>3646</v>
      </c>
      <c r="F1303" t="s">
        <v>3647</v>
      </c>
      <c r="G1303" t="s">
        <v>3646</v>
      </c>
      <c r="H1303" t="s">
        <v>3647</v>
      </c>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t="s">
        <v>67</v>
      </c>
      <c r="BS1303" s="1">
        <v>44964</v>
      </c>
      <c r="BT1303" t="s">
        <v>1422</v>
      </c>
      <c r="BU1303">
        <v>6619</v>
      </c>
      <c r="BV1303"/>
      <c r="BW1303"/>
      <c r="BX1303"/>
      <c r="BY1303"/>
      <c r="BZ1303"/>
    </row>
    <row r="1304" spans="1:78" s="11" customFormat="1" x14ac:dyDescent="0.2">
      <c r="A1304" s="11" t="s">
        <v>1700</v>
      </c>
      <c r="C1304" s="11" t="s">
        <v>1483</v>
      </c>
      <c r="D1304" s="11" t="s">
        <v>3721</v>
      </c>
      <c r="E1304" s="11" t="s">
        <v>3646</v>
      </c>
      <c r="F1304" s="11" t="s">
        <v>339</v>
      </c>
      <c r="G1304" s="11" t="s">
        <v>3646</v>
      </c>
      <c r="H1304" s="11" t="s">
        <v>339</v>
      </c>
      <c r="BS1304" s="60"/>
    </row>
    <row r="1305" spans="1:78" s="11" customFormat="1" x14ac:dyDescent="0.2">
      <c r="A1305" s="11" t="s">
        <v>1700</v>
      </c>
      <c r="C1305" s="11" t="s">
        <v>1483</v>
      </c>
      <c r="D1305" s="11" t="s">
        <v>3721</v>
      </c>
      <c r="E1305" s="11" t="s">
        <v>3646</v>
      </c>
      <c r="G1305" s="11" t="s">
        <v>3646</v>
      </c>
      <c r="BS1305" s="60"/>
    </row>
    <row r="1306" spans="1:78" s="11" customFormat="1" x14ac:dyDescent="0.2">
      <c r="A1306" s="11" t="s">
        <v>1700</v>
      </c>
      <c r="C1306" s="11" t="s">
        <v>1483</v>
      </c>
      <c r="D1306" s="11" t="s">
        <v>3721</v>
      </c>
      <c r="E1306" s="11" t="s">
        <v>3671</v>
      </c>
      <c r="F1306" s="11" t="s">
        <v>3672</v>
      </c>
      <c r="G1306" s="11" t="s">
        <v>3671</v>
      </c>
      <c r="H1306" s="11" t="s">
        <v>3672</v>
      </c>
      <c r="BS1306" s="60"/>
    </row>
    <row r="1307" spans="1:78" s="19" customFormat="1" x14ac:dyDescent="0.2">
      <c r="A1307" s="10"/>
      <c r="B1307" s="10"/>
      <c r="C1307" s="10" t="s">
        <v>1483</v>
      </c>
      <c r="D1307" s="10" t="s">
        <v>3721</v>
      </c>
      <c r="E1307" s="10" t="s">
        <v>3671</v>
      </c>
      <c r="F1307" s="10" t="s">
        <v>3672</v>
      </c>
      <c r="G1307" s="10" t="s">
        <v>3671</v>
      </c>
      <c r="H1307" s="10" t="s">
        <v>3672</v>
      </c>
      <c r="I1307" s="10"/>
      <c r="J1307" s="10"/>
      <c r="K1307" s="10"/>
      <c r="L1307" s="10"/>
      <c r="M1307" s="10"/>
      <c r="N1307" s="10"/>
      <c r="O1307" s="10"/>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c r="AK1307" s="10"/>
      <c r="AL1307" s="10"/>
      <c r="AM1307" s="10"/>
      <c r="AN1307" s="10"/>
      <c r="AO1307" s="10"/>
      <c r="AP1307" s="10"/>
      <c r="AQ1307" s="10"/>
      <c r="AR1307" s="10"/>
      <c r="AS1307" s="10"/>
      <c r="AT1307" s="10"/>
      <c r="AU1307" s="10"/>
      <c r="AV1307" s="10"/>
      <c r="AW1307" s="10"/>
      <c r="AX1307" s="10"/>
      <c r="AY1307" s="10"/>
      <c r="AZ1307" s="10"/>
      <c r="BA1307" s="10"/>
      <c r="BB1307" s="10"/>
      <c r="BC1307" s="10"/>
      <c r="BD1307" s="10"/>
      <c r="BE1307" s="10"/>
      <c r="BF1307" s="10"/>
      <c r="BG1307" s="10"/>
      <c r="BH1307" s="10"/>
      <c r="BI1307" s="10"/>
      <c r="BJ1307" s="10"/>
      <c r="BK1307" s="10"/>
      <c r="BL1307" s="10"/>
      <c r="BM1307" s="10"/>
      <c r="BN1307" s="10"/>
      <c r="BO1307" s="10"/>
      <c r="BP1307" s="10"/>
      <c r="BQ1307" s="10"/>
      <c r="BR1307" s="10" t="s">
        <v>67</v>
      </c>
      <c r="BS1307" s="12">
        <v>44964</v>
      </c>
      <c r="BT1307" s="10" t="s">
        <v>3669</v>
      </c>
      <c r="BU1307" s="57" t="s">
        <v>3702</v>
      </c>
      <c r="BV1307" s="10"/>
      <c r="BW1307" s="10"/>
      <c r="BX1307" s="10"/>
      <c r="BY1307" s="10"/>
      <c r="BZ1307" s="10"/>
    </row>
    <row r="1308" spans="1:78" s="19" customFormat="1" x14ac:dyDescent="0.2">
      <c r="A1308" s="11" t="s">
        <v>1700</v>
      </c>
      <c r="B1308" s="11"/>
      <c r="C1308" s="11" t="s">
        <v>1483</v>
      </c>
      <c r="D1308" s="11" t="s">
        <v>3721</v>
      </c>
      <c r="E1308" s="11" t="s">
        <v>3671</v>
      </c>
      <c r="F1308" s="11" t="s">
        <v>3672</v>
      </c>
      <c r="G1308" s="11" t="s">
        <v>3874</v>
      </c>
      <c r="H1308" s="11" t="s">
        <v>477</v>
      </c>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1"/>
      <c r="BH1308" s="11"/>
      <c r="BI1308" s="11"/>
      <c r="BJ1308" s="11"/>
      <c r="BK1308" s="11"/>
      <c r="BL1308" s="11"/>
      <c r="BM1308" s="11"/>
      <c r="BN1308" s="11"/>
      <c r="BO1308" s="11"/>
      <c r="BP1308" s="11"/>
      <c r="BQ1308" s="11"/>
      <c r="BR1308" s="11"/>
      <c r="BS1308" s="60"/>
      <c r="BT1308" s="11"/>
      <c r="BU1308" s="11"/>
      <c r="BV1308" s="11"/>
      <c r="BW1308" s="11"/>
      <c r="BX1308" s="11"/>
      <c r="BY1308" s="11"/>
      <c r="BZ1308" s="11"/>
    </row>
    <row r="1309" spans="1:78" s="11" customFormat="1" x14ac:dyDescent="0.2">
      <c r="A1309" s="11" t="s">
        <v>1700</v>
      </c>
      <c r="C1309" s="11" t="s">
        <v>1483</v>
      </c>
      <c r="D1309" s="11" t="s">
        <v>3721</v>
      </c>
      <c r="E1309" s="11" t="s">
        <v>3671</v>
      </c>
      <c r="G1309" s="11" t="s">
        <v>3671</v>
      </c>
      <c r="BS1309" s="60"/>
    </row>
    <row r="1310" spans="1:78" s="11" customFormat="1" x14ac:dyDescent="0.2">
      <c r="A1310" s="11" t="s">
        <v>1700</v>
      </c>
      <c r="C1310" s="11" t="s">
        <v>1483</v>
      </c>
      <c r="D1310" s="11" t="s">
        <v>3721</v>
      </c>
      <c r="E1310" s="11" t="s">
        <v>3671</v>
      </c>
      <c r="G1310" s="11" t="s">
        <v>3874</v>
      </c>
      <c r="BS1310" s="60"/>
    </row>
    <row r="1311" spans="1:78" s="19" customFormat="1" x14ac:dyDescent="0.2">
      <c r="A1311" s="19" t="s">
        <v>1700</v>
      </c>
      <c r="C1311" s="19" t="s">
        <v>1483</v>
      </c>
      <c r="D1311" s="19" t="s">
        <v>3721</v>
      </c>
      <c r="E1311" s="19" t="s">
        <v>3877</v>
      </c>
      <c r="F1311" s="19" t="s">
        <v>3878</v>
      </c>
      <c r="G1311" s="19" t="s">
        <v>3877</v>
      </c>
      <c r="H1311" s="19" t="s">
        <v>3878</v>
      </c>
      <c r="BS1311" s="62"/>
    </row>
    <row r="1312" spans="1:78" s="54" customFormat="1" x14ac:dyDescent="0.2">
      <c r="A1312" s="19" t="s">
        <v>1700</v>
      </c>
      <c r="B1312" s="19"/>
      <c r="C1312" s="19" t="s">
        <v>1483</v>
      </c>
      <c r="D1312" s="19" t="s">
        <v>3721</v>
      </c>
      <c r="E1312" s="19" t="s">
        <v>3877</v>
      </c>
      <c r="F1312" s="19"/>
      <c r="G1312" s="19" t="s">
        <v>3877</v>
      </c>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c r="AG1312" s="19"/>
      <c r="AH1312" s="19"/>
      <c r="AI1312" s="19"/>
      <c r="AJ1312" s="19"/>
      <c r="AK1312" s="19"/>
      <c r="AL1312" s="19"/>
      <c r="AM1312" s="19"/>
      <c r="AN1312" s="19"/>
      <c r="AO1312" s="19"/>
      <c r="AP1312" s="19"/>
      <c r="AQ1312" s="19"/>
      <c r="AR1312" s="19"/>
      <c r="AS1312" s="19"/>
      <c r="AT1312" s="19"/>
      <c r="AU1312" s="19"/>
      <c r="AV1312" s="19"/>
      <c r="AW1312" s="19"/>
      <c r="AX1312" s="19"/>
      <c r="AY1312" s="19"/>
      <c r="AZ1312" s="19"/>
      <c r="BA1312" s="19"/>
      <c r="BB1312" s="19"/>
      <c r="BC1312" s="19"/>
      <c r="BD1312" s="19"/>
      <c r="BE1312" s="19"/>
      <c r="BF1312" s="19"/>
      <c r="BG1312" s="19"/>
      <c r="BH1312" s="19"/>
      <c r="BI1312" s="19"/>
      <c r="BJ1312" s="19"/>
      <c r="BK1312" s="19"/>
      <c r="BL1312" s="19"/>
      <c r="BM1312" s="19"/>
      <c r="BN1312" s="19"/>
      <c r="BO1312" s="19"/>
      <c r="BP1312" s="19"/>
      <c r="BQ1312" s="19"/>
      <c r="BR1312" s="19"/>
      <c r="BS1312" s="62"/>
      <c r="BT1312" s="19"/>
      <c r="BU1312" s="19"/>
      <c r="BV1312" s="19"/>
      <c r="BW1312" s="19"/>
      <c r="BX1312" s="19"/>
      <c r="BY1312" s="19"/>
      <c r="BZ1312" s="19"/>
    </row>
    <row r="1313" spans="1:78" s="19" customFormat="1" ht="15" customHeight="1" x14ac:dyDescent="0.2">
      <c r="A1313" s="11" t="s">
        <v>1700</v>
      </c>
      <c r="B1313" s="11"/>
      <c r="C1313" s="11" t="s">
        <v>1483</v>
      </c>
      <c r="D1313" s="11" t="s">
        <v>3721</v>
      </c>
      <c r="E1313" s="11" t="s">
        <v>3732</v>
      </c>
      <c r="F1313" s="11" t="s">
        <v>3876</v>
      </c>
      <c r="G1313" s="11" t="s">
        <v>3732</v>
      </c>
      <c r="H1313" s="11" t="s">
        <v>3876</v>
      </c>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1"/>
      <c r="BH1313" s="11"/>
      <c r="BI1313" s="11"/>
      <c r="BJ1313" s="11"/>
      <c r="BK1313" s="11"/>
      <c r="BL1313" s="11"/>
      <c r="BM1313" s="11"/>
      <c r="BN1313" s="11"/>
      <c r="BO1313" s="11"/>
      <c r="BP1313" s="11"/>
      <c r="BQ1313" s="11"/>
      <c r="BR1313" s="11"/>
      <c r="BS1313" s="60"/>
      <c r="BT1313" s="11"/>
      <c r="BU1313" s="11"/>
      <c r="BV1313" s="11"/>
      <c r="BW1313" s="11"/>
      <c r="BX1313" s="11"/>
      <c r="BY1313" s="11"/>
      <c r="BZ1313" s="11"/>
    </row>
    <row r="1314" spans="1:78" s="19" customFormat="1" x14ac:dyDescent="0.2">
      <c r="A1314" s="11" t="s">
        <v>1700</v>
      </c>
      <c r="B1314" s="11"/>
      <c r="C1314" s="11" t="s">
        <v>1483</v>
      </c>
      <c r="D1314" s="11" t="s">
        <v>3721</v>
      </c>
      <c r="E1314" s="11" t="s">
        <v>3732</v>
      </c>
      <c r="F1314" s="11" t="s">
        <v>3875</v>
      </c>
      <c r="G1314" s="11" t="s">
        <v>3732</v>
      </c>
      <c r="H1314" s="11" t="s">
        <v>3875</v>
      </c>
      <c r="I1314" s="11"/>
      <c r="J1314" s="11"/>
      <c r="K1314" s="11"/>
      <c r="L1314" s="11"/>
      <c r="M1314" s="11"/>
      <c r="N1314" s="11"/>
      <c r="O1314" s="11"/>
      <c r="P1314" s="11"/>
      <c r="Q1314" s="11"/>
      <c r="R1314" s="11"/>
      <c r="S1314" s="11"/>
      <c r="T1314" s="11"/>
      <c r="U1314" s="11"/>
      <c r="V1314" s="11"/>
      <c r="W1314" s="11"/>
      <c r="X1314" s="11"/>
      <c r="Y1314" s="11"/>
      <c r="Z1314" s="11"/>
      <c r="AA1314" s="11"/>
      <c r="AB1314" s="11"/>
      <c r="AC1314" s="11"/>
      <c r="AD1314" s="11"/>
      <c r="AE1314" s="11"/>
      <c r="AF1314" s="11"/>
      <c r="AG1314" s="11"/>
      <c r="AH1314" s="11"/>
      <c r="AI1314" s="11"/>
      <c r="AJ1314" s="11"/>
      <c r="AK1314" s="11"/>
      <c r="AL1314" s="11"/>
      <c r="AM1314" s="11"/>
      <c r="AN1314" s="11"/>
      <c r="AO1314" s="11"/>
      <c r="AP1314" s="11"/>
      <c r="AQ1314" s="11"/>
      <c r="AR1314" s="11"/>
      <c r="AS1314" s="11"/>
      <c r="AT1314" s="11"/>
      <c r="AU1314" s="11"/>
      <c r="AV1314" s="11"/>
      <c r="AW1314" s="11"/>
      <c r="AX1314" s="11"/>
      <c r="AY1314" s="11"/>
      <c r="AZ1314" s="11"/>
      <c r="BA1314" s="11"/>
      <c r="BB1314" s="11"/>
      <c r="BC1314" s="11"/>
      <c r="BD1314" s="11"/>
      <c r="BE1314" s="11"/>
      <c r="BF1314" s="11"/>
      <c r="BG1314" s="11"/>
      <c r="BH1314" s="11"/>
      <c r="BI1314" s="11"/>
      <c r="BJ1314" s="11"/>
      <c r="BK1314" s="11"/>
      <c r="BL1314" s="11"/>
      <c r="BM1314" s="11"/>
      <c r="BN1314" s="11"/>
      <c r="BO1314" s="11"/>
      <c r="BP1314" s="11"/>
      <c r="BQ1314" s="11"/>
      <c r="BR1314" s="11"/>
      <c r="BS1314" s="60"/>
      <c r="BT1314" s="11"/>
      <c r="BU1314" s="11"/>
      <c r="BV1314" s="11"/>
      <c r="BW1314" s="11"/>
      <c r="BX1314" s="11"/>
      <c r="BY1314" s="11"/>
      <c r="BZ1314" s="11"/>
    </row>
    <row r="1315" spans="1:78" s="19" customFormat="1" x14ac:dyDescent="0.2">
      <c r="A1315" s="11" t="s">
        <v>1700</v>
      </c>
      <c r="B1315" s="11"/>
      <c r="C1315" s="11" t="s">
        <v>1483</v>
      </c>
      <c r="D1315" s="11" t="s">
        <v>3721</v>
      </c>
      <c r="E1315" s="11" t="s">
        <v>3732</v>
      </c>
      <c r="F1315" s="11"/>
      <c r="G1315" s="11" t="s">
        <v>3732</v>
      </c>
      <c r="H1315" s="11" t="s">
        <v>3694</v>
      </c>
      <c r="I1315" s="11"/>
      <c r="J1315" s="11"/>
      <c r="K1315" s="11"/>
      <c r="L1315" s="11"/>
      <c r="M1315" s="11"/>
      <c r="N1315" s="11"/>
      <c r="O1315" s="11"/>
      <c r="P1315" s="11"/>
      <c r="Q1315" s="11"/>
      <c r="R1315" s="11"/>
      <c r="S1315" s="11"/>
      <c r="T1315" s="11"/>
      <c r="U1315" s="11"/>
      <c r="V1315" s="11"/>
      <c r="W1315" s="11"/>
      <c r="X1315" s="11"/>
      <c r="Y1315" s="11"/>
      <c r="Z1315" s="11"/>
      <c r="AA1315" s="11"/>
      <c r="AB1315" s="11"/>
      <c r="AC1315" s="11"/>
      <c r="AD1315" s="11"/>
      <c r="AE1315" s="11"/>
      <c r="AF1315" s="11"/>
      <c r="AG1315" s="11"/>
      <c r="AH1315" s="11"/>
      <c r="AI1315" s="11"/>
      <c r="AJ1315" s="11"/>
      <c r="AK1315" s="11"/>
      <c r="AL1315" s="11"/>
      <c r="AM1315" s="11"/>
      <c r="AN1315" s="11"/>
      <c r="AO1315" s="11"/>
      <c r="AP1315" s="11"/>
      <c r="AQ1315" s="11"/>
      <c r="AR1315" s="11"/>
      <c r="AS1315" s="11"/>
      <c r="AT1315" s="11"/>
      <c r="AU1315" s="11"/>
      <c r="AV1315" s="11"/>
      <c r="AW1315" s="11"/>
      <c r="AX1315" s="11"/>
      <c r="AY1315" s="11"/>
      <c r="AZ1315" s="11"/>
      <c r="BA1315" s="11"/>
      <c r="BB1315" s="11"/>
      <c r="BC1315" s="11"/>
      <c r="BD1315" s="11"/>
      <c r="BE1315" s="11"/>
      <c r="BF1315" s="11"/>
      <c r="BG1315" s="11"/>
      <c r="BH1315" s="11"/>
      <c r="BI1315" s="11"/>
      <c r="BJ1315" s="11"/>
      <c r="BK1315" s="11"/>
      <c r="BL1315" s="11"/>
      <c r="BM1315" s="11"/>
      <c r="BN1315" s="11"/>
      <c r="BO1315" s="11"/>
      <c r="BP1315" s="11"/>
      <c r="BQ1315" s="11"/>
      <c r="BR1315" s="11"/>
      <c r="BS1315" s="60"/>
      <c r="BT1315" s="11"/>
      <c r="BU1315" s="11"/>
      <c r="BV1315" s="11"/>
      <c r="BW1315" s="11"/>
      <c r="BX1315" s="11"/>
      <c r="BY1315" s="11"/>
      <c r="BZ1315" s="11"/>
    </row>
    <row r="1316" spans="1:78" s="19" customFormat="1" x14ac:dyDescent="0.2">
      <c r="A1316" s="11" t="s">
        <v>1700</v>
      </c>
      <c r="B1316" s="11"/>
      <c r="C1316" s="11" t="s">
        <v>1483</v>
      </c>
      <c r="D1316" s="11" t="s">
        <v>3721</v>
      </c>
      <c r="E1316" s="11" t="s">
        <v>3732</v>
      </c>
      <c r="F1316" s="11"/>
      <c r="G1316" s="11" t="s">
        <v>3732</v>
      </c>
      <c r="H1316" s="11"/>
      <c r="I1316" s="11"/>
      <c r="J1316" s="11"/>
      <c r="K1316" s="11"/>
      <c r="L1316" s="11"/>
      <c r="M1316" s="11"/>
      <c r="N1316" s="11"/>
      <c r="O1316" s="11"/>
      <c r="P1316" s="11"/>
      <c r="Q1316" s="11"/>
      <c r="R1316" s="11"/>
      <c r="S1316" s="11"/>
      <c r="T1316" s="11"/>
      <c r="U1316" s="11"/>
      <c r="V1316" s="11"/>
      <c r="W1316" s="11"/>
      <c r="X1316" s="11"/>
      <c r="Y1316" s="11"/>
      <c r="Z1316" s="11"/>
      <c r="AA1316" s="11"/>
      <c r="AB1316" s="11"/>
      <c r="AC1316" s="11"/>
      <c r="AD1316" s="11"/>
      <c r="AE1316" s="11"/>
      <c r="AF1316" s="11"/>
      <c r="AG1316" s="11"/>
      <c r="AH1316" s="11"/>
      <c r="AI1316" s="11"/>
      <c r="AJ1316" s="11"/>
      <c r="AK1316" s="11"/>
      <c r="AL1316" s="11"/>
      <c r="AM1316" s="11"/>
      <c r="AN1316" s="11"/>
      <c r="AO1316" s="11"/>
      <c r="AP1316" s="11"/>
      <c r="AQ1316" s="11"/>
      <c r="AR1316" s="11"/>
      <c r="AS1316" s="11"/>
      <c r="AT1316" s="11"/>
      <c r="AU1316" s="11"/>
      <c r="AV1316" s="11"/>
      <c r="AW1316" s="11"/>
      <c r="AX1316" s="11"/>
      <c r="AY1316" s="11"/>
      <c r="AZ1316" s="11"/>
      <c r="BA1316" s="11"/>
      <c r="BB1316" s="11"/>
      <c r="BC1316" s="11"/>
      <c r="BD1316" s="11"/>
      <c r="BE1316" s="11"/>
      <c r="BF1316" s="11"/>
      <c r="BG1316" s="11"/>
      <c r="BH1316" s="11"/>
      <c r="BI1316" s="11"/>
      <c r="BJ1316" s="11"/>
      <c r="BK1316" s="11"/>
      <c r="BL1316" s="11"/>
      <c r="BM1316" s="11"/>
      <c r="BN1316" s="11"/>
      <c r="BO1316" s="11"/>
      <c r="BP1316" s="11"/>
      <c r="BQ1316" s="11"/>
      <c r="BR1316" s="11"/>
      <c r="BS1316" s="60"/>
      <c r="BT1316" s="11"/>
      <c r="BU1316" s="11"/>
      <c r="BV1316" s="11"/>
      <c r="BW1316" s="11"/>
      <c r="BX1316" s="11"/>
      <c r="BY1316" s="11"/>
      <c r="BZ1316" s="11"/>
    </row>
    <row r="1317" spans="1:78" s="11" customFormat="1" x14ac:dyDescent="0.2">
      <c r="A1317" s="6"/>
      <c r="B1317" s="6"/>
      <c r="C1317" s="6" t="s">
        <v>1483</v>
      </c>
      <c r="D1317" s="6" t="s">
        <v>3721</v>
      </c>
      <c r="E1317" s="6" t="s">
        <v>3732</v>
      </c>
      <c r="F1317" s="6"/>
      <c r="G1317" s="6" t="s">
        <v>126</v>
      </c>
      <c r="H1317" s="6" t="s">
        <v>3694</v>
      </c>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c r="AI1317" s="6"/>
      <c r="AJ1317" s="6"/>
      <c r="AK1317" s="6"/>
      <c r="AL1317" s="6"/>
      <c r="AM1317" s="6"/>
      <c r="AN1317" s="6"/>
      <c r="AO1317" s="6"/>
      <c r="AP1317" s="6"/>
      <c r="AQ1317" s="6"/>
      <c r="AR1317" s="6"/>
      <c r="AS1317" s="6"/>
      <c r="AT1317" s="6"/>
      <c r="AU1317" s="6"/>
      <c r="AV1317" s="6"/>
      <c r="AW1317" s="6">
        <v>11</v>
      </c>
      <c r="AX1317" s="6"/>
      <c r="AY1317" s="6"/>
      <c r="AZ1317" s="6"/>
      <c r="BA1317" s="6"/>
      <c r="BB1317" s="6"/>
      <c r="BC1317" s="6"/>
      <c r="BD1317" s="6"/>
      <c r="BE1317" s="6"/>
      <c r="BF1317" s="6"/>
      <c r="BG1317" s="6"/>
      <c r="BH1317" s="6"/>
      <c r="BI1317" s="6"/>
      <c r="BJ1317" s="6"/>
      <c r="BK1317" s="6"/>
      <c r="BL1317" s="6"/>
      <c r="BM1317" s="6"/>
      <c r="BN1317" s="6"/>
      <c r="BO1317" s="6"/>
      <c r="BP1317" s="6"/>
      <c r="BQ1317" s="6" t="s">
        <v>3695</v>
      </c>
      <c r="BR1317" s="6" t="s">
        <v>67</v>
      </c>
      <c r="BS1317" s="7">
        <v>44964</v>
      </c>
      <c r="BT1317" s="6" t="s">
        <v>3669</v>
      </c>
      <c r="BU1317" s="58" t="s">
        <v>3702</v>
      </c>
      <c r="BV1317" s="6"/>
      <c r="BW1317" s="6"/>
      <c r="BX1317" s="6"/>
      <c r="BY1317" s="6"/>
      <c r="BZ1317" s="6"/>
    </row>
    <row r="1318" spans="1:78" s="11" customFormat="1" x14ac:dyDescent="0.2">
      <c r="A1318" s="45"/>
      <c r="B1318" s="45"/>
      <c r="C1318" s="45" t="s">
        <v>1483</v>
      </c>
      <c r="D1318" s="45" t="s">
        <v>966</v>
      </c>
      <c r="E1318" s="45" t="s">
        <v>967</v>
      </c>
      <c r="F1318" s="45" t="s">
        <v>968</v>
      </c>
      <c r="G1318" s="45" t="s">
        <v>967</v>
      </c>
      <c r="H1318" s="45" t="s">
        <v>968</v>
      </c>
      <c r="I1318" s="45"/>
      <c r="J1318" s="45"/>
      <c r="K1318" s="45" t="s">
        <v>415</v>
      </c>
      <c r="L1318" s="45" t="s">
        <v>416</v>
      </c>
      <c r="M1318" s="45"/>
      <c r="N1318" s="45"/>
      <c r="O1318" s="45"/>
      <c r="P1318" s="45"/>
      <c r="Q1318" s="45"/>
      <c r="R1318" s="45"/>
      <c r="S1318" s="45"/>
      <c r="T1318" s="45"/>
      <c r="U1318" s="45"/>
      <c r="V1318" s="45"/>
      <c r="W1318" s="45"/>
      <c r="X1318" s="45"/>
      <c r="Y1318" s="45"/>
      <c r="Z1318" s="45"/>
      <c r="AA1318" s="45"/>
      <c r="AB1318" s="45"/>
      <c r="AC1318" s="45"/>
      <c r="AD1318" s="45"/>
      <c r="AE1318" s="45"/>
      <c r="AF1318" s="45"/>
      <c r="AG1318" s="45"/>
      <c r="AH1318" s="45"/>
      <c r="AI1318" s="45"/>
      <c r="AJ1318" s="45"/>
      <c r="AK1318" s="45"/>
      <c r="AL1318" s="45"/>
      <c r="AM1318" s="45"/>
      <c r="AN1318" s="45"/>
      <c r="AO1318" s="45"/>
      <c r="AP1318" s="45"/>
      <c r="AQ1318" s="45"/>
      <c r="AR1318" s="45"/>
      <c r="AS1318" s="45"/>
      <c r="AT1318" s="45"/>
      <c r="AU1318" s="45"/>
      <c r="AV1318" s="45"/>
      <c r="AW1318" s="45">
        <v>3.3</v>
      </c>
      <c r="AX1318" s="45"/>
      <c r="AY1318" s="45"/>
      <c r="AZ1318" s="45"/>
      <c r="BA1318" s="45"/>
      <c r="BB1318" s="45"/>
      <c r="BC1318" s="45"/>
      <c r="BD1318" s="45"/>
      <c r="BE1318" s="45"/>
      <c r="BF1318" s="45"/>
      <c r="BG1318" s="45"/>
      <c r="BH1318" s="45"/>
      <c r="BI1318" s="45"/>
      <c r="BJ1318" s="45"/>
      <c r="BK1318" s="45"/>
      <c r="BL1318" s="45"/>
      <c r="BM1318" s="45"/>
      <c r="BN1318" s="45"/>
      <c r="BO1318" s="45"/>
      <c r="BP1318" s="45"/>
      <c r="BQ1318" s="45"/>
      <c r="BR1318" s="45" t="s">
        <v>67</v>
      </c>
      <c r="BS1318" s="45"/>
      <c r="BT1318" s="45" t="s">
        <v>417</v>
      </c>
      <c r="BU1318" s="45" t="s">
        <v>418</v>
      </c>
      <c r="BV1318" s="45" t="s">
        <v>60</v>
      </c>
      <c r="BW1318" s="45" t="s">
        <v>417</v>
      </c>
      <c r="BX1318" s="45"/>
      <c r="BY1318" s="45"/>
      <c r="BZ1318" s="45"/>
    </row>
    <row r="1319" spans="1:78" s="10" customFormat="1" x14ac:dyDescent="0.2">
      <c r="A1319" s="45" t="s">
        <v>2175</v>
      </c>
      <c r="B1319" s="45" t="s">
        <v>322</v>
      </c>
      <c r="C1319" s="45" t="s">
        <v>1483</v>
      </c>
      <c r="D1319" s="45" t="s">
        <v>966</v>
      </c>
      <c r="E1319" s="45" t="s">
        <v>967</v>
      </c>
      <c r="F1319" s="45" t="s">
        <v>968</v>
      </c>
      <c r="G1319" s="45" t="s">
        <v>978</v>
      </c>
      <c r="H1319" s="45" t="s">
        <v>2176</v>
      </c>
      <c r="I1319" s="45"/>
      <c r="J1319" s="45"/>
      <c r="K1319" s="45"/>
      <c r="L1319" s="45"/>
      <c r="M1319" s="45"/>
      <c r="N1319" s="45"/>
      <c r="O1319" s="45"/>
      <c r="P1319" s="45"/>
      <c r="Q1319" s="45"/>
      <c r="R1319" s="45"/>
      <c r="S1319" s="45"/>
      <c r="T1319" s="45"/>
      <c r="U1319" s="45"/>
      <c r="V1319" s="45"/>
      <c r="W1319" s="45"/>
      <c r="X1319" s="45"/>
      <c r="Y1319" s="45"/>
      <c r="Z1319" s="45"/>
      <c r="AA1319" s="45"/>
      <c r="AB1319" s="45"/>
      <c r="AC1319" s="45"/>
      <c r="AD1319" s="45"/>
      <c r="AE1319" s="45"/>
      <c r="AF1319" s="45"/>
      <c r="AG1319" s="45"/>
      <c r="AH1319" s="45"/>
      <c r="AI1319" s="45"/>
      <c r="AJ1319" s="45"/>
      <c r="AK1319" s="45"/>
      <c r="AL1319" s="45"/>
      <c r="AM1319" s="45"/>
      <c r="AN1319" s="45"/>
      <c r="AO1319" s="45"/>
      <c r="AP1319" s="45"/>
      <c r="AQ1319" s="45"/>
      <c r="AR1319" s="45"/>
      <c r="AS1319" s="45"/>
      <c r="AT1319" s="45"/>
      <c r="AU1319" s="45"/>
      <c r="AV1319" s="45"/>
      <c r="AW1319" s="45"/>
      <c r="AX1319" s="45"/>
      <c r="AY1319" s="45"/>
      <c r="AZ1319" s="45"/>
      <c r="BA1319" s="45">
        <v>3.8</v>
      </c>
      <c r="BB1319" s="45">
        <v>3</v>
      </c>
      <c r="BC1319" s="45">
        <v>3.2</v>
      </c>
      <c r="BD1319" s="45">
        <v>3.2</v>
      </c>
      <c r="BE1319" s="45"/>
      <c r="BF1319" s="45"/>
      <c r="BG1319" s="45"/>
      <c r="BH1319" s="45"/>
      <c r="BI1319" s="45"/>
      <c r="BJ1319" s="45"/>
      <c r="BK1319" s="45"/>
      <c r="BL1319" s="45"/>
      <c r="BM1319" s="45"/>
      <c r="BN1319" s="45"/>
      <c r="BO1319" s="45"/>
      <c r="BP1319" s="45"/>
      <c r="BQ1319" s="45"/>
      <c r="BR1319" s="45" t="s">
        <v>67</v>
      </c>
      <c r="BS1319" s="53">
        <v>44819</v>
      </c>
      <c r="BT1319" s="45" t="s">
        <v>59</v>
      </c>
      <c r="BU1319" s="45">
        <v>3485</v>
      </c>
      <c r="BV1319" s="45" t="s">
        <v>60</v>
      </c>
      <c r="BW1319" s="45" t="s">
        <v>59</v>
      </c>
      <c r="BX1319" s="45"/>
      <c r="BY1319" s="45"/>
      <c r="BZ1319" s="45"/>
    </row>
    <row r="1320" spans="1:78" s="11" customFormat="1" x14ac:dyDescent="0.2">
      <c r="A1320" s="11" t="s">
        <v>1700</v>
      </c>
      <c r="C1320" s="11" t="s">
        <v>1483</v>
      </c>
      <c r="D1320" s="11" t="s">
        <v>1491</v>
      </c>
      <c r="E1320" s="11" t="s">
        <v>2617</v>
      </c>
      <c r="F1320" s="11" t="s">
        <v>2618</v>
      </c>
      <c r="G1320" s="11" t="s">
        <v>2617</v>
      </c>
      <c r="H1320" s="11" t="s">
        <v>1620</v>
      </c>
      <c r="BS1320" s="60"/>
    </row>
    <row r="1321" spans="1:78" s="11" customFormat="1" x14ac:dyDescent="0.2">
      <c r="A1321" s="11" t="s">
        <v>1700</v>
      </c>
      <c r="C1321" s="11" t="s">
        <v>1483</v>
      </c>
      <c r="D1321" s="11" t="s">
        <v>1491</v>
      </c>
      <c r="E1321" s="11" t="s">
        <v>2617</v>
      </c>
      <c r="F1321" s="11" t="s">
        <v>2618</v>
      </c>
      <c r="G1321" s="11" t="s">
        <v>2617</v>
      </c>
      <c r="H1321" s="11" t="s">
        <v>2618</v>
      </c>
      <c r="BS1321" s="60"/>
    </row>
    <row r="1322" spans="1:78" s="8" customFormat="1" x14ac:dyDescent="0.2">
      <c r="A1322" s="10" t="s">
        <v>2616</v>
      </c>
      <c r="B1322" s="10"/>
      <c r="C1322" s="10" t="s">
        <v>1483</v>
      </c>
      <c r="D1322" s="10" t="s">
        <v>1491</v>
      </c>
      <c r="E1322" s="10" t="s">
        <v>2617</v>
      </c>
      <c r="F1322" s="10" t="s">
        <v>2618</v>
      </c>
      <c r="G1322" s="10" t="s">
        <v>2617</v>
      </c>
      <c r="H1322" s="10" t="s">
        <v>2618</v>
      </c>
      <c r="I1322" s="10"/>
      <c r="J1322" s="10"/>
      <c r="K1322" s="10"/>
      <c r="L1322" s="10"/>
      <c r="M1322" s="10"/>
      <c r="N1322" s="10"/>
      <c r="O1322" s="10"/>
      <c r="P1322" s="10"/>
      <c r="Q1322" s="10"/>
      <c r="R1322" s="10"/>
      <c r="S1322" s="10"/>
      <c r="T1322" s="10"/>
      <c r="U1322" s="10"/>
      <c r="V1322" s="10"/>
      <c r="W1322" s="10"/>
      <c r="X1322" s="10"/>
      <c r="Y1322" s="10"/>
      <c r="Z1322" s="10"/>
      <c r="AA1322" s="10"/>
      <c r="AB1322" s="10"/>
      <c r="AC1322" s="10"/>
      <c r="AD1322" s="10"/>
      <c r="AE1322" s="10"/>
      <c r="AF1322" s="10"/>
      <c r="AG1322" s="10"/>
      <c r="AH1322" s="10"/>
      <c r="AI1322" s="10"/>
      <c r="AJ1322" s="10"/>
      <c r="AK1322" s="10"/>
      <c r="AL1322" s="10"/>
      <c r="AM1322" s="10"/>
      <c r="AN1322" s="10"/>
      <c r="AO1322" s="10"/>
      <c r="AP1322" s="10"/>
      <c r="AQ1322" s="10"/>
      <c r="AR1322" s="10"/>
      <c r="AS1322" s="10"/>
      <c r="AT1322" s="10"/>
      <c r="AU1322" s="10"/>
      <c r="AV1322" s="10"/>
      <c r="AW1322" s="10"/>
      <c r="AX1322" s="10"/>
      <c r="AY1322" s="10"/>
      <c r="AZ1322" s="10"/>
      <c r="BA1322" s="10"/>
      <c r="BB1322" s="10"/>
      <c r="BC1322" s="10"/>
      <c r="BD1322" s="10"/>
      <c r="BE1322" s="10"/>
      <c r="BF1322" s="10"/>
      <c r="BG1322" s="10"/>
      <c r="BH1322" s="10"/>
      <c r="BI1322" s="10"/>
      <c r="BJ1322" s="10"/>
      <c r="BK1322" s="10"/>
      <c r="BL1322" s="10"/>
      <c r="BM1322" s="10"/>
      <c r="BN1322" s="10"/>
      <c r="BO1322" s="10"/>
      <c r="BP1322" s="10"/>
      <c r="BQ1322" s="10"/>
      <c r="BR1322" s="10" t="s">
        <v>67</v>
      </c>
      <c r="BS1322" s="12">
        <v>44827</v>
      </c>
      <c r="BT1322" s="10" t="s">
        <v>2590</v>
      </c>
      <c r="BU1322" s="10">
        <v>1985</v>
      </c>
      <c r="BV1322" s="10" t="s">
        <v>60</v>
      </c>
      <c r="BW1322" s="10"/>
      <c r="BX1322"/>
      <c r="BY1322"/>
      <c r="BZ1322"/>
    </row>
    <row r="1323" spans="1:78" s="11" customFormat="1" x14ac:dyDescent="0.2">
      <c r="A1323" s="6"/>
      <c r="B1323" s="6" t="s">
        <v>63</v>
      </c>
      <c r="C1323" s="6" t="s">
        <v>1483</v>
      </c>
      <c r="D1323" s="6" t="s">
        <v>1491</v>
      </c>
      <c r="E1323" s="6" t="s">
        <v>2617</v>
      </c>
      <c r="F1323" s="6" t="s">
        <v>2618</v>
      </c>
      <c r="G1323" s="6" t="s">
        <v>2617</v>
      </c>
      <c r="H1323" s="6" t="s">
        <v>2618</v>
      </c>
      <c r="I1323" s="6"/>
      <c r="J1323" s="6"/>
      <c r="K1323" s="6"/>
      <c r="L1323" s="6"/>
      <c r="M1323" s="6"/>
      <c r="N1323" s="6"/>
      <c r="O1323" s="6"/>
      <c r="P1323" s="6"/>
      <c r="Q1323" s="6"/>
      <c r="R1323" s="6"/>
      <c r="S1323" s="6"/>
      <c r="T1323" s="6"/>
      <c r="U1323" s="6"/>
      <c r="V1323" s="6"/>
      <c r="W1323" s="6"/>
      <c r="X1323" s="6"/>
      <c r="Y1323" s="6"/>
      <c r="Z1323" s="6"/>
      <c r="AA1323" s="6"/>
      <c r="AB1323" s="6"/>
      <c r="AC1323" s="6">
        <v>5.5</v>
      </c>
      <c r="AD1323" s="6"/>
      <c r="AE1323" s="6"/>
      <c r="AF1323" s="6">
        <v>7.5</v>
      </c>
      <c r="AG1323" s="6">
        <v>4.2</v>
      </c>
      <c r="AH1323" s="6"/>
      <c r="AI1323" s="6"/>
      <c r="AJ1323" s="6">
        <v>6</v>
      </c>
      <c r="AK1323" s="6"/>
      <c r="AL1323" s="6"/>
      <c r="AM1323" s="6"/>
      <c r="AN1323" s="6"/>
      <c r="AO1323" s="6"/>
      <c r="AP1323" s="6"/>
      <c r="AQ1323" s="6"/>
      <c r="AR1323" s="6"/>
      <c r="AS1323" s="6"/>
      <c r="AT1323" s="6"/>
      <c r="AU1323" s="6"/>
      <c r="AV1323" s="6"/>
      <c r="AW1323" s="6"/>
      <c r="AX1323" s="6"/>
      <c r="AY1323" s="6"/>
      <c r="AZ1323" s="6"/>
      <c r="BA1323" s="6">
        <v>7</v>
      </c>
      <c r="BB1323" s="6"/>
      <c r="BC1323" s="6"/>
      <c r="BD1323" s="6">
        <v>4.5</v>
      </c>
      <c r="BE1323" s="6"/>
      <c r="BF1323" s="6"/>
      <c r="BG1323" s="6"/>
      <c r="BH1323" s="6"/>
      <c r="BI1323" s="6">
        <v>15.5</v>
      </c>
      <c r="BJ1323" s="6">
        <v>21</v>
      </c>
      <c r="BK1323" s="6"/>
      <c r="BL1323" s="6"/>
      <c r="BM1323" s="6"/>
      <c r="BN1323" s="6"/>
      <c r="BO1323" s="6"/>
      <c r="BP1323" s="6">
        <v>44</v>
      </c>
      <c r="BQ1323" s="6"/>
      <c r="BR1323" s="6" t="s">
        <v>67</v>
      </c>
      <c r="BS1323" s="7">
        <v>44964</v>
      </c>
      <c r="BT1323" s="6" t="s">
        <v>3669</v>
      </c>
      <c r="BU1323" s="58" t="s">
        <v>3702</v>
      </c>
      <c r="BV1323" s="6" t="s">
        <v>60</v>
      </c>
      <c r="BW1323" s="6" t="s">
        <v>3669</v>
      </c>
      <c r="BX1323" s="6"/>
      <c r="BY1323" s="6"/>
      <c r="BZ1323" s="6"/>
    </row>
    <row r="1324" spans="1:78" s="11" customFormat="1" x14ac:dyDescent="0.2">
      <c r="A1324" s="11" t="s">
        <v>1700</v>
      </c>
      <c r="C1324" s="11" t="s">
        <v>1483</v>
      </c>
      <c r="D1324" s="11" t="s">
        <v>1491</v>
      </c>
      <c r="E1324" s="11" t="s">
        <v>2617</v>
      </c>
      <c r="G1324" s="11" t="s">
        <v>2617</v>
      </c>
      <c r="BS1324" s="60"/>
    </row>
    <row r="1325" spans="1:78" s="11" customFormat="1" x14ac:dyDescent="0.2">
      <c r="A1325" s="19" t="s">
        <v>1700</v>
      </c>
      <c r="B1325" s="19"/>
      <c r="C1325" s="19" t="s">
        <v>1483</v>
      </c>
      <c r="D1325" s="19" t="s">
        <v>1491</v>
      </c>
      <c r="E1325" s="19" t="s">
        <v>3879</v>
      </c>
      <c r="F1325" s="19" t="s">
        <v>3849</v>
      </c>
      <c r="G1325" s="19" t="s">
        <v>3879</v>
      </c>
      <c r="H1325" s="19" t="s">
        <v>3849</v>
      </c>
      <c r="I1325" s="19"/>
      <c r="J1325" s="19"/>
      <c r="K1325" s="19"/>
      <c r="L1325" s="19"/>
      <c r="M1325" s="19"/>
      <c r="N1325" s="19"/>
      <c r="O1325" s="19"/>
      <c r="P1325" s="19"/>
      <c r="Q1325" s="19"/>
      <c r="R1325" s="19"/>
      <c r="S1325" s="19"/>
      <c r="T1325" s="19"/>
      <c r="U1325" s="19"/>
      <c r="V1325" s="19"/>
      <c r="W1325" s="19"/>
      <c r="X1325" s="19"/>
      <c r="Y1325" s="19"/>
      <c r="Z1325" s="19"/>
      <c r="AA1325" s="19"/>
      <c r="AB1325" s="19"/>
      <c r="AC1325" s="19"/>
      <c r="AD1325" s="19"/>
      <c r="AE1325" s="19"/>
      <c r="AF1325" s="19"/>
      <c r="AG1325" s="19"/>
      <c r="AH1325" s="19"/>
      <c r="AI1325" s="19"/>
      <c r="AJ1325" s="19"/>
      <c r="AK1325" s="19"/>
      <c r="AL1325" s="19"/>
      <c r="AM1325" s="19"/>
      <c r="AN1325" s="19"/>
      <c r="AO1325" s="19"/>
      <c r="AP1325" s="19"/>
      <c r="AQ1325" s="19"/>
      <c r="AR1325" s="19"/>
      <c r="AS1325" s="19"/>
      <c r="AT1325" s="19"/>
      <c r="AU1325" s="19"/>
      <c r="AV1325" s="19"/>
      <c r="AW1325" s="19"/>
      <c r="AX1325" s="19"/>
      <c r="AY1325" s="19"/>
      <c r="AZ1325" s="19"/>
      <c r="BA1325" s="19"/>
      <c r="BB1325" s="19"/>
      <c r="BC1325" s="19"/>
      <c r="BD1325" s="19"/>
      <c r="BE1325" s="19"/>
      <c r="BF1325" s="19"/>
      <c r="BG1325" s="19"/>
      <c r="BH1325" s="19"/>
      <c r="BI1325" s="19"/>
      <c r="BJ1325" s="19"/>
      <c r="BK1325" s="19"/>
      <c r="BL1325" s="19"/>
      <c r="BM1325" s="19"/>
      <c r="BN1325" s="19"/>
      <c r="BO1325" s="19"/>
      <c r="BP1325" s="19"/>
      <c r="BQ1325" s="19"/>
      <c r="BR1325" s="19"/>
      <c r="BS1325" s="62"/>
      <c r="BT1325" s="19"/>
      <c r="BU1325" s="19"/>
      <c r="BV1325" s="19"/>
      <c r="BW1325" s="19"/>
      <c r="BX1325" s="19"/>
      <c r="BY1325" s="19"/>
      <c r="BZ1325" s="19"/>
    </row>
    <row r="1326" spans="1:78" s="11" customFormat="1" x14ac:dyDescent="0.2">
      <c r="A1326" s="19" t="s">
        <v>1700</v>
      </c>
      <c r="B1326" s="19"/>
      <c r="C1326" s="19" t="s">
        <v>1483</v>
      </c>
      <c r="D1326" s="19" t="s">
        <v>1491</v>
      </c>
      <c r="E1326" s="19" t="s">
        <v>3879</v>
      </c>
      <c r="F1326" s="19"/>
      <c r="G1326" s="19" t="s">
        <v>3879</v>
      </c>
      <c r="H1326" s="19"/>
      <c r="I1326" s="19"/>
      <c r="J1326" s="19"/>
      <c r="K1326" s="19"/>
      <c r="L1326" s="19"/>
      <c r="M1326" s="19"/>
      <c r="N1326" s="19"/>
      <c r="O1326" s="19"/>
      <c r="P1326" s="19"/>
      <c r="Q1326" s="19"/>
      <c r="R1326" s="19"/>
      <c r="S1326" s="19"/>
      <c r="T1326" s="19"/>
      <c r="U1326" s="19"/>
      <c r="V1326" s="19"/>
      <c r="W1326" s="19"/>
      <c r="X1326" s="19"/>
      <c r="Y1326" s="19"/>
      <c r="Z1326" s="19"/>
      <c r="AA1326" s="19"/>
      <c r="AB1326" s="19"/>
      <c r="AC1326" s="19"/>
      <c r="AD1326" s="19"/>
      <c r="AE1326" s="19"/>
      <c r="AF1326" s="19"/>
      <c r="AG1326" s="19"/>
      <c r="AH1326" s="19"/>
      <c r="AI1326" s="19"/>
      <c r="AJ1326" s="19"/>
      <c r="AK1326" s="19"/>
      <c r="AL1326" s="19"/>
      <c r="AM1326" s="19"/>
      <c r="AN1326" s="19"/>
      <c r="AO1326" s="19"/>
      <c r="AP1326" s="19"/>
      <c r="AQ1326" s="19"/>
      <c r="AR1326" s="19"/>
      <c r="AS1326" s="19"/>
      <c r="AT1326" s="19"/>
      <c r="AU1326" s="19"/>
      <c r="AV1326" s="19"/>
      <c r="AW1326" s="19"/>
      <c r="AX1326" s="19"/>
      <c r="AY1326" s="19"/>
      <c r="AZ1326" s="19"/>
      <c r="BA1326" s="19"/>
      <c r="BB1326" s="19"/>
      <c r="BC1326" s="19"/>
      <c r="BD1326" s="19"/>
      <c r="BE1326" s="19"/>
      <c r="BF1326" s="19"/>
      <c r="BG1326" s="19"/>
      <c r="BH1326" s="19"/>
      <c r="BI1326" s="19"/>
      <c r="BJ1326" s="19"/>
      <c r="BK1326" s="19"/>
      <c r="BL1326" s="19"/>
      <c r="BM1326" s="19"/>
      <c r="BN1326" s="19"/>
      <c r="BO1326" s="19"/>
      <c r="BP1326" s="19"/>
      <c r="BQ1326" s="19"/>
      <c r="BR1326" s="19"/>
      <c r="BS1326" s="62"/>
      <c r="BT1326" s="19"/>
      <c r="BU1326" s="19"/>
      <c r="BV1326" s="19"/>
      <c r="BW1326" s="19"/>
      <c r="BX1326" s="19"/>
      <c r="BY1326" s="19"/>
      <c r="BZ1326" s="19"/>
    </row>
    <row r="1327" spans="1:78" s="11" customFormat="1" x14ac:dyDescent="0.2">
      <c r="A1327" t="s">
        <v>2185</v>
      </c>
      <c r="B1327" t="s">
        <v>322</v>
      </c>
      <c r="C1327" t="s">
        <v>1483</v>
      </c>
      <c r="D1327" t="s">
        <v>2187</v>
      </c>
      <c r="E1327" t="s">
        <v>2184</v>
      </c>
      <c r="F1327" t="s">
        <v>2186</v>
      </c>
      <c r="G1327" t="s">
        <v>2184</v>
      </c>
      <c r="H1327" t="s">
        <v>2186</v>
      </c>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v>2.2999999999999998</v>
      </c>
      <c r="AT1327"/>
      <c r="AU1327"/>
      <c r="AV1327">
        <v>0.8</v>
      </c>
      <c r="AW1327"/>
      <c r="AX1327"/>
      <c r="AY1327"/>
      <c r="AZ1327"/>
      <c r="BA1327"/>
      <c r="BB1327"/>
      <c r="BC1327"/>
      <c r="BD1327"/>
      <c r="BE1327"/>
      <c r="BF1327"/>
      <c r="BG1327"/>
      <c r="BH1327"/>
      <c r="BI1327"/>
      <c r="BJ1327"/>
      <c r="BK1327"/>
      <c r="BL1327"/>
      <c r="BM1327"/>
      <c r="BN1327"/>
      <c r="BO1327"/>
      <c r="BP1327"/>
      <c r="BQ1327"/>
      <c r="BR1327" t="s">
        <v>67</v>
      </c>
      <c r="BS1327" s="1">
        <v>44819</v>
      </c>
      <c r="BT1327" t="s">
        <v>59</v>
      </c>
      <c r="BU1327">
        <v>3485</v>
      </c>
      <c r="BV1327" t="s">
        <v>60</v>
      </c>
      <c r="BW1327" t="s">
        <v>59</v>
      </c>
      <c r="BX1327"/>
      <c r="BY1327"/>
      <c r="BZ1327"/>
    </row>
    <row r="1328" spans="1:78" s="11" customFormat="1" x14ac:dyDescent="0.2">
      <c r="A1328" s="11" t="s">
        <v>1700</v>
      </c>
      <c r="C1328" s="11" t="s">
        <v>1483</v>
      </c>
      <c r="D1328" s="11" t="s">
        <v>61</v>
      </c>
      <c r="E1328" s="11" t="s">
        <v>1652</v>
      </c>
      <c r="F1328" s="11" t="s">
        <v>1600</v>
      </c>
      <c r="G1328" s="11" t="s">
        <v>1652</v>
      </c>
      <c r="H1328" s="11" t="s">
        <v>1600</v>
      </c>
      <c r="BX1328"/>
      <c r="BY1328"/>
      <c r="BZ1328"/>
    </row>
    <row r="1329" spans="1:78" s="11" customFormat="1" x14ac:dyDescent="0.2">
      <c r="A1329" t="s">
        <v>1820</v>
      </c>
      <c r="B1329" t="s">
        <v>322</v>
      </c>
      <c r="C1329" t="s">
        <v>1483</v>
      </c>
      <c r="D1329" t="s">
        <v>61</v>
      </c>
      <c r="E1329" t="s">
        <v>1652</v>
      </c>
      <c r="F1329" t="s">
        <v>1600</v>
      </c>
      <c r="G1329" s="13" t="s">
        <v>1652</v>
      </c>
      <c r="H1329" s="13" t="s">
        <v>1600</v>
      </c>
      <c r="I1329" s="13"/>
      <c r="J1329"/>
      <c r="K1329"/>
      <c r="L1329"/>
      <c r="M1329"/>
      <c r="N1329"/>
      <c r="O1329"/>
      <c r="P1329"/>
      <c r="Q1329"/>
      <c r="R1329"/>
      <c r="S1329"/>
      <c r="T1329"/>
      <c r="U1329"/>
      <c r="V1329"/>
      <c r="W1329"/>
      <c r="X1329"/>
      <c r="Y1329"/>
      <c r="Z1329"/>
      <c r="AA1329"/>
      <c r="AB1329"/>
      <c r="AC1329"/>
      <c r="AD1329"/>
      <c r="AE1329"/>
      <c r="AF1329"/>
      <c r="AG1329"/>
      <c r="AH1329"/>
      <c r="AI1329"/>
      <c r="AJ1329"/>
      <c r="AK1329">
        <v>4.2480000000000002</v>
      </c>
      <c r="AL1329"/>
      <c r="AM1329"/>
      <c r="AN1329">
        <v>2.9580000000000002</v>
      </c>
      <c r="AO1329">
        <v>4.79</v>
      </c>
      <c r="AP1329"/>
      <c r="AQ1329"/>
      <c r="AR1329">
        <v>3.4620000000000002</v>
      </c>
      <c r="AS1329">
        <v>4.8410000000000002</v>
      </c>
      <c r="AT1329"/>
      <c r="AU1329"/>
      <c r="AV1329">
        <v>3.9430000000000001</v>
      </c>
      <c r="AW1329">
        <v>4.923</v>
      </c>
      <c r="AX1329">
        <v>3.5510000000000002</v>
      </c>
      <c r="AY1329">
        <v>3.5459999999999998</v>
      </c>
      <c r="AZ1329">
        <v>3.5510000000000002</v>
      </c>
      <c r="BA1329">
        <v>4.8499999999999996</v>
      </c>
      <c r="BB1329">
        <v>4.4320000000000004</v>
      </c>
      <c r="BC1329">
        <v>3.7989999999999999</v>
      </c>
      <c r="BD1329">
        <v>4.4320000000000004</v>
      </c>
      <c r="BE1329">
        <v>5.45</v>
      </c>
      <c r="BF1329">
        <v>3.9220000000000002</v>
      </c>
      <c r="BG1329">
        <v>3.1469999999999998</v>
      </c>
      <c r="BH1329">
        <v>3.9220000000000002</v>
      </c>
      <c r="BI1329"/>
      <c r="BJ1329"/>
      <c r="BK1329"/>
      <c r="BL1329"/>
      <c r="BM1329"/>
      <c r="BN1329"/>
      <c r="BO1329"/>
      <c r="BP1329"/>
      <c r="BQ1329"/>
      <c r="BR1329" t="s">
        <v>67</v>
      </c>
      <c r="BS1329" s="1">
        <v>44812</v>
      </c>
      <c r="BT1329" t="s">
        <v>1701</v>
      </c>
      <c r="BU1329">
        <v>1420</v>
      </c>
      <c r="BV1329" t="s">
        <v>60</v>
      </c>
      <c r="BW1329" t="s">
        <v>1701</v>
      </c>
      <c r="BX1329"/>
      <c r="BY1329"/>
      <c r="BZ1329"/>
    </row>
    <row r="1330" spans="1:78" s="11" customFormat="1" x14ac:dyDescent="0.2">
      <c r="A1330" t="s">
        <v>1821</v>
      </c>
      <c r="B1330"/>
      <c r="C1330" t="s">
        <v>1483</v>
      </c>
      <c r="D1330" t="s">
        <v>61</v>
      </c>
      <c r="E1330" t="s">
        <v>1652</v>
      </c>
      <c r="F1330" t="s">
        <v>1600</v>
      </c>
      <c r="G1330" t="s">
        <v>1652</v>
      </c>
      <c r="H1330" t="s">
        <v>1600</v>
      </c>
      <c r="I1330"/>
      <c r="J1330"/>
      <c r="K1330"/>
      <c r="L1330" t="s">
        <v>1742</v>
      </c>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v>5.7009999999999996</v>
      </c>
      <c r="BF1330">
        <v>3.8250000000000002</v>
      </c>
      <c r="BG1330">
        <v>3.1150000000000002</v>
      </c>
      <c r="BH1330">
        <v>3.8250000000000002</v>
      </c>
      <c r="BI1330"/>
      <c r="BJ1330"/>
      <c r="BK1330"/>
      <c r="BL1330"/>
      <c r="BM1330"/>
      <c r="BN1330"/>
      <c r="BO1330"/>
      <c r="BP1330"/>
      <c r="BQ1330"/>
      <c r="BR1330" t="s">
        <v>67</v>
      </c>
      <c r="BS1330" s="1">
        <v>44812</v>
      </c>
      <c r="BT1330" t="s">
        <v>1701</v>
      </c>
      <c r="BU1330">
        <v>1420</v>
      </c>
      <c r="BV1330" t="s">
        <v>60</v>
      </c>
      <c r="BW1330" t="s">
        <v>1701</v>
      </c>
      <c r="BX1330"/>
      <c r="BY1330"/>
      <c r="BZ1330"/>
    </row>
    <row r="1331" spans="1:78" s="11" customFormat="1" x14ac:dyDescent="0.2">
      <c r="A1331" s="11" t="s">
        <v>1700</v>
      </c>
      <c r="C1331" s="11" t="s">
        <v>1483</v>
      </c>
      <c r="D1331" s="11" t="s">
        <v>61</v>
      </c>
      <c r="E1331" s="11" t="s">
        <v>1652</v>
      </c>
      <c r="G1331" s="11" t="s">
        <v>1652</v>
      </c>
      <c r="BX1331"/>
      <c r="BY1331"/>
      <c r="BZ1331"/>
    </row>
    <row r="1332" spans="1:78" s="11" customFormat="1" x14ac:dyDescent="0.2">
      <c r="A1332" s="11" t="s">
        <v>1700</v>
      </c>
      <c r="C1332" s="11" t="s">
        <v>1483</v>
      </c>
      <c r="D1332" s="11" t="s">
        <v>61</v>
      </c>
      <c r="E1332" s="11" t="s">
        <v>1642</v>
      </c>
      <c r="F1332" s="11" t="s">
        <v>1643</v>
      </c>
      <c r="G1332" s="11" t="s">
        <v>1642</v>
      </c>
      <c r="H1332" s="11" t="s">
        <v>1643</v>
      </c>
      <c r="BX1332"/>
      <c r="BY1332"/>
      <c r="BZ1332"/>
    </row>
    <row r="1333" spans="1:78" s="11" customFormat="1" x14ac:dyDescent="0.2">
      <c r="A1333" t="s">
        <v>1870</v>
      </c>
      <c r="B1333"/>
      <c r="C1333" t="s">
        <v>1483</v>
      </c>
      <c r="D1333" t="s">
        <v>61</v>
      </c>
      <c r="E1333" t="s">
        <v>1642</v>
      </c>
      <c r="F1333" t="s">
        <v>1643</v>
      </c>
      <c r="G1333" t="s">
        <v>1642</v>
      </c>
      <c r="H1333" t="s">
        <v>1643</v>
      </c>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v>6.08</v>
      </c>
      <c r="AP1333"/>
      <c r="AQ1333"/>
      <c r="AR1333">
        <v>4.3600000000000003</v>
      </c>
      <c r="AS1333">
        <v>5.96</v>
      </c>
      <c r="AT1333"/>
      <c r="AU1333"/>
      <c r="AV1333">
        <v>5.61</v>
      </c>
      <c r="AW1333">
        <v>5.91</v>
      </c>
      <c r="AX1333">
        <v>4.22</v>
      </c>
      <c r="AY1333">
        <v>4.5</v>
      </c>
      <c r="AZ1333">
        <v>4.5</v>
      </c>
      <c r="BA1333">
        <v>6.05</v>
      </c>
      <c r="BB1333">
        <v>5.2</v>
      </c>
      <c r="BC1333">
        <v>5.3</v>
      </c>
      <c r="BD1333">
        <v>5.3</v>
      </c>
      <c r="BE1333">
        <v>7.11</v>
      </c>
      <c r="BF1333">
        <v>5.6</v>
      </c>
      <c r="BG1333">
        <v>4.9000000000000004</v>
      </c>
      <c r="BH1333">
        <v>5.6</v>
      </c>
      <c r="BI1333"/>
      <c r="BJ1333"/>
      <c r="BK1333"/>
      <c r="BL1333"/>
      <c r="BM1333"/>
      <c r="BN1333"/>
      <c r="BO1333"/>
      <c r="BP1333"/>
      <c r="BQ1333" t="s">
        <v>1872</v>
      </c>
      <c r="BR1333" t="s">
        <v>67</v>
      </c>
      <c r="BS1333" s="1">
        <v>44813</v>
      </c>
      <c r="BT1333" t="s">
        <v>1869</v>
      </c>
      <c r="BU1333">
        <v>77694</v>
      </c>
      <c r="BV1333" t="s">
        <v>60</v>
      </c>
      <c r="BW1333" t="s">
        <v>1869</v>
      </c>
      <c r="BX1333"/>
      <c r="BY1333"/>
      <c r="BZ1333"/>
    </row>
    <row r="1334" spans="1:78" s="11" customFormat="1" x14ac:dyDescent="0.2">
      <c r="A1334" t="s">
        <v>1871</v>
      </c>
      <c r="B1334"/>
      <c r="C1334" t="s">
        <v>1483</v>
      </c>
      <c r="D1334" t="s">
        <v>61</v>
      </c>
      <c r="E1334" t="s">
        <v>1642</v>
      </c>
      <c r="F1334" t="s">
        <v>1643</v>
      </c>
      <c r="G1334" t="s">
        <v>1642</v>
      </c>
      <c r="H1334" t="s">
        <v>1643</v>
      </c>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v>6.03</v>
      </c>
      <c r="AP1334"/>
      <c r="AQ1334"/>
      <c r="AR1334">
        <v>4.5199999999999996</v>
      </c>
      <c r="AS1334">
        <v>5.4</v>
      </c>
      <c r="AT1334"/>
      <c r="AU1334"/>
      <c r="AV1334">
        <v>4.5</v>
      </c>
      <c r="AW1334">
        <v>5.65</v>
      </c>
      <c r="AX1334">
        <v>4.49</v>
      </c>
      <c r="AY1334">
        <v>4.28</v>
      </c>
      <c r="AZ1334">
        <v>4.49</v>
      </c>
      <c r="BA1334">
        <v>5.89</v>
      </c>
      <c r="BB1334">
        <v>5.12</v>
      </c>
      <c r="BC1334">
        <v>4.63</v>
      </c>
      <c r="BD1334">
        <v>5.12</v>
      </c>
      <c r="BE1334"/>
      <c r="BF1334"/>
      <c r="BG1334"/>
      <c r="BH1334"/>
      <c r="BI1334"/>
      <c r="BJ1334"/>
      <c r="BK1334"/>
      <c r="BL1334"/>
      <c r="BM1334"/>
      <c r="BN1334"/>
      <c r="BO1334"/>
      <c r="BP1334"/>
      <c r="BQ1334" t="s">
        <v>1873</v>
      </c>
      <c r="BR1334" t="s">
        <v>67</v>
      </c>
      <c r="BS1334" s="1">
        <v>44813</v>
      </c>
      <c r="BT1334" t="s">
        <v>1869</v>
      </c>
      <c r="BU1334">
        <v>77694</v>
      </c>
      <c r="BV1334" t="s">
        <v>60</v>
      </c>
      <c r="BW1334" t="s">
        <v>1869</v>
      </c>
      <c r="BX1334"/>
      <c r="BY1334"/>
      <c r="BZ1334"/>
    </row>
    <row r="1335" spans="1:78" s="11" customFormat="1" x14ac:dyDescent="0.2">
      <c r="A1335" t="s">
        <v>1777</v>
      </c>
      <c r="B1335" t="s">
        <v>322</v>
      </c>
      <c r="C1335" t="s">
        <v>1483</v>
      </c>
      <c r="D1335" t="s">
        <v>61</v>
      </c>
      <c r="E1335" t="s">
        <v>1642</v>
      </c>
      <c r="F1335" t="s">
        <v>1643</v>
      </c>
      <c r="G1335" t="s">
        <v>1642</v>
      </c>
      <c r="H1335" t="s">
        <v>1643</v>
      </c>
      <c r="I1335"/>
      <c r="J1335"/>
      <c r="K1335"/>
      <c r="L1335"/>
      <c r="M1335"/>
      <c r="N1335"/>
      <c r="O1335"/>
      <c r="P1335"/>
      <c r="Q1335"/>
      <c r="R1335"/>
      <c r="S1335"/>
      <c r="T1335"/>
      <c r="U1335"/>
      <c r="V1335"/>
      <c r="W1335"/>
      <c r="X1335"/>
      <c r="Y1335"/>
      <c r="Z1335"/>
      <c r="AA1335"/>
      <c r="AB1335"/>
      <c r="AC1335"/>
      <c r="AD1335"/>
      <c r="AE1335"/>
      <c r="AF1335"/>
      <c r="AG1335"/>
      <c r="AH1335"/>
      <c r="AI1335"/>
      <c r="AJ1335"/>
      <c r="AK1335">
        <v>5.72</v>
      </c>
      <c r="AL1335">
        <v>4.4160000000000004</v>
      </c>
      <c r="AM1335"/>
      <c r="AN1335">
        <v>4.4160000000000004</v>
      </c>
      <c r="AO1335">
        <v>6.593</v>
      </c>
      <c r="AP1335">
        <v>5.3419999999999996</v>
      </c>
      <c r="AQ1335"/>
      <c r="AR1335">
        <v>5.3419999999999996</v>
      </c>
      <c r="AS1335">
        <v>6.1029999999999998</v>
      </c>
      <c r="AT1335">
        <v>5.5</v>
      </c>
      <c r="AU1335"/>
      <c r="AV1335">
        <v>5.5</v>
      </c>
      <c r="AW1335">
        <v>6.4349999999999996</v>
      </c>
      <c r="AX1335">
        <v>4.5170000000000003</v>
      </c>
      <c r="AY1335">
        <v>4.5369999999999999</v>
      </c>
      <c r="AZ1335">
        <v>4.5369999999999999</v>
      </c>
      <c r="BA1335">
        <v>6.3840000000000003</v>
      </c>
      <c r="BB1335">
        <v>5.3760000000000003</v>
      </c>
      <c r="BC1335">
        <v>4.7619999999999996</v>
      </c>
      <c r="BD1335">
        <v>4.7619999999999996</v>
      </c>
      <c r="BE1335">
        <v>7.3410000000000002</v>
      </c>
      <c r="BF1335">
        <v>5.0359999999999996</v>
      </c>
      <c r="BG1335">
        <v>3.972</v>
      </c>
      <c r="BH1335">
        <v>5.0359999999999996</v>
      </c>
      <c r="BI1335"/>
      <c r="BJ1335"/>
      <c r="BK1335"/>
      <c r="BL1335"/>
      <c r="BM1335"/>
      <c r="BN1335"/>
      <c r="BO1335"/>
      <c r="BP1335"/>
      <c r="BQ1335"/>
      <c r="BR1335" t="s">
        <v>67</v>
      </c>
      <c r="BS1335" s="1">
        <v>44812</v>
      </c>
      <c r="BT1335" t="s">
        <v>1701</v>
      </c>
      <c r="BU1335">
        <v>1420</v>
      </c>
      <c r="BV1335" t="s">
        <v>60</v>
      </c>
      <c r="BW1335" t="s">
        <v>1701</v>
      </c>
      <c r="BX1335"/>
      <c r="BY1335"/>
      <c r="BZ1335"/>
    </row>
    <row r="1336" spans="1:78" s="11" customFormat="1" x14ac:dyDescent="0.2">
      <c r="A1336" s="11" t="s">
        <v>1700</v>
      </c>
      <c r="C1336" s="11" t="s">
        <v>1483</v>
      </c>
      <c r="D1336" s="11" t="s">
        <v>61</v>
      </c>
      <c r="E1336" s="11" t="s">
        <v>1642</v>
      </c>
      <c r="F1336" s="11" t="s">
        <v>1640</v>
      </c>
      <c r="G1336" s="11" t="s">
        <v>1642</v>
      </c>
      <c r="H1336" s="11" t="s">
        <v>1640</v>
      </c>
      <c r="BX1336"/>
      <c r="BY1336"/>
      <c r="BZ1336"/>
    </row>
    <row r="1337" spans="1:78" s="11" customFormat="1" x14ac:dyDescent="0.2">
      <c r="A1337" s="10" t="s">
        <v>1774</v>
      </c>
      <c r="B1337" s="10" t="s">
        <v>322</v>
      </c>
      <c r="C1337" s="10" t="s">
        <v>1483</v>
      </c>
      <c r="D1337" s="10" t="s">
        <v>61</v>
      </c>
      <c r="E1337" s="10" t="s">
        <v>1642</v>
      </c>
      <c r="F1337" s="10" t="s">
        <v>1640</v>
      </c>
      <c r="G1337" s="10" t="s">
        <v>1642</v>
      </c>
      <c r="H1337" s="10" t="s">
        <v>1640</v>
      </c>
      <c r="I1337" s="10"/>
      <c r="J1337" s="10"/>
      <c r="K1337" s="10"/>
      <c r="L1337" s="10"/>
      <c r="M1337" s="10"/>
      <c r="N1337" s="10"/>
      <c r="O1337" s="10"/>
      <c r="P1337" s="10"/>
      <c r="Q1337" s="10"/>
      <c r="R1337" s="10"/>
      <c r="S1337" s="10"/>
      <c r="T1337" s="10"/>
      <c r="U1337" s="10"/>
      <c r="V1337" s="10"/>
      <c r="W1337" s="10"/>
      <c r="X1337" s="10"/>
      <c r="Y1337" s="10"/>
      <c r="Z1337" s="10"/>
      <c r="AA1337" s="10"/>
      <c r="AB1337" s="10"/>
      <c r="AC1337" s="10"/>
      <c r="AD1337" s="10"/>
      <c r="AE1337" s="10"/>
      <c r="AF1337" s="10"/>
      <c r="AG1337" s="10"/>
      <c r="AH1337" s="10"/>
      <c r="AI1337" s="10"/>
      <c r="AJ1337" s="10"/>
      <c r="AK1337" s="10"/>
      <c r="AL1337" s="10"/>
      <c r="AM1337" s="10"/>
      <c r="AN1337" s="10"/>
      <c r="AO1337" s="10"/>
      <c r="AP1337" s="10"/>
      <c r="AQ1337" s="10"/>
      <c r="AR1337" s="10"/>
      <c r="AS1337" s="10"/>
      <c r="AT1337" s="10"/>
      <c r="AU1337" s="10"/>
      <c r="AV1337" s="10"/>
      <c r="AW1337" s="10"/>
      <c r="AX1337" s="10"/>
      <c r="AY1337" s="10"/>
      <c r="AZ1337" s="10"/>
      <c r="BA1337" s="10"/>
      <c r="BB1337" s="10"/>
      <c r="BC1337" s="10"/>
      <c r="BD1337" s="10"/>
      <c r="BE1337" s="10"/>
      <c r="BF1337" s="10"/>
      <c r="BG1337" s="10"/>
      <c r="BH1337" s="10"/>
      <c r="BI1337" s="10"/>
      <c r="BJ1337" s="10"/>
      <c r="BK1337" s="10"/>
      <c r="BL1337" s="10"/>
      <c r="BM1337" s="10"/>
      <c r="BN1337" s="10"/>
      <c r="BO1337" s="10"/>
      <c r="BP1337" s="10"/>
      <c r="BQ1337" s="10"/>
      <c r="BR1337" s="14" t="s">
        <v>67</v>
      </c>
      <c r="BS1337" s="12">
        <v>44812</v>
      </c>
      <c r="BT1337" s="10" t="s">
        <v>1701</v>
      </c>
      <c r="BU1337" s="10">
        <v>1420</v>
      </c>
      <c r="BV1337" s="10" t="s">
        <v>60</v>
      </c>
      <c r="BW1337" s="10" t="s">
        <v>1701</v>
      </c>
      <c r="BX1337"/>
      <c r="BY1337"/>
      <c r="BZ1337"/>
    </row>
    <row r="1338" spans="1:78" s="11" customFormat="1" x14ac:dyDescent="0.2">
      <c r="A1338" s="10" t="s">
        <v>1773</v>
      </c>
      <c r="B1338" s="10"/>
      <c r="C1338" s="10" t="s">
        <v>1483</v>
      </c>
      <c r="D1338" s="10" t="s">
        <v>61</v>
      </c>
      <c r="E1338" s="10" t="s">
        <v>1642</v>
      </c>
      <c r="F1338" s="10" t="s">
        <v>1640</v>
      </c>
      <c r="G1338" s="10" t="s">
        <v>1642</v>
      </c>
      <c r="H1338" s="10" t="s">
        <v>1640</v>
      </c>
      <c r="I1338" s="10"/>
      <c r="J1338" s="10"/>
      <c r="K1338" s="10"/>
      <c r="L1338" s="10"/>
      <c r="M1338" s="10"/>
      <c r="N1338" s="10"/>
      <c r="O1338" s="10"/>
      <c r="P1338" s="10"/>
      <c r="Q1338" s="10"/>
      <c r="R1338" s="10"/>
      <c r="S1338" s="10"/>
      <c r="T1338" s="10"/>
      <c r="U1338" s="10"/>
      <c r="V1338" s="10"/>
      <c r="W1338" s="10"/>
      <c r="X1338" s="10"/>
      <c r="Y1338" s="10"/>
      <c r="Z1338" s="10"/>
      <c r="AA1338" s="10"/>
      <c r="AB1338" s="10"/>
      <c r="AC1338" s="10"/>
      <c r="AD1338" s="10"/>
      <c r="AE1338" s="10"/>
      <c r="AF1338" s="10"/>
      <c r="AG1338" s="10"/>
      <c r="AH1338" s="10"/>
      <c r="AI1338" s="10"/>
      <c r="AJ1338" s="10"/>
      <c r="AK1338" s="10"/>
      <c r="AL1338" s="10"/>
      <c r="AM1338" s="10"/>
      <c r="AN1338" s="10"/>
      <c r="AO1338" s="10"/>
      <c r="AP1338" s="10"/>
      <c r="AQ1338" s="10"/>
      <c r="AR1338" s="10"/>
      <c r="AS1338" s="10"/>
      <c r="AT1338" s="10"/>
      <c r="AU1338" s="10"/>
      <c r="AV1338" s="10"/>
      <c r="AW1338" s="10"/>
      <c r="AX1338" s="10"/>
      <c r="AY1338" s="10"/>
      <c r="AZ1338" s="10"/>
      <c r="BA1338" s="10"/>
      <c r="BB1338" s="10"/>
      <c r="BC1338" s="10"/>
      <c r="BD1338" s="10"/>
      <c r="BE1338" s="10"/>
      <c r="BF1338" s="10"/>
      <c r="BG1338" s="10"/>
      <c r="BH1338" s="10"/>
      <c r="BI1338" s="10"/>
      <c r="BJ1338" s="10"/>
      <c r="BK1338" s="10"/>
      <c r="BL1338" s="10"/>
      <c r="BM1338" s="10"/>
      <c r="BN1338" s="10"/>
      <c r="BO1338" s="10"/>
      <c r="BP1338" s="10"/>
      <c r="BQ1338" s="10"/>
      <c r="BR1338" s="10" t="s">
        <v>67</v>
      </c>
      <c r="BS1338" s="12">
        <v>44812</v>
      </c>
      <c r="BT1338" s="10" t="s">
        <v>1701</v>
      </c>
      <c r="BU1338" s="10">
        <v>1420</v>
      </c>
      <c r="BV1338" s="10" t="s">
        <v>60</v>
      </c>
      <c r="BW1338" s="10" t="s">
        <v>1701</v>
      </c>
      <c r="BX1338"/>
      <c r="BY1338"/>
      <c r="BZ1338"/>
    </row>
    <row r="1339" spans="1:78" s="11" customFormat="1" x14ac:dyDescent="0.2">
      <c r="A1339" t="s">
        <v>2094</v>
      </c>
      <c r="B1339"/>
      <c r="C1339" t="s">
        <v>1483</v>
      </c>
      <c r="D1339" t="s">
        <v>61</v>
      </c>
      <c r="E1339" t="s">
        <v>1642</v>
      </c>
      <c r="F1339" t="s">
        <v>1640</v>
      </c>
      <c r="G1339" t="s">
        <v>1642</v>
      </c>
      <c r="H1339" t="s">
        <v>1640</v>
      </c>
      <c r="I1339"/>
      <c r="J1339"/>
      <c r="K1339"/>
      <c r="L1339"/>
      <c r="M1339"/>
      <c r="N1339"/>
      <c r="O1339"/>
      <c r="P1339"/>
      <c r="Q1339"/>
      <c r="R1339"/>
      <c r="S1339"/>
      <c r="T1339"/>
      <c r="U1339"/>
      <c r="V1339"/>
      <c r="W1339"/>
      <c r="X1339"/>
      <c r="Y1339"/>
      <c r="Z1339"/>
      <c r="AA1339"/>
      <c r="AB1339"/>
      <c r="AC1339"/>
      <c r="AD1339"/>
      <c r="AE1339"/>
      <c r="AF1339"/>
      <c r="AG1339"/>
      <c r="AH1339"/>
      <c r="AI1339"/>
      <c r="AJ1339"/>
      <c r="AK1339">
        <v>3.6</v>
      </c>
      <c r="AL1339"/>
      <c r="AM1339"/>
      <c r="AN1339">
        <v>2.7</v>
      </c>
      <c r="AO1339"/>
      <c r="AP1339"/>
      <c r="AQ1339"/>
      <c r="AR1339"/>
      <c r="AS1339"/>
      <c r="AT1339"/>
      <c r="AU1339"/>
      <c r="AV1339"/>
      <c r="AW1339"/>
      <c r="AX1339"/>
      <c r="AY1339"/>
      <c r="AZ1339"/>
      <c r="BA1339">
        <v>4.4000000000000004</v>
      </c>
      <c r="BB1339">
        <v>3.7</v>
      </c>
      <c r="BC1339">
        <v>3.5</v>
      </c>
      <c r="BD1339">
        <v>3.7</v>
      </c>
      <c r="BE1339">
        <v>4.9000000000000004</v>
      </c>
      <c r="BF1339">
        <v>3.3</v>
      </c>
      <c r="BG1339">
        <v>2.8</v>
      </c>
      <c r="BH1339">
        <v>3.3</v>
      </c>
      <c r="BI1339"/>
      <c r="BJ1339"/>
      <c r="BK1339"/>
      <c r="BL1339"/>
      <c r="BM1339"/>
      <c r="BN1339"/>
      <c r="BO1339"/>
      <c r="BP1339"/>
      <c r="BQ1339" t="s">
        <v>3391</v>
      </c>
      <c r="BR1339" t="s">
        <v>67</v>
      </c>
      <c r="BS1339" s="1">
        <v>44816</v>
      </c>
      <c r="BT1339" t="s">
        <v>1910</v>
      </c>
      <c r="BU1339">
        <v>2585</v>
      </c>
      <c r="BV1339"/>
      <c r="BW1339"/>
      <c r="BX1339" s="2"/>
      <c r="BY1339" s="2"/>
      <c r="BZ1339" s="2"/>
    </row>
    <row r="1340" spans="1:78" s="11" customFormat="1" x14ac:dyDescent="0.2">
      <c r="A1340" t="s">
        <v>2095</v>
      </c>
      <c r="B1340"/>
      <c r="C1340" t="s">
        <v>1483</v>
      </c>
      <c r="D1340" t="s">
        <v>61</v>
      </c>
      <c r="E1340" t="s">
        <v>1642</v>
      </c>
      <c r="F1340" t="s">
        <v>1640</v>
      </c>
      <c r="G1340" t="s">
        <v>1642</v>
      </c>
      <c r="H1340" t="s">
        <v>1640</v>
      </c>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v>4.2</v>
      </c>
      <c r="AT1340"/>
      <c r="AU1340"/>
      <c r="AV1340">
        <v>3.3</v>
      </c>
      <c r="AW1340"/>
      <c r="AX1340"/>
      <c r="AY1340"/>
      <c r="AZ1340"/>
      <c r="BA1340"/>
      <c r="BB1340"/>
      <c r="BC1340"/>
      <c r="BD1340"/>
      <c r="BE1340"/>
      <c r="BF1340"/>
      <c r="BG1340"/>
      <c r="BH1340"/>
      <c r="BI1340"/>
      <c r="BJ1340"/>
      <c r="BK1340"/>
      <c r="BL1340"/>
      <c r="BM1340"/>
      <c r="BN1340"/>
      <c r="BO1340"/>
      <c r="BP1340"/>
      <c r="BQ1340"/>
      <c r="BR1340" t="s">
        <v>67</v>
      </c>
      <c r="BS1340" s="1">
        <v>44816</v>
      </c>
      <c r="BT1340" t="s">
        <v>1910</v>
      </c>
      <c r="BU1340">
        <v>2585</v>
      </c>
      <c r="BV1340"/>
      <c r="BW1340"/>
      <c r="BX1340" s="6"/>
      <c r="BY1340" s="6"/>
      <c r="BZ1340" s="6"/>
    </row>
    <row r="1341" spans="1:78" s="11" customFormat="1" x14ac:dyDescent="0.2">
      <c r="A1341" t="s">
        <v>2089</v>
      </c>
      <c r="B1341"/>
      <c r="C1341" t="s">
        <v>1483</v>
      </c>
      <c r="D1341" t="s">
        <v>61</v>
      </c>
      <c r="E1341" t="s">
        <v>1642</v>
      </c>
      <c r="F1341" t="s">
        <v>1640</v>
      </c>
      <c r="G1341" t="s">
        <v>1642</v>
      </c>
      <c r="H1341" t="s">
        <v>1640</v>
      </c>
      <c r="I1341"/>
      <c r="J1341"/>
      <c r="K1341"/>
      <c r="L1341"/>
      <c r="M1341"/>
      <c r="N1341"/>
      <c r="O1341"/>
      <c r="P1341"/>
      <c r="Q1341">
        <v>4.5</v>
      </c>
      <c r="R1341"/>
      <c r="S1341"/>
      <c r="T1341">
        <v>4.7</v>
      </c>
      <c r="U1341">
        <v>5</v>
      </c>
      <c r="V1341"/>
      <c r="W1341"/>
      <c r="X1341">
        <v>5.8</v>
      </c>
      <c r="Y1341"/>
      <c r="Z1341"/>
      <c r="AA1341"/>
      <c r="AB1341"/>
      <c r="AC1341">
        <v>4.9000000000000004</v>
      </c>
      <c r="AD1341">
        <v>7.3</v>
      </c>
      <c r="AE1341">
        <v>7.6</v>
      </c>
      <c r="AF1341">
        <v>7.6</v>
      </c>
      <c r="AG1341">
        <v>3.4</v>
      </c>
      <c r="AH1341">
        <v>6.5</v>
      </c>
      <c r="AI1341">
        <v>5.5</v>
      </c>
      <c r="AJ1341">
        <v>6.5</v>
      </c>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t="s">
        <v>67</v>
      </c>
      <c r="BS1341" s="1">
        <v>44816</v>
      </c>
      <c r="BT1341" t="s">
        <v>1910</v>
      </c>
      <c r="BU1341">
        <v>2585</v>
      </c>
      <c r="BV1341"/>
      <c r="BW1341"/>
      <c r="BX1341" s="6"/>
      <c r="BY1341" s="6"/>
      <c r="BZ1341" s="6"/>
    </row>
    <row r="1342" spans="1:78" s="11" customFormat="1" x14ac:dyDescent="0.2">
      <c r="A1342" t="s">
        <v>2089</v>
      </c>
      <c r="B1342"/>
      <c r="C1342" t="s">
        <v>1483</v>
      </c>
      <c r="D1342" t="s">
        <v>61</v>
      </c>
      <c r="E1342" t="s">
        <v>1642</v>
      </c>
      <c r="F1342" t="s">
        <v>1640</v>
      </c>
      <c r="G1342" t="s">
        <v>1642</v>
      </c>
      <c r="H1342" t="s">
        <v>1640</v>
      </c>
      <c r="I1342"/>
      <c r="J1342"/>
      <c r="K1342"/>
      <c r="L1342"/>
      <c r="M1342">
        <v>3.7</v>
      </c>
      <c r="N1342"/>
      <c r="O1342"/>
      <c r="P1342">
        <v>3.6</v>
      </c>
      <c r="Q1342">
        <v>4.5999999999999996</v>
      </c>
      <c r="R1342"/>
      <c r="S1342"/>
      <c r="T1342">
        <v>4.5999999999999996</v>
      </c>
      <c r="U1342">
        <v>5</v>
      </c>
      <c r="V1342"/>
      <c r="W1342"/>
      <c r="X1342">
        <v>6</v>
      </c>
      <c r="Y1342">
        <v>4.9000000000000004</v>
      </c>
      <c r="Z1342">
        <v>6.3</v>
      </c>
      <c r="AA1342">
        <v>6.8</v>
      </c>
      <c r="AB1342">
        <v>6.8</v>
      </c>
      <c r="AC1342">
        <v>4.9000000000000004</v>
      </c>
      <c r="AD1342">
        <v>7.5</v>
      </c>
      <c r="AE1342">
        <v>7.7</v>
      </c>
      <c r="AF1342">
        <v>7.7</v>
      </c>
      <c r="AG1342">
        <v>3.6</v>
      </c>
      <c r="AH1342">
        <v>6.2</v>
      </c>
      <c r="AI1342">
        <v>5.2</v>
      </c>
      <c r="AJ1342">
        <v>6.2</v>
      </c>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t="s">
        <v>67</v>
      </c>
      <c r="BS1342" s="1">
        <v>44816</v>
      </c>
      <c r="BT1342" t="s">
        <v>1910</v>
      </c>
      <c r="BU1342">
        <v>2585</v>
      </c>
      <c r="BV1342"/>
      <c r="BW1342"/>
      <c r="BX1342" s="6"/>
      <c r="BY1342" s="6"/>
      <c r="BZ1342" s="6"/>
    </row>
    <row r="1343" spans="1:78" s="11" customFormat="1" x14ac:dyDescent="0.2">
      <c r="A1343" t="s">
        <v>2090</v>
      </c>
      <c r="B1343"/>
      <c r="C1343" t="s">
        <v>1483</v>
      </c>
      <c r="D1343" t="s">
        <v>61</v>
      </c>
      <c r="E1343" t="s">
        <v>1642</v>
      </c>
      <c r="F1343" t="s">
        <v>1640</v>
      </c>
      <c r="G1343" t="s">
        <v>1642</v>
      </c>
      <c r="H1343" t="s">
        <v>1640</v>
      </c>
      <c r="I1343"/>
      <c r="J1343"/>
      <c r="K1343"/>
      <c r="L1343"/>
      <c r="M1343"/>
      <c r="N1343"/>
      <c r="O1343"/>
      <c r="P1343"/>
      <c r="Q1343"/>
      <c r="R1343"/>
      <c r="S1343"/>
      <c r="T1343"/>
      <c r="U1343"/>
      <c r="V1343"/>
      <c r="W1343"/>
      <c r="X1343"/>
      <c r="Y1343"/>
      <c r="Z1343"/>
      <c r="AA1343"/>
      <c r="AB1343"/>
      <c r="AC1343">
        <v>4.4000000000000004</v>
      </c>
      <c r="AD1343">
        <v>6.9</v>
      </c>
      <c r="AE1343">
        <v>6.9</v>
      </c>
      <c r="AF1343">
        <v>6.9</v>
      </c>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t="s">
        <v>67</v>
      </c>
      <c r="BS1343" s="1">
        <v>44816</v>
      </c>
      <c r="BT1343" t="s">
        <v>1910</v>
      </c>
      <c r="BU1343">
        <v>2585</v>
      </c>
      <c r="BV1343"/>
      <c r="BW1343"/>
      <c r="BX1343"/>
      <c r="BY1343"/>
      <c r="BZ1343"/>
    </row>
    <row r="1344" spans="1:78" s="11" customFormat="1" x14ac:dyDescent="0.2">
      <c r="A1344" t="s">
        <v>2096</v>
      </c>
      <c r="B1344"/>
      <c r="C1344" t="s">
        <v>1483</v>
      </c>
      <c r="D1344" t="s">
        <v>61</v>
      </c>
      <c r="E1344" t="s">
        <v>1642</v>
      </c>
      <c r="F1344" t="s">
        <v>1640</v>
      </c>
      <c r="G1344" t="s">
        <v>1642</v>
      </c>
      <c r="H1344" t="s">
        <v>1640</v>
      </c>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v>4.5999999999999996</v>
      </c>
      <c r="BB1344">
        <v>3.5</v>
      </c>
      <c r="BC1344">
        <v>3.5</v>
      </c>
      <c r="BD1344">
        <v>3.5</v>
      </c>
      <c r="BE1344">
        <v>4.7</v>
      </c>
      <c r="BF1344">
        <v>2.9</v>
      </c>
      <c r="BG1344">
        <v>2.6</v>
      </c>
      <c r="BH1344">
        <v>2.9</v>
      </c>
      <c r="BI1344"/>
      <c r="BJ1344"/>
      <c r="BK1344"/>
      <c r="BL1344"/>
      <c r="BM1344"/>
      <c r="BN1344"/>
      <c r="BO1344"/>
      <c r="BP1344"/>
      <c r="BQ1344"/>
      <c r="BR1344" t="s">
        <v>67</v>
      </c>
      <c r="BS1344" s="1">
        <v>44816</v>
      </c>
      <c r="BT1344" t="s">
        <v>1910</v>
      </c>
      <c r="BU1344">
        <v>2585</v>
      </c>
      <c r="BV1344"/>
      <c r="BW1344"/>
      <c r="BX1344"/>
      <c r="BY1344"/>
      <c r="BZ1344"/>
    </row>
    <row r="1345" spans="1:78" s="11" customFormat="1" x14ac:dyDescent="0.2">
      <c r="A1345" t="s">
        <v>2091</v>
      </c>
      <c r="B1345"/>
      <c r="C1345" t="s">
        <v>1483</v>
      </c>
      <c r="D1345" t="s">
        <v>61</v>
      </c>
      <c r="E1345" t="s">
        <v>1642</v>
      </c>
      <c r="F1345" t="s">
        <v>1640</v>
      </c>
      <c r="G1345" t="s">
        <v>1642</v>
      </c>
      <c r="H1345" t="s">
        <v>1640</v>
      </c>
      <c r="I1345"/>
      <c r="J1345"/>
      <c r="K1345"/>
      <c r="L1345"/>
      <c r="M1345">
        <v>3.5</v>
      </c>
      <c r="N1345"/>
      <c r="O1345"/>
      <c r="P1345">
        <v>3.1</v>
      </c>
      <c r="Q1345"/>
      <c r="R1345"/>
      <c r="S1345"/>
      <c r="T1345"/>
      <c r="U1345">
        <v>4.5</v>
      </c>
      <c r="V1345"/>
      <c r="W1345"/>
      <c r="X1345">
        <v>5.6</v>
      </c>
      <c r="Y1345">
        <v>4.5</v>
      </c>
      <c r="Z1345"/>
      <c r="AA1345"/>
      <c r="AB1345"/>
      <c r="AC1345">
        <v>4.5</v>
      </c>
      <c r="AD1345">
        <v>7</v>
      </c>
      <c r="AE1345">
        <v>6.9</v>
      </c>
      <c r="AF1345">
        <v>7</v>
      </c>
      <c r="AG1345">
        <v>3</v>
      </c>
      <c r="AH1345">
        <v>5.9</v>
      </c>
      <c r="AI1345">
        <v>5.3</v>
      </c>
      <c r="AJ1345">
        <v>5.9</v>
      </c>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t="s">
        <v>3392</v>
      </c>
      <c r="BR1345" t="s">
        <v>67</v>
      </c>
      <c r="BS1345" s="1">
        <v>44816</v>
      </c>
      <c r="BT1345" t="s">
        <v>1910</v>
      </c>
      <c r="BU1345">
        <v>2585</v>
      </c>
      <c r="BV1345"/>
      <c r="BW1345"/>
      <c r="BX1345"/>
      <c r="BY1345"/>
      <c r="BZ1345"/>
    </row>
    <row r="1346" spans="1:78" s="11" customFormat="1" x14ac:dyDescent="0.2">
      <c r="A1346" t="s">
        <v>2092</v>
      </c>
      <c r="B1346"/>
      <c r="C1346" t="s">
        <v>1483</v>
      </c>
      <c r="D1346" t="s">
        <v>61</v>
      </c>
      <c r="E1346" t="s">
        <v>1642</v>
      </c>
      <c r="F1346" t="s">
        <v>1640</v>
      </c>
      <c r="G1346" t="s">
        <v>1642</v>
      </c>
      <c r="H1346" t="s">
        <v>1640</v>
      </c>
      <c r="I1346"/>
      <c r="J1346"/>
      <c r="K1346"/>
      <c r="L1346"/>
      <c r="M1346"/>
      <c r="N1346"/>
      <c r="O1346"/>
      <c r="P1346"/>
      <c r="Q1346"/>
      <c r="R1346"/>
      <c r="S1346"/>
      <c r="T1346"/>
      <c r="U1346"/>
      <c r="V1346"/>
      <c r="W1346"/>
      <c r="X1346"/>
      <c r="Y1346"/>
      <c r="Z1346"/>
      <c r="AA1346"/>
      <c r="AB1346"/>
      <c r="AC1346"/>
      <c r="AD1346"/>
      <c r="AE1346"/>
      <c r="AF1346"/>
      <c r="AG1346">
        <v>3.5</v>
      </c>
      <c r="AH1346">
        <v>5.5</v>
      </c>
      <c r="AI1346">
        <v>5</v>
      </c>
      <c r="AJ1346">
        <v>5.5</v>
      </c>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t="s">
        <v>67</v>
      </c>
      <c r="BS1346" s="1">
        <v>44816</v>
      </c>
      <c r="BT1346" t="s">
        <v>1910</v>
      </c>
      <c r="BU1346">
        <v>2585</v>
      </c>
      <c r="BV1346"/>
      <c r="BW1346"/>
      <c r="BX1346"/>
      <c r="BY1346"/>
      <c r="BZ1346"/>
    </row>
    <row r="1347" spans="1:78" s="11" customFormat="1" x14ac:dyDescent="0.2">
      <c r="A1347" t="s">
        <v>2093</v>
      </c>
      <c r="B1347"/>
      <c r="C1347" t="s">
        <v>1483</v>
      </c>
      <c r="D1347" t="s">
        <v>61</v>
      </c>
      <c r="E1347" t="s">
        <v>1642</v>
      </c>
      <c r="F1347" t="s">
        <v>1640</v>
      </c>
      <c r="G1347" t="s">
        <v>1642</v>
      </c>
      <c r="H1347" t="s">
        <v>1640</v>
      </c>
      <c r="I1347"/>
      <c r="J1347"/>
      <c r="K1347"/>
      <c r="L1347"/>
      <c r="M1347"/>
      <c r="N1347"/>
      <c r="O1347"/>
      <c r="P1347"/>
      <c r="Q1347"/>
      <c r="R1347"/>
      <c r="S1347"/>
      <c r="T1347"/>
      <c r="U1347"/>
      <c r="V1347"/>
      <c r="W1347"/>
      <c r="X1347"/>
      <c r="Y1347">
        <v>4.4000000000000004</v>
      </c>
      <c r="Z1347">
        <v>5.7</v>
      </c>
      <c r="AA1347">
        <v>5.7</v>
      </c>
      <c r="AB1347">
        <v>5.7</v>
      </c>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t="s">
        <v>67</v>
      </c>
      <c r="BS1347" s="1">
        <v>44816</v>
      </c>
      <c r="BT1347" t="s">
        <v>1910</v>
      </c>
      <c r="BU1347">
        <v>2585</v>
      </c>
      <c r="BV1347"/>
      <c r="BW1347"/>
      <c r="BX1347" s="6"/>
      <c r="BY1347" s="6"/>
      <c r="BZ1347" s="6"/>
    </row>
    <row r="1348" spans="1:78" s="11" customFormat="1" x14ac:dyDescent="0.2">
      <c r="A1348" t="s">
        <v>2097</v>
      </c>
      <c r="B1348"/>
      <c r="C1348" t="s">
        <v>1483</v>
      </c>
      <c r="D1348" t="s">
        <v>61</v>
      </c>
      <c r="E1348" t="s">
        <v>1642</v>
      </c>
      <c r="F1348" t="s">
        <v>1640</v>
      </c>
      <c r="G1348" t="s">
        <v>1642</v>
      </c>
      <c r="H1348" t="s">
        <v>1640</v>
      </c>
      <c r="I1348"/>
      <c r="J1348"/>
      <c r="K1348"/>
      <c r="L1348"/>
      <c r="M1348"/>
      <c r="N1348"/>
      <c r="O1348"/>
      <c r="P1348"/>
      <c r="Q1348"/>
      <c r="R1348"/>
      <c r="S1348"/>
      <c r="T1348"/>
      <c r="U1348"/>
      <c r="V1348"/>
      <c r="W1348"/>
      <c r="X1348"/>
      <c r="Y1348"/>
      <c r="Z1348"/>
      <c r="AA1348"/>
      <c r="AB1348"/>
      <c r="AC1348"/>
      <c r="AD1348"/>
      <c r="AE1348"/>
      <c r="AF1348"/>
      <c r="AG1348"/>
      <c r="AH1348"/>
      <c r="AI1348"/>
      <c r="AJ1348"/>
      <c r="AK1348">
        <v>3.9</v>
      </c>
      <c r="AL1348"/>
      <c r="AM1348"/>
      <c r="AN1348">
        <v>2.5</v>
      </c>
      <c r="AO1348">
        <v>4.0999999999999996</v>
      </c>
      <c r="AP1348"/>
      <c r="AQ1348"/>
      <c r="AR1348">
        <v>2.7</v>
      </c>
      <c r="AS1348">
        <v>4.4000000000000004</v>
      </c>
      <c r="AT1348"/>
      <c r="AU1348"/>
      <c r="AV1348">
        <v>3.2</v>
      </c>
      <c r="AW1348">
        <v>4.4000000000000004</v>
      </c>
      <c r="AX1348">
        <v>3.2</v>
      </c>
      <c r="AY1348">
        <v>3.5</v>
      </c>
      <c r="AZ1348">
        <v>3.5</v>
      </c>
      <c r="BA1348">
        <v>4.5</v>
      </c>
      <c r="BB1348">
        <v>3.9</v>
      </c>
      <c r="BC1348">
        <v>3.6</v>
      </c>
      <c r="BD1348">
        <v>3.9</v>
      </c>
      <c r="BE1348">
        <v>5.0999999999999996</v>
      </c>
      <c r="BF1348">
        <v>3.5</v>
      </c>
      <c r="BG1348">
        <v>2.8</v>
      </c>
      <c r="BH1348">
        <v>3.5</v>
      </c>
      <c r="BI1348"/>
      <c r="BJ1348"/>
      <c r="BK1348"/>
      <c r="BL1348"/>
      <c r="BM1348"/>
      <c r="BN1348"/>
      <c r="BO1348"/>
      <c r="BP1348"/>
      <c r="BQ1348" t="s">
        <v>3393</v>
      </c>
      <c r="BR1348" t="s">
        <v>67</v>
      </c>
      <c r="BS1348" s="1">
        <v>44816</v>
      </c>
      <c r="BT1348" t="s">
        <v>1910</v>
      </c>
      <c r="BU1348">
        <v>2585</v>
      </c>
      <c r="BV1348"/>
      <c r="BW1348"/>
      <c r="BX1348"/>
      <c r="BY1348"/>
      <c r="BZ1348"/>
    </row>
    <row r="1349" spans="1:78" s="11" customFormat="1" x14ac:dyDescent="0.2">
      <c r="A1349" t="s">
        <v>2098</v>
      </c>
      <c r="B1349"/>
      <c r="C1349" t="s">
        <v>1483</v>
      </c>
      <c r="D1349" t="s">
        <v>61</v>
      </c>
      <c r="E1349" t="s">
        <v>1642</v>
      </c>
      <c r="F1349" t="s">
        <v>1640</v>
      </c>
      <c r="G1349" t="s">
        <v>1642</v>
      </c>
      <c r="H1349" t="s">
        <v>1640</v>
      </c>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v>4.2</v>
      </c>
      <c r="AP1349"/>
      <c r="AQ1349"/>
      <c r="AR1349">
        <v>2.8</v>
      </c>
      <c r="AS1349">
        <v>4.2</v>
      </c>
      <c r="AT1349"/>
      <c r="AU1349"/>
      <c r="AV1349">
        <v>3.2</v>
      </c>
      <c r="AW1349">
        <v>4.5</v>
      </c>
      <c r="AX1349">
        <v>3.2</v>
      </c>
      <c r="AY1349">
        <v>3.5</v>
      </c>
      <c r="AZ1349">
        <v>3.5</v>
      </c>
      <c r="BA1349">
        <v>4.7</v>
      </c>
      <c r="BB1349">
        <v>4</v>
      </c>
      <c r="BC1349">
        <v>3.7</v>
      </c>
      <c r="BD1349">
        <v>4</v>
      </c>
      <c r="BE1349">
        <v>5.2</v>
      </c>
      <c r="BF1349">
        <v>3.6</v>
      </c>
      <c r="BG1349">
        <v>2.8</v>
      </c>
      <c r="BH1349">
        <v>3.6</v>
      </c>
      <c r="BI1349"/>
      <c r="BJ1349"/>
      <c r="BK1349"/>
      <c r="BL1349"/>
      <c r="BM1349"/>
      <c r="BN1349"/>
      <c r="BO1349"/>
      <c r="BP1349"/>
      <c r="BQ1349"/>
      <c r="BR1349" t="s">
        <v>67</v>
      </c>
      <c r="BS1349" s="1">
        <v>44816</v>
      </c>
      <c r="BT1349" t="s">
        <v>1910</v>
      </c>
      <c r="BU1349">
        <v>2585</v>
      </c>
      <c r="BV1349"/>
      <c r="BW1349"/>
      <c r="BX1349"/>
      <c r="BY1349"/>
      <c r="BZ1349"/>
    </row>
    <row r="1350" spans="1:78" s="10" customFormat="1" x14ac:dyDescent="0.2">
      <c r="A1350" t="s">
        <v>2099</v>
      </c>
      <c r="B1350"/>
      <c r="C1350" t="s">
        <v>1483</v>
      </c>
      <c r="D1350" t="s">
        <v>61</v>
      </c>
      <c r="E1350" t="s">
        <v>1642</v>
      </c>
      <c r="F1350" t="s">
        <v>1640</v>
      </c>
      <c r="G1350" t="s">
        <v>1642</v>
      </c>
      <c r="H1350" t="s">
        <v>1640</v>
      </c>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v>3.8</v>
      </c>
      <c r="AP1350"/>
      <c r="AQ1350"/>
      <c r="AR1350">
        <v>2.7</v>
      </c>
      <c r="AS1350">
        <v>4.2</v>
      </c>
      <c r="AT1350"/>
      <c r="AU1350"/>
      <c r="AV1350">
        <v>3</v>
      </c>
      <c r="AW1350"/>
      <c r="AX1350"/>
      <c r="AY1350"/>
      <c r="AZ1350"/>
      <c r="BA1350"/>
      <c r="BB1350"/>
      <c r="BC1350"/>
      <c r="BD1350"/>
      <c r="BE1350"/>
      <c r="BF1350"/>
      <c r="BG1350"/>
      <c r="BH1350"/>
      <c r="BI1350"/>
      <c r="BJ1350"/>
      <c r="BK1350"/>
      <c r="BL1350"/>
      <c r="BM1350"/>
      <c r="BN1350"/>
      <c r="BO1350"/>
      <c r="BP1350"/>
      <c r="BQ1350" t="s">
        <v>3394</v>
      </c>
      <c r="BR1350" t="s">
        <v>67</v>
      </c>
      <c r="BS1350" s="1">
        <v>44816</v>
      </c>
      <c r="BT1350" t="s">
        <v>1910</v>
      </c>
      <c r="BU1350">
        <v>2585</v>
      </c>
      <c r="BV1350"/>
      <c r="BW1350"/>
      <c r="BX1350"/>
      <c r="BY1350"/>
      <c r="BZ1350"/>
    </row>
    <row r="1351" spans="1:78" s="10" customFormat="1" x14ac:dyDescent="0.2">
      <c r="A1351" t="s">
        <v>2100</v>
      </c>
      <c r="B1351"/>
      <c r="C1351" t="s">
        <v>1483</v>
      </c>
      <c r="D1351" t="s">
        <v>61</v>
      </c>
      <c r="E1351" t="s">
        <v>1642</v>
      </c>
      <c r="F1351" t="s">
        <v>1640</v>
      </c>
      <c r="G1351" t="s">
        <v>1642</v>
      </c>
      <c r="H1351" t="s">
        <v>1640</v>
      </c>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v>4.5</v>
      </c>
      <c r="AX1351"/>
      <c r="AY1351">
        <v>3.3</v>
      </c>
      <c r="AZ1351">
        <v>3.3</v>
      </c>
      <c r="BA1351">
        <v>4.5</v>
      </c>
      <c r="BB1351">
        <v>3.7</v>
      </c>
      <c r="BC1351">
        <v>3.7</v>
      </c>
      <c r="BD1351">
        <v>3.7</v>
      </c>
      <c r="BE1351"/>
      <c r="BF1351"/>
      <c r="BG1351">
        <v>2.9</v>
      </c>
      <c r="BH1351">
        <v>2.9</v>
      </c>
      <c r="BI1351"/>
      <c r="BJ1351"/>
      <c r="BK1351"/>
      <c r="BL1351"/>
      <c r="BM1351"/>
      <c r="BN1351"/>
      <c r="BO1351"/>
      <c r="BP1351"/>
      <c r="BQ1351" t="s">
        <v>3395</v>
      </c>
      <c r="BR1351" t="s">
        <v>67</v>
      </c>
      <c r="BS1351" s="1">
        <v>44816</v>
      </c>
      <c r="BT1351" t="s">
        <v>1910</v>
      </c>
      <c r="BU1351">
        <v>2585</v>
      </c>
      <c r="BV1351"/>
      <c r="BW1351"/>
      <c r="BX1351"/>
      <c r="BY1351"/>
      <c r="BZ1351"/>
    </row>
    <row r="1352" spans="1:78" s="11" customFormat="1" x14ac:dyDescent="0.2">
      <c r="A1352" t="s">
        <v>2101</v>
      </c>
      <c r="B1352"/>
      <c r="C1352" t="s">
        <v>1483</v>
      </c>
      <c r="D1352" t="s">
        <v>61</v>
      </c>
      <c r="E1352" t="s">
        <v>1642</v>
      </c>
      <c r="F1352" t="s">
        <v>1640</v>
      </c>
      <c r="G1352" t="s">
        <v>1642</v>
      </c>
      <c r="H1352" t="s">
        <v>1640</v>
      </c>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v>3.4</v>
      </c>
      <c r="AZ1352">
        <v>3.4</v>
      </c>
      <c r="BA1352"/>
      <c r="BB1352"/>
      <c r="BC1352"/>
      <c r="BD1352"/>
      <c r="BE1352"/>
      <c r="BF1352"/>
      <c r="BG1352"/>
      <c r="BH1352"/>
      <c r="BI1352"/>
      <c r="BJ1352"/>
      <c r="BK1352"/>
      <c r="BL1352"/>
      <c r="BM1352"/>
      <c r="BN1352"/>
      <c r="BO1352"/>
      <c r="BP1352"/>
      <c r="BQ1352"/>
      <c r="BR1352" t="s">
        <v>67</v>
      </c>
      <c r="BS1352" s="1">
        <v>44816</v>
      </c>
      <c r="BT1352" t="s">
        <v>1910</v>
      </c>
      <c r="BU1352">
        <v>2585</v>
      </c>
      <c r="BV1352"/>
      <c r="BW1352"/>
      <c r="BX1352"/>
      <c r="BY1352"/>
      <c r="BZ1352"/>
    </row>
    <row r="1353" spans="1:78" s="11" customFormat="1" x14ac:dyDescent="0.2">
      <c r="A1353" s="10" t="s">
        <v>1775</v>
      </c>
      <c r="B1353" s="10"/>
      <c r="C1353" s="10" t="s">
        <v>1483</v>
      </c>
      <c r="D1353" s="10" t="s">
        <v>61</v>
      </c>
      <c r="E1353" s="10" t="s">
        <v>1642</v>
      </c>
      <c r="F1353" s="10" t="s">
        <v>1640</v>
      </c>
      <c r="G1353" s="10" t="s">
        <v>1642</v>
      </c>
      <c r="H1353" s="10" t="s">
        <v>1776</v>
      </c>
      <c r="I1353" s="10"/>
      <c r="J1353" s="10"/>
      <c r="K1353" s="10"/>
      <c r="L1353" s="10" t="s">
        <v>1762</v>
      </c>
      <c r="M1353" s="10"/>
      <c r="N1353" s="10"/>
      <c r="O1353" s="10"/>
      <c r="P1353" s="10"/>
      <c r="Q1353" s="10"/>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c r="AT1353" s="10"/>
      <c r="AU1353" s="10"/>
      <c r="AV1353" s="10"/>
      <c r="AW1353" s="10"/>
      <c r="AX1353" s="10"/>
      <c r="AY1353" s="10"/>
      <c r="AZ1353" s="10"/>
      <c r="BA1353" s="10"/>
      <c r="BB1353" s="10"/>
      <c r="BC1353" s="10"/>
      <c r="BD1353" s="10"/>
      <c r="BE1353" s="10"/>
      <c r="BF1353" s="10"/>
      <c r="BG1353" s="10"/>
      <c r="BH1353" s="10"/>
      <c r="BI1353" s="10"/>
      <c r="BJ1353" s="10"/>
      <c r="BK1353" s="10"/>
      <c r="BL1353" s="10"/>
      <c r="BM1353" s="10"/>
      <c r="BN1353" s="10"/>
      <c r="BO1353" s="10"/>
      <c r="BP1353" s="10"/>
      <c r="BQ1353" s="10"/>
      <c r="BR1353" s="10" t="s">
        <v>67</v>
      </c>
      <c r="BS1353" s="12">
        <v>44812</v>
      </c>
      <c r="BT1353" s="10" t="s">
        <v>1701</v>
      </c>
      <c r="BU1353" s="10">
        <v>1420</v>
      </c>
      <c r="BV1353" s="10" t="s">
        <v>60</v>
      </c>
      <c r="BW1353" s="10" t="s">
        <v>1701</v>
      </c>
      <c r="BX1353"/>
      <c r="BY1353"/>
      <c r="BZ1353"/>
    </row>
    <row r="1354" spans="1:78" s="11" customFormat="1" x14ac:dyDescent="0.2">
      <c r="A1354" s="11" t="s">
        <v>1700</v>
      </c>
      <c r="C1354" s="11" t="s">
        <v>1483</v>
      </c>
      <c r="D1354" s="11" t="s">
        <v>61</v>
      </c>
      <c r="E1354" s="11" t="s">
        <v>1642</v>
      </c>
      <c r="G1354" s="11" t="s">
        <v>1642</v>
      </c>
      <c r="BX1354"/>
      <c r="BY1354"/>
      <c r="BZ1354"/>
    </row>
    <row r="1355" spans="1:78" s="11" customFormat="1" x14ac:dyDescent="0.2">
      <c r="A1355" s="11" t="s">
        <v>1700</v>
      </c>
      <c r="C1355" s="11" t="s">
        <v>1483</v>
      </c>
      <c r="D1355" s="11" t="s">
        <v>61</v>
      </c>
      <c r="E1355" s="11" t="s">
        <v>1679</v>
      </c>
      <c r="G1355" s="11" t="s">
        <v>1679</v>
      </c>
      <c r="BX1355"/>
      <c r="BY1355"/>
      <c r="BZ1355"/>
    </row>
    <row r="1356" spans="1:78" s="11" customFormat="1" x14ac:dyDescent="0.2">
      <c r="A1356" s="11" t="s">
        <v>1700</v>
      </c>
      <c r="C1356" s="11" t="s">
        <v>1483</v>
      </c>
      <c r="D1356" s="11" t="s">
        <v>61</v>
      </c>
      <c r="E1356" s="11" t="s">
        <v>75</v>
      </c>
      <c r="F1356" s="11" t="s">
        <v>76</v>
      </c>
      <c r="G1356" s="11" t="s">
        <v>75</v>
      </c>
      <c r="H1356" s="11" t="s">
        <v>76</v>
      </c>
      <c r="BX1356" s="19"/>
      <c r="BY1356" s="19"/>
      <c r="BZ1356" s="19"/>
    </row>
    <row r="1357" spans="1:78" s="11" customFormat="1" x14ac:dyDescent="0.2">
      <c r="A1357" t="s">
        <v>74</v>
      </c>
      <c r="B1357"/>
      <c r="C1357" t="s">
        <v>1483</v>
      </c>
      <c r="D1357" t="s">
        <v>61</v>
      </c>
      <c r="E1357" t="s">
        <v>75</v>
      </c>
      <c r="F1357" t="s">
        <v>76</v>
      </c>
      <c r="G1357" t="s">
        <v>75</v>
      </c>
      <c r="H1357" t="s">
        <v>76</v>
      </c>
      <c r="I1357" t="b">
        <v>0</v>
      </c>
      <c r="J1357"/>
      <c r="K1357" t="s">
        <v>77</v>
      </c>
      <c r="L1357"/>
      <c r="M1357"/>
      <c r="N1357"/>
      <c r="O1357"/>
      <c r="P1357"/>
      <c r="Q1357"/>
      <c r="R1357"/>
      <c r="S1357"/>
      <c r="T1357"/>
      <c r="U1357"/>
      <c r="V1357"/>
      <c r="W1357"/>
      <c r="X1357"/>
      <c r="Y1357"/>
      <c r="Z1357"/>
      <c r="AA1357"/>
      <c r="AB1357"/>
      <c r="AC1357">
        <v>4.0999999999999996</v>
      </c>
      <c r="AD1357"/>
      <c r="AE1357"/>
      <c r="AF1357">
        <v>5.9</v>
      </c>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t="s">
        <v>2980</v>
      </c>
      <c r="BR1357" t="s">
        <v>78</v>
      </c>
      <c r="BS1357"/>
      <c r="BT1357" t="s">
        <v>79</v>
      </c>
      <c r="BU1357">
        <v>42805</v>
      </c>
      <c r="BV1357"/>
      <c r="BW1357"/>
      <c r="BX1357" s="19"/>
      <c r="BY1357" s="19"/>
      <c r="BZ1357" s="19"/>
    </row>
    <row r="1358" spans="1:78" s="11" customFormat="1" x14ac:dyDescent="0.2">
      <c r="A1358" t="s">
        <v>74</v>
      </c>
      <c r="B1358"/>
      <c r="C1358" t="s">
        <v>1483</v>
      </c>
      <c r="D1358" t="s">
        <v>61</v>
      </c>
      <c r="E1358" t="s">
        <v>75</v>
      </c>
      <c r="F1358" t="s">
        <v>76</v>
      </c>
      <c r="G1358" t="s">
        <v>75</v>
      </c>
      <c r="H1358" t="s">
        <v>76</v>
      </c>
      <c r="I1358"/>
      <c r="J1358"/>
      <c r="K1358"/>
      <c r="L1358"/>
      <c r="M1358"/>
      <c r="N1358"/>
      <c r="O1358"/>
      <c r="P1358"/>
      <c r="Q1358"/>
      <c r="R1358"/>
      <c r="S1358"/>
      <c r="T1358"/>
      <c r="U1358"/>
      <c r="V1358"/>
      <c r="W1358"/>
      <c r="X1358"/>
      <c r="Y1358"/>
      <c r="Z1358"/>
      <c r="AA1358"/>
      <c r="AB1358"/>
      <c r="AC1358">
        <v>4.0999999999999996</v>
      </c>
      <c r="AD1358"/>
      <c r="AE1358"/>
      <c r="AF1358">
        <v>5.9</v>
      </c>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t="s">
        <v>67</v>
      </c>
      <c r="BS1358" s="1">
        <v>44824</v>
      </c>
      <c r="BT1358" t="s">
        <v>2329</v>
      </c>
      <c r="BU1358">
        <v>2930</v>
      </c>
      <c r="BV1358" t="s">
        <v>60</v>
      </c>
      <c r="BW1358" t="s">
        <v>2329</v>
      </c>
      <c r="BX1358"/>
      <c r="BY1358"/>
      <c r="BZ1358"/>
    </row>
    <row r="1359" spans="1:78" s="11" customFormat="1" x14ac:dyDescent="0.2">
      <c r="A1359" t="s">
        <v>2351</v>
      </c>
      <c r="B1359"/>
      <c r="C1359" t="s">
        <v>1483</v>
      </c>
      <c r="D1359" t="s">
        <v>61</v>
      </c>
      <c r="E1359" t="s">
        <v>75</v>
      </c>
      <c r="F1359" t="s">
        <v>76</v>
      </c>
      <c r="G1359" t="s">
        <v>75</v>
      </c>
      <c r="H1359" t="s">
        <v>76</v>
      </c>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v>4.3</v>
      </c>
      <c r="AX1359"/>
      <c r="AY1359"/>
      <c r="AZ1359">
        <v>2.9</v>
      </c>
      <c r="BA1359"/>
      <c r="BB1359"/>
      <c r="BC1359"/>
      <c r="BD1359"/>
      <c r="BE1359"/>
      <c r="BF1359"/>
      <c r="BG1359"/>
      <c r="BH1359"/>
      <c r="BI1359"/>
      <c r="BJ1359"/>
      <c r="BK1359"/>
      <c r="BL1359"/>
      <c r="BM1359"/>
      <c r="BN1359"/>
      <c r="BO1359"/>
      <c r="BP1359"/>
      <c r="BQ1359"/>
      <c r="BR1359" t="s">
        <v>67</v>
      </c>
      <c r="BS1359" s="1">
        <v>44824</v>
      </c>
      <c r="BT1359" t="s">
        <v>2329</v>
      </c>
      <c r="BU1359">
        <v>2930</v>
      </c>
      <c r="BV1359"/>
      <c r="BW1359"/>
      <c r="BX1359"/>
      <c r="BY1359"/>
      <c r="BZ1359"/>
    </row>
    <row r="1360" spans="1:78" s="11" customFormat="1" x14ac:dyDescent="0.2">
      <c r="A1360" t="s">
        <v>80</v>
      </c>
      <c r="B1360"/>
      <c r="C1360" t="s">
        <v>1483</v>
      </c>
      <c r="D1360" t="s">
        <v>61</v>
      </c>
      <c r="E1360" t="s">
        <v>75</v>
      </c>
      <c r="F1360" t="s">
        <v>76</v>
      </c>
      <c r="G1360" t="s">
        <v>75</v>
      </c>
      <c r="H1360" t="s">
        <v>76</v>
      </c>
      <c r="I1360" t="b">
        <v>0</v>
      </c>
      <c r="J1360"/>
      <c r="K1360" t="s">
        <v>77</v>
      </c>
      <c r="L1360"/>
      <c r="M1360"/>
      <c r="N1360"/>
      <c r="O1360"/>
      <c r="P1360"/>
      <c r="Q1360"/>
      <c r="R1360"/>
      <c r="S1360"/>
      <c r="T1360"/>
      <c r="U1360"/>
      <c r="V1360"/>
      <c r="W1360"/>
      <c r="X1360"/>
      <c r="Y1360"/>
      <c r="Z1360"/>
      <c r="AA1360"/>
      <c r="AB1360"/>
      <c r="AC1360">
        <v>3.9</v>
      </c>
      <c r="AD1360"/>
      <c r="AE1360"/>
      <c r="AF1360">
        <v>5.9</v>
      </c>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t="s">
        <v>2980</v>
      </c>
      <c r="BR1360" t="s">
        <v>78</v>
      </c>
      <c r="BS1360"/>
      <c r="BT1360" t="s">
        <v>79</v>
      </c>
      <c r="BU1360">
        <v>42805</v>
      </c>
      <c r="BV1360"/>
      <c r="BW1360"/>
      <c r="BX1360"/>
      <c r="BY1360"/>
      <c r="BZ1360"/>
    </row>
    <row r="1361" spans="1:78" s="11" customFormat="1" x14ac:dyDescent="0.2">
      <c r="A1361" t="s">
        <v>80</v>
      </c>
      <c r="B1361"/>
      <c r="C1361" t="s">
        <v>1483</v>
      </c>
      <c r="D1361" t="s">
        <v>61</v>
      </c>
      <c r="E1361" t="s">
        <v>75</v>
      </c>
      <c r="F1361" t="s">
        <v>76</v>
      </c>
      <c r="G1361" s="15" t="s">
        <v>75</v>
      </c>
      <c r="H1361" t="s">
        <v>76</v>
      </c>
      <c r="I1361"/>
      <c r="J1361"/>
      <c r="K1361"/>
      <c r="L1361"/>
      <c r="M1361"/>
      <c r="N1361"/>
      <c r="O1361"/>
      <c r="P1361"/>
      <c r="Q1361"/>
      <c r="R1361"/>
      <c r="S1361"/>
      <c r="T1361"/>
      <c r="U1361"/>
      <c r="V1361"/>
      <c r="W1361"/>
      <c r="X1361"/>
      <c r="Y1361"/>
      <c r="Z1361"/>
      <c r="AA1361"/>
      <c r="AB1361"/>
      <c r="AC1361">
        <v>3.9</v>
      </c>
      <c r="AD1361"/>
      <c r="AE1361"/>
      <c r="AF1361">
        <v>5.9</v>
      </c>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t="s">
        <v>67</v>
      </c>
      <c r="BS1361" s="1">
        <v>44824</v>
      </c>
      <c r="BT1361" t="s">
        <v>2329</v>
      </c>
      <c r="BU1361">
        <v>2930</v>
      </c>
      <c r="BV1361"/>
      <c r="BW1361"/>
      <c r="BX1361"/>
      <c r="BY1361"/>
      <c r="BZ1361"/>
    </row>
    <row r="1362" spans="1:78" s="11" customFormat="1" x14ac:dyDescent="0.2">
      <c r="A1362" t="s">
        <v>2352</v>
      </c>
      <c r="B1362"/>
      <c r="C1362" t="s">
        <v>1483</v>
      </c>
      <c r="D1362" t="s">
        <v>61</v>
      </c>
      <c r="E1362" t="s">
        <v>75</v>
      </c>
      <c r="F1362" t="s">
        <v>76</v>
      </c>
      <c r="G1362" t="s">
        <v>75</v>
      </c>
      <c r="H1362" t="s">
        <v>76</v>
      </c>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v>4.2</v>
      </c>
      <c r="BB1362"/>
      <c r="BC1362"/>
      <c r="BD1362">
        <v>3.05</v>
      </c>
      <c r="BE1362"/>
      <c r="BF1362"/>
      <c r="BG1362"/>
      <c r="BH1362"/>
      <c r="BI1362"/>
      <c r="BJ1362"/>
      <c r="BK1362"/>
      <c r="BL1362"/>
      <c r="BM1362"/>
      <c r="BN1362"/>
      <c r="BO1362"/>
      <c r="BP1362"/>
      <c r="BQ1362"/>
      <c r="BR1362" t="s">
        <v>67</v>
      </c>
      <c r="BS1362" s="1">
        <v>44824</v>
      </c>
      <c r="BT1362" t="s">
        <v>2329</v>
      </c>
      <c r="BU1362">
        <v>2930</v>
      </c>
      <c r="BV1362"/>
      <c r="BW1362"/>
      <c r="BX1362"/>
      <c r="BY1362"/>
      <c r="BZ1362"/>
    </row>
    <row r="1363" spans="1:78" s="11" customFormat="1" x14ac:dyDescent="0.2">
      <c r="A1363" t="s">
        <v>2170</v>
      </c>
      <c r="B1363" t="s">
        <v>322</v>
      </c>
      <c r="C1363" t="s">
        <v>1483</v>
      </c>
      <c r="D1363" t="s">
        <v>61</v>
      </c>
      <c r="E1363" t="s">
        <v>75</v>
      </c>
      <c r="F1363" t="s">
        <v>76</v>
      </c>
      <c r="G1363" t="s">
        <v>75</v>
      </c>
      <c r="H1363" t="s">
        <v>76</v>
      </c>
      <c r="I1363"/>
      <c r="J1363"/>
      <c r="K1363"/>
      <c r="L1363"/>
      <c r="M1363"/>
      <c r="N1363"/>
      <c r="O1363"/>
      <c r="P1363"/>
      <c r="Q1363"/>
      <c r="R1363"/>
      <c r="S1363"/>
      <c r="T1363"/>
      <c r="U1363"/>
      <c r="V1363"/>
      <c r="W1363"/>
      <c r="X1363"/>
      <c r="Y1363"/>
      <c r="Z1363"/>
      <c r="AA1363"/>
      <c r="AB1363"/>
      <c r="AC1363">
        <v>3.9</v>
      </c>
      <c r="AD1363"/>
      <c r="AE1363"/>
      <c r="AF1363">
        <v>6</v>
      </c>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t="s">
        <v>2171</v>
      </c>
      <c r="BR1363" t="s">
        <v>67</v>
      </c>
      <c r="BS1363" s="1">
        <v>44819</v>
      </c>
      <c r="BT1363" t="s">
        <v>59</v>
      </c>
      <c r="BU1363">
        <v>3485</v>
      </c>
      <c r="BV1363" t="s">
        <v>60</v>
      </c>
      <c r="BW1363" t="s">
        <v>59</v>
      </c>
      <c r="BX1363"/>
      <c r="BY1363"/>
      <c r="BZ1363"/>
    </row>
    <row r="1364" spans="1:78" s="11" customFormat="1" x14ac:dyDescent="0.2">
      <c r="A1364" t="s">
        <v>84</v>
      </c>
      <c r="B1364"/>
      <c r="C1364" t="s">
        <v>1483</v>
      </c>
      <c r="D1364" t="s">
        <v>61</v>
      </c>
      <c r="E1364" t="s">
        <v>75</v>
      </c>
      <c r="F1364" t="s">
        <v>76</v>
      </c>
      <c r="G1364" t="s">
        <v>75</v>
      </c>
      <c r="H1364" t="s">
        <v>76</v>
      </c>
      <c r="I1364" t="b">
        <v>0</v>
      </c>
      <c r="J1364"/>
      <c r="K1364"/>
      <c r="L1364"/>
      <c r="M1364"/>
      <c r="N1364"/>
      <c r="O1364"/>
      <c r="P1364"/>
      <c r="Q1364"/>
      <c r="R1364"/>
      <c r="S1364"/>
      <c r="T1364"/>
      <c r="U1364"/>
      <c r="V1364"/>
      <c r="W1364"/>
      <c r="X1364"/>
      <c r="Y1364"/>
      <c r="Z1364"/>
      <c r="AA1364"/>
      <c r="AB1364"/>
      <c r="AC1364">
        <v>3.9</v>
      </c>
      <c r="AD1364"/>
      <c r="AE1364"/>
      <c r="AF1364">
        <v>6.5</v>
      </c>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t="s">
        <v>85</v>
      </c>
      <c r="BR1364" t="s">
        <v>78</v>
      </c>
      <c r="BS1364"/>
      <c r="BT1364" t="s">
        <v>79</v>
      </c>
      <c r="BU1364">
        <v>42805</v>
      </c>
      <c r="BV1364"/>
      <c r="BW1364"/>
      <c r="BX1364"/>
      <c r="BY1364"/>
      <c r="BZ1364"/>
    </row>
    <row r="1365" spans="1:78" s="11" customFormat="1" x14ac:dyDescent="0.2">
      <c r="A1365" t="s">
        <v>86</v>
      </c>
      <c r="B1365"/>
      <c r="C1365" t="s">
        <v>1483</v>
      </c>
      <c r="D1365" t="s">
        <v>61</v>
      </c>
      <c r="E1365" t="s">
        <v>75</v>
      </c>
      <c r="F1365" t="s">
        <v>76</v>
      </c>
      <c r="G1365" t="s">
        <v>75</v>
      </c>
      <c r="H1365" t="s">
        <v>76</v>
      </c>
      <c r="I1365" t="b">
        <v>0</v>
      </c>
      <c r="J1365"/>
      <c r="K1365"/>
      <c r="L1365"/>
      <c r="M1365"/>
      <c r="N1365"/>
      <c r="O1365"/>
      <c r="P1365"/>
      <c r="Q1365"/>
      <c r="R1365"/>
      <c r="S1365"/>
      <c r="T1365"/>
      <c r="U1365"/>
      <c r="V1365"/>
      <c r="W1365"/>
      <c r="X1365"/>
      <c r="Y1365"/>
      <c r="Z1365"/>
      <c r="AA1365"/>
      <c r="AB1365"/>
      <c r="AC1365">
        <v>3.9</v>
      </c>
      <c r="AD1365"/>
      <c r="AE1365"/>
      <c r="AF1365">
        <v>6</v>
      </c>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t="s">
        <v>2981</v>
      </c>
      <c r="BR1365" t="s">
        <v>78</v>
      </c>
      <c r="BS1365"/>
      <c r="BT1365" t="s">
        <v>79</v>
      </c>
      <c r="BU1365">
        <v>42805</v>
      </c>
      <c r="BV1365"/>
      <c r="BW1365"/>
      <c r="BX1365"/>
      <c r="BY1365"/>
      <c r="BZ1365"/>
    </row>
    <row r="1366" spans="1:78" s="11" customFormat="1" x14ac:dyDescent="0.2">
      <c r="A1366" t="s">
        <v>2115</v>
      </c>
      <c r="B1366"/>
      <c r="C1366" t="s">
        <v>1483</v>
      </c>
      <c r="D1366" t="s">
        <v>61</v>
      </c>
      <c r="E1366" t="s">
        <v>75</v>
      </c>
      <c r="F1366" t="s">
        <v>76</v>
      </c>
      <c r="G1366" t="s">
        <v>75</v>
      </c>
      <c r="H1366" t="s">
        <v>82</v>
      </c>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v>3.9</v>
      </c>
      <c r="BB1366">
        <v>2.8</v>
      </c>
      <c r="BC1366">
        <v>2.8</v>
      </c>
      <c r="BD1366">
        <v>2.8</v>
      </c>
      <c r="BE1366">
        <v>4.2</v>
      </c>
      <c r="BF1366">
        <v>2.9</v>
      </c>
      <c r="BG1366">
        <v>2.7</v>
      </c>
      <c r="BH1366">
        <v>2.9</v>
      </c>
      <c r="BI1366"/>
      <c r="BJ1366"/>
      <c r="BK1366"/>
      <c r="BL1366"/>
      <c r="BM1366"/>
      <c r="BN1366"/>
      <c r="BO1366"/>
      <c r="BP1366"/>
      <c r="BQ1366"/>
      <c r="BR1366" t="s">
        <v>67</v>
      </c>
      <c r="BS1366" s="1">
        <v>44816</v>
      </c>
      <c r="BT1366" t="s">
        <v>1910</v>
      </c>
      <c r="BU1366">
        <v>2585</v>
      </c>
      <c r="BV1366"/>
      <c r="BW1366"/>
      <c r="BX1366"/>
      <c r="BY1366"/>
      <c r="BZ1366"/>
    </row>
    <row r="1367" spans="1:78" s="11" customFormat="1" x14ac:dyDescent="0.2">
      <c r="A1367" t="s">
        <v>2114</v>
      </c>
      <c r="B1367"/>
      <c r="C1367" t="s">
        <v>1483</v>
      </c>
      <c r="D1367" t="s">
        <v>61</v>
      </c>
      <c r="E1367" t="s">
        <v>75</v>
      </c>
      <c r="F1367" t="s">
        <v>76</v>
      </c>
      <c r="G1367" t="s">
        <v>75</v>
      </c>
      <c r="H1367" t="s">
        <v>82</v>
      </c>
      <c r="I1367"/>
      <c r="J1367"/>
      <c r="K1367"/>
      <c r="L1367"/>
      <c r="M1367"/>
      <c r="N1367"/>
      <c r="O1367"/>
      <c r="P1367"/>
      <c r="Q1367"/>
      <c r="R1367"/>
      <c r="S1367"/>
      <c r="T1367"/>
      <c r="U1367"/>
      <c r="V1367"/>
      <c r="W1367"/>
      <c r="X1367"/>
      <c r="Y1367"/>
      <c r="Z1367"/>
      <c r="AA1367"/>
      <c r="AB1367"/>
      <c r="AC1367">
        <v>3.7</v>
      </c>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t="s">
        <v>67</v>
      </c>
      <c r="BS1367" s="1">
        <v>44816</v>
      </c>
      <c r="BT1367" t="s">
        <v>1910</v>
      </c>
      <c r="BU1367">
        <v>2585</v>
      </c>
      <c r="BV1367"/>
      <c r="BW1367"/>
      <c r="BX1367"/>
      <c r="BY1367"/>
      <c r="BZ1367"/>
    </row>
    <row r="1368" spans="1:78" s="11" customFormat="1" x14ac:dyDescent="0.2">
      <c r="A1368" t="s">
        <v>2116</v>
      </c>
      <c r="B1368"/>
      <c r="C1368" t="s">
        <v>1483</v>
      </c>
      <c r="D1368" t="s">
        <v>61</v>
      </c>
      <c r="E1368" t="s">
        <v>75</v>
      </c>
      <c r="F1368" t="s">
        <v>76</v>
      </c>
      <c r="G1368" t="s">
        <v>75</v>
      </c>
      <c r="H1368" t="s">
        <v>82</v>
      </c>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v>4.0999999999999996</v>
      </c>
      <c r="BB1368">
        <v>3.2</v>
      </c>
      <c r="BC1368"/>
      <c r="BD1368">
        <v>3.2</v>
      </c>
      <c r="BE1368"/>
      <c r="BF1368"/>
      <c r="BG1368"/>
      <c r="BH1368"/>
      <c r="BI1368"/>
      <c r="BJ1368"/>
      <c r="BK1368"/>
      <c r="BL1368"/>
      <c r="BM1368"/>
      <c r="BN1368"/>
      <c r="BO1368"/>
      <c r="BP1368"/>
      <c r="BQ1368"/>
      <c r="BR1368" t="s">
        <v>67</v>
      </c>
      <c r="BS1368" s="1">
        <v>44816</v>
      </c>
      <c r="BT1368" t="s">
        <v>1910</v>
      </c>
      <c r="BU1368">
        <v>2585</v>
      </c>
      <c r="BV1368"/>
      <c r="BW1368"/>
      <c r="BX1368"/>
      <c r="BY1368"/>
      <c r="BZ1368"/>
    </row>
    <row r="1369" spans="1:78" s="11" customFormat="1" x14ac:dyDescent="0.2">
      <c r="A1369" t="s">
        <v>81</v>
      </c>
      <c r="B1369"/>
      <c r="C1369" t="s">
        <v>1483</v>
      </c>
      <c r="D1369" t="s">
        <v>61</v>
      </c>
      <c r="E1369" t="s">
        <v>75</v>
      </c>
      <c r="F1369" t="s">
        <v>76</v>
      </c>
      <c r="G1369" t="s">
        <v>75</v>
      </c>
      <c r="H1369" t="s">
        <v>82</v>
      </c>
      <c r="I1369"/>
      <c r="J1369"/>
      <c r="K1369"/>
      <c r="L1369"/>
      <c r="M1369"/>
      <c r="N1369"/>
      <c r="O1369"/>
      <c r="P1369"/>
      <c r="Q1369"/>
      <c r="R1369"/>
      <c r="S1369"/>
      <c r="T1369"/>
      <c r="U1369"/>
      <c r="V1369"/>
      <c r="W1369"/>
      <c r="X1369"/>
      <c r="Y1369"/>
      <c r="Z1369"/>
      <c r="AA1369"/>
      <c r="AB1369"/>
      <c r="AC1369">
        <v>4.05</v>
      </c>
      <c r="AD1369">
        <v>5.96</v>
      </c>
      <c r="AE1369">
        <v>5.67</v>
      </c>
      <c r="AF1369">
        <v>5.96</v>
      </c>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t="s">
        <v>67</v>
      </c>
      <c r="BS1369"/>
      <c r="BT1369" t="s">
        <v>79</v>
      </c>
      <c r="BU1369">
        <v>42805</v>
      </c>
      <c r="BV1369" t="s">
        <v>69</v>
      </c>
      <c r="BW1369" t="s">
        <v>79</v>
      </c>
    </row>
    <row r="1370" spans="1:78" s="11" customFormat="1" x14ac:dyDescent="0.2">
      <c r="A1370" t="s">
        <v>83</v>
      </c>
      <c r="B1370"/>
      <c r="C1370" t="s">
        <v>1483</v>
      </c>
      <c r="D1370" t="s">
        <v>61</v>
      </c>
      <c r="E1370" t="s">
        <v>75</v>
      </c>
      <c r="F1370" t="s">
        <v>76</v>
      </c>
      <c r="G1370" t="s">
        <v>75</v>
      </c>
      <c r="H1370" t="s">
        <v>82</v>
      </c>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v>3.97</v>
      </c>
      <c r="BB1370">
        <v>2.79</v>
      </c>
      <c r="BC1370">
        <v>2.87</v>
      </c>
      <c r="BD1370">
        <v>2.79</v>
      </c>
      <c r="BE1370">
        <v>4.7</v>
      </c>
      <c r="BF1370">
        <v>2.79</v>
      </c>
      <c r="BG1370">
        <v>2.7</v>
      </c>
      <c r="BH1370">
        <v>2.79</v>
      </c>
      <c r="BI1370"/>
      <c r="BJ1370"/>
      <c r="BK1370"/>
      <c r="BL1370"/>
      <c r="BM1370"/>
      <c r="BN1370"/>
      <c r="BO1370"/>
      <c r="BP1370"/>
      <c r="BQ1370"/>
      <c r="BR1370" t="s">
        <v>67</v>
      </c>
      <c r="BS1370"/>
      <c r="BT1370" t="s">
        <v>79</v>
      </c>
      <c r="BU1370">
        <v>42805</v>
      </c>
      <c r="BV1370" t="s">
        <v>69</v>
      </c>
      <c r="BW1370" t="s">
        <v>79</v>
      </c>
    </row>
    <row r="1371" spans="1:78" s="11" customFormat="1" x14ac:dyDescent="0.2">
      <c r="A1371" s="11" t="s">
        <v>1700</v>
      </c>
      <c r="C1371" s="11" t="s">
        <v>1483</v>
      </c>
      <c r="D1371" s="11" t="s">
        <v>61</v>
      </c>
      <c r="E1371" s="11" t="s">
        <v>75</v>
      </c>
      <c r="F1371" s="11" t="s">
        <v>76</v>
      </c>
      <c r="G1371" s="11" t="s">
        <v>75</v>
      </c>
      <c r="H1371" s="11" t="s">
        <v>1666</v>
      </c>
    </row>
    <row r="1372" spans="1:78" s="11" customFormat="1" x14ac:dyDescent="0.2">
      <c r="A1372" t="s">
        <v>84</v>
      </c>
      <c r="B1372" t="s">
        <v>322</v>
      </c>
      <c r="C1372" t="s">
        <v>1483</v>
      </c>
      <c r="D1372" t="s">
        <v>61</v>
      </c>
      <c r="E1372" t="s">
        <v>75</v>
      </c>
      <c r="F1372" t="s">
        <v>76</v>
      </c>
      <c r="G1372" t="s">
        <v>75</v>
      </c>
      <c r="H1372" t="s">
        <v>1666</v>
      </c>
      <c r="I1372"/>
      <c r="J1372"/>
      <c r="K1372"/>
      <c r="L1372"/>
      <c r="M1372"/>
      <c r="N1372"/>
      <c r="O1372"/>
      <c r="P1372"/>
      <c r="Q1372"/>
      <c r="R1372"/>
      <c r="S1372"/>
      <c r="T1372"/>
      <c r="U1372"/>
      <c r="V1372"/>
      <c r="W1372"/>
      <c r="X1372"/>
      <c r="Y1372"/>
      <c r="Z1372"/>
      <c r="AA1372"/>
      <c r="AB1372"/>
      <c r="AC1372">
        <v>3.9</v>
      </c>
      <c r="AD1372"/>
      <c r="AE1372"/>
      <c r="AF1372">
        <v>6.5</v>
      </c>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t="s">
        <v>67</v>
      </c>
      <c r="BS1372" s="1">
        <v>44819</v>
      </c>
      <c r="BT1372" t="s">
        <v>59</v>
      </c>
      <c r="BU1372">
        <v>3485</v>
      </c>
      <c r="BV1372" t="s">
        <v>60</v>
      </c>
      <c r="BW1372" t="s">
        <v>59</v>
      </c>
    </row>
    <row r="1373" spans="1:78" s="11" customFormat="1" x14ac:dyDescent="0.2">
      <c r="A1373" s="11" t="s">
        <v>1700</v>
      </c>
      <c r="C1373" s="11" t="s">
        <v>1483</v>
      </c>
      <c r="D1373" s="11" t="s">
        <v>61</v>
      </c>
      <c r="E1373" s="11" t="s">
        <v>75</v>
      </c>
      <c r="F1373" s="11" t="s">
        <v>1668</v>
      </c>
      <c r="G1373" s="11" t="s">
        <v>75</v>
      </c>
      <c r="H1373" s="11" t="s">
        <v>1668</v>
      </c>
    </row>
    <row r="1374" spans="1:78" s="11" customFormat="1" x14ac:dyDescent="0.2">
      <c r="A1374" s="6" t="s">
        <v>2311</v>
      </c>
      <c r="B1374" s="6" t="s">
        <v>322</v>
      </c>
      <c r="C1374" s="6" t="s">
        <v>1483</v>
      </c>
      <c r="D1374" s="6" t="s">
        <v>61</v>
      </c>
      <c r="E1374" s="6" t="s">
        <v>75</v>
      </c>
      <c r="F1374" s="6" t="s">
        <v>1668</v>
      </c>
      <c r="G1374" s="6" t="s">
        <v>75</v>
      </c>
      <c r="H1374" s="6" t="s">
        <v>1668</v>
      </c>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c r="AI1374" s="6"/>
      <c r="AJ1374" s="6"/>
      <c r="AK1374" s="6"/>
      <c r="AL1374" s="6"/>
      <c r="AM1374" s="6"/>
      <c r="AN1374" s="6"/>
      <c r="AO1374" s="6"/>
      <c r="AP1374" s="6"/>
      <c r="AQ1374" s="6"/>
      <c r="AR1374" s="6"/>
      <c r="AS1374" s="6"/>
      <c r="AT1374" s="6"/>
      <c r="AU1374" s="6"/>
      <c r="AV1374" s="6"/>
      <c r="AW1374" s="6"/>
      <c r="AX1374" s="6"/>
      <c r="AY1374" s="6"/>
      <c r="AZ1374" s="6"/>
      <c r="BA1374" s="6"/>
      <c r="BB1374" s="6"/>
      <c r="BC1374" s="6"/>
      <c r="BD1374" s="6"/>
      <c r="BE1374" s="6"/>
      <c r="BF1374" s="6"/>
      <c r="BG1374" s="6"/>
      <c r="BH1374" s="6"/>
      <c r="BI1374" s="6">
        <v>13.5</v>
      </c>
      <c r="BJ1374" s="6"/>
      <c r="BK1374" s="6"/>
      <c r="BL1374" s="6"/>
      <c r="BM1374" s="6"/>
      <c r="BN1374" s="6"/>
      <c r="BO1374" s="6"/>
      <c r="BP1374" s="6"/>
      <c r="BQ1374" s="6" t="s">
        <v>2312</v>
      </c>
      <c r="BR1374" s="6" t="s">
        <v>67</v>
      </c>
      <c r="BS1374" s="7">
        <v>44824</v>
      </c>
      <c r="BT1374" s="6" t="s">
        <v>2313</v>
      </c>
      <c r="BU1374" s="6">
        <v>3136</v>
      </c>
      <c r="BV1374" s="6" t="s">
        <v>60</v>
      </c>
      <c r="BW1374" s="6" t="s">
        <v>2313</v>
      </c>
      <c r="BX1374" s="6"/>
      <c r="BY1374" s="6"/>
      <c r="BZ1374" s="6"/>
    </row>
    <row r="1375" spans="1:78" s="11" customFormat="1" x14ac:dyDescent="0.2">
      <c r="A1375" t="s">
        <v>87</v>
      </c>
      <c r="B1375"/>
      <c r="C1375" t="s">
        <v>1483</v>
      </c>
      <c r="D1375" t="s">
        <v>61</v>
      </c>
      <c r="E1375" t="s">
        <v>75</v>
      </c>
      <c r="F1375" t="s">
        <v>1504</v>
      </c>
      <c r="G1375" t="s">
        <v>75</v>
      </c>
      <c r="H1375" t="s">
        <v>88</v>
      </c>
      <c r="I1375"/>
      <c r="J1375"/>
      <c r="K1375"/>
      <c r="L1375"/>
      <c r="M1375"/>
      <c r="N1375"/>
      <c r="O1375"/>
      <c r="P1375"/>
      <c r="Q1375"/>
      <c r="R1375"/>
      <c r="S1375"/>
      <c r="T1375"/>
      <c r="U1375"/>
      <c r="V1375"/>
      <c r="W1375"/>
      <c r="X1375"/>
      <c r="Y1375"/>
      <c r="Z1375"/>
      <c r="AA1375"/>
      <c r="AB1375"/>
      <c r="AC1375"/>
      <c r="AD1375"/>
      <c r="AE1375"/>
      <c r="AF1375"/>
      <c r="AG1375">
        <v>3.1</v>
      </c>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s="5" t="s">
        <v>89</v>
      </c>
      <c r="BR1375" t="s">
        <v>67</v>
      </c>
      <c r="BS1375"/>
      <c r="BT1375" t="s">
        <v>90</v>
      </c>
      <c r="BU1375">
        <v>1216</v>
      </c>
      <c r="BV1375" t="s">
        <v>60</v>
      </c>
      <c r="BW1375" t="s">
        <v>90</v>
      </c>
    </row>
    <row r="1376" spans="1:78" s="11" customFormat="1" x14ac:dyDescent="0.2">
      <c r="A1376" t="s">
        <v>2359</v>
      </c>
      <c r="B1376"/>
      <c r="C1376" t="s">
        <v>1483</v>
      </c>
      <c r="D1376" t="s">
        <v>61</v>
      </c>
      <c r="E1376" t="s">
        <v>75</v>
      </c>
      <c r="F1376" t="s">
        <v>1504</v>
      </c>
      <c r="G1376" t="s">
        <v>75</v>
      </c>
      <c r="H1376" t="s">
        <v>2358</v>
      </c>
      <c r="I1376"/>
      <c r="J1376"/>
      <c r="K1376"/>
      <c r="L1376"/>
      <c r="M1376"/>
      <c r="N1376"/>
      <c r="O1376"/>
      <c r="P1376"/>
      <c r="Q1376"/>
      <c r="R1376"/>
      <c r="S1376"/>
      <c r="T1376"/>
      <c r="U1376"/>
      <c r="V1376"/>
      <c r="W1376"/>
      <c r="X1376"/>
      <c r="Y1376">
        <v>4.7</v>
      </c>
      <c r="Z1376"/>
      <c r="AA1376"/>
      <c r="AB1376">
        <v>6.3</v>
      </c>
      <c r="AC1376">
        <v>4.5999999999999996</v>
      </c>
      <c r="AD1376"/>
      <c r="AE1376"/>
      <c r="AF1376">
        <v>6.9</v>
      </c>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t="s">
        <v>67</v>
      </c>
      <c r="BS1376" s="1">
        <v>44824</v>
      </c>
      <c r="BT1376" t="s">
        <v>2329</v>
      </c>
      <c r="BU1376">
        <v>2930</v>
      </c>
      <c r="BV1376"/>
      <c r="BW1376"/>
    </row>
    <row r="1377" spans="1:75" s="11" customFormat="1" x14ac:dyDescent="0.2">
      <c r="A1377" t="s">
        <v>2360</v>
      </c>
      <c r="B1377"/>
      <c r="C1377" t="s">
        <v>1483</v>
      </c>
      <c r="D1377" t="s">
        <v>61</v>
      </c>
      <c r="E1377" t="s">
        <v>75</v>
      </c>
      <c r="F1377" t="s">
        <v>1504</v>
      </c>
      <c r="G1377" t="s">
        <v>75</v>
      </c>
      <c r="H1377" t="s">
        <v>2358</v>
      </c>
      <c r="I1377"/>
      <c r="J1377"/>
      <c r="K1377"/>
      <c r="L1377"/>
      <c r="M1377"/>
      <c r="N1377"/>
      <c r="O1377"/>
      <c r="P1377"/>
      <c r="Q1377"/>
      <c r="R1377"/>
      <c r="S1377"/>
      <c r="T1377"/>
      <c r="U1377"/>
      <c r="V1377"/>
      <c r="W1377"/>
      <c r="X1377"/>
      <c r="Y1377">
        <v>4.3</v>
      </c>
      <c r="Z1377"/>
      <c r="AA1377"/>
      <c r="AB1377">
        <v>6.4</v>
      </c>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t="s">
        <v>67</v>
      </c>
      <c r="BS1377" s="1">
        <v>44824</v>
      </c>
      <c r="BT1377" t="s">
        <v>2329</v>
      </c>
      <c r="BU1377">
        <v>2930</v>
      </c>
      <c r="BV1377"/>
      <c r="BW1377"/>
    </row>
    <row r="1378" spans="1:75" s="11" customFormat="1" x14ac:dyDescent="0.2">
      <c r="A1378" t="s">
        <v>2361</v>
      </c>
      <c r="B1378"/>
      <c r="C1378" t="s">
        <v>1483</v>
      </c>
      <c r="D1378" t="s">
        <v>61</v>
      </c>
      <c r="E1378" t="s">
        <v>75</v>
      </c>
      <c r="F1378" t="s">
        <v>1504</v>
      </c>
      <c r="G1378" t="s">
        <v>75</v>
      </c>
      <c r="H1378" t="s">
        <v>2358</v>
      </c>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v>3.1</v>
      </c>
      <c r="BH1378">
        <v>3.1</v>
      </c>
      <c r="BI1378"/>
      <c r="BJ1378"/>
      <c r="BK1378"/>
      <c r="BL1378"/>
      <c r="BM1378"/>
      <c r="BN1378"/>
      <c r="BO1378"/>
      <c r="BP1378"/>
      <c r="BQ1378"/>
      <c r="BR1378" t="s">
        <v>67</v>
      </c>
      <c r="BS1378" s="1">
        <v>44824</v>
      </c>
      <c r="BT1378" t="s">
        <v>2329</v>
      </c>
      <c r="BU1378">
        <v>2930</v>
      </c>
      <c r="BV1378"/>
      <c r="BW1378"/>
    </row>
    <row r="1379" spans="1:75" s="11" customFormat="1" x14ac:dyDescent="0.2">
      <c r="A1379" t="s">
        <v>2362</v>
      </c>
      <c r="B1379"/>
      <c r="C1379" t="s">
        <v>1483</v>
      </c>
      <c r="D1379" t="s">
        <v>61</v>
      </c>
      <c r="E1379" t="s">
        <v>75</v>
      </c>
      <c r="F1379" t="s">
        <v>1504</v>
      </c>
      <c r="G1379" t="s">
        <v>75</v>
      </c>
      <c r="H1379" t="s">
        <v>2358</v>
      </c>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v>5.25</v>
      </c>
      <c r="BF1379"/>
      <c r="BG1379"/>
      <c r="BH1379">
        <v>2.9</v>
      </c>
      <c r="BI1379"/>
      <c r="BJ1379"/>
      <c r="BK1379"/>
      <c r="BL1379"/>
      <c r="BM1379"/>
      <c r="BN1379"/>
      <c r="BO1379"/>
      <c r="BP1379"/>
      <c r="BQ1379"/>
      <c r="BR1379" t="s">
        <v>67</v>
      </c>
      <c r="BS1379" s="1">
        <v>44824</v>
      </c>
      <c r="BT1379" t="s">
        <v>2329</v>
      </c>
      <c r="BU1379">
        <v>2930</v>
      </c>
      <c r="BV1379"/>
      <c r="BW1379"/>
    </row>
    <row r="1380" spans="1:75" s="11" customFormat="1" x14ac:dyDescent="0.2">
      <c r="A1380" s="11" t="s">
        <v>1700</v>
      </c>
      <c r="C1380" s="11" t="s">
        <v>1483</v>
      </c>
      <c r="D1380" s="11" t="s">
        <v>61</v>
      </c>
      <c r="E1380" s="11" t="s">
        <v>75</v>
      </c>
      <c r="F1380" s="11" t="s">
        <v>1504</v>
      </c>
      <c r="G1380" s="11" t="s">
        <v>75</v>
      </c>
      <c r="H1380" s="11" t="s">
        <v>1504</v>
      </c>
    </row>
    <row r="1381" spans="1:75" s="11" customFormat="1" x14ac:dyDescent="0.2">
      <c r="A1381" t="s">
        <v>2305</v>
      </c>
      <c r="B1381" t="s">
        <v>322</v>
      </c>
      <c r="C1381" t="s">
        <v>1483</v>
      </c>
      <c r="D1381" t="s">
        <v>61</v>
      </c>
      <c r="E1381" t="s">
        <v>75</v>
      </c>
      <c r="F1381" t="s">
        <v>1504</v>
      </c>
      <c r="G1381" t="s">
        <v>75</v>
      </c>
      <c r="H1381" t="s">
        <v>1504</v>
      </c>
      <c r="I1381"/>
      <c r="J1381"/>
      <c r="K1381"/>
      <c r="L1381"/>
      <c r="M1381"/>
      <c r="N1381"/>
      <c r="O1381"/>
      <c r="P1381"/>
      <c r="Q1381"/>
      <c r="R1381"/>
      <c r="S1381"/>
      <c r="T1381"/>
      <c r="U1381"/>
      <c r="V1381"/>
      <c r="W1381"/>
      <c r="X1381"/>
      <c r="Y1381">
        <v>3.9</v>
      </c>
      <c r="Z1381"/>
      <c r="AA1381"/>
      <c r="AB1381">
        <v>5.0999999999999996</v>
      </c>
      <c r="AC1381">
        <v>3.7</v>
      </c>
      <c r="AD1381"/>
      <c r="AE1381"/>
      <c r="AF1381">
        <v>6</v>
      </c>
      <c r="AG1381"/>
      <c r="AH1381"/>
      <c r="AI1381"/>
      <c r="AJ1381"/>
      <c r="AK1381"/>
      <c r="AL1381"/>
      <c r="AM1381"/>
      <c r="AN1381"/>
      <c r="AO1381"/>
      <c r="AP1381"/>
      <c r="AQ1381"/>
      <c r="AR1381"/>
      <c r="AS1381"/>
      <c r="AT1381"/>
      <c r="AU1381"/>
      <c r="AV1381"/>
      <c r="AW1381">
        <v>3.8</v>
      </c>
      <c r="AX1381"/>
      <c r="AY1381"/>
      <c r="AZ1381">
        <v>2.8</v>
      </c>
      <c r="BA1381"/>
      <c r="BB1381"/>
      <c r="BC1381"/>
      <c r="BD1381">
        <v>2.9</v>
      </c>
      <c r="BE1381"/>
      <c r="BF1381"/>
      <c r="BG1381"/>
      <c r="BH1381"/>
      <c r="BI1381"/>
      <c r="BJ1381"/>
      <c r="BK1381"/>
      <c r="BL1381"/>
      <c r="BM1381"/>
      <c r="BN1381"/>
      <c r="BO1381"/>
      <c r="BP1381"/>
      <c r="BQ1381"/>
      <c r="BR1381" t="s">
        <v>67</v>
      </c>
      <c r="BS1381" s="1">
        <v>44820</v>
      </c>
      <c r="BT1381" t="s">
        <v>2276</v>
      </c>
      <c r="BU1381" t="s">
        <v>2308</v>
      </c>
      <c r="BV1381" t="s">
        <v>60</v>
      </c>
      <c r="BW1381" t="s">
        <v>2276</v>
      </c>
    </row>
    <row r="1382" spans="1:75" s="11" customFormat="1" x14ac:dyDescent="0.2">
      <c r="A1382" s="11" t="s">
        <v>1700</v>
      </c>
      <c r="C1382" s="11" t="s">
        <v>1483</v>
      </c>
      <c r="D1382" s="11" t="s">
        <v>61</v>
      </c>
      <c r="E1382" s="11" t="s">
        <v>75</v>
      </c>
      <c r="F1382" s="11" t="s">
        <v>91</v>
      </c>
      <c r="G1382" s="11" t="s">
        <v>75</v>
      </c>
      <c r="H1382" s="11" t="s">
        <v>91</v>
      </c>
    </row>
    <row r="1383" spans="1:75" s="11" customFormat="1" x14ac:dyDescent="0.2">
      <c r="A1383" t="s">
        <v>985</v>
      </c>
      <c r="B1383"/>
      <c r="C1383" t="s">
        <v>1483</v>
      </c>
      <c r="D1383" t="s">
        <v>61</v>
      </c>
      <c r="E1383" t="s">
        <v>75</v>
      </c>
      <c r="F1383" t="s">
        <v>91</v>
      </c>
      <c r="G1383" t="s">
        <v>75</v>
      </c>
      <c r="H1383" t="s">
        <v>91</v>
      </c>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v>4.25</v>
      </c>
      <c r="BB1383"/>
      <c r="BC1383"/>
      <c r="BD1383">
        <v>3.3</v>
      </c>
      <c r="BE1383"/>
      <c r="BF1383"/>
      <c r="BG1383"/>
      <c r="BH1383"/>
      <c r="BI1383"/>
      <c r="BJ1383"/>
      <c r="BK1383"/>
      <c r="BL1383"/>
      <c r="BM1383"/>
      <c r="BN1383"/>
      <c r="BO1383"/>
      <c r="BP1383"/>
      <c r="BQ1383"/>
      <c r="BR1383" t="s">
        <v>67</v>
      </c>
      <c r="BS1383" s="1">
        <v>44824</v>
      </c>
      <c r="BT1383" t="s">
        <v>2329</v>
      </c>
      <c r="BU1383">
        <v>2930</v>
      </c>
      <c r="BV1383"/>
      <c r="BW1383"/>
    </row>
    <row r="1384" spans="1:75" s="11" customFormat="1" x14ac:dyDescent="0.2">
      <c r="A1384" t="s">
        <v>1427</v>
      </c>
      <c r="B1384" t="s">
        <v>63</v>
      </c>
      <c r="C1384" t="s">
        <v>1483</v>
      </c>
      <c r="D1384" t="s">
        <v>61</v>
      </c>
      <c r="E1384" t="s">
        <v>75</v>
      </c>
      <c r="F1384" t="s">
        <v>91</v>
      </c>
      <c r="G1384" t="s">
        <v>75</v>
      </c>
      <c r="H1384" t="s">
        <v>91</v>
      </c>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v>4.3</v>
      </c>
      <c r="AX1384"/>
      <c r="AY1384"/>
      <c r="AZ1384">
        <v>2.9</v>
      </c>
      <c r="BA1384">
        <v>4.0999999999999996</v>
      </c>
      <c r="BB1384"/>
      <c r="BC1384"/>
      <c r="BD1384">
        <v>3.2</v>
      </c>
      <c r="BE1384"/>
      <c r="BF1384"/>
      <c r="BG1384"/>
      <c r="BH1384"/>
      <c r="BI1384"/>
      <c r="BJ1384"/>
      <c r="BK1384"/>
      <c r="BL1384"/>
      <c r="BM1384"/>
      <c r="BN1384"/>
      <c r="BO1384"/>
      <c r="BP1384"/>
      <c r="BQ1384"/>
      <c r="BR1384" t="s">
        <v>67</v>
      </c>
      <c r="BS1384" s="1">
        <v>44806</v>
      </c>
      <c r="BT1384" t="s">
        <v>1422</v>
      </c>
      <c r="BU1384">
        <v>6619</v>
      </c>
      <c r="BV1384" t="s">
        <v>60</v>
      </c>
      <c r="BW1384" t="s">
        <v>1422</v>
      </c>
    </row>
    <row r="1385" spans="1:75" s="11" customFormat="1" x14ac:dyDescent="0.2">
      <c r="A1385" t="s">
        <v>1427</v>
      </c>
      <c r="B1385" t="s">
        <v>322</v>
      </c>
      <c r="C1385" t="s">
        <v>1483</v>
      </c>
      <c r="D1385" t="s">
        <v>61</v>
      </c>
      <c r="E1385" t="s">
        <v>75</v>
      </c>
      <c r="F1385" t="s">
        <v>91</v>
      </c>
      <c r="G1385" t="s">
        <v>75</v>
      </c>
      <c r="H1385" t="s">
        <v>91</v>
      </c>
      <c r="I1385" t="b">
        <v>0</v>
      </c>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v>4.3</v>
      </c>
      <c r="AX1385"/>
      <c r="AY1385"/>
      <c r="AZ1385">
        <v>2.9</v>
      </c>
      <c r="BA1385">
        <v>4.0999999999999996</v>
      </c>
      <c r="BB1385"/>
      <c r="BC1385"/>
      <c r="BD1385">
        <v>3.2</v>
      </c>
      <c r="BE1385"/>
      <c r="BF1385"/>
      <c r="BG1385"/>
      <c r="BH1385"/>
      <c r="BI1385"/>
      <c r="BJ1385"/>
      <c r="BK1385"/>
      <c r="BL1385"/>
      <c r="BM1385"/>
      <c r="BN1385"/>
      <c r="BO1385"/>
      <c r="BP1385"/>
      <c r="BQ1385" t="s">
        <v>2982</v>
      </c>
      <c r="BR1385" t="s">
        <v>67</v>
      </c>
      <c r="BS1385" s="1">
        <v>44820</v>
      </c>
      <c r="BT1385" t="s">
        <v>2276</v>
      </c>
      <c r="BU1385" t="s">
        <v>2308</v>
      </c>
      <c r="BV1385" t="s">
        <v>60</v>
      </c>
      <c r="BW1385" t="s">
        <v>2276</v>
      </c>
    </row>
    <row r="1386" spans="1:75" s="11" customFormat="1" x14ac:dyDescent="0.2">
      <c r="A1386" s="11" t="s">
        <v>1700</v>
      </c>
      <c r="C1386" s="11" t="s">
        <v>1483</v>
      </c>
      <c r="D1386" s="11" t="s">
        <v>61</v>
      </c>
      <c r="E1386" s="11" t="s">
        <v>75</v>
      </c>
      <c r="F1386" s="11" t="s">
        <v>93</v>
      </c>
      <c r="G1386" s="11" t="s">
        <v>75</v>
      </c>
      <c r="H1386" s="11" t="s">
        <v>1425</v>
      </c>
    </row>
    <row r="1387" spans="1:75" s="11" customFormat="1" x14ac:dyDescent="0.2">
      <c r="A1387" t="s">
        <v>2354</v>
      </c>
      <c r="B1387"/>
      <c r="C1387" t="s">
        <v>1483</v>
      </c>
      <c r="D1387" t="s">
        <v>61</v>
      </c>
      <c r="E1387" t="s">
        <v>75</v>
      </c>
      <c r="F1387" t="s">
        <v>93</v>
      </c>
      <c r="G1387" t="s">
        <v>75</v>
      </c>
      <c r="H1387" t="s">
        <v>1425</v>
      </c>
      <c r="I1387"/>
      <c r="J1387"/>
      <c r="K1387"/>
      <c r="L1387"/>
      <c r="M1387"/>
      <c r="N1387"/>
      <c r="O1387"/>
      <c r="P1387"/>
      <c r="Q1387"/>
      <c r="R1387"/>
      <c r="S1387"/>
      <c r="T1387"/>
      <c r="U1387"/>
      <c r="V1387"/>
      <c r="W1387"/>
      <c r="X1387"/>
      <c r="Y1387">
        <v>4.9000000000000004</v>
      </c>
      <c r="Z1387"/>
      <c r="AA1387"/>
      <c r="AB1387">
        <v>6.3</v>
      </c>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t="s">
        <v>67</v>
      </c>
      <c r="BS1387" s="1">
        <v>44824</v>
      </c>
      <c r="BT1387" t="s">
        <v>2329</v>
      </c>
      <c r="BU1387">
        <v>2930</v>
      </c>
      <c r="BV1387"/>
      <c r="BW1387"/>
    </row>
    <row r="1388" spans="1:75" s="11" customFormat="1" ht="15" customHeight="1" x14ac:dyDescent="0.2">
      <c r="A1388" t="s">
        <v>2355</v>
      </c>
      <c r="B1388"/>
      <c r="C1388" t="s">
        <v>1483</v>
      </c>
      <c r="D1388" t="s">
        <v>61</v>
      </c>
      <c r="E1388" t="s">
        <v>75</v>
      </c>
      <c r="F1388" t="s">
        <v>93</v>
      </c>
      <c r="G1388" t="s">
        <v>75</v>
      </c>
      <c r="H1388" t="s">
        <v>1425</v>
      </c>
      <c r="I1388"/>
      <c r="J1388"/>
      <c r="K1388"/>
      <c r="L1388"/>
      <c r="M1388"/>
      <c r="N1388"/>
      <c r="O1388"/>
      <c r="P1388"/>
      <c r="Q1388"/>
      <c r="R1388"/>
      <c r="S1388"/>
      <c r="T1388"/>
      <c r="U1388"/>
      <c r="V1388"/>
      <c r="W1388"/>
      <c r="X1388"/>
      <c r="Y1388">
        <v>4.9000000000000004</v>
      </c>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t="s">
        <v>67</v>
      </c>
      <c r="BS1388" s="1">
        <v>44824</v>
      </c>
      <c r="BT1388" t="s">
        <v>2329</v>
      </c>
      <c r="BU1388">
        <v>2930</v>
      </c>
      <c r="BV1388"/>
      <c r="BW1388"/>
    </row>
    <row r="1389" spans="1:75" s="11" customFormat="1" x14ac:dyDescent="0.2">
      <c r="A1389" t="s">
        <v>2356</v>
      </c>
      <c r="B1389"/>
      <c r="C1389" t="s">
        <v>1483</v>
      </c>
      <c r="D1389" t="s">
        <v>61</v>
      </c>
      <c r="E1389" t="s">
        <v>75</v>
      </c>
      <c r="F1389" t="s">
        <v>93</v>
      </c>
      <c r="G1389" t="s">
        <v>75</v>
      </c>
      <c r="H1389" t="s">
        <v>1425</v>
      </c>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v>4.8</v>
      </c>
      <c r="BB1389"/>
      <c r="BC1389"/>
      <c r="BD1389">
        <v>3.7</v>
      </c>
      <c r="BE1389"/>
      <c r="BF1389"/>
      <c r="BG1389"/>
      <c r="BH1389"/>
      <c r="BI1389"/>
      <c r="BJ1389"/>
      <c r="BK1389"/>
      <c r="BL1389"/>
      <c r="BM1389"/>
      <c r="BN1389"/>
      <c r="BO1389"/>
      <c r="BP1389"/>
      <c r="BQ1389"/>
      <c r="BR1389" t="s">
        <v>67</v>
      </c>
      <c r="BS1389" s="1">
        <v>44824</v>
      </c>
      <c r="BT1389" t="s">
        <v>2329</v>
      </c>
      <c r="BU1389">
        <v>2930</v>
      </c>
      <c r="BV1389"/>
      <c r="BW1389"/>
    </row>
    <row r="1390" spans="1:75" s="11" customFormat="1" x14ac:dyDescent="0.2">
      <c r="A1390" t="s">
        <v>2353</v>
      </c>
      <c r="B1390"/>
      <c r="C1390" t="s">
        <v>1483</v>
      </c>
      <c r="D1390" t="s">
        <v>61</v>
      </c>
      <c r="E1390" t="s">
        <v>75</v>
      </c>
      <c r="F1390" t="s">
        <v>93</v>
      </c>
      <c r="G1390" t="s">
        <v>75</v>
      </c>
      <c r="H1390" t="s">
        <v>1425</v>
      </c>
      <c r="I1390"/>
      <c r="J1390"/>
      <c r="K1390"/>
      <c r="L1390"/>
      <c r="M1390"/>
      <c r="N1390"/>
      <c r="O1390"/>
      <c r="P1390"/>
      <c r="Q1390"/>
      <c r="R1390"/>
      <c r="S1390"/>
      <c r="T1390"/>
      <c r="U1390"/>
      <c r="V1390"/>
      <c r="W1390"/>
      <c r="X1390"/>
      <c r="Y1390">
        <v>4.8</v>
      </c>
      <c r="Z1390"/>
      <c r="AA1390"/>
      <c r="AB1390">
        <v>6.75</v>
      </c>
      <c r="AC1390">
        <v>5</v>
      </c>
      <c r="AD1390"/>
      <c r="AE1390"/>
      <c r="AF1390">
        <v>7.6</v>
      </c>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t="s">
        <v>67</v>
      </c>
      <c r="BS1390" s="1">
        <v>44824</v>
      </c>
      <c r="BT1390" t="s">
        <v>2329</v>
      </c>
      <c r="BU1390">
        <v>2930</v>
      </c>
      <c r="BV1390"/>
      <c r="BW1390"/>
    </row>
    <row r="1391" spans="1:75" s="11" customFormat="1" x14ac:dyDescent="0.2">
      <c r="A1391" t="s">
        <v>2357</v>
      </c>
      <c r="B1391"/>
      <c r="C1391" t="s">
        <v>1483</v>
      </c>
      <c r="D1391" t="s">
        <v>61</v>
      </c>
      <c r="E1391" t="s">
        <v>75</v>
      </c>
      <c r="F1391" t="s">
        <v>93</v>
      </c>
      <c r="G1391" t="s">
        <v>75</v>
      </c>
      <c r="H1391" t="s">
        <v>1425</v>
      </c>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v>5.55</v>
      </c>
      <c r="BF1391"/>
      <c r="BG1391"/>
      <c r="BH1391">
        <v>3.9</v>
      </c>
      <c r="BI1391"/>
      <c r="BJ1391"/>
      <c r="BK1391"/>
      <c r="BL1391"/>
      <c r="BM1391"/>
      <c r="BN1391"/>
      <c r="BO1391"/>
      <c r="BP1391"/>
      <c r="BQ1391"/>
      <c r="BR1391" t="s">
        <v>67</v>
      </c>
      <c r="BS1391" s="1">
        <v>44824</v>
      </c>
      <c r="BT1391" t="s">
        <v>2329</v>
      </c>
      <c r="BU1391">
        <v>2930</v>
      </c>
      <c r="BV1391"/>
      <c r="BW1391"/>
    </row>
    <row r="1392" spans="1:75" s="11" customFormat="1" x14ac:dyDescent="0.2">
      <c r="A1392" t="s">
        <v>92</v>
      </c>
      <c r="B1392"/>
      <c r="C1392" t="s">
        <v>1483</v>
      </c>
      <c r="D1392" t="s">
        <v>61</v>
      </c>
      <c r="E1392" t="s">
        <v>75</v>
      </c>
      <c r="F1392" t="s">
        <v>93</v>
      </c>
      <c r="G1392" t="s">
        <v>75</v>
      </c>
      <c r="H1392" t="s">
        <v>1425</v>
      </c>
      <c r="I1392"/>
      <c r="J1392"/>
      <c r="K1392"/>
      <c r="L1392"/>
      <c r="M1392"/>
      <c r="N1392"/>
      <c r="O1392"/>
      <c r="P1392"/>
      <c r="Q1392"/>
      <c r="R1392"/>
      <c r="S1392"/>
      <c r="T1392"/>
      <c r="U1392"/>
      <c r="V1392"/>
      <c r="W1392"/>
      <c r="X1392"/>
      <c r="Y1392"/>
      <c r="Z1392"/>
      <c r="AA1392"/>
      <c r="AB1392"/>
      <c r="AC1392">
        <v>4.6500000000000004</v>
      </c>
      <c r="AD1392"/>
      <c r="AE1392"/>
      <c r="AF1392">
        <v>6.5</v>
      </c>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t="s">
        <v>67</v>
      </c>
      <c r="BS1392" s="1">
        <v>44824</v>
      </c>
      <c r="BT1392" t="s">
        <v>2329</v>
      </c>
      <c r="BU1392">
        <v>2930</v>
      </c>
      <c r="BV1392"/>
      <c r="BW1392"/>
    </row>
    <row r="1393" spans="1:78" s="11" customFormat="1" x14ac:dyDescent="0.2">
      <c r="A1393" t="s">
        <v>1424</v>
      </c>
      <c r="B1393" t="s">
        <v>63</v>
      </c>
      <c r="C1393" t="s">
        <v>1483</v>
      </c>
      <c r="D1393" t="s">
        <v>61</v>
      </c>
      <c r="E1393" t="s">
        <v>75</v>
      </c>
      <c r="F1393" t="s">
        <v>93</v>
      </c>
      <c r="G1393" t="s">
        <v>75</v>
      </c>
      <c r="H1393" t="s">
        <v>1425</v>
      </c>
      <c r="I1393"/>
      <c r="J1393"/>
      <c r="K1393"/>
      <c r="L1393"/>
      <c r="M1393"/>
      <c r="N1393"/>
      <c r="O1393"/>
      <c r="P1393"/>
      <c r="Q1393"/>
      <c r="R1393"/>
      <c r="S1393"/>
      <c r="T1393"/>
      <c r="U1393">
        <v>5</v>
      </c>
      <c r="V1393"/>
      <c r="W1393"/>
      <c r="X1393"/>
      <c r="Y1393">
        <v>4.4000000000000004</v>
      </c>
      <c r="Z1393"/>
      <c r="AA1393"/>
      <c r="AB1393">
        <v>6.6</v>
      </c>
      <c r="AC1393">
        <v>4.8</v>
      </c>
      <c r="AD1393"/>
      <c r="AE1393"/>
      <c r="AF1393">
        <v>7.8</v>
      </c>
      <c r="AG1393">
        <v>4</v>
      </c>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s="5" t="s">
        <v>1426</v>
      </c>
      <c r="BR1393" t="s">
        <v>67</v>
      </c>
      <c r="BS1393" s="1">
        <v>44806</v>
      </c>
      <c r="BT1393" t="s">
        <v>1422</v>
      </c>
      <c r="BU1393">
        <v>6619</v>
      </c>
      <c r="BV1393" t="s">
        <v>60</v>
      </c>
      <c r="BW1393" t="s">
        <v>1422</v>
      </c>
    </row>
    <row r="1394" spans="1:78" s="11" customFormat="1" x14ac:dyDescent="0.2">
      <c r="A1394" t="s">
        <v>1424</v>
      </c>
      <c r="B1394" t="s">
        <v>322</v>
      </c>
      <c r="C1394" t="s">
        <v>1483</v>
      </c>
      <c r="D1394" t="s">
        <v>61</v>
      </c>
      <c r="E1394" t="s">
        <v>75</v>
      </c>
      <c r="F1394" t="s">
        <v>93</v>
      </c>
      <c r="G1394" t="s">
        <v>75</v>
      </c>
      <c r="H1394" t="s">
        <v>1425</v>
      </c>
      <c r="I1394" t="b">
        <v>0</v>
      </c>
      <c r="J1394"/>
      <c r="K1394"/>
      <c r="L1394"/>
      <c r="M1394"/>
      <c r="N1394"/>
      <c r="O1394"/>
      <c r="P1394"/>
      <c r="Q1394"/>
      <c r="R1394"/>
      <c r="S1394"/>
      <c r="T1394"/>
      <c r="U1394">
        <v>5</v>
      </c>
      <c r="V1394"/>
      <c r="W1394"/>
      <c r="X1394"/>
      <c r="Y1394">
        <v>4.4000000000000004</v>
      </c>
      <c r="Z1394"/>
      <c r="AA1394"/>
      <c r="AB1394">
        <v>6.6</v>
      </c>
      <c r="AC1394">
        <v>4.8</v>
      </c>
      <c r="AD1394"/>
      <c r="AE1394"/>
      <c r="AF1394">
        <v>7.8</v>
      </c>
      <c r="AG1394">
        <v>4</v>
      </c>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t="s">
        <v>2304</v>
      </c>
      <c r="BR1394" t="s">
        <v>67</v>
      </c>
      <c r="BS1394"/>
      <c r="BT1394" t="s">
        <v>2276</v>
      </c>
      <c r="BU1394" t="s">
        <v>2308</v>
      </c>
      <c r="BV1394" t="s">
        <v>60</v>
      </c>
      <c r="BW1394" t="s">
        <v>2276</v>
      </c>
      <c r="BX1394"/>
      <c r="BY1394"/>
      <c r="BZ1394"/>
    </row>
    <row r="1395" spans="1:78" s="11" customFormat="1" x14ac:dyDescent="0.2">
      <c r="A1395" t="s">
        <v>2303</v>
      </c>
      <c r="B1395"/>
      <c r="C1395" t="s">
        <v>1483</v>
      </c>
      <c r="D1395" t="s">
        <v>61</v>
      </c>
      <c r="E1395" t="s">
        <v>75</v>
      </c>
      <c r="F1395" t="s">
        <v>93</v>
      </c>
      <c r="G1395" s="15" t="s">
        <v>75</v>
      </c>
      <c r="H1395" t="s">
        <v>1425</v>
      </c>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v>5.2</v>
      </c>
      <c r="AX1395"/>
      <c r="AY1395"/>
      <c r="AZ1395">
        <v>3.6</v>
      </c>
      <c r="BA1395">
        <v>5.2</v>
      </c>
      <c r="BB1395"/>
      <c r="BC1395"/>
      <c r="BD1395">
        <v>3.9</v>
      </c>
      <c r="BE1395"/>
      <c r="BF1395"/>
      <c r="BG1395"/>
      <c r="BH1395"/>
      <c r="BI1395"/>
      <c r="BJ1395"/>
      <c r="BK1395"/>
      <c r="BL1395"/>
      <c r="BM1395"/>
      <c r="BN1395"/>
      <c r="BO1395"/>
      <c r="BP1395"/>
      <c r="BQ1395"/>
      <c r="BR1395" t="s">
        <v>67</v>
      </c>
      <c r="BS1395" s="1">
        <v>44820</v>
      </c>
      <c r="BT1395" t="s">
        <v>2276</v>
      </c>
      <c r="BU1395" t="s">
        <v>2308</v>
      </c>
      <c r="BV1395" t="s">
        <v>60</v>
      </c>
      <c r="BW1395" t="s">
        <v>2276</v>
      </c>
    </row>
    <row r="1396" spans="1:78" s="11" customFormat="1" x14ac:dyDescent="0.2">
      <c r="A1396" s="11" t="s">
        <v>1700</v>
      </c>
      <c r="C1396" s="11" t="s">
        <v>1483</v>
      </c>
      <c r="D1396" s="11" t="s">
        <v>61</v>
      </c>
      <c r="E1396" s="11" t="s">
        <v>75</v>
      </c>
      <c r="F1396" s="11" t="s">
        <v>93</v>
      </c>
      <c r="G1396" s="11" t="s">
        <v>75</v>
      </c>
      <c r="H1396" s="11" t="s">
        <v>93</v>
      </c>
    </row>
    <row r="1397" spans="1:78" s="11" customFormat="1" x14ac:dyDescent="0.2">
      <c r="A1397" s="10" t="s">
        <v>2239</v>
      </c>
      <c r="B1397" s="10"/>
      <c r="C1397" s="10" t="s">
        <v>1483</v>
      </c>
      <c r="D1397" s="10" t="s">
        <v>61</v>
      </c>
      <c r="E1397" s="10" t="s">
        <v>75</v>
      </c>
      <c r="F1397" s="10" t="s">
        <v>93</v>
      </c>
      <c r="G1397" s="10" t="s">
        <v>75</v>
      </c>
      <c r="H1397" s="10" t="s">
        <v>93</v>
      </c>
      <c r="I1397" s="10"/>
      <c r="J1397" s="10"/>
      <c r="K1397" s="10"/>
      <c r="L1397" s="10"/>
      <c r="M1397" s="10"/>
      <c r="N1397" s="10"/>
      <c r="O1397" s="10"/>
      <c r="P1397" s="10"/>
      <c r="Q1397" s="10"/>
      <c r="R1397" s="10"/>
      <c r="S1397" s="10"/>
      <c r="T1397" s="10"/>
      <c r="U1397" s="10"/>
      <c r="V1397" s="10"/>
      <c r="W1397" s="10"/>
      <c r="X1397" s="10"/>
      <c r="Y1397" s="10"/>
      <c r="Z1397" s="10"/>
      <c r="AA1397" s="10"/>
      <c r="AB1397" s="10"/>
      <c r="AC1397" s="10"/>
      <c r="AD1397" s="10"/>
      <c r="AE1397" s="10"/>
      <c r="AF1397" s="10"/>
      <c r="AG1397" s="10"/>
      <c r="AH1397" s="10"/>
      <c r="AI1397" s="10"/>
      <c r="AJ1397" s="10"/>
      <c r="AK1397" s="10"/>
      <c r="AL1397" s="10"/>
      <c r="AM1397" s="10"/>
      <c r="AN1397" s="10"/>
      <c r="AO1397" s="10"/>
      <c r="AP1397" s="10"/>
      <c r="AQ1397" s="10"/>
      <c r="AR1397" s="10"/>
      <c r="AS1397" s="10"/>
      <c r="AT1397" s="10"/>
      <c r="AU1397" s="10"/>
      <c r="AV1397" s="10"/>
      <c r="AW1397" s="10"/>
      <c r="AX1397" s="10"/>
      <c r="AY1397" s="10"/>
      <c r="AZ1397" s="10"/>
      <c r="BA1397" s="10"/>
      <c r="BB1397" s="10"/>
      <c r="BC1397" s="10"/>
      <c r="BD1397" s="10"/>
      <c r="BE1397" s="10"/>
      <c r="BF1397" s="10"/>
      <c r="BG1397" s="10"/>
      <c r="BH1397" s="10"/>
      <c r="BI1397" s="10"/>
      <c r="BJ1397" s="10"/>
      <c r="BK1397" s="10"/>
      <c r="BL1397" s="10"/>
      <c r="BM1397" s="10"/>
      <c r="BN1397" s="10"/>
      <c r="BO1397" s="10"/>
      <c r="BP1397" s="10"/>
      <c r="BQ1397" s="10"/>
      <c r="BR1397" s="10" t="s">
        <v>67</v>
      </c>
      <c r="BS1397" s="12">
        <v>44820</v>
      </c>
      <c r="BT1397" s="10" t="s">
        <v>2196</v>
      </c>
      <c r="BU1397" s="10">
        <v>2905</v>
      </c>
      <c r="BV1397" s="10" t="s">
        <v>60</v>
      </c>
      <c r="BW1397" s="10" t="s">
        <v>2196</v>
      </c>
    </row>
    <row r="1398" spans="1:78" s="11" customFormat="1" x14ac:dyDescent="0.2">
      <c r="A1398" t="s">
        <v>92</v>
      </c>
      <c r="B1398"/>
      <c r="C1398" t="s">
        <v>1483</v>
      </c>
      <c r="D1398" t="s">
        <v>61</v>
      </c>
      <c r="E1398" t="s">
        <v>75</v>
      </c>
      <c r="F1398" t="s">
        <v>93</v>
      </c>
      <c r="G1398" t="s">
        <v>75</v>
      </c>
      <c r="H1398" t="s">
        <v>93</v>
      </c>
      <c r="I1398" t="b">
        <v>0</v>
      </c>
      <c r="J1398"/>
      <c r="K1398"/>
      <c r="L1398"/>
      <c r="M1398"/>
      <c r="N1398"/>
      <c r="O1398"/>
      <c r="P1398"/>
      <c r="Q1398"/>
      <c r="R1398"/>
      <c r="S1398"/>
      <c r="T1398"/>
      <c r="U1398"/>
      <c r="V1398"/>
      <c r="W1398"/>
      <c r="X1398"/>
      <c r="Y1398"/>
      <c r="Z1398"/>
      <c r="AA1398"/>
      <c r="AB1398"/>
      <c r="AC1398">
        <v>4.6500000000000004</v>
      </c>
      <c r="AD1398"/>
      <c r="AE1398"/>
      <c r="AF1398">
        <v>6.5</v>
      </c>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t="s">
        <v>78</v>
      </c>
      <c r="BS1398"/>
      <c r="BT1398" t="s">
        <v>79</v>
      </c>
      <c r="BU1398">
        <v>42805</v>
      </c>
      <c r="BV1398"/>
      <c r="BW1398"/>
    </row>
    <row r="1399" spans="1:78" s="11" customFormat="1" x14ac:dyDescent="0.2">
      <c r="A1399" t="s">
        <v>94</v>
      </c>
      <c r="B1399"/>
      <c r="C1399" t="s">
        <v>1483</v>
      </c>
      <c r="D1399" t="s">
        <v>61</v>
      </c>
      <c r="E1399" t="s">
        <v>75</v>
      </c>
      <c r="F1399" t="s">
        <v>93</v>
      </c>
      <c r="G1399" t="s">
        <v>75</v>
      </c>
      <c r="H1399" t="s">
        <v>93</v>
      </c>
      <c r="I1399"/>
      <c r="J1399"/>
      <c r="K1399"/>
      <c r="L1399"/>
      <c r="M1399"/>
      <c r="N1399"/>
      <c r="O1399"/>
      <c r="P1399"/>
      <c r="Q1399"/>
      <c r="R1399"/>
      <c r="S1399"/>
      <c r="T1399"/>
      <c r="U1399"/>
      <c r="V1399"/>
      <c r="W1399"/>
      <c r="X1399"/>
      <c r="Y1399">
        <v>5.0999999999999996</v>
      </c>
      <c r="Z1399"/>
      <c r="AA1399"/>
      <c r="AB1399">
        <v>6.94</v>
      </c>
      <c r="AC1399">
        <v>5.7</v>
      </c>
      <c r="AD1399"/>
      <c r="AE1399"/>
      <c r="AF1399">
        <v>6.75</v>
      </c>
      <c r="AG1399">
        <v>4.1500000000000004</v>
      </c>
      <c r="AH1399"/>
      <c r="AI1399"/>
      <c r="AJ1399">
        <v>5.55</v>
      </c>
      <c r="AK1399">
        <v>6.09</v>
      </c>
      <c r="AL1399"/>
      <c r="AM1399"/>
      <c r="AN1399">
        <v>3.55</v>
      </c>
      <c r="AO1399">
        <v>5.79</v>
      </c>
      <c r="AP1399"/>
      <c r="AQ1399"/>
      <c r="AR1399">
        <v>3.76</v>
      </c>
      <c r="AS1399">
        <v>5.89</v>
      </c>
      <c r="AT1399"/>
      <c r="AU1399"/>
      <c r="AV1399">
        <v>3.87</v>
      </c>
      <c r="AW1399">
        <v>5.79</v>
      </c>
      <c r="AX1399">
        <v>3.7</v>
      </c>
      <c r="AY1399">
        <v>3.85</v>
      </c>
      <c r="AZ1399">
        <v>3.85</v>
      </c>
      <c r="BA1399">
        <v>5.47</v>
      </c>
      <c r="BB1399">
        <v>4.09</v>
      </c>
      <c r="BC1399">
        <v>3.94</v>
      </c>
      <c r="BD1399">
        <v>4.09</v>
      </c>
      <c r="BE1399">
        <v>5.85</v>
      </c>
      <c r="BF1399"/>
      <c r="BG1399"/>
      <c r="BH1399">
        <v>3.7</v>
      </c>
      <c r="BI1399"/>
      <c r="BJ1399"/>
      <c r="BK1399"/>
      <c r="BL1399"/>
      <c r="BM1399"/>
      <c r="BN1399"/>
      <c r="BO1399"/>
      <c r="BP1399"/>
      <c r="BQ1399"/>
      <c r="BR1399" t="s">
        <v>67</v>
      </c>
      <c r="BS1399" s="1">
        <v>44820</v>
      </c>
      <c r="BT1399" t="s">
        <v>2196</v>
      </c>
      <c r="BU1399">
        <v>2905</v>
      </c>
      <c r="BV1399"/>
      <c r="BW1399"/>
    </row>
    <row r="1400" spans="1:78" s="11" customFormat="1" x14ac:dyDescent="0.2">
      <c r="A1400" t="s">
        <v>94</v>
      </c>
      <c r="B1400"/>
      <c r="C1400" t="s">
        <v>1483</v>
      </c>
      <c r="D1400" t="s">
        <v>61</v>
      </c>
      <c r="E1400" t="s">
        <v>75</v>
      </c>
      <c r="F1400" t="s">
        <v>93</v>
      </c>
      <c r="G1400" t="s">
        <v>75</v>
      </c>
      <c r="H1400" t="s">
        <v>93</v>
      </c>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v>6.28</v>
      </c>
      <c r="AP1400"/>
      <c r="AQ1400"/>
      <c r="AR1400">
        <v>3.22</v>
      </c>
      <c r="AS1400">
        <v>5.86</v>
      </c>
      <c r="AT1400"/>
      <c r="AU1400"/>
      <c r="AV1400">
        <v>3.88</v>
      </c>
      <c r="AW1400">
        <v>5.47</v>
      </c>
      <c r="AX1400"/>
      <c r="AY1400"/>
      <c r="AZ1400">
        <v>3.87</v>
      </c>
      <c r="BA1400">
        <v>5.34</v>
      </c>
      <c r="BB1400"/>
      <c r="BC1400"/>
      <c r="BD1400">
        <v>4.0599999999999996</v>
      </c>
      <c r="BE1400">
        <v>5.58</v>
      </c>
      <c r="BF1400"/>
      <c r="BG1400"/>
      <c r="BH1400">
        <v>3.54</v>
      </c>
      <c r="BI1400"/>
      <c r="BJ1400"/>
      <c r="BK1400"/>
      <c r="BL1400"/>
      <c r="BM1400"/>
      <c r="BN1400"/>
      <c r="BO1400"/>
      <c r="BP1400"/>
      <c r="BQ1400"/>
      <c r="BR1400" t="s">
        <v>67</v>
      </c>
      <c r="BS1400"/>
      <c r="BT1400" t="s">
        <v>95</v>
      </c>
      <c r="BU1400">
        <v>3144</v>
      </c>
      <c r="BV1400" t="s">
        <v>69</v>
      </c>
      <c r="BW1400" t="s">
        <v>95</v>
      </c>
    </row>
    <row r="1401" spans="1:78" s="11" customFormat="1" x14ac:dyDescent="0.2">
      <c r="A1401" t="s">
        <v>94</v>
      </c>
      <c r="B1401"/>
      <c r="C1401" t="s">
        <v>1483</v>
      </c>
      <c r="D1401" t="s">
        <v>61</v>
      </c>
      <c r="E1401" t="s">
        <v>75</v>
      </c>
      <c r="F1401" t="s">
        <v>93</v>
      </c>
      <c r="G1401" t="s">
        <v>75</v>
      </c>
      <c r="H1401" t="s">
        <v>93</v>
      </c>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v>5.94</v>
      </c>
      <c r="AT1401"/>
      <c r="AU1401"/>
      <c r="AV1401">
        <v>3.92</v>
      </c>
      <c r="AW1401"/>
      <c r="AX1401"/>
      <c r="AY1401"/>
      <c r="AZ1401"/>
      <c r="BA1401"/>
      <c r="BB1401"/>
      <c r="BC1401"/>
      <c r="BD1401"/>
      <c r="BE1401"/>
      <c r="BF1401"/>
      <c r="BG1401"/>
      <c r="BH1401"/>
      <c r="BI1401"/>
      <c r="BJ1401"/>
      <c r="BK1401"/>
      <c r="BL1401"/>
      <c r="BM1401"/>
      <c r="BN1401"/>
      <c r="BO1401"/>
      <c r="BP1401"/>
      <c r="BQ1401"/>
      <c r="BR1401" t="s">
        <v>67</v>
      </c>
      <c r="BS1401"/>
      <c r="BT1401" t="s">
        <v>95</v>
      </c>
      <c r="BU1401">
        <v>3144</v>
      </c>
      <c r="BV1401"/>
      <c r="BW1401"/>
    </row>
    <row r="1402" spans="1:78" s="11" customFormat="1" x14ac:dyDescent="0.2">
      <c r="A1402"/>
      <c r="B1402" t="s">
        <v>2155</v>
      </c>
      <c r="C1402" t="s">
        <v>1483</v>
      </c>
      <c r="D1402" t="s">
        <v>61</v>
      </c>
      <c r="E1402" t="s">
        <v>75</v>
      </c>
      <c r="F1402" t="s">
        <v>93</v>
      </c>
      <c r="G1402" t="s">
        <v>75</v>
      </c>
      <c r="H1402" t="s">
        <v>93</v>
      </c>
      <c r="I1402"/>
      <c r="J1402"/>
      <c r="K1402"/>
      <c r="L1402"/>
      <c r="M1402"/>
      <c r="N1402"/>
      <c r="O1402"/>
      <c r="P1402"/>
      <c r="Q1402"/>
      <c r="R1402"/>
      <c r="S1402"/>
      <c r="T1402"/>
      <c r="U1402">
        <v>5.5</v>
      </c>
      <c r="V1402"/>
      <c r="W1402"/>
      <c r="X1402">
        <v>7</v>
      </c>
      <c r="Y1402">
        <v>5.2</v>
      </c>
      <c r="Z1402"/>
      <c r="AA1402"/>
      <c r="AB1402">
        <v>6</v>
      </c>
      <c r="AC1402"/>
      <c r="AD1402"/>
      <c r="AE1402"/>
      <c r="AF1402"/>
      <c r="AG1402"/>
      <c r="AH1402"/>
      <c r="AI1402"/>
      <c r="AJ1402"/>
      <c r="AK1402"/>
      <c r="AL1402"/>
      <c r="AM1402"/>
      <c r="AN1402"/>
      <c r="AO1402"/>
      <c r="AP1402"/>
      <c r="AQ1402"/>
      <c r="AR1402"/>
      <c r="AS1402">
        <v>6</v>
      </c>
      <c r="AT1402"/>
      <c r="AU1402"/>
      <c r="AV1402">
        <v>4</v>
      </c>
      <c r="AW1402">
        <v>5</v>
      </c>
      <c r="AX1402"/>
      <c r="AY1402"/>
      <c r="AZ1402">
        <v>4</v>
      </c>
      <c r="BA1402"/>
      <c r="BB1402"/>
      <c r="BC1402"/>
      <c r="BD1402"/>
      <c r="BE1402"/>
      <c r="BF1402"/>
      <c r="BG1402"/>
      <c r="BH1402"/>
      <c r="BI1402"/>
      <c r="BJ1402"/>
      <c r="BK1402"/>
      <c r="BL1402"/>
      <c r="BM1402"/>
      <c r="BN1402"/>
      <c r="BO1402"/>
      <c r="BP1402"/>
      <c r="BQ1402"/>
      <c r="BR1402" t="s">
        <v>67</v>
      </c>
      <c r="BS1402" s="1">
        <v>44797</v>
      </c>
      <c r="BT1402" t="s">
        <v>73</v>
      </c>
      <c r="BU1402">
        <v>36083</v>
      </c>
      <c r="BV1402" t="s">
        <v>60</v>
      </c>
      <c r="BW1402" t="s">
        <v>73</v>
      </c>
    </row>
    <row r="1403" spans="1:78" s="11" customFormat="1" x14ac:dyDescent="0.2">
      <c r="A1403" s="6"/>
      <c r="B1403" s="6"/>
      <c r="C1403" s="6" t="s">
        <v>1483</v>
      </c>
      <c r="D1403" s="6" t="s">
        <v>61</v>
      </c>
      <c r="E1403" s="6" t="s">
        <v>75</v>
      </c>
      <c r="F1403" s="6" t="s">
        <v>93</v>
      </c>
      <c r="G1403" s="6" t="s">
        <v>75</v>
      </c>
      <c r="H1403" s="6" t="s">
        <v>93</v>
      </c>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c r="AI1403" s="6"/>
      <c r="AJ1403" s="6"/>
      <c r="AK1403" s="6"/>
      <c r="AL1403" s="6"/>
      <c r="AM1403" s="6"/>
      <c r="AN1403" s="6"/>
      <c r="AO1403" s="6"/>
      <c r="AP1403" s="6"/>
      <c r="AQ1403" s="6"/>
      <c r="AR1403" s="6"/>
      <c r="AS1403" s="6"/>
      <c r="AT1403" s="6"/>
      <c r="AU1403" s="6"/>
      <c r="AV1403" s="6"/>
      <c r="AW1403" s="6"/>
      <c r="AX1403" s="6"/>
      <c r="AY1403" s="6"/>
      <c r="AZ1403" s="6"/>
      <c r="BA1403" s="6"/>
      <c r="BB1403" s="6"/>
      <c r="BC1403" s="6"/>
      <c r="BD1403" s="6"/>
      <c r="BE1403" s="6"/>
      <c r="BF1403" s="6"/>
      <c r="BG1403" s="6"/>
      <c r="BH1403" s="6"/>
      <c r="BI1403" s="6"/>
      <c r="BJ1403" s="6"/>
      <c r="BK1403" s="6"/>
      <c r="BL1403" s="6"/>
      <c r="BM1403" s="6"/>
      <c r="BN1403" s="6"/>
      <c r="BO1403" s="6"/>
      <c r="BP1403" s="6"/>
      <c r="BQ1403" s="6" t="s">
        <v>3710</v>
      </c>
      <c r="BR1403" s="6" t="s">
        <v>67</v>
      </c>
      <c r="BS1403" s="7">
        <v>44964</v>
      </c>
      <c r="BT1403" s="6" t="s">
        <v>3669</v>
      </c>
      <c r="BU1403" s="58" t="s">
        <v>3702</v>
      </c>
      <c r="BV1403" s="6"/>
      <c r="BW1403" s="6"/>
      <c r="BX1403" s="6"/>
      <c r="BY1403" s="6"/>
      <c r="BZ1403" s="6"/>
    </row>
    <row r="1404" spans="1:78" s="11" customFormat="1" x14ac:dyDescent="0.2">
      <c r="A1404" s="11" t="s">
        <v>1700</v>
      </c>
      <c r="C1404" s="11" t="s">
        <v>1483</v>
      </c>
      <c r="D1404" s="11" t="s">
        <v>61</v>
      </c>
      <c r="E1404" s="11" t="s">
        <v>75</v>
      </c>
      <c r="F1404" s="11" t="s">
        <v>93</v>
      </c>
      <c r="G1404" s="11" t="s">
        <v>1669</v>
      </c>
      <c r="H1404" s="11" t="s">
        <v>1096</v>
      </c>
    </row>
    <row r="1405" spans="1:78" s="11" customFormat="1" x14ac:dyDescent="0.2">
      <c r="A1405" s="11" t="s">
        <v>1700</v>
      </c>
      <c r="C1405" s="11" t="s">
        <v>1483</v>
      </c>
      <c r="D1405" s="11" t="s">
        <v>61</v>
      </c>
      <c r="E1405" s="11" t="s">
        <v>75</v>
      </c>
      <c r="F1405" s="11" t="s">
        <v>1667</v>
      </c>
      <c r="G1405" s="11" t="s">
        <v>75</v>
      </c>
      <c r="H1405" s="11" t="s">
        <v>1667</v>
      </c>
    </row>
    <row r="1406" spans="1:78" s="11" customFormat="1" x14ac:dyDescent="0.2">
      <c r="A1406" s="10" t="s">
        <v>2240</v>
      </c>
      <c r="B1406" s="10"/>
      <c r="C1406" s="10" t="s">
        <v>1483</v>
      </c>
      <c r="D1406" s="10" t="s">
        <v>61</v>
      </c>
      <c r="E1406" s="10" t="s">
        <v>75</v>
      </c>
      <c r="F1406" s="10" t="s">
        <v>1667</v>
      </c>
      <c r="G1406" s="10" t="s">
        <v>75</v>
      </c>
      <c r="H1406" s="10" t="s">
        <v>1667</v>
      </c>
      <c r="I1406" s="10"/>
      <c r="J1406" s="10"/>
      <c r="K1406" s="10"/>
      <c r="L1406" s="10"/>
      <c r="M1406" s="10"/>
      <c r="N1406" s="10"/>
      <c r="O1406" s="10"/>
      <c r="P1406" s="10"/>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c r="AT1406" s="10"/>
      <c r="AU1406" s="10"/>
      <c r="AV1406" s="10"/>
      <c r="AW1406" s="10"/>
      <c r="AX1406" s="10"/>
      <c r="AY1406" s="10"/>
      <c r="AZ1406" s="10"/>
      <c r="BA1406" s="10"/>
      <c r="BB1406" s="10"/>
      <c r="BC1406" s="10"/>
      <c r="BD1406" s="10"/>
      <c r="BE1406" s="10"/>
      <c r="BF1406" s="10"/>
      <c r="BG1406" s="10"/>
      <c r="BH1406" s="10"/>
      <c r="BI1406" s="10"/>
      <c r="BJ1406" s="10"/>
      <c r="BK1406" s="10"/>
      <c r="BL1406" s="10"/>
      <c r="BM1406" s="10"/>
      <c r="BN1406" s="10"/>
      <c r="BO1406" s="10"/>
      <c r="BP1406" s="10"/>
      <c r="BQ1406" s="10"/>
      <c r="BR1406" s="10" t="s">
        <v>67</v>
      </c>
      <c r="BS1406" s="12">
        <v>44820</v>
      </c>
      <c r="BT1406" s="10" t="s">
        <v>2196</v>
      </c>
      <c r="BU1406" s="10">
        <v>2905</v>
      </c>
      <c r="BV1406" s="10" t="s">
        <v>60</v>
      </c>
      <c r="BW1406" s="10" t="s">
        <v>2196</v>
      </c>
    </row>
    <row r="1407" spans="1:78" s="11" customFormat="1" x14ac:dyDescent="0.2">
      <c r="A1407" s="10" t="s">
        <v>2241</v>
      </c>
      <c r="B1407" s="10"/>
      <c r="C1407" s="10" t="s">
        <v>1483</v>
      </c>
      <c r="D1407" s="10" t="s">
        <v>61</v>
      </c>
      <c r="E1407" s="10" t="s">
        <v>75</v>
      </c>
      <c r="F1407" s="10" t="s">
        <v>1667</v>
      </c>
      <c r="G1407" s="10" t="s">
        <v>75</v>
      </c>
      <c r="H1407" s="10" t="s">
        <v>1667</v>
      </c>
      <c r="I1407" s="10"/>
      <c r="J1407" s="10"/>
      <c r="K1407" s="10"/>
      <c r="L1407" s="10"/>
      <c r="M1407" s="10"/>
      <c r="N1407" s="10"/>
      <c r="O1407" s="10"/>
      <c r="P1407" s="10"/>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c r="AT1407" s="10"/>
      <c r="AU1407" s="10"/>
      <c r="AV1407" s="10"/>
      <c r="AW1407" s="10"/>
      <c r="AX1407" s="10"/>
      <c r="AY1407" s="10"/>
      <c r="AZ1407" s="10"/>
      <c r="BA1407" s="10"/>
      <c r="BB1407" s="10"/>
      <c r="BC1407" s="10"/>
      <c r="BD1407" s="10"/>
      <c r="BE1407" s="10"/>
      <c r="BF1407" s="10"/>
      <c r="BG1407" s="10"/>
      <c r="BH1407" s="10"/>
      <c r="BI1407" s="10"/>
      <c r="BJ1407" s="10"/>
      <c r="BK1407" s="10"/>
      <c r="BL1407" s="10"/>
      <c r="BM1407" s="10"/>
      <c r="BN1407" s="10"/>
      <c r="BO1407" s="10"/>
      <c r="BP1407" s="10"/>
      <c r="BQ1407" s="10"/>
      <c r="BR1407" s="10" t="s">
        <v>67</v>
      </c>
      <c r="BS1407" s="12">
        <v>44820</v>
      </c>
      <c r="BT1407" s="10" t="s">
        <v>2196</v>
      </c>
      <c r="BU1407" s="10">
        <v>2905</v>
      </c>
      <c r="BV1407" s="10" t="s">
        <v>60</v>
      </c>
      <c r="BW1407" s="10" t="s">
        <v>2196</v>
      </c>
    </row>
    <row r="1408" spans="1:78" s="11" customFormat="1" x14ac:dyDescent="0.2">
      <c r="A1408" s="10" t="s">
        <v>2243</v>
      </c>
      <c r="B1408" s="10"/>
      <c r="C1408" s="10" t="s">
        <v>1483</v>
      </c>
      <c r="D1408" s="10" t="s">
        <v>61</v>
      </c>
      <c r="E1408" s="10" t="s">
        <v>75</v>
      </c>
      <c r="F1408" s="10" t="s">
        <v>1667</v>
      </c>
      <c r="G1408" s="10" t="s">
        <v>75</v>
      </c>
      <c r="H1408" s="10" t="s">
        <v>1667</v>
      </c>
      <c r="I1408" s="10"/>
      <c r="J1408" s="10"/>
      <c r="K1408" s="10"/>
      <c r="L1408" s="10"/>
      <c r="M1408" s="10"/>
      <c r="N1408" s="10"/>
      <c r="O1408" s="10"/>
      <c r="P1408" s="10"/>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c r="AT1408" s="10"/>
      <c r="AU1408" s="10"/>
      <c r="AV1408" s="10"/>
      <c r="AW1408" s="10"/>
      <c r="AX1408" s="10"/>
      <c r="AY1408" s="10"/>
      <c r="AZ1408" s="10"/>
      <c r="BA1408" s="10"/>
      <c r="BB1408" s="10"/>
      <c r="BC1408" s="10"/>
      <c r="BD1408" s="10"/>
      <c r="BE1408" s="10"/>
      <c r="BF1408" s="10"/>
      <c r="BG1408" s="10"/>
      <c r="BH1408" s="10"/>
      <c r="BI1408" s="10"/>
      <c r="BJ1408" s="10"/>
      <c r="BK1408" s="10"/>
      <c r="BL1408" s="10"/>
      <c r="BM1408" s="10"/>
      <c r="BN1408" s="10"/>
      <c r="BO1408" s="10"/>
      <c r="BP1408" s="10"/>
      <c r="BQ1408" s="10"/>
      <c r="BR1408" s="10" t="s">
        <v>67</v>
      </c>
      <c r="BS1408" s="12">
        <v>44820</v>
      </c>
      <c r="BT1408" s="10" t="s">
        <v>2196</v>
      </c>
      <c r="BU1408" s="10">
        <v>2905</v>
      </c>
      <c r="BV1408" s="10" t="s">
        <v>60</v>
      </c>
      <c r="BW1408" s="10" t="s">
        <v>2196</v>
      </c>
    </row>
    <row r="1409" spans="1:75" s="11" customFormat="1" x14ac:dyDescent="0.2">
      <c r="A1409" s="10" t="s">
        <v>2242</v>
      </c>
      <c r="B1409" s="10"/>
      <c r="C1409" s="10" t="s">
        <v>1483</v>
      </c>
      <c r="D1409" s="10" t="s">
        <v>61</v>
      </c>
      <c r="E1409" s="10" t="s">
        <v>75</v>
      </c>
      <c r="F1409" s="10" t="s">
        <v>1667</v>
      </c>
      <c r="G1409" s="10" t="s">
        <v>75</v>
      </c>
      <c r="H1409" s="10" t="s">
        <v>1667</v>
      </c>
      <c r="I1409" s="10"/>
      <c r="J1409" s="10"/>
      <c r="K1409" s="10"/>
      <c r="L1409" s="10"/>
      <c r="M1409" s="10"/>
      <c r="N1409" s="10"/>
      <c r="O1409" s="10"/>
      <c r="P1409" s="10"/>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c r="AT1409" s="10"/>
      <c r="AU1409" s="10"/>
      <c r="AV1409" s="10"/>
      <c r="AW1409" s="10"/>
      <c r="AX1409" s="10"/>
      <c r="AY1409" s="10"/>
      <c r="AZ1409" s="10"/>
      <c r="BA1409" s="10"/>
      <c r="BB1409" s="10"/>
      <c r="BC1409" s="10"/>
      <c r="BD1409" s="10"/>
      <c r="BE1409" s="10"/>
      <c r="BF1409" s="10"/>
      <c r="BG1409" s="10"/>
      <c r="BH1409" s="10"/>
      <c r="BI1409" s="10"/>
      <c r="BJ1409" s="10"/>
      <c r="BK1409" s="10"/>
      <c r="BL1409" s="10"/>
      <c r="BM1409" s="10"/>
      <c r="BN1409" s="10"/>
      <c r="BO1409" s="10"/>
      <c r="BP1409" s="10"/>
      <c r="BQ1409" s="10"/>
      <c r="BR1409" s="10" t="s">
        <v>67</v>
      </c>
      <c r="BS1409" s="12">
        <v>44820</v>
      </c>
      <c r="BT1409" s="10" t="s">
        <v>2196</v>
      </c>
      <c r="BU1409" s="10">
        <v>2905</v>
      </c>
      <c r="BV1409" s="10" t="s">
        <v>60</v>
      </c>
      <c r="BW1409" s="10" t="s">
        <v>2196</v>
      </c>
    </row>
    <row r="1410" spans="1:75" s="11" customFormat="1" x14ac:dyDescent="0.2">
      <c r="A1410" t="s">
        <v>94</v>
      </c>
      <c r="B1410"/>
      <c r="C1410" t="s">
        <v>1483</v>
      </c>
      <c r="D1410" t="s">
        <v>61</v>
      </c>
      <c r="E1410" t="s">
        <v>75</v>
      </c>
      <c r="F1410" t="s">
        <v>1667</v>
      </c>
      <c r="G1410" t="s">
        <v>75</v>
      </c>
      <c r="H1410" t="s">
        <v>1667</v>
      </c>
      <c r="I1410"/>
      <c r="J1410"/>
      <c r="K1410"/>
      <c r="L1410"/>
      <c r="M1410"/>
      <c r="N1410"/>
      <c r="O1410"/>
      <c r="P1410"/>
      <c r="Q1410"/>
      <c r="R1410"/>
      <c r="S1410"/>
      <c r="T1410"/>
      <c r="U1410"/>
      <c r="V1410"/>
      <c r="W1410"/>
      <c r="X1410"/>
      <c r="Y1410">
        <v>3.68</v>
      </c>
      <c r="Z1410"/>
      <c r="AA1410"/>
      <c r="AB1410">
        <v>5.25</v>
      </c>
      <c r="AC1410">
        <v>3.87</v>
      </c>
      <c r="AD1410"/>
      <c r="AE1410"/>
      <c r="AF1410">
        <v>5.96</v>
      </c>
      <c r="AG1410">
        <v>3.64</v>
      </c>
      <c r="AH1410"/>
      <c r="AI1410"/>
      <c r="AJ1410">
        <v>5.77</v>
      </c>
      <c r="AK1410"/>
      <c r="AL1410"/>
      <c r="AM1410"/>
      <c r="AN1410"/>
      <c r="AO1410">
        <v>4.53</v>
      </c>
      <c r="AP1410"/>
      <c r="AQ1410"/>
      <c r="AR1410">
        <v>2.5299999999999998</v>
      </c>
      <c r="AS1410">
        <v>4.53</v>
      </c>
      <c r="AT1410"/>
      <c r="AU1410"/>
      <c r="AV1410">
        <v>3.01</v>
      </c>
      <c r="AW1410">
        <v>4.05</v>
      </c>
      <c r="AX1410">
        <v>2.8</v>
      </c>
      <c r="AY1410">
        <v>3</v>
      </c>
      <c r="AZ1410">
        <v>3</v>
      </c>
      <c r="BA1410">
        <v>4.09</v>
      </c>
      <c r="BB1410">
        <v>3.23</v>
      </c>
      <c r="BC1410">
        <v>3.4</v>
      </c>
      <c r="BD1410">
        <v>3.4</v>
      </c>
      <c r="BE1410">
        <v>4.87</v>
      </c>
      <c r="BF1410"/>
      <c r="BG1410"/>
      <c r="BH1410">
        <v>2.9</v>
      </c>
      <c r="BI1410"/>
      <c r="BJ1410"/>
      <c r="BK1410"/>
      <c r="BL1410"/>
      <c r="BM1410"/>
      <c r="BN1410"/>
      <c r="BO1410"/>
      <c r="BP1410"/>
      <c r="BQ1410"/>
      <c r="BR1410" t="s">
        <v>67</v>
      </c>
      <c r="BS1410" s="1">
        <v>44820</v>
      </c>
      <c r="BT1410" t="s">
        <v>2196</v>
      </c>
      <c r="BU1410">
        <v>2905</v>
      </c>
      <c r="BV1410"/>
      <c r="BW1410"/>
    </row>
    <row r="1411" spans="1:75" s="11" customFormat="1" x14ac:dyDescent="0.2">
      <c r="A1411" s="11" t="s">
        <v>1700</v>
      </c>
      <c r="C1411" s="11" t="s">
        <v>1483</v>
      </c>
      <c r="D1411" s="11" t="s">
        <v>61</v>
      </c>
      <c r="E1411" s="11" t="s">
        <v>75</v>
      </c>
      <c r="G1411" s="11" t="s">
        <v>75</v>
      </c>
    </row>
    <row r="1412" spans="1:75" s="11" customFormat="1" x14ac:dyDescent="0.2">
      <c r="A1412" s="11" t="s">
        <v>1700</v>
      </c>
      <c r="C1412" s="11" t="s">
        <v>1483</v>
      </c>
      <c r="D1412" s="11" t="s">
        <v>61</v>
      </c>
      <c r="E1412" s="11" t="s">
        <v>75</v>
      </c>
      <c r="G1412" s="11" t="s">
        <v>1669</v>
      </c>
    </row>
    <row r="1413" spans="1:75" s="11" customFormat="1" x14ac:dyDescent="0.2">
      <c r="A1413" s="11" t="s">
        <v>1700</v>
      </c>
      <c r="C1413" s="11" t="s">
        <v>1483</v>
      </c>
      <c r="D1413" s="11" t="s">
        <v>61</v>
      </c>
      <c r="E1413" s="11" t="s">
        <v>258</v>
      </c>
      <c r="F1413" s="11" t="s">
        <v>259</v>
      </c>
      <c r="G1413" s="11" t="s">
        <v>258</v>
      </c>
      <c r="H1413" s="11" t="s">
        <v>259</v>
      </c>
    </row>
    <row r="1414" spans="1:75" s="11" customFormat="1" x14ac:dyDescent="0.2">
      <c r="A1414" t="s">
        <v>445</v>
      </c>
      <c r="B1414"/>
      <c r="C1414" t="s">
        <v>1483</v>
      </c>
      <c r="D1414" t="s">
        <v>61</v>
      </c>
      <c r="E1414" t="s">
        <v>258</v>
      </c>
      <c r="F1414" t="s">
        <v>259</v>
      </c>
      <c r="G1414" t="s">
        <v>258</v>
      </c>
      <c r="H1414" t="s">
        <v>259</v>
      </c>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v>6.1</v>
      </c>
      <c r="AT1414"/>
      <c r="AU1414"/>
      <c r="AV1414">
        <v>4.7</v>
      </c>
      <c r="AW1414">
        <v>6.3</v>
      </c>
      <c r="AX1414">
        <v>4.8</v>
      </c>
      <c r="AY1414">
        <v>5.2</v>
      </c>
      <c r="AZ1414">
        <v>5.2</v>
      </c>
      <c r="BA1414"/>
      <c r="BB1414"/>
      <c r="BC1414"/>
      <c r="BD1414"/>
      <c r="BE1414"/>
      <c r="BF1414"/>
      <c r="BG1414"/>
      <c r="BH1414"/>
      <c r="BI1414"/>
      <c r="BJ1414"/>
      <c r="BK1414"/>
      <c r="BL1414"/>
      <c r="BM1414"/>
      <c r="BN1414"/>
      <c r="BO1414"/>
      <c r="BP1414"/>
      <c r="BQ1414"/>
      <c r="BR1414" t="s">
        <v>67</v>
      </c>
      <c r="BS1414" s="1">
        <v>44816</v>
      </c>
      <c r="BT1414" t="s">
        <v>1910</v>
      </c>
      <c r="BU1414">
        <v>2585</v>
      </c>
      <c r="BV1414"/>
      <c r="BW1414"/>
    </row>
    <row r="1415" spans="1:75" s="11" customFormat="1" x14ac:dyDescent="0.2">
      <c r="A1415" t="s">
        <v>446</v>
      </c>
      <c r="B1415"/>
      <c r="C1415" t="s">
        <v>1483</v>
      </c>
      <c r="D1415" t="s">
        <v>61</v>
      </c>
      <c r="E1415" t="s">
        <v>258</v>
      </c>
      <c r="F1415" t="s">
        <v>259</v>
      </c>
      <c r="G1415" t="s">
        <v>258</v>
      </c>
      <c r="H1415" t="s">
        <v>259</v>
      </c>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v>5.7</v>
      </c>
      <c r="AT1415"/>
      <c r="AU1415"/>
      <c r="AV1415">
        <v>4.2</v>
      </c>
      <c r="AW1415"/>
      <c r="AX1415"/>
      <c r="AY1415"/>
      <c r="AZ1415"/>
      <c r="BA1415"/>
      <c r="BB1415"/>
      <c r="BC1415"/>
      <c r="BD1415"/>
      <c r="BE1415"/>
      <c r="BF1415"/>
      <c r="BG1415"/>
      <c r="BH1415"/>
      <c r="BI1415"/>
      <c r="BJ1415"/>
      <c r="BK1415"/>
      <c r="BL1415"/>
      <c r="BM1415"/>
      <c r="BN1415"/>
      <c r="BO1415"/>
      <c r="BP1415"/>
      <c r="BQ1415"/>
      <c r="BR1415" t="s">
        <v>67</v>
      </c>
      <c r="BS1415" s="1">
        <v>44816</v>
      </c>
      <c r="BT1415" t="s">
        <v>1910</v>
      </c>
      <c r="BU1415">
        <v>2585</v>
      </c>
      <c r="BV1415"/>
      <c r="BW1415"/>
    </row>
    <row r="1416" spans="1:75" s="11" customFormat="1" x14ac:dyDescent="0.2">
      <c r="A1416" t="s">
        <v>260</v>
      </c>
      <c r="B1416" t="s">
        <v>322</v>
      </c>
      <c r="C1416" t="s">
        <v>1483</v>
      </c>
      <c r="D1416" t="s">
        <v>61</v>
      </c>
      <c r="E1416" t="s">
        <v>258</v>
      </c>
      <c r="F1416" t="s">
        <v>259</v>
      </c>
      <c r="G1416" t="s">
        <v>258</v>
      </c>
      <c r="H1416" t="s">
        <v>259</v>
      </c>
      <c r="I1416" t="b">
        <v>0</v>
      </c>
      <c r="J1416"/>
      <c r="K1416"/>
      <c r="L1416"/>
      <c r="M1416"/>
      <c r="N1416"/>
      <c r="O1416"/>
      <c r="P1416"/>
      <c r="Q1416"/>
      <c r="R1416"/>
      <c r="S1416"/>
      <c r="T1416"/>
      <c r="U1416"/>
      <c r="V1416"/>
      <c r="W1416"/>
      <c r="X1416"/>
      <c r="Y1416"/>
      <c r="Z1416"/>
      <c r="AA1416"/>
      <c r="AB1416"/>
      <c r="AC1416"/>
      <c r="AD1416"/>
      <c r="AE1416"/>
      <c r="AF1416"/>
      <c r="AG1416"/>
      <c r="AH1416"/>
      <c r="AI1416"/>
      <c r="AJ1416"/>
      <c r="AK1416">
        <v>4.7</v>
      </c>
      <c r="AL1416"/>
      <c r="AM1416"/>
      <c r="AN1416">
        <v>3.5</v>
      </c>
      <c r="AO1416">
        <v>5.0999999999999996</v>
      </c>
      <c r="AP1416"/>
      <c r="AQ1416"/>
      <c r="AR1416">
        <v>3.9</v>
      </c>
      <c r="AS1416">
        <v>5.5</v>
      </c>
      <c r="AT1416"/>
      <c r="AU1416"/>
      <c r="AV1416">
        <v>4.4000000000000004</v>
      </c>
      <c r="AW1416"/>
      <c r="AX1416"/>
      <c r="AY1416">
        <v>4.5999999999999996</v>
      </c>
      <c r="AZ1416">
        <v>4.5999999999999996</v>
      </c>
      <c r="BA1416">
        <v>6.2</v>
      </c>
      <c r="BB1416">
        <v>5.7</v>
      </c>
      <c r="BC1416">
        <v>5.4</v>
      </c>
      <c r="BD1416">
        <v>5.7</v>
      </c>
      <c r="BE1416">
        <v>6.2</v>
      </c>
      <c r="BF1416">
        <v>4.4000000000000004</v>
      </c>
      <c r="BG1416">
        <v>3.9</v>
      </c>
      <c r="BH1416">
        <v>4.4000000000000004</v>
      </c>
      <c r="BI1416"/>
      <c r="BJ1416"/>
      <c r="BK1416"/>
      <c r="BL1416"/>
      <c r="BM1416"/>
      <c r="BN1416"/>
      <c r="BO1416"/>
      <c r="BP1416"/>
      <c r="BQ1416"/>
      <c r="BR1416" t="s">
        <v>67</v>
      </c>
      <c r="BS1416" s="1">
        <v>44816</v>
      </c>
      <c r="BT1416" t="s">
        <v>1910</v>
      </c>
      <c r="BU1416">
        <v>2585</v>
      </c>
      <c r="BV1416"/>
      <c r="BW1416"/>
    </row>
    <row r="1417" spans="1:75" s="11" customFormat="1" x14ac:dyDescent="0.2">
      <c r="A1417" t="s">
        <v>260</v>
      </c>
      <c r="B1417"/>
      <c r="C1417" t="s">
        <v>1483</v>
      </c>
      <c r="D1417" t="s">
        <v>61</v>
      </c>
      <c r="E1417" t="s">
        <v>258</v>
      </c>
      <c r="F1417" t="s">
        <v>259</v>
      </c>
      <c r="G1417" t="s">
        <v>258</v>
      </c>
      <c r="H1417" t="s">
        <v>259</v>
      </c>
      <c r="I1417"/>
      <c r="J1417"/>
      <c r="K1417"/>
      <c r="L1417"/>
      <c r="M1417"/>
      <c r="N1417"/>
      <c r="O1417"/>
      <c r="P1417"/>
      <c r="Q1417"/>
      <c r="R1417"/>
      <c r="S1417"/>
      <c r="T1417"/>
      <c r="U1417"/>
      <c r="V1417"/>
      <c r="W1417"/>
      <c r="X1417"/>
      <c r="Y1417"/>
      <c r="Z1417"/>
      <c r="AA1417"/>
      <c r="AB1417"/>
      <c r="AC1417"/>
      <c r="AD1417"/>
      <c r="AE1417"/>
      <c r="AF1417"/>
      <c r="AG1417"/>
      <c r="AH1417"/>
      <c r="AI1417"/>
      <c r="AJ1417"/>
      <c r="AK1417">
        <v>4.7</v>
      </c>
      <c r="AL1417"/>
      <c r="AM1417"/>
      <c r="AN1417">
        <v>3.5</v>
      </c>
      <c r="AO1417">
        <v>5.0999999999999996</v>
      </c>
      <c r="AP1417"/>
      <c r="AQ1417"/>
      <c r="AR1417">
        <v>3.9</v>
      </c>
      <c r="AS1417">
        <v>5.5</v>
      </c>
      <c r="AT1417"/>
      <c r="AU1417"/>
      <c r="AV1417">
        <v>4.4000000000000004</v>
      </c>
      <c r="AW1417"/>
      <c r="AX1417"/>
      <c r="AY1417">
        <v>4.5999999999999996</v>
      </c>
      <c r="AZ1417">
        <v>4.5999999999999996</v>
      </c>
      <c r="BA1417">
        <v>6.2</v>
      </c>
      <c r="BB1417">
        <v>5.7</v>
      </c>
      <c r="BC1417">
        <v>5.4</v>
      </c>
      <c r="BD1417">
        <v>5.7</v>
      </c>
      <c r="BE1417">
        <v>6.2</v>
      </c>
      <c r="BF1417">
        <v>4.4000000000000004</v>
      </c>
      <c r="BG1417">
        <v>3.9</v>
      </c>
      <c r="BH1417">
        <v>4.4000000000000004</v>
      </c>
      <c r="BI1417"/>
      <c r="BJ1417"/>
      <c r="BK1417"/>
      <c r="BL1417"/>
      <c r="BM1417"/>
      <c r="BN1417"/>
      <c r="BO1417"/>
      <c r="BP1417"/>
      <c r="BQ1417"/>
      <c r="BR1417" t="s">
        <v>58</v>
      </c>
      <c r="BS1417"/>
      <c r="BT1417" t="s">
        <v>261</v>
      </c>
      <c r="BU1417">
        <v>19561</v>
      </c>
      <c r="BV1417" t="s">
        <v>69</v>
      </c>
      <c r="BW1417" t="s">
        <v>261</v>
      </c>
    </row>
    <row r="1418" spans="1:75" s="11" customFormat="1" x14ac:dyDescent="0.2">
      <c r="A1418" t="s">
        <v>262</v>
      </c>
      <c r="B1418"/>
      <c r="C1418" t="s">
        <v>1483</v>
      </c>
      <c r="D1418" t="s">
        <v>61</v>
      </c>
      <c r="E1418" t="s">
        <v>258</v>
      </c>
      <c r="F1418" t="s">
        <v>259</v>
      </c>
      <c r="G1418" t="s">
        <v>258</v>
      </c>
      <c r="H1418" t="s">
        <v>259</v>
      </c>
      <c r="I1418" t="b">
        <v>0</v>
      </c>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v>5.2</v>
      </c>
      <c r="AP1418"/>
      <c r="AQ1418"/>
      <c r="AR1418">
        <v>4.2</v>
      </c>
      <c r="AS1418"/>
      <c r="AT1418"/>
      <c r="AU1418"/>
      <c r="AV1418"/>
      <c r="AW1418"/>
      <c r="AX1418"/>
      <c r="AY1418"/>
      <c r="AZ1418"/>
      <c r="BA1418"/>
      <c r="BB1418"/>
      <c r="BC1418"/>
      <c r="BD1418"/>
      <c r="BE1418"/>
      <c r="BF1418"/>
      <c r="BG1418"/>
      <c r="BH1418"/>
      <c r="BI1418"/>
      <c r="BJ1418"/>
      <c r="BK1418"/>
      <c r="BL1418"/>
      <c r="BM1418"/>
      <c r="BN1418"/>
      <c r="BO1418"/>
      <c r="BP1418"/>
      <c r="BQ1418"/>
      <c r="BR1418" t="s">
        <v>67</v>
      </c>
      <c r="BS1418" s="1">
        <v>44816</v>
      </c>
      <c r="BT1418" t="s">
        <v>1910</v>
      </c>
      <c r="BU1418">
        <v>2585</v>
      </c>
      <c r="BV1418"/>
      <c r="BW1418"/>
    </row>
    <row r="1419" spans="1:75" s="11" customFormat="1" x14ac:dyDescent="0.2">
      <c r="A1419" t="s">
        <v>262</v>
      </c>
      <c r="B1419"/>
      <c r="C1419" t="s">
        <v>1483</v>
      </c>
      <c r="D1419" t="s">
        <v>61</v>
      </c>
      <c r="E1419" t="s">
        <v>258</v>
      </c>
      <c r="F1419" t="s">
        <v>259</v>
      </c>
      <c r="G1419" t="s">
        <v>258</v>
      </c>
      <c r="H1419" t="s">
        <v>259</v>
      </c>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v>5.2</v>
      </c>
      <c r="AP1419"/>
      <c r="AQ1419"/>
      <c r="AR1419">
        <v>4.2</v>
      </c>
      <c r="AS1419"/>
      <c r="AT1419"/>
      <c r="AU1419"/>
      <c r="AV1419"/>
      <c r="AW1419"/>
      <c r="AX1419"/>
      <c r="AY1419"/>
      <c r="AZ1419"/>
      <c r="BA1419"/>
      <c r="BB1419"/>
      <c r="BC1419"/>
      <c r="BD1419"/>
      <c r="BE1419"/>
      <c r="BF1419"/>
      <c r="BG1419"/>
      <c r="BH1419"/>
      <c r="BI1419"/>
      <c r="BJ1419"/>
      <c r="BK1419"/>
      <c r="BL1419"/>
      <c r="BM1419"/>
      <c r="BN1419"/>
      <c r="BO1419"/>
      <c r="BP1419"/>
      <c r="BQ1419"/>
      <c r="BR1419" t="s">
        <v>58</v>
      </c>
      <c r="BS1419"/>
      <c r="BT1419" t="s">
        <v>261</v>
      </c>
      <c r="BU1419">
        <v>19561</v>
      </c>
      <c r="BV1419"/>
      <c r="BW1419"/>
    </row>
    <row r="1420" spans="1:75" s="11" customFormat="1" x14ac:dyDescent="0.2">
      <c r="A1420" t="s">
        <v>263</v>
      </c>
      <c r="B1420"/>
      <c r="C1420" t="s">
        <v>1483</v>
      </c>
      <c r="D1420" t="s">
        <v>61</v>
      </c>
      <c r="E1420" t="s">
        <v>258</v>
      </c>
      <c r="F1420" t="s">
        <v>259</v>
      </c>
      <c r="G1420" t="s">
        <v>258</v>
      </c>
      <c r="H1420" t="s">
        <v>259</v>
      </c>
      <c r="I1420" t="b">
        <v>0</v>
      </c>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v>5.7</v>
      </c>
      <c r="AT1420"/>
      <c r="AU1420"/>
      <c r="AV1420">
        <v>4.3</v>
      </c>
      <c r="AW1420"/>
      <c r="AX1420"/>
      <c r="AY1420"/>
      <c r="AZ1420"/>
      <c r="BA1420"/>
      <c r="BB1420"/>
      <c r="BC1420"/>
      <c r="BD1420"/>
      <c r="BE1420"/>
      <c r="BF1420"/>
      <c r="BG1420"/>
      <c r="BH1420"/>
      <c r="BI1420"/>
      <c r="BJ1420"/>
      <c r="BK1420"/>
      <c r="BL1420"/>
      <c r="BM1420"/>
      <c r="BN1420"/>
      <c r="BO1420"/>
      <c r="BP1420"/>
      <c r="BQ1420"/>
      <c r="BR1420" t="s">
        <v>67</v>
      </c>
      <c r="BS1420" s="1">
        <v>44816</v>
      </c>
      <c r="BT1420" t="s">
        <v>1910</v>
      </c>
      <c r="BU1420">
        <v>2585</v>
      </c>
      <c r="BV1420"/>
      <c r="BW1420"/>
    </row>
    <row r="1421" spans="1:75" s="11" customFormat="1" x14ac:dyDescent="0.2">
      <c r="A1421" t="s">
        <v>263</v>
      </c>
      <c r="B1421"/>
      <c r="C1421" t="s">
        <v>1483</v>
      </c>
      <c r="D1421" t="s">
        <v>61</v>
      </c>
      <c r="E1421" t="s">
        <v>258</v>
      </c>
      <c r="F1421" t="s">
        <v>259</v>
      </c>
      <c r="G1421" t="s">
        <v>258</v>
      </c>
      <c r="H1421" t="s">
        <v>259</v>
      </c>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v>5.7</v>
      </c>
      <c r="AT1421"/>
      <c r="AU1421"/>
      <c r="AV1421">
        <v>4.3</v>
      </c>
      <c r="AW1421"/>
      <c r="AX1421"/>
      <c r="AY1421"/>
      <c r="AZ1421"/>
      <c r="BA1421"/>
      <c r="BB1421"/>
      <c r="BC1421"/>
      <c r="BD1421"/>
      <c r="BE1421"/>
      <c r="BF1421"/>
      <c r="BG1421"/>
      <c r="BH1421"/>
      <c r="BI1421"/>
      <c r="BJ1421"/>
      <c r="BK1421"/>
      <c r="BL1421"/>
      <c r="BM1421"/>
      <c r="BN1421"/>
      <c r="BO1421"/>
      <c r="BP1421"/>
      <c r="BQ1421"/>
      <c r="BR1421" t="s">
        <v>58</v>
      </c>
      <c r="BS1421"/>
      <c r="BT1421" t="s">
        <v>261</v>
      </c>
      <c r="BU1421">
        <v>19561</v>
      </c>
      <c r="BV1421"/>
      <c r="BW1421"/>
    </row>
    <row r="1422" spans="1:75" s="11" customFormat="1" x14ac:dyDescent="0.2">
      <c r="A1422" s="11" t="s">
        <v>1700</v>
      </c>
      <c r="C1422" s="11" t="s">
        <v>1483</v>
      </c>
      <c r="D1422" s="11" t="s">
        <v>61</v>
      </c>
      <c r="E1422" s="11" t="s">
        <v>258</v>
      </c>
      <c r="G1422" s="11" t="s">
        <v>258</v>
      </c>
    </row>
    <row r="1423" spans="1:75" s="11" customFormat="1" x14ac:dyDescent="0.2">
      <c r="A1423" s="11" t="s">
        <v>1700</v>
      </c>
      <c r="C1423" s="11" t="s">
        <v>1483</v>
      </c>
      <c r="D1423" s="11" t="s">
        <v>61</v>
      </c>
      <c r="E1423" s="11" t="s">
        <v>1676</v>
      </c>
      <c r="F1423" s="11" t="s">
        <v>1677</v>
      </c>
      <c r="G1423" s="11" t="s">
        <v>1676</v>
      </c>
      <c r="H1423" s="11" t="s">
        <v>1677</v>
      </c>
    </row>
    <row r="1424" spans="1:75" s="11" customFormat="1" x14ac:dyDescent="0.2">
      <c r="A1424" t="s">
        <v>1884</v>
      </c>
      <c r="B1424" t="s">
        <v>322</v>
      </c>
      <c r="C1424" t="s">
        <v>1483</v>
      </c>
      <c r="D1424" t="s">
        <v>61</v>
      </c>
      <c r="E1424" t="s">
        <v>1676</v>
      </c>
      <c r="F1424" t="s">
        <v>1677</v>
      </c>
      <c r="G1424" t="s">
        <v>1676</v>
      </c>
      <c r="H1424" t="s">
        <v>1677</v>
      </c>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v>6.43</v>
      </c>
      <c r="AP1424"/>
      <c r="AQ1424"/>
      <c r="AR1424">
        <v>5.5</v>
      </c>
      <c r="AS1424">
        <v>6.95</v>
      </c>
      <c r="AT1424"/>
      <c r="AU1424"/>
      <c r="AV1424">
        <v>6.29</v>
      </c>
      <c r="AW1424">
        <v>7.15</v>
      </c>
      <c r="AX1424">
        <v>6.05</v>
      </c>
      <c r="AY1424">
        <v>5.56</v>
      </c>
      <c r="AZ1424">
        <v>6.05</v>
      </c>
      <c r="BA1424">
        <v>7.79</v>
      </c>
      <c r="BB1424">
        <v>5.98</v>
      </c>
      <c r="BC1424">
        <v>5.97</v>
      </c>
      <c r="BD1424">
        <v>5.98</v>
      </c>
      <c r="BE1424">
        <v>8.2200000000000006</v>
      </c>
      <c r="BF1424">
        <v>5.7</v>
      </c>
      <c r="BG1424">
        <v>5.0999999999999996</v>
      </c>
      <c r="BH1424">
        <v>5.7</v>
      </c>
      <c r="BI1424"/>
      <c r="BJ1424"/>
      <c r="BK1424"/>
      <c r="BL1424"/>
      <c r="BM1424"/>
      <c r="BN1424"/>
      <c r="BO1424"/>
      <c r="BP1424"/>
      <c r="BQ1424"/>
      <c r="BR1424" t="s">
        <v>67</v>
      </c>
      <c r="BS1424" s="1">
        <v>44813</v>
      </c>
      <c r="BT1424" t="s">
        <v>1869</v>
      </c>
      <c r="BU1424">
        <v>77694</v>
      </c>
      <c r="BV1424" t="s">
        <v>60</v>
      </c>
      <c r="BW1424" t="s">
        <v>1869</v>
      </c>
    </row>
    <row r="1425" spans="1:75" s="11" customFormat="1" x14ac:dyDescent="0.2">
      <c r="A1425" s="11" t="s">
        <v>1700</v>
      </c>
      <c r="C1425" s="11" t="s">
        <v>1483</v>
      </c>
      <c r="D1425" s="11" t="s">
        <v>61</v>
      </c>
      <c r="E1425" s="11" t="s">
        <v>1676</v>
      </c>
      <c r="G1425" s="11" t="s">
        <v>1676</v>
      </c>
    </row>
    <row r="1426" spans="1:75" s="11" customFormat="1" x14ac:dyDescent="0.2">
      <c r="A1426" t="s">
        <v>2301</v>
      </c>
      <c r="B1426"/>
      <c r="C1426" t="s">
        <v>1483</v>
      </c>
      <c r="D1426" t="s">
        <v>61</v>
      </c>
      <c r="E1426" t="s">
        <v>1665</v>
      </c>
      <c r="F1426" t="s">
        <v>1663</v>
      </c>
      <c r="G1426" t="s">
        <v>1665</v>
      </c>
      <c r="H1426" t="s">
        <v>1663</v>
      </c>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v>8</v>
      </c>
      <c r="BB1426"/>
      <c r="BC1426"/>
      <c r="BD1426">
        <v>7.8</v>
      </c>
      <c r="BE1426">
        <v>9.5</v>
      </c>
      <c r="BF1426"/>
      <c r="BG1426"/>
      <c r="BH1426">
        <v>7.2</v>
      </c>
      <c r="BI1426"/>
      <c r="BJ1426"/>
      <c r="BK1426"/>
      <c r="BL1426"/>
      <c r="BM1426"/>
      <c r="BN1426"/>
      <c r="BO1426"/>
      <c r="BP1426"/>
      <c r="BQ1426" t="s">
        <v>3413</v>
      </c>
      <c r="BR1426" t="s">
        <v>67</v>
      </c>
      <c r="BS1426" s="1">
        <v>44820</v>
      </c>
      <c r="BT1426" t="s">
        <v>2276</v>
      </c>
      <c r="BU1426" t="s">
        <v>2308</v>
      </c>
      <c r="BV1426" t="s">
        <v>60</v>
      </c>
      <c r="BW1426" t="s">
        <v>2276</v>
      </c>
    </row>
    <row r="1427" spans="1:75" s="11" customFormat="1" x14ac:dyDescent="0.2">
      <c r="A1427" t="s">
        <v>2299</v>
      </c>
      <c r="B1427" t="s">
        <v>322</v>
      </c>
      <c r="C1427" t="s">
        <v>1483</v>
      </c>
      <c r="D1427" t="s">
        <v>61</v>
      </c>
      <c r="E1427" t="s">
        <v>1665</v>
      </c>
      <c r="F1427" t="s">
        <v>1663</v>
      </c>
      <c r="G1427" t="s">
        <v>1665</v>
      </c>
      <c r="H1427" t="s">
        <v>1663</v>
      </c>
      <c r="I1427"/>
      <c r="J1427"/>
      <c r="K1427"/>
      <c r="L1427"/>
      <c r="M1427"/>
      <c r="N1427"/>
      <c r="O1427"/>
      <c r="P1427"/>
      <c r="Q1427"/>
      <c r="R1427"/>
      <c r="S1427"/>
      <c r="T1427"/>
      <c r="U1427"/>
      <c r="V1427"/>
      <c r="W1427"/>
      <c r="X1427"/>
      <c r="Y1427">
        <v>7.8</v>
      </c>
      <c r="Z1427"/>
      <c r="AA1427"/>
      <c r="AB1427">
        <v>11.4</v>
      </c>
      <c r="AC1427">
        <v>8.1999999999999993</v>
      </c>
      <c r="AD1427"/>
      <c r="AE1427"/>
      <c r="AF1427">
        <v>11.8</v>
      </c>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t="s">
        <v>67</v>
      </c>
      <c r="BS1427" s="1">
        <v>44820</v>
      </c>
      <c r="BT1427" t="s">
        <v>2276</v>
      </c>
      <c r="BU1427" t="s">
        <v>2308</v>
      </c>
      <c r="BV1427" t="s">
        <v>60</v>
      </c>
      <c r="BW1427" t="s">
        <v>2276</v>
      </c>
    </row>
    <row r="1428" spans="1:75" s="11" customFormat="1" x14ac:dyDescent="0.2">
      <c r="A1428" t="s">
        <v>2300</v>
      </c>
      <c r="B1428"/>
      <c r="C1428" t="s">
        <v>1483</v>
      </c>
      <c r="D1428" t="s">
        <v>61</v>
      </c>
      <c r="E1428" t="s">
        <v>1665</v>
      </c>
      <c r="F1428" t="s">
        <v>1663</v>
      </c>
      <c r="G1428" t="s">
        <v>1665</v>
      </c>
      <c r="H1428" t="s">
        <v>1663</v>
      </c>
      <c r="I1428"/>
      <c r="J1428"/>
      <c r="K1428"/>
      <c r="L1428"/>
      <c r="M1428"/>
      <c r="N1428"/>
      <c r="O1428"/>
      <c r="P1428"/>
      <c r="Q1428"/>
      <c r="R1428"/>
      <c r="S1428"/>
      <c r="T1428">
        <v>11.8</v>
      </c>
      <c r="U1428">
        <v>10.8</v>
      </c>
      <c r="V1428"/>
      <c r="W1428"/>
      <c r="X1428">
        <v>13.5</v>
      </c>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t="s">
        <v>67</v>
      </c>
      <c r="BS1428" s="1">
        <v>44820</v>
      </c>
      <c r="BT1428" t="s">
        <v>2276</v>
      </c>
      <c r="BU1428" t="s">
        <v>2308</v>
      </c>
      <c r="BV1428" t="s">
        <v>60</v>
      </c>
      <c r="BW1428" t="s">
        <v>2276</v>
      </c>
    </row>
    <row r="1429" spans="1:75" s="11" customFormat="1" x14ac:dyDescent="0.2">
      <c r="A1429"/>
      <c r="B1429"/>
      <c r="C1429" t="s">
        <v>1483</v>
      </c>
      <c r="D1429" t="s">
        <v>61</v>
      </c>
      <c r="E1429" t="s">
        <v>440</v>
      </c>
      <c r="F1429" t="s">
        <v>1649</v>
      </c>
      <c r="G1429" t="s">
        <v>75</v>
      </c>
      <c r="H1429" t="s">
        <v>1649</v>
      </c>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f>0.0043*1000</f>
        <v>4.3</v>
      </c>
      <c r="AP1429"/>
      <c r="AQ1429"/>
      <c r="AR1429">
        <f>0.0023*1000</f>
        <v>2.2999999999999998</v>
      </c>
      <c r="AS1429"/>
      <c r="AT1429"/>
      <c r="AU1429"/>
      <c r="AV1429"/>
      <c r="AW1429"/>
      <c r="AX1429"/>
      <c r="AY1429"/>
      <c r="AZ1429"/>
      <c r="BA1429">
        <f>0.0032*1000</f>
        <v>3.2</v>
      </c>
      <c r="BB1429"/>
      <c r="BC1429"/>
      <c r="BD1429">
        <f>0.003*1000</f>
        <v>3</v>
      </c>
      <c r="BE1429"/>
      <c r="BF1429"/>
      <c r="BG1429"/>
      <c r="BH1429"/>
      <c r="BI1429"/>
      <c r="BJ1429"/>
      <c r="BK1429"/>
      <c r="BL1429"/>
      <c r="BM1429"/>
      <c r="BN1429"/>
      <c r="BO1429"/>
      <c r="BP1429"/>
      <c r="BQ1429" t="s">
        <v>2507</v>
      </c>
      <c r="BR1429" t="s">
        <v>67</v>
      </c>
      <c r="BS1429" s="1">
        <v>44826</v>
      </c>
      <c r="BT1429" t="s">
        <v>2504</v>
      </c>
      <c r="BU1429">
        <v>53560</v>
      </c>
      <c r="BV1429"/>
      <c r="BW1429"/>
    </row>
    <row r="1430" spans="1:75" s="11" customFormat="1" x14ac:dyDescent="0.2">
      <c r="A1430" s="11" t="s">
        <v>1700</v>
      </c>
      <c r="C1430" s="11" t="s">
        <v>1483</v>
      </c>
      <c r="D1430" s="11" t="s">
        <v>61</v>
      </c>
      <c r="E1430" s="11" t="s">
        <v>440</v>
      </c>
      <c r="F1430" s="11" t="s">
        <v>1649</v>
      </c>
      <c r="G1430" s="11" t="s">
        <v>440</v>
      </c>
      <c r="H1430" s="11" t="s">
        <v>1649</v>
      </c>
    </row>
    <row r="1431" spans="1:75" s="11" customFormat="1" x14ac:dyDescent="0.2">
      <c r="A1431" t="s">
        <v>1809</v>
      </c>
      <c r="B1431"/>
      <c r="C1431" t="s">
        <v>1483</v>
      </c>
      <c r="D1431" t="s">
        <v>61</v>
      </c>
      <c r="E1431" t="s">
        <v>440</v>
      </c>
      <c r="F1431" t="s">
        <v>1649</v>
      </c>
      <c r="G1431" t="s">
        <v>1803</v>
      </c>
      <c r="H1431" t="s">
        <v>1804</v>
      </c>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v>3.0049999999999999</v>
      </c>
      <c r="BB1431">
        <v>2.5310000000000001</v>
      </c>
      <c r="BC1431">
        <v>2.4849999999999999</v>
      </c>
      <c r="BD1431">
        <v>2.5310000000000001</v>
      </c>
      <c r="BE1431"/>
      <c r="BF1431"/>
      <c r="BG1431"/>
      <c r="BH1431"/>
      <c r="BI1431"/>
      <c r="BJ1431"/>
      <c r="BK1431"/>
      <c r="BL1431"/>
      <c r="BM1431"/>
      <c r="BN1431"/>
      <c r="BO1431"/>
      <c r="BP1431"/>
      <c r="BQ1431"/>
      <c r="BR1431" t="s">
        <v>67</v>
      </c>
      <c r="BS1431" s="1">
        <v>44812</v>
      </c>
      <c r="BT1431" t="s">
        <v>1701</v>
      </c>
      <c r="BU1431">
        <v>1420</v>
      </c>
      <c r="BV1431"/>
      <c r="BW1431"/>
    </row>
    <row r="1432" spans="1:75" s="11" customFormat="1" x14ac:dyDescent="0.2">
      <c r="A1432" t="s">
        <v>1802</v>
      </c>
      <c r="B1432"/>
      <c r="C1432" t="s">
        <v>1483</v>
      </c>
      <c r="D1432" t="s">
        <v>61</v>
      </c>
      <c r="E1432" t="s">
        <v>440</v>
      </c>
      <c r="F1432" t="s">
        <v>1649</v>
      </c>
      <c r="G1432" t="s">
        <v>1803</v>
      </c>
      <c r="H1432" t="s">
        <v>1804</v>
      </c>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v>3.008</v>
      </c>
      <c r="BB1432">
        <v>2.59</v>
      </c>
      <c r="BC1432">
        <v>2.5739999999999998</v>
      </c>
      <c r="BD1432">
        <v>2.59</v>
      </c>
      <c r="BE1432"/>
      <c r="BF1432"/>
      <c r="BG1432"/>
      <c r="BH1432"/>
      <c r="BI1432"/>
      <c r="BJ1432"/>
      <c r="BK1432"/>
      <c r="BL1432"/>
      <c r="BM1432"/>
      <c r="BN1432"/>
      <c r="BO1432"/>
      <c r="BP1432"/>
      <c r="BQ1432"/>
      <c r="BR1432" t="s">
        <v>67</v>
      </c>
      <c r="BS1432" s="1">
        <v>44812</v>
      </c>
      <c r="BT1432" t="s">
        <v>1701</v>
      </c>
      <c r="BU1432">
        <v>1420</v>
      </c>
      <c r="BV1432" t="s">
        <v>60</v>
      </c>
      <c r="BW1432" t="s">
        <v>1701</v>
      </c>
    </row>
    <row r="1433" spans="1:75" s="11" customFormat="1" x14ac:dyDescent="0.2">
      <c r="A1433" t="s">
        <v>1810</v>
      </c>
      <c r="B1433"/>
      <c r="C1433" t="s">
        <v>1483</v>
      </c>
      <c r="D1433" t="s">
        <v>61</v>
      </c>
      <c r="E1433" t="s">
        <v>440</v>
      </c>
      <c r="F1433" t="s">
        <v>1649</v>
      </c>
      <c r="G1433" s="13" t="s">
        <v>1803</v>
      </c>
      <c r="H1433" s="13" t="s">
        <v>1804</v>
      </c>
      <c r="I1433" s="13"/>
      <c r="J1433"/>
      <c r="K1433"/>
      <c r="L1433" t="s">
        <v>1814</v>
      </c>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v>3.1</v>
      </c>
      <c r="AX1433">
        <v>2.2000000000000002</v>
      </c>
      <c r="AY1433">
        <v>2.4</v>
      </c>
      <c r="AZ1433">
        <v>2.4</v>
      </c>
      <c r="BA1433">
        <v>3.1230000000000002</v>
      </c>
      <c r="BB1433">
        <v>2.556</v>
      </c>
      <c r="BC1433">
        <v>2.4260000000000002</v>
      </c>
      <c r="BD1433">
        <v>2.556</v>
      </c>
      <c r="BE1433">
        <v>3.8210000000000002</v>
      </c>
      <c r="BF1433">
        <v>2.496</v>
      </c>
      <c r="BG1433">
        <v>2.194</v>
      </c>
      <c r="BH1433">
        <v>2.496</v>
      </c>
      <c r="BI1433"/>
      <c r="BJ1433"/>
      <c r="BK1433"/>
      <c r="BL1433"/>
      <c r="BM1433"/>
      <c r="BN1433"/>
      <c r="BO1433"/>
      <c r="BP1433"/>
      <c r="BQ1433" t="s">
        <v>1813</v>
      </c>
      <c r="BR1433" t="s">
        <v>67</v>
      </c>
      <c r="BS1433" s="1">
        <v>44812</v>
      </c>
      <c r="BT1433" t="s">
        <v>1701</v>
      </c>
      <c r="BU1433">
        <v>1420</v>
      </c>
      <c r="BV1433"/>
      <c r="BW1433"/>
    </row>
    <row r="1434" spans="1:75" s="11" customFormat="1" x14ac:dyDescent="0.2">
      <c r="A1434" s="11" t="s">
        <v>1700</v>
      </c>
      <c r="C1434" s="11" t="s">
        <v>1483</v>
      </c>
      <c r="D1434" s="11" t="s">
        <v>61</v>
      </c>
      <c r="E1434" s="11" t="s">
        <v>440</v>
      </c>
      <c r="F1434" s="11" t="s">
        <v>1644</v>
      </c>
      <c r="G1434" s="11" t="s">
        <v>440</v>
      </c>
      <c r="H1434" s="11" t="s">
        <v>1644</v>
      </c>
    </row>
    <row r="1435" spans="1:75" s="11" customFormat="1" x14ac:dyDescent="0.2">
      <c r="A1435" t="s">
        <v>2110</v>
      </c>
      <c r="B1435"/>
      <c r="C1435" t="s">
        <v>1483</v>
      </c>
      <c r="D1435" t="s">
        <v>61</v>
      </c>
      <c r="E1435" t="s">
        <v>440</v>
      </c>
      <c r="F1435" t="s">
        <v>1644</v>
      </c>
      <c r="G1435" t="s">
        <v>440</v>
      </c>
      <c r="H1435" t="s">
        <v>1644</v>
      </c>
      <c r="I1435"/>
      <c r="J1435"/>
      <c r="K1435"/>
      <c r="L1435"/>
      <c r="M1435"/>
      <c r="N1435"/>
      <c r="O1435"/>
      <c r="P1435"/>
      <c r="Q1435"/>
      <c r="R1435"/>
      <c r="S1435"/>
      <c r="T1435"/>
      <c r="U1435">
        <v>7.5</v>
      </c>
      <c r="V1435"/>
      <c r="W1435"/>
      <c r="X1435">
        <v>6.9</v>
      </c>
      <c r="Y1435">
        <v>6.6</v>
      </c>
      <c r="Z1435">
        <v>5.7</v>
      </c>
      <c r="AA1435">
        <v>5.7</v>
      </c>
      <c r="AB1435">
        <v>5.7</v>
      </c>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t="s">
        <v>3414</v>
      </c>
      <c r="BR1435" t="s">
        <v>67</v>
      </c>
      <c r="BS1435" s="1">
        <v>44816</v>
      </c>
      <c r="BT1435" t="s">
        <v>1910</v>
      </c>
      <c r="BU1435">
        <v>2585</v>
      </c>
      <c r="BV1435"/>
      <c r="BW1435"/>
    </row>
    <row r="1436" spans="1:75" s="11" customFormat="1" x14ac:dyDescent="0.2">
      <c r="A1436" t="s">
        <v>2111</v>
      </c>
      <c r="B1436"/>
      <c r="C1436" t="s">
        <v>1483</v>
      </c>
      <c r="D1436" t="s">
        <v>61</v>
      </c>
      <c r="E1436" t="s">
        <v>440</v>
      </c>
      <c r="F1436" t="s">
        <v>1644</v>
      </c>
      <c r="G1436" t="s">
        <v>440</v>
      </c>
      <c r="H1436" t="s">
        <v>1644</v>
      </c>
      <c r="I1436"/>
      <c r="J1436"/>
      <c r="K1436"/>
      <c r="L1436"/>
      <c r="M1436"/>
      <c r="N1436"/>
      <c r="O1436"/>
      <c r="P1436"/>
      <c r="Q1436"/>
      <c r="R1436"/>
      <c r="S1436"/>
      <c r="T1436"/>
      <c r="U1436">
        <v>7.7</v>
      </c>
      <c r="V1436"/>
      <c r="W1436"/>
      <c r="X1436">
        <v>6.1</v>
      </c>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t="s">
        <v>3415</v>
      </c>
      <c r="BR1436" t="s">
        <v>67</v>
      </c>
      <c r="BS1436" s="1">
        <v>44816</v>
      </c>
      <c r="BT1436" t="s">
        <v>1910</v>
      </c>
      <c r="BU1436">
        <v>2585</v>
      </c>
      <c r="BV1436"/>
      <c r="BW1436"/>
    </row>
    <row r="1437" spans="1:75" s="11" customFormat="1" x14ac:dyDescent="0.2">
      <c r="A1437" t="s">
        <v>1811</v>
      </c>
      <c r="B1437"/>
      <c r="C1437" t="s">
        <v>1483</v>
      </c>
      <c r="D1437" t="s">
        <v>61</v>
      </c>
      <c r="E1437" t="s">
        <v>440</v>
      </c>
      <c r="F1437" t="s">
        <v>1644</v>
      </c>
      <c r="G1437" t="s">
        <v>440</v>
      </c>
      <c r="H1437" t="s">
        <v>1644</v>
      </c>
      <c r="I1437"/>
      <c r="J1437"/>
      <c r="K1437"/>
      <c r="L1437"/>
      <c r="M1437">
        <v>6.6</v>
      </c>
      <c r="N1437"/>
      <c r="O1437"/>
      <c r="P1437">
        <v>5</v>
      </c>
      <c r="Q1437">
        <v>7.8</v>
      </c>
      <c r="R1437"/>
      <c r="S1437"/>
      <c r="T1437">
        <v>6.1</v>
      </c>
      <c r="U1437">
        <v>7.5</v>
      </c>
      <c r="V1437"/>
      <c r="W1437"/>
      <c r="X1437">
        <v>6</v>
      </c>
      <c r="Y1437">
        <v>6.6</v>
      </c>
      <c r="Z1437">
        <v>5.4</v>
      </c>
      <c r="AA1437">
        <v>5.3</v>
      </c>
      <c r="AB1437">
        <v>5.4</v>
      </c>
      <c r="AC1437">
        <v>5.9</v>
      </c>
      <c r="AD1437">
        <v>5.5</v>
      </c>
      <c r="AE1437">
        <v>5.4</v>
      </c>
      <c r="AF1437">
        <v>5.5</v>
      </c>
      <c r="AG1437">
        <v>6.5</v>
      </c>
      <c r="AH1437">
        <v>4.7</v>
      </c>
      <c r="AI1437">
        <v>4.2</v>
      </c>
      <c r="AJ1437">
        <v>4.7</v>
      </c>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t="s">
        <v>3416</v>
      </c>
      <c r="BR1437" t="s">
        <v>67</v>
      </c>
      <c r="BS1437" s="1">
        <v>44816</v>
      </c>
      <c r="BT1437" t="s">
        <v>1910</v>
      </c>
      <c r="BU1437">
        <v>2585</v>
      </c>
      <c r="BV1437"/>
      <c r="BW1437"/>
    </row>
    <row r="1438" spans="1:75" s="11" customFormat="1" x14ac:dyDescent="0.2">
      <c r="A1438" t="s">
        <v>2112</v>
      </c>
      <c r="B1438"/>
      <c r="C1438" t="s">
        <v>1483</v>
      </c>
      <c r="D1438" t="s">
        <v>61</v>
      </c>
      <c r="E1438" t="s">
        <v>440</v>
      </c>
      <c r="F1438" t="s">
        <v>1644</v>
      </c>
      <c r="G1438" t="s">
        <v>440</v>
      </c>
      <c r="H1438" t="s">
        <v>1644</v>
      </c>
      <c r="I1438"/>
      <c r="J1438"/>
      <c r="K1438"/>
      <c r="L1438"/>
      <c r="M1438">
        <v>6.6</v>
      </c>
      <c r="N1438"/>
      <c r="O1438"/>
      <c r="P1438">
        <v>5.3</v>
      </c>
      <c r="Q1438"/>
      <c r="R1438"/>
      <c r="S1438"/>
      <c r="T1438"/>
      <c r="U1438">
        <v>7.6</v>
      </c>
      <c r="V1438"/>
      <c r="W1438"/>
      <c r="X1438">
        <v>6.2</v>
      </c>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t="s">
        <v>1914</v>
      </c>
      <c r="BR1438" t="s">
        <v>67</v>
      </c>
      <c r="BS1438" s="1">
        <v>44816</v>
      </c>
      <c r="BT1438" t="s">
        <v>1910</v>
      </c>
      <c r="BU1438">
        <v>2585</v>
      </c>
      <c r="BV1438"/>
      <c r="BW1438"/>
    </row>
    <row r="1439" spans="1:75" s="11" customFormat="1" x14ac:dyDescent="0.2">
      <c r="A1439" t="s">
        <v>2113</v>
      </c>
      <c r="B1439"/>
      <c r="C1439" t="s">
        <v>1483</v>
      </c>
      <c r="D1439" t="s">
        <v>61</v>
      </c>
      <c r="E1439" t="s">
        <v>440</v>
      </c>
      <c r="F1439" t="s">
        <v>1644</v>
      </c>
      <c r="G1439" t="s">
        <v>440</v>
      </c>
      <c r="H1439" t="s">
        <v>1644</v>
      </c>
      <c r="I1439"/>
      <c r="J1439"/>
      <c r="K1439"/>
      <c r="L1439"/>
      <c r="M1439"/>
      <c r="N1439"/>
      <c r="O1439"/>
      <c r="P1439"/>
      <c r="Q1439"/>
      <c r="R1439"/>
      <c r="S1439"/>
      <c r="T1439"/>
      <c r="U1439"/>
      <c r="V1439"/>
      <c r="W1439"/>
      <c r="X1439"/>
      <c r="Y1439">
        <v>6.5</v>
      </c>
      <c r="Z1439">
        <v>5.5</v>
      </c>
      <c r="AA1439">
        <v>5.5</v>
      </c>
      <c r="AB1439">
        <v>5.5</v>
      </c>
      <c r="AC1439">
        <v>5.7</v>
      </c>
      <c r="AD1439">
        <v>5.5</v>
      </c>
      <c r="AE1439">
        <v>5.2</v>
      </c>
      <c r="AF1439">
        <v>5.5</v>
      </c>
      <c r="AG1439">
        <v>6.7</v>
      </c>
      <c r="AH1439">
        <v>4.7</v>
      </c>
      <c r="AI1439">
        <v>4.2</v>
      </c>
      <c r="AJ1439">
        <v>4.7</v>
      </c>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t="s">
        <v>67</v>
      </c>
      <c r="BS1439" s="1">
        <v>44816</v>
      </c>
      <c r="BT1439" t="s">
        <v>1910</v>
      </c>
      <c r="BU1439">
        <v>2585</v>
      </c>
      <c r="BV1439"/>
      <c r="BW1439"/>
    </row>
    <row r="1440" spans="1:75" s="11" customFormat="1" x14ac:dyDescent="0.2">
      <c r="A1440" t="s">
        <v>1811</v>
      </c>
      <c r="B1440"/>
      <c r="C1440" t="s">
        <v>1483</v>
      </c>
      <c r="D1440" t="s">
        <v>61</v>
      </c>
      <c r="E1440" t="s">
        <v>440</v>
      </c>
      <c r="F1440" t="s">
        <v>1644</v>
      </c>
      <c r="G1440" t="s">
        <v>1803</v>
      </c>
      <c r="H1440" t="s">
        <v>1644</v>
      </c>
      <c r="I1440"/>
      <c r="J1440"/>
      <c r="K1440"/>
      <c r="L1440" t="s">
        <v>1815</v>
      </c>
      <c r="M1440"/>
      <c r="N1440"/>
      <c r="O1440"/>
      <c r="P1440"/>
      <c r="Q1440"/>
      <c r="R1440"/>
      <c r="S1440"/>
      <c r="T1440"/>
      <c r="U1440"/>
      <c r="V1440"/>
      <c r="W1440"/>
      <c r="X1440"/>
      <c r="Y1440"/>
      <c r="Z1440"/>
      <c r="AA1440"/>
      <c r="AB1440"/>
      <c r="AC1440"/>
      <c r="AD1440"/>
      <c r="AE1440"/>
      <c r="AF1440"/>
      <c r="AG1440"/>
      <c r="AH1440"/>
      <c r="AI1440"/>
      <c r="AJ1440"/>
      <c r="AK1440">
        <v>6.6849999999999996</v>
      </c>
      <c r="AL1440"/>
      <c r="AM1440"/>
      <c r="AN1440">
        <v>4.2</v>
      </c>
      <c r="AO1440">
        <v>7.758</v>
      </c>
      <c r="AP1440"/>
      <c r="AQ1440"/>
      <c r="AR1440">
        <v>5.3</v>
      </c>
      <c r="AS1440">
        <v>7.6360000000000001</v>
      </c>
      <c r="AT1440"/>
      <c r="AU1440"/>
      <c r="AV1440">
        <v>5.2</v>
      </c>
      <c r="AW1440">
        <v>6.532</v>
      </c>
      <c r="AX1440">
        <v>4.8</v>
      </c>
      <c r="AY1440">
        <v>4.5999999999999996</v>
      </c>
      <c r="AZ1440">
        <v>4.8</v>
      </c>
      <c r="BA1440">
        <v>5.7240000000000002</v>
      </c>
      <c r="BB1440">
        <v>4.9000000000000004</v>
      </c>
      <c r="BC1440">
        <v>4.8</v>
      </c>
      <c r="BD1440">
        <v>4.9000000000000004</v>
      </c>
      <c r="BE1440">
        <v>6.5060000000000002</v>
      </c>
      <c r="BF1440">
        <v>4.2</v>
      </c>
      <c r="BG1440">
        <v>3.8</v>
      </c>
      <c r="BH1440">
        <v>4.2</v>
      </c>
      <c r="BI1440"/>
      <c r="BJ1440"/>
      <c r="BK1440"/>
      <c r="BL1440"/>
      <c r="BM1440"/>
      <c r="BN1440"/>
      <c r="BO1440"/>
      <c r="BP1440"/>
      <c r="BQ1440" t="s">
        <v>1812</v>
      </c>
      <c r="BR1440" t="s">
        <v>67</v>
      </c>
      <c r="BS1440" s="1">
        <v>44812</v>
      </c>
      <c r="BT1440" t="s">
        <v>1701</v>
      </c>
      <c r="BU1440">
        <v>1420</v>
      </c>
      <c r="BV1440"/>
      <c r="BW1440"/>
    </row>
    <row r="1441" spans="1:78" s="11" customFormat="1" x14ac:dyDescent="0.2">
      <c r="A1441" t="s">
        <v>1816</v>
      </c>
      <c r="B1441"/>
      <c r="C1441" t="s">
        <v>1483</v>
      </c>
      <c r="D1441" t="s">
        <v>61</v>
      </c>
      <c r="E1441" t="s">
        <v>440</v>
      </c>
      <c r="F1441" t="s">
        <v>1644</v>
      </c>
      <c r="G1441" s="13" t="s">
        <v>1803</v>
      </c>
      <c r="H1441" s="13" t="s">
        <v>1644</v>
      </c>
      <c r="I1441" s="13"/>
      <c r="J1441"/>
      <c r="K1441"/>
      <c r="L1441" t="s">
        <v>1704</v>
      </c>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v>5.9809999999999999</v>
      </c>
      <c r="BB1441">
        <v>5.1420000000000003</v>
      </c>
      <c r="BC1441">
        <v>5.0469999999999997</v>
      </c>
      <c r="BD1441">
        <v>5.1420000000000003</v>
      </c>
      <c r="BE1441"/>
      <c r="BF1441"/>
      <c r="BG1441"/>
      <c r="BH1441"/>
      <c r="BI1441"/>
      <c r="BJ1441"/>
      <c r="BK1441"/>
      <c r="BL1441"/>
      <c r="BM1441"/>
      <c r="BN1441"/>
      <c r="BO1441"/>
      <c r="BP1441"/>
      <c r="BQ1441"/>
      <c r="BR1441" t="s">
        <v>67</v>
      </c>
      <c r="BS1441" s="1">
        <v>44812</v>
      </c>
      <c r="BT1441" t="s">
        <v>1701</v>
      </c>
      <c r="BU1441">
        <v>1420</v>
      </c>
      <c r="BV1441" t="s">
        <v>60</v>
      </c>
      <c r="BW1441" t="s">
        <v>1701</v>
      </c>
    </row>
    <row r="1442" spans="1:78" s="11" customFormat="1" x14ac:dyDescent="0.2">
      <c r="A1442" s="11" t="s">
        <v>1700</v>
      </c>
      <c r="C1442" s="11" t="s">
        <v>1483</v>
      </c>
      <c r="D1442" s="11" t="s">
        <v>61</v>
      </c>
      <c r="E1442" s="11" t="s">
        <v>440</v>
      </c>
      <c r="F1442" s="11" t="s">
        <v>1648</v>
      </c>
      <c r="G1442" s="11" t="s">
        <v>440</v>
      </c>
      <c r="H1442" s="11" t="s">
        <v>1648</v>
      </c>
    </row>
    <row r="1443" spans="1:78" s="11" customFormat="1" x14ac:dyDescent="0.2">
      <c r="A1443" t="s">
        <v>1887</v>
      </c>
      <c r="B1443"/>
      <c r="C1443" t="s">
        <v>1483</v>
      </c>
      <c r="D1443" t="s">
        <v>61</v>
      </c>
      <c r="E1443" t="s">
        <v>440</v>
      </c>
      <c r="F1443" t="s">
        <v>1648</v>
      </c>
      <c r="G1443" t="s">
        <v>440</v>
      </c>
      <c r="H1443" t="s">
        <v>1648</v>
      </c>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v>4.46</v>
      </c>
      <c r="AX1443">
        <v>3.5</v>
      </c>
      <c r="AY1443">
        <v>3.22</v>
      </c>
      <c r="AZ1443">
        <v>3.5</v>
      </c>
      <c r="BA1443">
        <v>4.46</v>
      </c>
      <c r="BB1443">
        <v>3.87</v>
      </c>
      <c r="BC1443">
        <v>3.44</v>
      </c>
      <c r="BD1443">
        <v>3.87</v>
      </c>
      <c r="BE1443">
        <v>5.0599999999999996</v>
      </c>
      <c r="BF1443">
        <v>3.41</v>
      </c>
      <c r="BG1443">
        <v>2.8</v>
      </c>
      <c r="BH1443">
        <v>3.41</v>
      </c>
      <c r="BI1443"/>
      <c r="BJ1443"/>
      <c r="BK1443"/>
      <c r="BL1443"/>
      <c r="BM1443"/>
      <c r="BN1443"/>
      <c r="BO1443"/>
      <c r="BP1443"/>
      <c r="BQ1443" t="s">
        <v>1890</v>
      </c>
      <c r="BR1443" t="s">
        <v>67</v>
      </c>
      <c r="BS1443" s="1">
        <v>44813</v>
      </c>
      <c r="BT1443" t="s">
        <v>1869</v>
      </c>
      <c r="BU1443">
        <v>77694</v>
      </c>
      <c r="BV1443" t="s">
        <v>60</v>
      </c>
      <c r="BW1443" t="s">
        <v>1869</v>
      </c>
    </row>
    <row r="1444" spans="1:78" s="11" customFormat="1" x14ac:dyDescent="0.2">
      <c r="A1444" t="s">
        <v>1888</v>
      </c>
      <c r="B1444"/>
      <c r="C1444" t="s">
        <v>1483</v>
      </c>
      <c r="D1444" t="s">
        <v>61</v>
      </c>
      <c r="E1444" t="s">
        <v>440</v>
      </c>
      <c r="F1444" t="s">
        <v>1648</v>
      </c>
      <c r="G1444" t="s">
        <v>440</v>
      </c>
      <c r="H1444" t="s">
        <v>1648</v>
      </c>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v>4.2</v>
      </c>
      <c r="AX1444">
        <v>3.4</v>
      </c>
      <c r="AY1444">
        <v>3.28</v>
      </c>
      <c r="AZ1444">
        <v>3.4</v>
      </c>
      <c r="BA1444">
        <v>4.22</v>
      </c>
      <c r="BB1444">
        <v>3.92</v>
      </c>
      <c r="BC1444">
        <v>3.57</v>
      </c>
      <c r="BD1444">
        <v>3.92</v>
      </c>
      <c r="BE1444">
        <v>4.79</v>
      </c>
      <c r="BF1444">
        <v>3.46</v>
      </c>
      <c r="BG1444">
        <v>3.16</v>
      </c>
      <c r="BH1444">
        <v>3.46</v>
      </c>
      <c r="BI1444"/>
      <c r="BJ1444"/>
      <c r="BK1444"/>
      <c r="BL1444"/>
      <c r="BM1444"/>
      <c r="BN1444"/>
      <c r="BO1444"/>
      <c r="BP1444"/>
      <c r="BQ1444" t="s">
        <v>1891</v>
      </c>
      <c r="BR1444" t="s">
        <v>67</v>
      </c>
      <c r="BS1444" s="1">
        <v>44813</v>
      </c>
      <c r="BT1444" t="s">
        <v>1869</v>
      </c>
      <c r="BU1444">
        <v>77694</v>
      </c>
      <c r="BV1444"/>
      <c r="BW1444"/>
    </row>
    <row r="1445" spans="1:78" s="11" customFormat="1" x14ac:dyDescent="0.2">
      <c r="A1445" t="s">
        <v>1889</v>
      </c>
      <c r="B1445"/>
      <c r="C1445" t="s">
        <v>1483</v>
      </c>
      <c r="D1445" t="s">
        <v>61</v>
      </c>
      <c r="E1445" t="s">
        <v>440</v>
      </c>
      <c r="F1445" t="s">
        <v>1648</v>
      </c>
      <c r="G1445" t="s">
        <v>440</v>
      </c>
      <c r="H1445" t="s">
        <v>1648</v>
      </c>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v>4.55</v>
      </c>
      <c r="BB1445">
        <v>4.1900000000000004</v>
      </c>
      <c r="BC1445">
        <v>3.91</v>
      </c>
      <c r="BD1445">
        <v>4.1900000000000004</v>
      </c>
      <c r="BE1445">
        <v>5.0999999999999996</v>
      </c>
      <c r="BF1445">
        <v>3.63</v>
      </c>
      <c r="BG1445">
        <v>2.96</v>
      </c>
      <c r="BH1445">
        <v>3.63</v>
      </c>
      <c r="BI1445"/>
      <c r="BJ1445"/>
      <c r="BK1445"/>
      <c r="BL1445"/>
      <c r="BM1445"/>
      <c r="BN1445"/>
      <c r="BO1445"/>
      <c r="BP1445"/>
      <c r="BQ1445"/>
      <c r="BR1445" t="s">
        <v>67</v>
      </c>
      <c r="BS1445" s="1">
        <v>44813</v>
      </c>
      <c r="BT1445" t="s">
        <v>1869</v>
      </c>
      <c r="BU1445">
        <v>77694</v>
      </c>
      <c r="BV1445"/>
      <c r="BW1445"/>
    </row>
    <row r="1446" spans="1:78" s="11" customFormat="1" x14ac:dyDescent="0.2">
      <c r="A1446" t="s">
        <v>1817</v>
      </c>
      <c r="B1446" t="s">
        <v>322</v>
      </c>
      <c r="C1446" t="s">
        <v>1483</v>
      </c>
      <c r="D1446" t="s">
        <v>61</v>
      </c>
      <c r="E1446" t="s">
        <v>440</v>
      </c>
      <c r="F1446" t="s">
        <v>1648</v>
      </c>
      <c r="G1446" t="s">
        <v>1803</v>
      </c>
      <c r="H1446" t="s">
        <v>1648</v>
      </c>
      <c r="I1446"/>
      <c r="J1446"/>
      <c r="K1446"/>
      <c r="L1446"/>
      <c r="M1446"/>
      <c r="N1446"/>
      <c r="O1446"/>
      <c r="P1446"/>
      <c r="Q1446"/>
      <c r="R1446"/>
      <c r="S1446"/>
      <c r="T1446"/>
      <c r="U1446"/>
      <c r="V1446"/>
      <c r="W1446"/>
      <c r="X1446"/>
      <c r="Y1446"/>
      <c r="Z1446"/>
      <c r="AA1446"/>
      <c r="AB1446"/>
      <c r="AC1446"/>
      <c r="AD1446"/>
      <c r="AE1446"/>
      <c r="AF1446"/>
      <c r="AG1446"/>
      <c r="AH1446"/>
      <c r="AI1446"/>
      <c r="AJ1446"/>
      <c r="AK1446">
        <v>4.5010000000000003</v>
      </c>
      <c r="AL1446">
        <v>3.4929999999999999</v>
      </c>
      <c r="AM1446"/>
      <c r="AN1446">
        <v>3.4929999999999999</v>
      </c>
      <c r="AO1446">
        <v>4.8949999999999996</v>
      </c>
      <c r="AP1446">
        <v>4.0410000000000004</v>
      </c>
      <c r="AQ1446"/>
      <c r="AR1446">
        <v>4.0410000000000004</v>
      </c>
      <c r="AS1446">
        <v>4.9009999999999998</v>
      </c>
      <c r="AT1446">
        <v>4.165</v>
      </c>
      <c r="AU1446"/>
      <c r="AV1446">
        <v>4.165</v>
      </c>
      <c r="AW1446">
        <v>4.8499999999999996</v>
      </c>
      <c r="AX1446">
        <v>3.7490000000000001</v>
      </c>
      <c r="AY1446">
        <v>3.8460000000000001</v>
      </c>
      <c r="AZ1446">
        <v>3.8460000000000001</v>
      </c>
      <c r="BA1446">
        <v>4.7439999999999998</v>
      </c>
      <c r="BB1446">
        <v>4.0999999999999996</v>
      </c>
      <c r="BC1446">
        <v>4.1210000000000004</v>
      </c>
      <c r="BD1446">
        <v>4.1210000000000004</v>
      </c>
      <c r="BE1446">
        <v>5.5170000000000003</v>
      </c>
      <c r="BF1446">
        <v>3.9279999999999999</v>
      </c>
      <c r="BG1446">
        <v>3.5539999999999998</v>
      </c>
      <c r="BH1446">
        <v>3.9279999999999999</v>
      </c>
      <c r="BI1446"/>
      <c r="BJ1446"/>
      <c r="BK1446"/>
      <c r="BL1446"/>
      <c r="BM1446"/>
      <c r="BN1446"/>
      <c r="BO1446"/>
      <c r="BP1446"/>
      <c r="BQ1446"/>
      <c r="BR1446" t="s">
        <v>67</v>
      </c>
      <c r="BS1446" s="1">
        <v>44812</v>
      </c>
      <c r="BT1446" t="s">
        <v>1701</v>
      </c>
      <c r="BU1446">
        <v>1420</v>
      </c>
      <c r="BV1446" t="s">
        <v>60</v>
      </c>
      <c r="BW1446" t="s">
        <v>1701</v>
      </c>
    </row>
    <row r="1447" spans="1:78" s="11" customFormat="1" x14ac:dyDescent="0.2">
      <c r="A1447" t="s">
        <v>1818</v>
      </c>
      <c r="B1447"/>
      <c r="C1447" t="s">
        <v>1483</v>
      </c>
      <c r="D1447" t="s">
        <v>61</v>
      </c>
      <c r="E1447" t="s">
        <v>440</v>
      </c>
      <c r="F1447" t="s">
        <v>1648</v>
      </c>
      <c r="G1447" s="13" t="s">
        <v>1803</v>
      </c>
      <c r="H1447" s="13" t="s">
        <v>1648</v>
      </c>
      <c r="I1447" s="13"/>
      <c r="J1447"/>
      <c r="K1447"/>
      <c r="L1447" t="s">
        <v>1704</v>
      </c>
      <c r="M1447"/>
      <c r="N1447"/>
      <c r="O1447"/>
      <c r="P1447"/>
      <c r="Q1447"/>
      <c r="R1447"/>
      <c r="S1447"/>
      <c r="T1447"/>
      <c r="U1447"/>
      <c r="V1447"/>
      <c r="W1447"/>
      <c r="X1447"/>
      <c r="Y1447"/>
      <c r="Z1447"/>
      <c r="AA1447"/>
      <c r="AB1447"/>
      <c r="AC1447"/>
      <c r="AD1447"/>
      <c r="AE1447"/>
      <c r="AF1447"/>
      <c r="AG1447"/>
      <c r="AH1447"/>
      <c r="AI1447"/>
      <c r="AJ1447"/>
      <c r="AK1447"/>
      <c r="AL1447"/>
      <c r="AM1447"/>
      <c r="AN1447"/>
      <c r="AO1447">
        <v>4.4720000000000004</v>
      </c>
      <c r="AP1447"/>
      <c r="AQ1447"/>
      <c r="AR1447">
        <v>3.9049999999999998</v>
      </c>
      <c r="AS1447"/>
      <c r="AT1447"/>
      <c r="AU1447"/>
      <c r="AV1447"/>
      <c r="AW1447"/>
      <c r="AX1447"/>
      <c r="AY1447"/>
      <c r="AZ1447"/>
      <c r="BA1447"/>
      <c r="BB1447"/>
      <c r="BC1447"/>
      <c r="BD1447"/>
      <c r="BE1447"/>
      <c r="BF1447"/>
      <c r="BG1447"/>
      <c r="BH1447"/>
      <c r="BI1447"/>
      <c r="BJ1447"/>
      <c r="BK1447"/>
      <c r="BL1447"/>
      <c r="BM1447"/>
      <c r="BN1447"/>
      <c r="BO1447"/>
      <c r="BP1447"/>
      <c r="BQ1447"/>
      <c r="BR1447" t="s">
        <v>67</v>
      </c>
      <c r="BS1447" s="1">
        <v>44812</v>
      </c>
      <c r="BT1447" t="s">
        <v>1701</v>
      </c>
      <c r="BU1447">
        <v>1420</v>
      </c>
      <c r="BV1447" t="s">
        <v>60</v>
      </c>
      <c r="BW1447" t="s">
        <v>1701</v>
      </c>
    </row>
    <row r="1448" spans="1:78" s="11" customFormat="1" x14ac:dyDescent="0.2">
      <c r="A1448" t="s">
        <v>1819</v>
      </c>
      <c r="B1448"/>
      <c r="C1448" t="s">
        <v>1483</v>
      </c>
      <c r="D1448" t="s">
        <v>61</v>
      </c>
      <c r="E1448" t="s">
        <v>440</v>
      </c>
      <c r="F1448" t="s">
        <v>1648</v>
      </c>
      <c r="G1448" t="s">
        <v>1803</v>
      </c>
      <c r="H1448" t="s">
        <v>1648</v>
      </c>
      <c r="I1448"/>
      <c r="J1448"/>
      <c r="K1448"/>
      <c r="L1448" t="s">
        <v>1704</v>
      </c>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v>4.8310000000000004</v>
      </c>
      <c r="AT1448"/>
      <c r="AU1448"/>
      <c r="AV1448">
        <v>3.68</v>
      </c>
      <c r="AW1448"/>
      <c r="AX1448"/>
      <c r="AY1448"/>
      <c r="AZ1448"/>
      <c r="BA1448"/>
      <c r="BB1448"/>
      <c r="BC1448"/>
      <c r="BD1448"/>
      <c r="BE1448"/>
      <c r="BF1448"/>
      <c r="BG1448"/>
      <c r="BH1448"/>
      <c r="BI1448"/>
      <c r="BJ1448"/>
      <c r="BK1448"/>
      <c r="BL1448"/>
      <c r="BM1448"/>
      <c r="BN1448"/>
      <c r="BO1448"/>
      <c r="BP1448"/>
      <c r="BQ1448"/>
      <c r="BR1448" t="s">
        <v>67</v>
      </c>
      <c r="BS1448" s="1">
        <v>44812</v>
      </c>
      <c r="BT1448" t="s">
        <v>1701</v>
      </c>
      <c r="BU1448">
        <v>1420</v>
      </c>
      <c r="BV1448" t="s">
        <v>60</v>
      </c>
      <c r="BW1448" t="s">
        <v>1701</v>
      </c>
    </row>
    <row r="1449" spans="1:78" s="11" customFormat="1" x14ac:dyDescent="0.2">
      <c r="A1449" s="11" t="s">
        <v>1700</v>
      </c>
      <c r="C1449" s="11" t="s">
        <v>1483</v>
      </c>
      <c r="D1449" s="11" t="s">
        <v>61</v>
      </c>
      <c r="E1449" s="11" t="s">
        <v>440</v>
      </c>
      <c r="F1449" s="11" t="s">
        <v>1647</v>
      </c>
      <c r="G1449" s="11" t="s">
        <v>440</v>
      </c>
      <c r="H1449" s="11" t="s">
        <v>1647</v>
      </c>
    </row>
    <row r="1450" spans="1:78" s="11" customFormat="1" x14ac:dyDescent="0.2">
      <c r="A1450" t="s">
        <v>1885</v>
      </c>
      <c r="B1450" t="s">
        <v>322</v>
      </c>
      <c r="C1450" t="s">
        <v>1483</v>
      </c>
      <c r="D1450" t="s">
        <v>61</v>
      </c>
      <c r="E1450" t="s">
        <v>440</v>
      </c>
      <c r="F1450" t="s">
        <v>1647</v>
      </c>
      <c r="G1450" t="s">
        <v>440</v>
      </c>
      <c r="H1450" t="s">
        <v>1647</v>
      </c>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v>5.72</v>
      </c>
      <c r="AP1450"/>
      <c r="AQ1450"/>
      <c r="AR1450">
        <v>4.7300000000000004</v>
      </c>
      <c r="AS1450">
        <f>AVERAGE(5.32,5.27)</f>
        <v>5.2949999999999999</v>
      </c>
      <c r="AT1450"/>
      <c r="AU1450"/>
      <c r="AV1450">
        <f>AVERAGE(4.94,4.88)</f>
        <v>4.91</v>
      </c>
      <c r="AW1450">
        <f>AVERAGE(5.48,5.3)</f>
        <v>5.3900000000000006</v>
      </c>
      <c r="AX1450">
        <f>AVERAGE(4.2,4.11)</f>
        <v>4.1550000000000002</v>
      </c>
      <c r="AY1450">
        <f>AVERAGE(4.25,4.27)</f>
        <v>4.26</v>
      </c>
      <c r="AZ1450">
        <f>MAX(AX1450:AY1450)</f>
        <v>4.26</v>
      </c>
      <c r="BA1450">
        <f>AVERAGE(5.31,5.19)</f>
        <v>5.25</v>
      </c>
      <c r="BB1450">
        <f>AVERAGE(4.88,4.77)</f>
        <v>4.8249999999999993</v>
      </c>
      <c r="BC1450">
        <f>AVERAGE(4.54,4.5)</f>
        <v>4.5199999999999996</v>
      </c>
      <c r="BD1450">
        <f>MAX(BB1450:BC1450)</f>
        <v>4.8249999999999993</v>
      </c>
      <c r="BE1450">
        <f>AVERAGE(6.13,6.41)</f>
        <v>6.27</v>
      </c>
      <c r="BF1450">
        <f>AVERAGE(4.59,4.57)</f>
        <v>4.58</v>
      </c>
      <c r="BG1450">
        <f>AVERAGE(3.98,3.9)</f>
        <v>3.94</v>
      </c>
      <c r="BH1450">
        <f>MAX(BF1450:BG1450)</f>
        <v>4.58</v>
      </c>
      <c r="BI1450"/>
      <c r="BJ1450"/>
      <c r="BK1450"/>
      <c r="BL1450"/>
      <c r="BM1450"/>
      <c r="BN1450"/>
      <c r="BO1450"/>
      <c r="BP1450"/>
      <c r="BQ1450" t="s">
        <v>1886</v>
      </c>
      <c r="BR1450" t="s">
        <v>67</v>
      </c>
      <c r="BS1450" s="1">
        <v>44813</v>
      </c>
      <c r="BT1450" t="s">
        <v>1869</v>
      </c>
      <c r="BU1450">
        <v>77694</v>
      </c>
      <c r="BV1450" t="s">
        <v>60</v>
      </c>
      <c r="BW1450" t="s">
        <v>1869</v>
      </c>
    </row>
    <row r="1451" spans="1:78" s="11" customFormat="1" x14ac:dyDescent="0.2">
      <c r="A1451" s="11" t="s">
        <v>1700</v>
      </c>
      <c r="C1451" s="11" t="s">
        <v>1483</v>
      </c>
      <c r="D1451" s="11" t="s">
        <v>61</v>
      </c>
      <c r="E1451" s="11" t="s">
        <v>440</v>
      </c>
      <c r="F1451" s="11" t="s">
        <v>1645</v>
      </c>
      <c r="G1451" s="11" t="s">
        <v>440</v>
      </c>
      <c r="H1451" s="11" t="s">
        <v>1645</v>
      </c>
    </row>
    <row r="1452" spans="1:78" s="11" customFormat="1" x14ac:dyDescent="0.2">
      <c r="A1452" t="s">
        <v>2316</v>
      </c>
      <c r="B1452"/>
      <c r="C1452" t="s">
        <v>1483</v>
      </c>
      <c r="D1452" t="s">
        <v>61</v>
      </c>
      <c r="E1452" t="s">
        <v>440</v>
      </c>
      <c r="F1452" t="s">
        <v>1645</v>
      </c>
      <c r="G1452" t="s">
        <v>440</v>
      </c>
      <c r="H1452" t="s">
        <v>1645</v>
      </c>
      <c r="I1452"/>
      <c r="J1452"/>
      <c r="K1452"/>
      <c r="L1452"/>
      <c r="M1452"/>
      <c r="N1452"/>
      <c r="O1452"/>
      <c r="P1452"/>
      <c r="Q1452">
        <v>4.3</v>
      </c>
      <c r="R1452"/>
      <c r="S1452"/>
      <c r="T1452">
        <v>5.3</v>
      </c>
      <c r="U1452">
        <v>4.5</v>
      </c>
      <c r="V1452"/>
      <c r="W1452"/>
      <c r="X1452">
        <v>6.8</v>
      </c>
      <c r="Y1452">
        <v>3.9</v>
      </c>
      <c r="Z1452"/>
      <c r="AA1452"/>
      <c r="AB1452"/>
      <c r="AC1452">
        <v>3.9</v>
      </c>
      <c r="AD1452">
        <v>4.8</v>
      </c>
      <c r="AE1452">
        <v>6.2</v>
      </c>
      <c r="AF1452">
        <v>6.2</v>
      </c>
      <c r="AG1452">
        <v>3.3</v>
      </c>
      <c r="AH1452">
        <v>4.5</v>
      </c>
      <c r="AI1452">
        <v>5</v>
      </c>
      <c r="AJ1452">
        <v>5</v>
      </c>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t="s">
        <v>2318</v>
      </c>
      <c r="BR1452" t="s">
        <v>67</v>
      </c>
      <c r="BS1452" s="1">
        <v>44824</v>
      </c>
      <c r="BT1452" t="s">
        <v>980</v>
      </c>
      <c r="BU1452">
        <v>966</v>
      </c>
      <c r="BV1452"/>
      <c r="BW1452"/>
    </row>
    <row r="1453" spans="1:78" x14ac:dyDescent="0.2">
      <c r="A1453" t="s">
        <v>2316</v>
      </c>
      <c r="C1453" t="s">
        <v>1483</v>
      </c>
      <c r="D1453" t="s">
        <v>61</v>
      </c>
      <c r="E1453" t="s">
        <v>440</v>
      </c>
      <c r="F1453" t="s">
        <v>1645</v>
      </c>
      <c r="G1453" t="s">
        <v>440</v>
      </c>
      <c r="H1453" t="s">
        <v>1645</v>
      </c>
      <c r="U1453">
        <v>4.5</v>
      </c>
      <c r="X1453">
        <v>6.1</v>
      </c>
      <c r="Y1453">
        <v>3.8</v>
      </c>
      <c r="Z1453">
        <v>4.8</v>
      </c>
      <c r="AA1453">
        <v>5.8</v>
      </c>
      <c r="AB1453">
        <v>5.8</v>
      </c>
      <c r="AC1453">
        <v>3.8</v>
      </c>
      <c r="AD1453">
        <v>5.0999999999999996</v>
      </c>
      <c r="AE1453">
        <v>6.4</v>
      </c>
      <c r="AF1453">
        <v>6.4</v>
      </c>
      <c r="BQ1453" t="s">
        <v>2319</v>
      </c>
      <c r="BR1453" t="s">
        <v>67</v>
      </c>
      <c r="BS1453" s="1">
        <v>44824</v>
      </c>
      <c r="BT1453" t="s">
        <v>980</v>
      </c>
      <c r="BU1453">
        <v>966</v>
      </c>
      <c r="BX1453" s="11"/>
      <c r="BY1453" s="11"/>
      <c r="BZ1453" s="11"/>
    </row>
    <row r="1454" spans="1:78" x14ac:dyDescent="0.2">
      <c r="A1454" t="s">
        <v>2317</v>
      </c>
      <c r="C1454" t="s">
        <v>1483</v>
      </c>
      <c r="D1454" t="s">
        <v>61</v>
      </c>
      <c r="E1454" t="s">
        <v>440</v>
      </c>
      <c r="F1454" t="s">
        <v>1645</v>
      </c>
      <c r="G1454" t="s">
        <v>440</v>
      </c>
      <c r="H1454" t="s">
        <v>1645</v>
      </c>
      <c r="U1454">
        <v>4.0999999999999996</v>
      </c>
      <c r="X1454">
        <v>6</v>
      </c>
      <c r="Y1454">
        <v>3.8</v>
      </c>
      <c r="Z1454">
        <v>4.7</v>
      </c>
      <c r="AA1454">
        <v>5.7</v>
      </c>
      <c r="AB1454">
        <v>5.7</v>
      </c>
      <c r="AC1454">
        <v>3.8</v>
      </c>
      <c r="AD1454">
        <v>4.8</v>
      </c>
      <c r="AE1454">
        <v>6.5</v>
      </c>
      <c r="AF1454">
        <v>6.5</v>
      </c>
      <c r="BR1454" t="s">
        <v>67</v>
      </c>
      <c r="BS1454" s="1">
        <v>44824</v>
      </c>
      <c r="BT1454" t="s">
        <v>980</v>
      </c>
      <c r="BU1454">
        <v>966</v>
      </c>
      <c r="BV1454" t="s">
        <v>60</v>
      </c>
      <c r="BW1454" t="s">
        <v>980</v>
      </c>
      <c r="BX1454" s="11"/>
      <c r="BY1454" s="11"/>
      <c r="BZ1454" s="11"/>
    </row>
    <row r="1455" spans="1:78" x14ac:dyDescent="0.2">
      <c r="A1455" t="s">
        <v>2315</v>
      </c>
      <c r="C1455" t="s">
        <v>1483</v>
      </c>
      <c r="D1455" t="s">
        <v>61</v>
      </c>
      <c r="E1455" t="s">
        <v>440</v>
      </c>
      <c r="F1455" t="s">
        <v>1645</v>
      </c>
      <c r="G1455" t="s">
        <v>440</v>
      </c>
      <c r="H1455" t="s">
        <v>1645</v>
      </c>
      <c r="AS1455">
        <v>4.0999999999999996</v>
      </c>
      <c r="AV1455">
        <v>3.4</v>
      </c>
      <c r="AW1455">
        <v>4.0999999999999996</v>
      </c>
      <c r="AX1455">
        <v>3.2</v>
      </c>
      <c r="AY1455">
        <v>3</v>
      </c>
      <c r="AZ1455">
        <v>3.2</v>
      </c>
      <c r="BA1455">
        <v>3.8</v>
      </c>
      <c r="BB1455">
        <v>3.3</v>
      </c>
      <c r="BC1455">
        <v>3.2</v>
      </c>
      <c r="BD1455">
        <v>3.3</v>
      </c>
      <c r="BE1455">
        <v>4.4000000000000004</v>
      </c>
      <c r="BF1455">
        <v>3.1</v>
      </c>
      <c r="BG1455">
        <v>2.7</v>
      </c>
      <c r="BH1455">
        <v>3.1</v>
      </c>
      <c r="BR1455" t="s">
        <v>67</v>
      </c>
      <c r="BS1455" s="1">
        <v>44824</v>
      </c>
      <c r="BT1455" t="s">
        <v>980</v>
      </c>
      <c r="BU1455">
        <v>966</v>
      </c>
      <c r="BX1455" s="11"/>
      <c r="BY1455" s="11"/>
      <c r="BZ1455" s="11"/>
    </row>
    <row r="1456" spans="1:78" x14ac:dyDescent="0.2">
      <c r="A1456" t="s">
        <v>94</v>
      </c>
      <c r="C1456" t="s">
        <v>1483</v>
      </c>
      <c r="D1456" t="s">
        <v>61</v>
      </c>
      <c r="E1456" t="s">
        <v>440</v>
      </c>
      <c r="F1456" t="s">
        <v>1645</v>
      </c>
      <c r="G1456" t="s">
        <v>440</v>
      </c>
      <c r="H1456" t="s">
        <v>1645</v>
      </c>
      <c r="Q1456">
        <v>4.2</v>
      </c>
      <c r="T1456">
        <v>4.8</v>
      </c>
      <c r="U1456">
        <v>4.3</v>
      </c>
      <c r="X1456">
        <v>6.2</v>
      </c>
      <c r="Y1456">
        <v>3.8</v>
      </c>
      <c r="Z1456">
        <v>4.8</v>
      </c>
      <c r="AA1456">
        <v>6</v>
      </c>
      <c r="AB1456">
        <v>6</v>
      </c>
      <c r="AC1456">
        <v>3.8</v>
      </c>
      <c r="AD1456">
        <v>5</v>
      </c>
      <c r="AE1456">
        <v>6.5</v>
      </c>
      <c r="AF1456">
        <v>6.5</v>
      </c>
      <c r="AS1456">
        <v>4.0999999999999996</v>
      </c>
      <c r="AV1456">
        <v>3.4</v>
      </c>
      <c r="AW1456">
        <v>4.0999999999999996</v>
      </c>
      <c r="AX1456">
        <v>3.2</v>
      </c>
      <c r="AY1456">
        <v>3</v>
      </c>
      <c r="AZ1456">
        <v>3.2</v>
      </c>
      <c r="BA1456">
        <v>3.7</v>
      </c>
      <c r="BB1456">
        <v>3.3</v>
      </c>
      <c r="BC1456">
        <v>3.2</v>
      </c>
      <c r="BD1456">
        <v>3.3</v>
      </c>
      <c r="BE1456">
        <v>4.3</v>
      </c>
      <c r="BF1456">
        <v>3.1</v>
      </c>
      <c r="BG1456">
        <v>2.8</v>
      </c>
      <c r="BH1456">
        <v>3.1</v>
      </c>
      <c r="BQ1456" t="s">
        <v>2320</v>
      </c>
      <c r="BR1456" t="s">
        <v>67</v>
      </c>
      <c r="BS1456" s="1">
        <v>44824</v>
      </c>
      <c r="BT1456" t="s">
        <v>980</v>
      </c>
      <c r="BU1456">
        <v>966</v>
      </c>
      <c r="BX1456" s="11"/>
      <c r="BY1456" s="11"/>
      <c r="BZ1456" s="11"/>
    </row>
    <row r="1457" spans="1:78" x14ac:dyDescent="0.2">
      <c r="A1457" t="s">
        <v>2314</v>
      </c>
      <c r="B1457" t="s">
        <v>322</v>
      </c>
      <c r="C1457" t="s">
        <v>1483</v>
      </c>
      <c r="D1457" t="s">
        <v>61</v>
      </c>
      <c r="E1457" t="s">
        <v>440</v>
      </c>
      <c r="F1457" t="s">
        <v>1645</v>
      </c>
      <c r="G1457" t="s">
        <v>440</v>
      </c>
      <c r="H1457" t="s">
        <v>1645</v>
      </c>
      <c r="M1457">
        <v>3.7</v>
      </c>
      <c r="P1457">
        <v>3.7</v>
      </c>
      <c r="Q1457">
        <v>4</v>
      </c>
      <c r="T1457">
        <v>4.4000000000000004</v>
      </c>
      <c r="U1457">
        <v>4.2</v>
      </c>
      <c r="X1457">
        <v>6.2</v>
      </c>
      <c r="Y1457">
        <v>3.8</v>
      </c>
      <c r="Z1457">
        <v>4.9000000000000004</v>
      </c>
      <c r="AA1457">
        <v>6.2</v>
      </c>
      <c r="AB1457">
        <v>6.2</v>
      </c>
      <c r="AC1457">
        <v>3.7</v>
      </c>
      <c r="AD1457">
        <v>5</v>
      </c>
      <c r="AE1457">
        <v>6.8</v>
      </c>
      <c r="AF1457">
        <v>6.8</v>
      </c>
      <c r="AK1457">
        <v>4</v>
      </c>
      <c r="AN1457">
        <v>2.8</v>
      </c>
      <c r="AS1457">
        <v>4.0999999999999996</v>
      </c>
      <c r="AV1457">
        <v>3.4</v>
      </c>
      <c r="AW1457">
        <v>4.0999999999999996</v>
      </c>
      <c r="AX1457">
        <v>3.1</v>
      </c>
      <c r="AY1457">
        <v>2.9</v>
      </c>
      <c r="AZ1457">
        <v>3.1</v>
      </c>
      <c r="BA1457">
        <v>3.6</v>
      </c>
      <c r="BB1457">
        <v>3.2</v>
      </c>
      <c r="BC1457">
        <v>3.2</v>
      </c>
      <c r="BD1457">
        <v>3.2</v>
      </c>
      <c r="BE1457">
        <v>4.0999999999999996</v>
      </c>
      <c r="BF1457">
        <v>3.1</v>
      </c>
      <c r="BG1457">
        <v>2.8</v>
      </c>
      <c r="BH1457">
        <v>3.1</v>
      </c>
      <c r="BQ1457" t="s">
        <v>2318</v>
      </c>
      <c r="BR1457" t="s">
        <v>67</v>
      </c>
      <c r="BS1457" s="1">
        <v>44824</v>
      </c>
      <c r="BT1457" t="s">
        <v>980</v>
      </c>
      <c r="BU1457">
        <v>966</v>
      </c>
      <c r="BV1457" t="s">
        <v>60</v>
      </c>
      <c r="BW1457" t="s">
        <v>980</v>
      </c>
      <c r="BX1457" s="11"/>
      <c r="BY1457" s="11"/>
      <c r="BZ1457" s="11"/>
    </row>
    <row r="1458" spans="1:78" x14ac:dyDescent="0.2">
      <c r="A1458" t="s">
        <v>2314</v>
      </c>
      <c r="B1458" t="s">
        <v>322</v>
      </c>
      <c r="C1458" t="s">
        <v>1483</v>
      </c>
      <c r="D1458" t="s">
        <v>61</v>
      </c>
      <c r="E1458" t="s">
        <v>440</v>
      </c>
      <c r="F1458" t="s">
        <v>1645</v>
      </c>
      <c r="G1458" t="s">
        <v>440</v>
      </c>
      <c r="H1458" t="s">
        <v>1645</v>
      </c>
      <c r="Q1458">
        <v>4.2</v>
      </c>
      <c r="T1458">
        <v>4.7</v>
      </c>
      <c r="U1458">
        <v>4.2</v>
      </c>
      <c r="X1458">
        <v>5.9</v>
      </c>
      <c r="Y1458">
        <v>3.8</v>
      </c>
      <c r="Z1458">
        <v>4.9000000000000004</v>
      </c>
      <c r="AA1458">
        <v>6.1</v>
      </c>
      <c r="AB1458">
        <v>6.1</v>
      </c>
      <c r="AC1458">
        <v>3.6</v>
      </c>
      <c r="AD1458">
        <v>5.0999999999999996</v>
      </c>
      <c r="AE1458">
        <v>6.7</v>
      </c>
      <c r="AF1458">
        <v>6.7</v>
      </c>
      <c r="AO1458">
        <v>4.5</v>
      </c>
      <c r="AR1458">
        <v>3.2</v>
      </c>
      <c r="AS1458">
        <v>4.0999999999999996</v>
      </c>
      <c r="AV1458">
        <v>3.4</v>
      </c>
      <c r="AW1458">
        <v>4</v>
      </c>
      <c r="AX1458">
        <v>3.2</v>
      </c>
      <c r="AY1458">
        <v>3</v>
      </c>
      <c r="AZ1458">
        <v>3.2</v>
      </c>
      <c r="BQ1458" t="s">
        <v>2319</v>
      </c>
      <c r="BR1458" t="s">
        <v>67</v>
      </c>
      <c r="BS1458" s="1">
        <v>44824</v>
      </c>
      <c r="BT1458" t="s">
        <v>980</v>
      </c>
      <c r="BU1458">
        <v>966</v>
      </c>
      <c r="BV1458" t="s">
        <v>60</v>
      </c>
      <c r="BW1458" t="s">
        <v>980</v>
      </c>
      <c r="BX1458" s="11"/>
      <c r="BY1458" s="11"/>
      <c r="BZ1458" s="11"/>
    </row>
    <row r="1459" spans="1:78" x14ac:dyDescent="0.2">
      <c r="A1459" s="11" t="s">
        <v>1700</v>
      </c>
      <c r="B1459" s="11"/>
      <c r="C1459" s="11" t="s">
        <v>1483</v>
      </c>
      <c r="D1459" s="11" t="s">
        <v>61</v>
      </c>
      <c r="E1459" s="11" t="s">
        <v>440</v>
      </c>
      <c r="F1459" s="11" t="s">
        <v>1645</v>
      </c>
      <c r="G1459" s="11" t="s">
        <v>440</v>
      </c>
      <c r="H1459" s="11" t="s">
        <v>1646</v>
      </c>
      <c r="I1459" s="11"/>
      <c r="J1459" s="11"/>
      <c r="K1459" s="11"/>
      <c r="L1459" s="11"/>
      <c r="M1459" s="11"/>
      <c r="N1459" s="11"/>
      <c r="O1459" s="11"/>
      <c r="P1459" s="11"/>
      <c r="Q1459" s="11"/>
      <c r="R1459" s="11"/>
      <c r="S1459" s="11"/>
      <c r="T1459" s="11"/>
      <c r="U1459" s="11"/>
      <c r="V1459" s="11"/>
      <c r="W1459" s="11"/>
      <c r="X1459" s="11"/>
      <c r="Y1459" s="11"/>
      <c r="Z1459" s="11"/>
      <c r="AA1459" s="11"/>
      <c r="AB1459" s="11"/>
      <c r="AC1459" s="11"/>
      <c r="AD1459" s="11"/>
      <c r="AE1459" s="11"/>
      <c r="AF1459" s="11"/>
      <c r="AG1459" s="11"/>
      <c r="AH1459" s="11"/>
      <c r="AI1459" s="11"/>
      <c r="AJ1459" s="11"/>
      <c r="AK1459" s="11"/>
      <c r="AL1459" s="11"/>
      <c r="AM1459" s="11"/>
      <c r="AN1459" s="11"/>
      <c r="AO1459" s="11"/>
      <c r="AP1459" s="11"/>
      <c r="AQ1459" s="11"/>
      <c r="AR1459" s="11"/>
      <c r="AS1459" s="11"/>
      <c r="AT1459" s="11"/>
      <c r="AU1459" s="11"/>
      <c r="AV1459" s="11"/>
      <c r="AW1459" s="11"/>
      <c r="AX1459" s="11"/>
      <c r="AY1459" s="11"/>
      <c r="AZ1459" s="11"/>
      <c r="BA1459" s="11"/>
      <c r="BB1459" s="11"/>
      <c r="BC1459" s="11"/>
      <c r="BD1459" s="11"/>
      <c r="BE1459" s="11"/>
      <c r="BF1459" s="11"/>
      <c r="BG1459" s="11"/>
      <c r="BH1459" s="11"/>
      <c r="BI1459" s="11"/>
      <c r="BJ1459" s="11"/>
      <c r="BK1459" s="11"/>
      <c r="BL1459" s="11"/>
      <c r="BM1459" s="11"/>
      <c r="BN1459" s="11"/>
      <c r="BO1459" s="11"/>
      <c r="BP1459" s="11"/>
      <c r="BQ1459" s="11"/>
      <c r="BR1459" s="11"/>
      <c r="BS1459" s="11"/>
      <c r="BT1459" s="11"/>
      <c r="BU1459" s="11"/>
      <c r="BV1459" s="11"/>
      <c r="BW1459" s="11"/>
      <c r="BX1459" s="11"/>
      <c r="BY1459" s="11"/>
      <c r="BZ1459" s="11"/>
    </row>
    <row r="1460" spans="1:78" x14ac:dyDescent="0.2">
      <c r="A1460" t="s">
        <v>2366</v>
      </c>
      <c r="C1460" t="s">
        <v>1483</v>
      </c>
      <c r="D1460" t="s">
        <v>61</v>
      </c>
      <c r="E1460" t="s">
        <v>440</v>
      </c>
      <c r="F1460" t="s">
        <v>1645</v>
      </c>
      <c r="G1460" t="s">
        <v>440</v>
      </c>
      <c r="H1460" t="s">
        <v>1646</v>
      </c>
      <c r="BE1460">
        <v>4.5</v>
      </c>
      <c r="BF1460">
        <v>2.9</v>
      </c>
      <c r="BG1460">
        <v>2.75</v>
      </c>
      <c r="BH1460">
        <v>2.9</v>
      </c>
      <c r="BR1460" t="s">
        <v>67</v>
      </c>
      <c r="BS1460" s="1">
        <v>44824</v>
      </c>
      <c r="BT1460" t="s">
        <v>2329</v>
      </c>
      <c r="BU1460">
        <v>2930</v>
      </c>
      <c r="BX1460" s="11"/>
      <c r="BY1460" s="11"/>
      <c r="BZ1460" s="11"/>
    </row>
    <row r="1461" spans="1:78" x14ac:dyDescent="0.2">
      <c r="A1461" t="s">
        <v>2335</v>
      </c>
      <c r="B1461" t="s">
        <v>322</v>
      </c>
      <c r="C1461" t="s">
        <v>1483</v>
      </c>
      <c r="D1461" t="s">
        <v>61</v>
      </c>
      <c r="E1461" t="s">
        <v>440</v>
      </c>
      <c r="F1461" t="s">
        <v>1645</v>
      </c>
      <c r="G1461" t="s">
        <v>440</v>
      </c>
      <c r="H1461" t="s">
        <v>1646</v>
      </c>
      <c r="AW1461">
        <v>4.0999999999999996</v>
      </c>
      <c r="AX1461">
        <v>2.75</v>
      </c>
      <c r="AY1461">
        <v>2.8</v>
      </c>
      <c r="AZ1461">
        <v>2.8</v>
      </c>
      <c r="BR1461" t="s">
        <v>67</v>
      </c>
      <c r="BS1461" s="1">
        <v>44824</v>
      </c>
      <c r="BT1461" t="s">
        <v>2329</v>
      </c>
      <c r="BU1461">
        <v>2930</v>
      </c>
      <c r="BV1461" t="s">
        <v>60</v>
      </c>
      <c r="BX1461" s="11"/>
      <c r="BY1461" s="11"/>
      <c r="BZ1461" s="11"/>
    </row>
    <row r="1462" spans="1:78" x14ac:dyDescent="0.2">
      <c r="A1462" t="s">
        <v>2336</v>
      </c>
      <c r="B1462" t="s">
        <v>320</v>
      </c>
      <c r="C1462" t="s">
        <v>1483</v>
      </c>
      <c r="D1462" t="s">
        <v>61</v>
      </c>
      <c r="E1462" t="s">
        <v>440</v>
      </c>
      <c r="F1462" t="s">
        <v>1645</v>
      </c>
      <c r="G1462" t="s">
        <v>440</v>
      </c>
      <c r="H1462" t="s">
        <v>1646</v>
      </c>
      <c r="BC1462">
        <v>3.1</v>
      </c>
      <c r="BD1462">
        <v>3.1</v>
      </c>
      <c r="BE1462">
        <v>4.5</v>
      </c>
      <c r="BF1462">
        <v>2.9</v>
      </c>
      <c r="BG1462">
        <v>2.75</v>
      </c>
      <c r="BH1462">
        <v>2.9</v>
      </c>
      <c r="BR1462" t="s">
        <v>67</v>
      </c>
      <c r="BS1462" s="1">
        <v>44824</v>
      </c>
      <c r="BT1462" t="s">
        <v>2329</v>
      </c>
      <c r="BU1462">
        <v>2930</v>
      </c>
      <c r="BV1462" t="s">
        <v>60</v>
      </c>
      <c r="BX1462" s="11"/>
      <c r="BY1462" s="11"/>
      <c r="BZ1462" s="11"/>
    </row>
    <row r="1463" spans="1:78" x14ac:dyDescent="0.2">
      <c r="A1463" s="11" t="s">
        <v>1700</v>
      </c>
      <c r="B1463" s="11"/>
      <c r="C1463" s="11" t="s">
        <v>1483</v>
      </c>
      <c r="D1463" s="11" t="s">
        <v>61</v>
      </c>
      <c r="E1463" s="11" t="s">
        <v>440</v>
      </c>
      <c r="F1463" s="11" t="s">
        <v>441</v>
      </c>
      <c r="G1463" s="11" t="s">
        <v>440</v>
      </c>
      <c r="H1463" s="11" t="s">
        <v>441</v>
      </c>
      <c r="I1463" s="11"/>
      <c r="J1463" s="11"/>
      <c r="K1463" s="11"/>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1"/>
      <c r="BH1463" s="11"/>
      <c r="BI1463" s="11"/>
      <c r="BJ1463" s="11"/>
      <c r="BK1463" s="11"/>
      <c r="BL1463" s="11"/>
      <c r="BM1463" s="11"/>
      <c r="BN1463" s="11"/>
      <c r="BO1463" s="11"/>
      <c r="BP1463" s="11"/>
      <c r="BQ1463" s="11"/>
      <c r="BR1463" s="11"/>
      <c r="BS1463" s="11"/>
      <c r="BT1463" s="11"/>
      <c r="BU1463" s="11"/>
      <c r="BV1463" s="11"/>
      <c r="BW1463" s="11"/>
      <c r="BX1463" s="11"/>
      <c r="BY1463" s="11"/>
      <c r="BZ1463" s="11"/>
    </row>
    <row r="1464" spans="1:78" x14ac:dyDescent="0.2">
      <c r="A1464" t="s">
        <v>442</v>
      </c>
      <c r="C1464" t="s">
        <v>1483</v>
      </c>
      <c r="D1464" t="s">
        <v>61</v>
      </c>
      <c r="E1464" t="s">
        <v>440</v>
      </c>
      <c r="F1464" t="s">
        <v>441</v>
      </c>
      <c r="G1464" t="s">
        <v>440</v>
      </c>
      <c r="H1464" t="s">
        <v>441</v>
      </c>
      <c r="AK1464">
        <v>4.5</v>
      </c>
      <c r="AN1464">
        <v>3</v>
      </c>
      <c r="AO1464">
        <v>5.2</v>
      </c>
      <c r="AR1464">
        <v>3.6</v>
      </c>
      <c r="AS1464">
        <v>5.5</v>
      </c>
      <c r="AV1464">
        <v>4</v>
      </c>
      <c r="AW1464">
        <v>6</v>
      </c>
      <c r="AX1464">
        <v>3.7</v>
      </c>
      <c r="AY1464">
        <v>4</v>
      </c>
      <c r="AZ1464">
        <v>4</v>
      </c>
      <c r="BA1464">
        <v>5.9</v>
      </c>
      <c r="BB1464">
        <v>4.4000000000000004</v>
      </c>
      <c r="BC1464">
        <v>4.3</v>
      </c>
      <c r="BD1464">
        <v>4.4000000000000004</v>
      </c>
      <c r="BE1464">
        <v>5.7</v>
      </c>
      <c r="BF1464">
        <v>3.9</v>
      </c>
      <c r="BG1464">
        <v>3.3</v>
      </c>
      <c r="BH1464">
        <v>3.9</v>
      </c>
      <c r="BQ1464" t="s">
        <v>443</v>
      </c>
      <c r="BR1464" t="s">
        <v>58</v>
      </c>
      <c r="BS1464"/>
      <c r="BT1464" t="s">
        <v>261</v>
      </c>
      <c r="BU1464">
        <v>19561</v>
      </c>
      <c r="BV1464" t="s">
        <v>69</v>
      </c>
      <c r="BW1464" t="s">
        <v>261</v>
      </c>
      <c r="BX1464" s="11"/>
      <c r="BY1464" s="11"/>
      <c r="BZ1464" s="11"/>
    </row>
    <row r="1465" spans="1:78" x14ac:dyDescent="0.2">
      <c r="A1465" t="s">
        <v>444</v>
      </c>
      <c r="C1465" t="s">
        <v>1483</v>
      </c>
      <c r="D1465" t="s">
        <v>61</v>
      </c>
      <c r="E1465" t="s">
        <v>440</v>
      </c>
      <c r="F1465" t="s">
        <v>441</v>
      </c>
      <c r="G1465" t="s">
        <v>440</v>
      </c>
      <c r="H1465" t="s">
        <v>441</v>
      </c>
      <c r="AK1465">
        <v>4.4000000000000004</v>
      </c>
      <c r="AN1465">
        <v>3</v>
      </c>
      <c r="AO1465">
        <v>5.3</v>
      </c>
      <c r="AR1465">
        <v>4</v>
      </c>
      <c r="AV1465">
        <v>4.5</v>
      </c>
      <c r="BA1465">
        <v>6.2</v>
      </c>
      <c r="BB1465">
        <v>5</v>
      </c>
      <c r="BC1465">
        <v>4.4000000000000004</v>
      </c>
      <c r="BD1465">
        <v>5</v>
      </c>
      <c r="BE1465">
        <v>6.1</v>
      </c>
      <c r="BF1465">
        <v>4.2</v>
      </c>
      <c r="BG1465">
        <v>3.3</v>
      </c>
      <c r="BH1465">
        <v>4.2</v>
      </c>
      <c r="BQ1465" t="s">
        <v>443</v>
      </c>
      <c r="BR1465" t="s">
        <v>58</v>
      </c>
      <c r="BS1465"/>
      <c r="BT1465" t="s">
        <v>261</v>
      </c>
      <c r="BU1465">
        <v>19561</v>
      </c>
      <c r="BX1465" s="11"/>
      <c r="BY1465" s="11"/>
      <c r="BZ1465" s="11"/>
    </row>
    <row r="1466" spans="1:78" x14ac:dyDescent="0.2">
      <c r="A1466" t="s">
        <v>445</v>
      </c>
      <c r="C1466" t="s">
        <v>1483</v>
      </c>
      <c r="D1466" t="s">
        <v>61</v>
      </c>
      <c r="E1466" t="s">
        <v>440</v>
      </c>
      <c r="F1466" t="s">
        <v>441</v>
      </c>
      <c r="G1466" t="s">
        <v>440</v>
      </c>
      <c r="H1466" t="s">
        <v>441</v>
      </c>
      <c r="AS1466">
        <v>6.1</v>
      </c>
      <c r="AV1466">
        <v>4.7</v>
      </c>
      <c r="AW1466">
        <v>6.3</v>
      </c>
      <c r="AX1466">
        <v>4.8</v>
      </c>
      <c r="AY1466">
        <v>5.2</v>
      </c>
      <c r="AZ1466">
        <v>5.2</v>
      </c>
      <c r="BR1466" t="s">
        <v>58</v>
      </c>
      <c r="BS1466"/>
      <c r="BT1466" t="s">
        <v>261</v>
      </c>
      <c r="BU1466">
        <v>19561</v>
      </c>
      <c r="BX1466" s="11"/>
      <c r="BY1466" s="11"/>
      <c r="BZ1466" s="11"/>
    </row>
    <row r="1467" spans="1:78" s="10" customFormat="1" x14ac:dyDescent="0.2">
      <c r="A1467" t="s">
        <v>446</v>
      </c>
      <c r="B1467"/>
      <c r="C1467" t="s">
        <v>1483</v>
      </c>
      <c r="D1467" t="s">
        <v>61</v>
      </c>
      <c r="E1467" t="s">
        <v>440</v>
      </c>
      <c r="F1467" t="s">
        <v>441</v>
      </c>
      <c r="G1467" t="s">
        <v>440</v>
      </c>
      <c r="H1467" t="s">
        <v>441</v>
      </c>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v>5.7</v>
      </c>
      <c r="AT1467"/>
      <c r="AU1467"/>
      <c r="AV1467">
        <v>4.2</v>
      </c>
      <c r="AW1467"/>
      <c r="AX1467"/>
      <c r="AY1467"/>
      <c r="AZ1467"/>
      <c r="BA1467"/>
      <c r="BB1467"/>
      <c r="BC1467"/>
      <c r="BD1467"/>
      <c r="BE1467"/>
      <c r="BF1467"/>
      <c r="BG1467"/>
      <c r="BH1467"/>
      <c r="BI1467"/>
      <c r="BJ1467"/>
      <c r="BK1467"/>
      <c r="BL1467"/>
      <c r="BM1467"/>
      <c r="BN1467"/>
      <c r="BO1467"/>
      <c r="BP1467"/>
      <c r="BQ1467"/>
      <c r="BR1467" t="s">
        <v>58</v>
      </c>
      <c r="BS1467"/>
      <c r="BT1467" t="s">
        <v>261</v>
      </c>
      <c r="BU1467">
        <v>19561</v>
      </c>
      <c r="BV1467"/>
      <c r="BW1467"/>
      <c r="BX1467" s="11"/>
      <c r="BY1467" s="11"/>
      <c r="BZ1467" s="11"/>
    </row>
    <row r="1468" spans="1:78" x14ac:dyDescent="0.2">
      <c r="A1468" t="s">
        <v>447</v>
      </c>
      <c r="C1468" t="s">
        <v>1483</v>
      </c>
      <c r="D1468" t="s">
        <v>61</v>
      </c>
      <c r="E1468" t="s">
        <v>440</v>
      </c>
      <c r="F1468" t="s">
        <v>441</v>
      </c>
      <c r="G1468" t="s">
        <v>440</v>
      </c>
      <c r="H1468" t="s">
        <v>441</v>
      </c>
      <c r="AW1468">
        <v>5.9</v>
      </c>
      <c r="AX1468">
        <v>4.3</v>
      </c>
      <c r="AY1468">
        <v>4.5999999999999996</v>
      </c>
      <c r="AZ1468">
        <v>4.5999999999999996</v>
      </c>
      <c r="BR1468" t="s">
        <v>58</v>
      </c>
      <c r="BS1468"/>
      <c r="BT1468" t="s">
        <v>261</v>
      </c>
      <c r="BU1468">
        <v>19561</v>
      </c>
      <c r="BX1468" s="11"/>
      <c r="BY1468" s="11"/>
      <c r="BZ1468" s="11"/>
    </row>
    <row r="1469" spans="1:78" x14ac:dyDescent="0.2">
      <c r="A1469" t="s">
        <v>2102</v>
      </c>
      <c r="C1469" t="s">
        <v>1483</v>
      </c>
      <c r="D1469" t="s">
        <v>61</v>
      </c>
      <c r="E1469" t="s">
        <v>440</v>
      </c>
      <c r="F1469" t="s">
        <v>441</v>
      </c>
      <c r="G1469" t="s">
        <v>440</v>
      </c>
      <c r="H1469" t="s">
        <v>441</v>
      </c>
      <c r="AK1469">
        <v>4.5</v>
      </c>
      <c r="AN1469">
        <v>3</v>
      </c>
      <c r="AO1469">
        <v>5.2</v>
      </c>
      <c r="AR1469">
        <v>3.6</v>
      </c>
      <c r="AS1469">
        <v>5.5</v>
      </c>
      <c r="AV1469">
        <v>4</v>
      </c>
      <c r="AW1469">
        <v>6</v>
      </c>
      <c r="AX1469">
        <v>3.7</v>
      </c>
      <c r="AY1469">
        <v>4</v>
      </c>
      <c r="AZ1469">
        <v>4</v>
      </c>
      <c r="BA1469">
        <v>5.9</v>
      </c>
      <c r="BB1469">
        <v>4.4000000000000004</v>
      </c>
      <c r="BC1469">
        <v>4.3</v>
      </c>
      <c r="BD1469">
        <v>4.4000000000000004</v>
      </c>
      <c r="BE1469">
        <v>5.7</v>
      </c>
      <c r="BF1469">
        <v>3.9</v>
      </c>
      <c r="BG1469">
        <v>3.3</v>
      </c>
      <c r="BH1469">
        <v>3.9</v>
      </c>
      <c r="BQ1469" t="s">
        <v>3417</v>
      </c>
      <c r="BR1469" t="s">
        <v>67</v>
      </c>
      <c r="BS1469" s="1">
        <v>44816</v>
      </c>
      <c r="BT1469" t="s">
        <v>1910</v>
      </c>
      <c r="BU1469">
        <v>2585</v>
      </c>
      <c r="BX1469" s="11"/>
      <c r="BY1469" s="11"/>
      <c r="BZ1469" s="11"/>
    </row>
    <row r="1470" spans="1:78" x14ac:dyDescent="0.2">
      <c r="A1470" t="s">
        <v>2103</v>
      </c>
      <c r="C1470" t="s">
        <v>1483</v>
      </c>
      <c r="D1470" t="s">
        <v>61</v>
      </c>
      <c r="E1470" t="s">
        <v>440</v>
      </c>
      <c r="F1470" t="s">
        <v>441</v>
      </c>
      <c r="G1470" t="s">
        <v>440</v>
      </c>
      <c r="H1470" t="s">
        <v>441</v>
      </c>
      <c r="AK1470">
        <v>4.4000000000000004</v>
      </c>
      <c r="AN1470">
        <v>3</v>
      </c>
      <c r="AO1470">
        <v>5.3</v>
      </c>
      <c r="AR1470">
        <v>4</v>
      </c>
      <c r="AV1470">
        <v>4.5</v>
      </c>
      <c r="BA1470">
        <v>6.2</v>
      </c>
      <c r="BB1470">
        <v>5</v>
      </c>
      <c r="BC1470">
        <v>4.4000000000000004</v>
      </c>
      <c r="BD1470">
        <v>5</v>
      </c>
      <c r="BE1470">
        <v>6.1</v>
      </c>
      <c r="BF1470">
        <v>4.2</v>
      </c>
      <c r="BG1470">
        <v>3.3</v>
      </c>
      <c r="BH1470">
        <v>4.2</v>
      </c>
      <c r="BQ1470" t="s">
        <v>3418</v>
      </c>
      <c r="BR1470" t="s">
        <v>67</v>
      </c>
      <c r="BS1470" s="1">
        <v>44816</v>
      </c>
      <c r="BT1470" t="s">
        <v>1910</v>
      </c>
      <c r="BU1470">
        <v>2585</v>
      </c>
      <c r="BX1470" s="11"/>
      <c r="BY1470" s="11"/>
      <c r="BZ1470" s="11"/>
    </row>
    <row r="1471" spans="1:78" x14ac:dyDescent="0.2">
      <c r="A1471" s="8" t="s">
        <v>2104</v>
      </c>
      <c r="C1471" t="s">
        <v>1483</v>
      </c>
      <c r="D1471" t="s">
        <v>61</v>
      </c>
      <c r="E1471" t="s">
        <v>440</v>
      </c>
      <c r="F1471" t="s">
        <v>441</v>
      </c>
      <c r="G1471" t="s">
        <v>440</v>
      </c>
      <c r="H1471" t="s">
        <v>441</v>
      </c>
      <c r="AW1471">
        <v>5.9</v>
      </c>
      <c r="AX1471">
        <v>4.3</v>
      </c>
      <c r="AY1471">
        <v>4.5999999999999996</v>
      </c>
      <c r="AZ1471">
        <v>4.5999999999999996</v>
      </c>
      <c r="BR1471" t="s">
        <v>67</v>
      </c>
      <c r="BS1471" s="1">
        <v>44816</v>
      </c>
      <c r="BT1471" t="s">
        <v>1910</v>
      </c>
      <c r="BU1471">
        <v>2585</v>
      </c>
      <c r="BX1471" s="11"/>
      <c r="BY1471" s="11"/>
      <c r="BZ1471" s="11"/>
    </row>
    <row r="1472" spans="1:78" x14ac:dyDescent="0.2">
      <c r="A1472" s="11" t="s">
        <v>1700</v>
      </c>
      <c r="B1472" s="11"/>
      <c r="C1472" s="11" t="s">
        <v>1483</v>
      </c>
      <c r="D1472" s="11" t="s">
        <v>61</v>
      </c>
      <c r="E1472" s="11" t="s">
        <v>440</v>
      </c>
      <c r="F1472" s="11"/>
      <c r="G1472" s="11" t="s">
        <v>440</v>
      </c>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1"/>
      <c r="BH1472" s="11"/>
      <c r="BI1472" s="11"/>
      <c r="BJ1472" s="11"/>
      <c r="BK1472" s="11"/>
      <c r="BL1472" s="11"/>
      <c r="BM1472" s="11"/>
      <c r="BN1472" s="11"/>
      <c r="BO1472" s="11"/>
      <c r="BP1472" s="11"/>
      <c r="BQ1472" s="11"/>
      <c r="BR1472" s="11"/>
      <c r="BS1472" s="11"/>
      <c r="BT1472" s="11"/>
      <c r="BU1472" s="11"/>
      <c r="BV1472" s="11"/>
      <c r="BW1472" s="11"/>
      <c r="BX1472" s="11"/>
      <c r="BY1472" s="11"/>
      <c r="BZ1472" s="11"/>
    </row>
    <row r="1473" spans="1:78" x14ac:dyDescent="0.2">
      <c r="A1473" s="11" t="s">
        <v>1700</v>
      </c>
      <c r="B1473" s="11"/>
      <c r="C1473" s="11" t="s">
        <v>1483</v>
      </c>
      <c r="D1473" s="11" t="s">
        <v>61</v>
      </c>
      <c r="E1473" s="11" t="s">
        <v>1641</v>
      </c>
      <c r="F1473" s="11"/>
      <c r="G1473" s="11" t="s">
        <v>1641</v>
      </c>
      <c r="H1473" s="11"/>
      <c r="I1473" s="11"/>
      <c r="J1473" s="11"/>
      <c r="K1473" s="11"/>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1"/>
      <c r="BH1473" s="11"/>
      <c r="BI1473" s="11"/>
      <c r="BJ1473" s="11"/>
      <c r="BK1473" s="11"/>
      <c r="BL1473" s="11"/>
      <c r="BM1473" s="11"/>
      <c r="BN1473" s="11"/>
      <c r="BO1473" s="11"/>
      <c r="BP1473" s="11"/>
      <c r="BQ1473" s="11"/>
      <c r="BR1473" s="11"/>
      <c r="BS1473" s="11"/>
      <c r="BT1473" s="11"/>
      <c r="BU1473" s="11"/>
      <c r="BV1473" s="11"/>
      <c r="BW1473" s="11"/>
      <c r="BX1473" s="11"/>
      <c r="BY1473" s="11"/>
      <c r="BZ1473" s="11"/>
    </row>
    <row r="1474" spans="1:78" x14ac:dyDescent="0.2">
      <c r="A1474" s="11" t="s">
        <v>1700</v>
      </c>
      <c r="B1474" s="11"/>
      <c r="C1474" s="11" t="s">
        <v>1483</v>
      </c>
      <c r="D1474" s="11" t="s">
        <v>61</v>
      </c>
      <c r="E1474" s="11" t="s">
        <v>565</v>
      </c>
      <c r="F1474" s="11" t="s">
        <v>1659</v>
      </c>
      <c r="G1474" s="11" t="s">
        <v>565</v>
      </c>
      <c r="H1474" s="11" t="s">
        <v>1659</v>
      </c>
      <c r="I1474" s="11"/>
      <c r="J1474" s="11"/>
      <c r="K1474" s="11"/>
      <c r="L1474" s="11"/>
      <c r="M1474" s="11"/>
      <c r="N1474" s="11"/>
      <c r="O1474" s="11"/>
      <c r="P1474" s="11"/>
      <c r="Q1474" s="11"/>
      <c r="R1474" s="11"/>
      <c r="S1474" s="11"/>
      <c r="T1474" s="11"/>
      <c r="U1474" s="11"/>
      <c r="V1474" s="11"/>
      <c r="W1474" s="11"/>
      <c r="X1474" s="11"/>
      <c r="Y1474" s="11"/>
      <c r="Z1474" s="11"/>
      <c r="AA1474" s="11"/>
      <c r="AB1474" s="11"/>
      <c r="AC1474" s="11"/>
      <c r="AD1474" s="11"/>
      <c r="AE1474" s="11"/>
      <c r="AF1474" s="11"/>
      <c r="AG1474" s="11"/>
      <c r="AH1474" s="11"/>
      <c r="AI1474" s="11"/>
      <c r="AJ1474" s="11"/>
      <c r="AK1474" s="11"/>
      <c r="AL1474" s="11"/>
      <c r="AM1474" s="11"/>
      <c r="AN1474" s="11"/>
      <c r="AO1474" s="11"/>
      <c r="AP1474" s="11"/>
      <c r="AQ1474" s="11"/>
      <c r="AR1474" s="11"/>
      <c r="AS1474" s="11"/>
      <c r="AT1474" s="11"/>
      <c r="AU1474" s="11"/>
      <c r="AV1474" s="11"/>
      <c r="AW1474" s="11"/>
      <c r="AX1474" s="11"/>
      <c r="AY1474" s="11"/>
      <c r="AZ1474" s="11"/>
      <c r="BA1474" s="11"/>
      <c r="BB1474" s="11"/>
      <c r="BC1474" s="11"/>
      <c r="BD1474" s="11"/>
      <c r="BE1474" s="11"/>
      <c r="BF1474" s="11"/>
      <c r="BG1474" s="11"/>
      <c r="BH1474" s="11"/>
      <c r="BI1474" s="11"/>
      <c r="BJ1474" s="11"/>
      <c r="BK1474" s="11"/>
      <c r="BL1474" s="11"/>
      <c r="BM1474" s="11"/>
      <c r="BN1474" s="11"/>
      <c r="BO1474" s="11"/>
      <c r="BP1474" s="11"/>
      <c r="BQ1474" s="11"/>
      <c r="BR1474" s="11"/>
      <c r="BS1474" s="11"/>
      <c r="BT1474" s="11"/>
      <c r="BU1474" s="11"/>
      <c r="BV1474" s="11"/>
      <c r="BW1474" s="11"/>
      <c r="BX1474" s="11"/>
      <c r="BY1474" s="11"/>
      <c r="BZ1474" s="11"/>
    </row>
    <row r="1475" spans="1:78" s="10" customFormat="1" ht="14" customHeight="1" x14ac:dyDescent="0.2">
      <c r="A1475" t="s">
        <v>1828</v>
      </c>
      <c r="B1475" t="s">
        <v>322</v>
      </c>
      <c r="C1475" t="s">
        <v>1483</v>
      </c>
      <c r="D1475" t="s">
        <v>61</v>
      </c>
      <c r="E1475" t="s">
        <v>565</v>
      </c>
      <c r="F1475" t="s">
        <v>1659</v>
      </c>
      <c r="G1475" s="13" t="s">
        <v>565</v>
      </c>
      <c r="H1475" s="13" t="s">
        <v>1659</v>
      </c>
      <c r="I1475" s="13"/>
      <c r="J1475"/>
      <c r="K1475"/>
      <c r="L1475" t="s">
        <v>1742</v>
      </c>
      <c r="M1475"/>
      <c r="N1475"/>
      <c r="O1475"/>
      <c r="P1475"/>
      <c r="Q1475"/>
      <c r="R1475"/>
      <c r="S1475"/>
      <c r="T1475"/>
      <c r="U1475"/>
      <c r="V1475"/>
      <c r="W1475"/>
      <c r="X1475"/>
      <c r="Y1475"/>
      <c r="Z1475"/>
      <c r="AA1475"/>
      <c r="AB1475"/>
      <c r="AC1475"/>
      <c r="AD1475"/>
      <c r="AE1475"/>
      <c r="AF1475"/>
      <c r="AG1475">
        <v>6.9539999999999997</v>
      </c>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t="s">
        <v>67</v>
      </c>
      <c r="BS1475" s="1">
        <v>44812</v>
      </c>
      <c r="BT1475" t="s">
        <v>1701</v>
      </c>
      <c r="BU1475">
        <v>1420</v>
      </c>
      <c r="BV1475" t="s">
        <v>60</v>
      </c>
      <c r="BW1475" t="s">
        <v>1701</v>
      </c>
      <c r="BX1475" s="11"/>
      <c r="BY1475" s="11"/>
      <c r="BZ1475" s="11"/>
    </row>
    <row r="1476" spans="1:78" s="10" customFormat="1" x14ac:dyDescent="0.2">
      <c r="A1476" s="6" t="s">
        <v>1827</v>
      </c>
      <c r="B1476" s="6"/>
      <c r="C1476" s="6" t="s">
        <v>1483</v>
      </c>
      <c r="D1476" s="6" t="s">
        <v>61</v>
      </c>
      <c r="E1476" s="6" t="s">
        <v>565</v>
      </c>
      <c r="F1476" s="6" t="s">
        <v>1659</v>
      </c>
      <c r="G1476" s="6" t="s">
        <v>565</v>
      </c>
      <c r="H1476" s="6" t="s">
        <v>1659</v>
      </c>
      <c r="I1476" s="6"/>
      <c r="J1476" s="6"/>
      <c r="K1476" s="6"/>
      <c r="L1476" s="6" t="s">
        <v>1742</v>
      </c>
      <c r="M1476" s="6"/>
      <c r="N1476" s="6"/>
      <c r="O1476" s="6"/>
      <c r="P1476" s="6"/>
      <c r="Q1476" s="6"/>
      <c r="R1476" s="6"/>
      <c r="S1476" s="6"/>
      <c r="T1476" s="6"/>
      <c r="U1476" s="6"/>
      <c r="V1476" s="6"/>
      <c r="W1476" s="6"/>
      <c r="X1476" s="6"/>
      <c r="Y1476" s="6"/>
      <c r="Z1476" s="6"/>
      <c r="AA1476" s="6"/>
      <c r="AB1476" s="6"/>
      <c r="AC1476" s="6"/>
      <c r="AD1476" s="6"/>
      <c r="AE1476" s="6"/>
      <c r="AF1476" s="6"/>
      <c r="AG1476" s="6"/>
      <c r="AH1476" s="6"/>
      <c r="AI1476" s="6"/>
      <c r="AJ1476" s="6"/>
      <c r="AK1476" s="6"/>
      <c r="AL1476" s="6"/>
      <c r="AM1476" s="6"/>
      <c r="AN1476" s="6"/>
      <c r="AO1476" s="6"/>
      <c r="AP1476" s="6"/>
      <c r="AQ1476" s="6"/>
      <c r="AR1476" s="6"/>
      <c r="AS1476" s="6"/>
      <c r="AT1476" s="6"/>
      <c r="AU1476" s="6"/>
      <c r="AV1476" s="6"/>
      <c r="AW1476" s="6"/>
      <c r="AX1476" s="6"/>
      <c r="AY1476" s="6"/>
      <c r="AZ1476" s="6"/>
      <c r="BA1476" s="6"/>
      <c r="BB1476" s="6"/>
      <c r="BC1476" s="6"/>
      <c r="BD1476" s="6"/>
      <c r="BE1476" s="6"/>
      <c r="BF1476" s="6"/>
      <c r="BG1476" s="6"/>
      <c r="BH1476" s="6"/>
      <c r="BI1476" s="6"/>
      <c r="BJ1476" s="6"/>
      <c r="BK1476" s="6"/>
      <c r="BL1476" s="6"/>
      <c r="BM1476" s="6"/>
      <c r="BN1476" s="6"/>
      <c r="BO1476" s="6"/>
      <c r="BP1476" s="6"/>
      <c r="BQ1476" s="6" t="s">
        <v>1829</v>
      </c>
      <c r="BR1476" s="6" t="s">
        <v>67</v>
      </c>
      <c r="BS1476" s="7">
        <v>44812</v>
      </c>
      <c r="BT1476" s="6" t="s">
        <v>1701</v>
      </c>
      <c r="BU1476" s="6">
        <v>1420</v>
      </c>
      <c r="BV1476" s="6" t="s">
        <v>60</v>
      </c>
      <c r="BW1476" s="6" t="s">
        <v>1701</v>
      </c>
      <c r="BX1476" s="6"/>
      <c r="BY1476" s="6"/>
      <c r="BZ1476" s="6"/>
    </row>
    <row r="1477" spans="1:78" x14ac:dyDescent="0.2">
      <c r="A1477" s="10" t="s">
        <v>1830</v>
      </c>
      <c r="B1477" s="10"/>
      <c r="C1477" s="10" t="s">
        <v>1483</v>
      </c>
      <c r="D1477" s="10" t="s">
        <v>61</v>
      </c>
      <c r="E1477" s="10" t="s">
        <v>565</v>
      </c>
      <c r="F1477" s="10" t="s">
        <v>1659</v>
      </c>
      <c r="G1477" s="10" t="s">
        <v>565</v>
      </c>
      <c r="H1477" s="10" t="s">
        <v>1659</v>
      </c>
      <c r="I1477" s="10"/>
      <c r="J1477" s="10"/>
      <c r="K1477" s="10"/>
      <c r="L1477" s="10"/>
      <c r="M1477" s="10"/>
      <c r="N1477" s="10"/>
      <c r="O1477" s="10"/>
      <c r="P1477" s="10"/>
      <c r="Q1477" s="10"/>
      <c r="R1477" s="10"/>
      <c r="S1477" s="10"/>
      <c r="T1477" s="10"/>
      <c r="U1477" s="10"/>
      <c r="V1477" s="10"/>
      <c r="W1477" s="10"/>
      <c r="X1477" s="10"/>
      <c r="Y1477" s="10"/>
      <c r="Z1477" s="10"/>
      <c r="AA1477" s="10"/>
      <c r="AB1477" s="10"/>
      <c r="AC1477" s="10"/>
      <c r="AD1477" s="10"/>
      <c r="AE1477" s="10"/>
      <c r="AF1477" s="10"/>
      <c r="AG1477" s="10"/>
      <c r="AH1477" s="10"/>
      <c r="AI1477" s="10"/>
      <c r="AJ1477" s="10"/>
      <c r="AK1477" s="10"/>
      <c r="AL1477" s="10"/>
      <c r="AM1477" s="10"/>
      <c r="AN1477" s="10"/>
      <c r="AO1477" s="10"/>
      <c r="AP1477" s="10"/>
      <c r="AQ1477" s="10"/>
      <c r="AR1477" s="10"/>
      <c r="AS1477" s="10"/>
      <c r="AT1477" s="10"/>
      <c r="AU1477" s="10"/>
      <c r="AV1477" s="10"/>
      <c r="AW1477" s="10"/>
      <c r="AX1477" s="10"/>
      <c r="AY1477" s="10"/>
      <c r="AZ1477" s="10"/>
      <c r="BA1477" s="10"/>
      <c r="BB1477" s="10"/>
      <c r="BC1477" s="10"/>
      <c r="BD1477" s="10"/>
      <c r="BE1477" s="10"/>
      <c r="BF1477" s="10"/>
      <c r="BG1477" s="10"/>
      <c r="BH1477" s="10"/>
      <c r="BI1477" s="10"/>
      <c r="BJ1477" s="10"/>
      <c r="BK1477" s="10"/>
      <c r="BL1477" s="10"/>
      <c r="BM1477" s="10"/>
      <c r="BN1477" s="10"/>
      <c r="BO1477" s="10"/>
      <c r="BP1477" s="10"/>
      <c r="BQ1477" s="10"/>
      <c r="BR1477" s="10" t="s">
        <v>67</v>
      </c>
      <c r="BS1477" s="12">
        <v>44812</v>
      </c>
      <c r="BT1477" s="10" t="s">
        <v>1701</v>
      </c>
      <c r="BU1477" s="10">
        <v>1420</v>
      </c>
      <c r="BV1477" s="10" t="s">
        <v>60</v>
      </c>
      <c r="BW1477" s="10" t="s">
        <v>1701</v>
      </c>
      <c r="BX1477" s="11"/>
      <c r="BY1477" s="11"/>
      <c r="BZ1477" s="11"/>
    </row>
    <row r="1478" spans="1:78" x14ac:dyDescent="0.2">
      <c r="A1478" s="11" t="s">
        <v>1700</v>
      </c>
      <c r="B1478" s="11"/>
      <c r="C1478" s="11" t="s">
        <v>1483</v>
      </c>
      <c r="D1478" s="11" t="s">
        <v>61</v>
      </c>
      <c r="E1478" s="11" t="s">
        <v>565</v>
      </c>
      <c r="F1478" s="11" t="s">
        <v>566</v>
      </c>
      <c r="G1478" s="11" t="s">
        <v>565</v>
      </c>
      <c r="H1478" s="11" t="s">
        <v>566</v>
      </c>
      <c r="I1478" s="11"/>
      <c r="J1478" s="11"/>
      <c r="K1478" s="11"/>
      <c r="L1478" s="11"/>
      <c r="M1478" s="11"/>
      <c r="N1478" s="11"/>
      <c r="O1478" s="11"/>
      <c r="P1478" s="11"/>
      <c r="Q1478" s="11"/>
      <c r="R1478" s="11"/>
      <c r="S1478" s="11"/>
      <c r="T1478" s="11"/>
      <c r="U1478" s="11"/>
      <c r="V1478" s="11"/>
      <c r="W1478" s="11"/>
      <c r="X1478" s="11"/>
      <c r="Y1478" s="11"/>
      <c r="Z1478" s="11"/>
      <c r="AA1478" s="11"/>
      <c r="AB1478" s="11"/>
      <c r="AC1478" s="11"/>
      <c r="AD1478" s="11"/>
      <c r="AE1478" s="11"/>
      <c r="AF1478" s="11"/>
      <c r="AG1478" s="11"/>
      <c r="AH1478" s="11"/>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D1478" s="11"/>
      <c r="BE1478" s="11"/>
      <c r="BF1478" s="11"/>
      <c r="BG1478" s="11"/>
      <c r="BH1478" s="11"/>
      <c r="BI1478" s="11"/>
      <c r="BJ1478" s="11"/>
      <c r="BK1478" s="11"/>
      <c r="BL1478" s="11"/>
      <c r="BM1478" s="11"/>
      <c r="BN1478" s="11"/>
      <c r="BO1478" s="11"/>
      <c r="BP1478" s="11"/>
      <c r="BQ1478" s="11"/>
      <c r="BR1478" s="11"/>
      <c r="BS1478" s="11"/>
      <c r="BT1478" s="11"/>
      <c r="BU1478" s="11"/>
      <c r="BV1478" s="11"/>
      <c r="BW1478" s="11"/>
      <c r="BX1478" s="11"/>
      <c r="BY1478" s="11"/>
      <c r="BZ1478" s="11"/>
    </row>
    <row r="1479" spans="1:78" x14ac:dyDescent="0.2">
      <c r="A1479" t="s">
        <v>568</v>
      </c>
      <c r="C1479" t="s">
        <v>1483</v>
      </c>
      <c r="D1479" t="s">
        <v>61</v>
      </c>
      <c r="E1479" t="s">
        <v>565</v>
      </c>
      <c r="F1479" t="s">
        <v>566</v>
      </c>
      <c r="G1479" t="s">
        <v>565</v>
      </c>
      <c r="H1479" t="s">
        <v>566</v>
      </c>
      <c r="BE1479">
        <v>14.6</v>
      </c>
      <c r="BH1479">
        <v>9.4</v>
      </c>
      <c r="BR1479" t="s">
        <v>67</v>
      </c>
      <c r="BS1479"/>
      <c r="BT1479" t="s">
        <v>275</v>
      </c>
      <c r="BU1479">
        <v>17228</v>
      </c>
      <c r="BV1479" t="s">
        <v>60</v>
      </c>
      <c r="BW1479" t="s">
        <v>275</v>
      </c>
      <c r="BX1479" s="11"/>
      <c r="BY1479" s="11"/>
      <c r="BZ1479" s="11"/>
    </row>
    <row r="1480" spans="1:78" x14ac:dyDescent="0.2">
      <c r="A1480" t="s">
        <v>569</v>
      </c>
      <c r="C1480" t="s">
        <v>1483</v>
      </c>
      <c r="D1480" t="s">
        <v>61</v>
      </c>
      <c r="E1480" t="s">
        <v>565</v>
      </c>
      <c r="F1480" t="s">
        <v>566</v>
      </c>
      <c r="G1480" t="s">
        <v>565</v>
      </c>
      <c r="H1480" t="s">
        <v>566</v>
      </c>
      <c r="U1480">
        <v>9.1999999999999993</v>
      </c>
      <c r="X1480">
        <v>11.7</v>
      </c>
      <c r="BR1480" t="s">
        <v>67</v>
      </c>
      <c r="BS1480"/>
      <c r="BT1480" t="s">
        <v>275</v>
      </c>
      <c r="BU1480">
        <v>17228</v>
      </c>
      <c r="BV1480" t="s">
        <v>60</v>
      </c>
      <c r="BW1480" t="s">
        <v>275</v>
      </c>
      <c r="BX1480" s="11"/>
      <c r="BY1480" s="11"/>
      <c r="BZ1480" s="11"/>
    </row>
    <row r="1481" spans="1:78" x14ac:dyDescent="0.2">
      <c r="A1481" t="s">
        <v>570</v>
      </c>
      <c r="C1481" t="s">
        <v>1483</v>
      </c>
      <c r="D1481" t="s">
        <v>61</v>
      </c>
      <c r="E1481" t="s">
        <v>565</v>
      </c>
      <c r="F1481" t="s">
        <v>566</v>
      </c>
      <c r="G1481" t="s">
        <v>565</v>
      </c>
      <c r="H1481" t="s">
        <v>566</v>
      </c>
      <c r="Y1481">
        <v>9.6</v>
      </c>
      <c r="AB1481">
        <v>13.5</v>
      </c>
      <c r="BQ1481" t="s">
        <v>571</v>
      </c>
      <c r="BR1481" t="s">
        <v>67</v>
      </c>
      <c r="BS1481"/>
      <c r="BT1481" t="s">
        <v>90</v>
      </c>
      <c r="BU1481">
        <v>1216</v>
      </c>
      <c r="BV1481" t="s">
        <v>60</v>
      </c>
      <c r="BW1481" t="s">
        <v>90</v>
      </c>
      <c r="BX1481" s="11"/>
      <c r="BY1481" s="11"/>
      <c r="BZ1481" s="11"/>
    </row>
    <row r="1482" spans="1:78" x14ac:dyDescent="0.2">
      <c r="A1482" t="s">
        <v>94</v>
      </c>
      <c r="C1482" t="s">
        <v>1483</v>
      </c>
      <c r="D1482" t="s">
        <v>61</v>
      </c>
      <c r="E1482" t="s">
        <v>565</v>
      </c>
      <c r="F1482" t="s">
        <v>566</v>
      </c>
      <c r="G1482" t="s">
        <v>565</v>
      </c>
      <c r="H1482" t="s">
        <v>566</v>
      </c>
      <c r="Y1482">
        <v>9.4499999999999993</v>
      </c>
      <c r="AB1482">
        <v>13</v>
      </c>
      <c r="AC1482">
        <v>10.15</v>
      </c>
      <c r="AF1482">
        <v>13.25</v>
      </c>
      <c r="AG1482">
        <v>8.43</v>
      </c>
      <c r="AJ1482">
        <v>11</v>
      </c>
      <c r="AS1482">
        <v>8.6999999999999993</v>
      </c>
      <c r="AV1482">
        <v>7.8</v>
      </c>
      <c r="AW1482">
        <v>10.02</v>
      </c>
      <c r="AZ1482">
        <v>9.1300000000000008</v>
      </c>
      <c r="BA1482">
        <v>12.15</v>
      </c>
      <c r="BD1482">
        <v>10.4</v>
      </c>
      <c r="BE1482">
        <v>13.43</v>
      </c>
      <c r="BH1482">
        <v>9.3000000000000007</v>
      </c>
      <c r="BR1482" t="s">
        <v>67</v>
      </c>
      <c r="BS1482" s="1">
        <v>44824</v>
      </c>
      <c r="BT1482" t="s">
        <v>2329</v>
      </c>
      <c r="BU1482">
        <v>2930</v>
      </c>
      <c r="BV1482" t="s">
        <v>60</v>
      </c>
      <c r="BW1482" t="s">
        <v>2329</v>
      </c>
      <c r="BX1482" s="19"/>
      <c r="BY1482" s="19"/>
      <c r="BZ1482" s="19"/>
    </row>
    <row r="1483" spans="1:78" x14ac:dyDescent="0.2">
      <c r="A1483" s="6" t="s">
        <v>94</v>
      </c>
      <c r="B1483" s="6"/>
      <c r="C1483" s="6" t="s">
        <v>1483</v>
      </c>
      <c r="D1483" s="6" t="s">
        <v>61</v>
      </c>
      <c r="E1483" s="6" t="s">
        <v>565</v>
      </c>
      <c r="F1483" s="6" t="s">
        <v>566</v>
      </c>
      <c r="G1483" s="6" t="s">
        <v>565</v>
      </c>
      <c r="H1483" s="6" t="s">
        <v>566</v>
      </c>
      <c r="I1483" s="6"/>
      <c r="J1483" s="6"/>
      <c r="K1483" s="6"/>
      <c r="L1483" s="6"/>
      <c r="M1483" s="6"/>
      <c r="N1483" s="6"/>
      <c r="O1483" s="6"/>
      <c r="P1483" s="6"/>
      <c r="Q1483" s="6"/>
      <c r="R1483" s="6"/>
      <c r="S1483" s="6"/>
      <c r="T1483" s="6"/>
      <c r="U1483" s="6">
        <v>7</v>
      </c>
      <c r="V1483" s="6"/>
      <c r="W1483" s="6"/>
      <c r="X1483" s="6">
        <v>11</v>
      </c>
      <c r="Y1483" s="6">
        <v>10</v>
      </c>
      <c r="Z1483" s="6"/>
      <c r="AA1483" s="6"/>
      <c r="AB1483" s="6">
        <v>13</v>
      </c>
      <c r="AC1483" s="6">
        <v>10</v>
      </c>
      <c r="AD1483" s="6"/>
      <c r="AE1483" s="6"/>
      <c r="AF1483" s="6">
        <v>13</v>
      </c>
      <c r="AG1483" s="6">
        <v>9</v>
      </c>
      <c r="AH1483" s="6"/>
      <c r="AI1483" s="6"/>
      <c r="AJ1483" s="6">
        <v>12</v>
      </c>
      <c r="AK1483" s="6"/>
      <c r="AL1483" s="6"/>
      <c r="AM1483" s="6"/>
      <c r="AN1483" s="6"/>
      <c r="AO1483" s="6"/>
      <c r="AP1483" s="6"/>
      <c r="AQ1483" s="6"/>
      <c r="AR1483" s="6"/>
      <c r="AS1483" s="6"/>
      <c r="AT1483" s="6"/>
      <c r="AU1483" s="6"/>
      <c r="AV1483" s="6"/>
      <c r="AW1483" s="6"/>
      <c r="AX1483" s="6"/>
      <c r="AY1483" s="6"/>
      <c r="AZ1483" s="6"/>
      <c r="BA1483" s="6">
        <v>10.5</v>
      </c>
      <c r="BB1483" s="6"/>
      <c r="BC1483" s="6"/>
      <c r="BD1483" s="6">
        <v>10</v>
      </c>
      <c r="BE1483" s="6">
        <v>12</v>
      </c>
      <c r="BF1483" s="6"/>
      <c r="BG1483" s="6"/>
      <c r="BH1483" s="6">
        <v>9</v>
      </c>
      <c r="BI1483" s="6"/>
      <c r="BJ1483" s="6">
        <v>34</v>
      </c>
      <c r="BK1483" s="6"/>
      <c r="BL1483" s="6"/>
      <c r="BM1483" s="6"/>
      <c r="BN1483" s="6"/>
      <c r="BO1483" s="6"/>
      <c r="BP1483" s="6"/>
      <c r="BQ1483" s="6"/>
      <c r="BR1483" s="6" t="s">
        <v>67</v>
      </c>
      <c r="BS1483" s="7">
        <v>44965</v>
      </c>
      <c r="BT1483" s="6" t="s">
        <v>3669</v>
      </c>
      <c r="BU1483" s="58" t="s">
        <v>3702</v>
      </c>
      <c r="BV1483" s="6"/>
      <c r="BW1483" s="6"/>
      <c r="BX1483" s="6"/>
      <c r="BY1483" s="6"/>
      <c r="BZ1483" s="6"/>
    </row>
    <row r="1484" spans="1:78" x14ac:dyDescent="0.2">
      <c r="A1484" t="s">
        <v>2057</v>
      </c>
      <c r="C1484" t="s">
        <v>1483</v>
      </c>
      <c r="D1484" t="s">
        <v>61</v>
      </c>
      <c r="E1484" t="s">
        <v>565</v>
      </c>
      <c r="F1484" t="s">
        <v>566</v>
      </c>
      <c r="G1484" t="s">
        <v>565</v>
      </c>
      <c r="H1484" t="s">
        <v>566</v>
      </c>
      <c r="AK1484">
        <v>7.4</v>
      </c>
      <c r="AN1484">
        <v>6.5</v>
      </c>
      <c r="AO1484">
        <v>8.9</v>
      </c>
      <c r="AR1484">
        <v>8.1999999999999993</v>
      </c>
      <c r="AS1484">
        <v>8.4</v>
      </c>
      <c r="AV1484">
        <v>9.4</v>
      </c>
      <c r="AW1484">
        <v>10.4</v>
      </c>
      <c r="AX1484">
        <v>10.7</v>
      </c>
      <c r="AY1484">
        <f>AVERAGE(9.2,9.3)</f>
        <v>9.25</v>
      </c>
      <c r="AZ1484">
        <v>10.7</v>
      </c>
      <c r="BA1484">
        <v>10.199999999999999</v>
      </c>
      <c r="BB1484">
        <v>10.6</v>
      </c>
      <c r="BC1484">
        <f>AVERAGE(9.6,9.7)</f>
        <v>9.6499999999999986</v>
      </c>
      <c r="BD1484">
        <v>10.6</v>
      </c>
      <c r="BE1484">
        <v>11.7</v>
      </c>
      <c r="BF1484">
        <v>9.1999999999999993</v>
      </c>
      <c r="BG1484">
        <v>8.3000000000000007</v>
      </c>
      <c r="BH1484">
        <v>9.1999999999999993</v>
      </c>
      <c r="BQ1484" s="9" t="s">
        <v>3419</v>
      </c>
      <c r="BR1484" t="s">
        <v>67</v>
      </c>
      <c r="BS1484" s="1">
        <v>44816</v>
      </c>
      <c r="BT1484" t="s">
        <v>1910</v>
      </c>
      <c r="BU1484">
        <v>2585</v>
      </c>
      <c r="BX1484" s="19"/>
      <c r="BY1484" s="19"/>
      <c r="BZ1484" s="19"/>
    </row>
    <row r="1485" spans="1:78" x14ac:dyDescent="0.2">
      <c r="A1485" t="s">
        <v>2060</v>
      </c>
      <c r="C1485" t="s">
        <v>1483</v>
      </c>
      <c r="D1485" t="s">
        <v>61</v>
      </c>
      <c r="E1485" t="s">
        <v>565</v>
      </c>
      <c r="F1485" t="s">
        <v>566</v>
      </c>
      <c r="G1485" t="s">
        <v>565</v>
      </c>
      <c r="H1485" t="s">
        <v>566</v>
      </c>
      <c r="BF1485">
        <v>9.4</v>
      </c>
      <c r="BG1485">
        <v>8.6</v>
      </c>
      <c r="BH1485">
        <v>9.4</v>
      </c>
      <c r="BR1485" t="s">
        <v>67</v>
      </c>
      <c r="BS1485" s="1">
        <v>44816</v>
      </c>
      <c r="BT1485" t="s">
        <v>1910</v>
      </c>
      <c r="BU1485">
        <v>2585</v>
      </c>
      <c r="BX1485" s="11"/>
      <c r="BY1485" s="11"/>
      <c r="BZ1485" s="11"/>
    </row>
    <row r="1486" spans="1:78" x14ac:dyDescent="0.2">
      <c r="A1486" t="s">
        <v>2059</v>
      </c>
      <c r="C1486" t="s">
        <v>1483</v>
      </c>
      <c r="D1486" t="s">
        <v>61</v>
      </c>
      <c r="E1486" t="s">
        <v>565</v>
      </c>
      <c r="F1486" t="s">
        <v>566</v>
      </c>
      <c r="G1486" t="s">
        <v>565</v>
      </c>
      <c r="H1486" s="8" t="s">
        <v>566</v>
      </c>
      <c r="I1486" s="8"/>
      <c r="Q1486">
        <v>9</v>
      </c>
      <c r="T1486">
        <v>11.9</v>
      </c>
      <c r="AC1486">
        <v>10.8</v>
      </c>
      <c r="AD1486">
        <v>15.6</v>
      </c>
      <c r="AE1486">
        <v>15</v>
      </c>
      <c r="AF1486">
        <v>15.6</v>
      </c>
      <c r="BR1486" t="s">
        <v>67</v>
      </c>
      <c r="BS1486" s="1">
        <v>44816</v>
      </c>
      <c r="BT1486" t="s">
        <v>1910</v>
      </c>
      <c r="BU1486">
        <v>2585</v>
      </c>
      <c r="BX1486" s="19"/>
      <c r="BY1486" s="19"/>
      <c r="BZ1486" s="19"/>
    </row>
    <row r="1487" spans="1:78" x14ac:dyDescent="0.2">
      <c r="A1487" t="s">
        <v>2058</v>
      </c>
      <c r="C1487" t="s">
        <v>1483</v>
      </c>
      <c r="D1487" t="s">
        <v>61</v>
      </c>
      <c r="E1487" t="s">
        <v>565</v>
      </c>
      <c r="F1487" t="s">
        <v>566</v>
      </c>
      <c r="G1487" t="s">
        <v>565</v>
      </c>
      <c r="H1487" t="s">
        <v>566</v>
      </c>
      <c r="Q1487">
        <v>8.1999999999999993</v>
      </c>
      <c r="T1487">
        <v>10.6</v>
      </c>
      <c r="U1487">
        <v>8.5</v>
      </c>
      <c r="X1487">
        <v>12.3</v>
      </c>
      <c r="Y1487">
        <v>9.9</v>
      </c>
      <c r="Z1487">
        <v>12.3</v>
      </c>
      <c r="AA1487">
        <v>12.6</v>
      </c>
      <c r="AB1487">
        <v>12.6</v>
      </c>
      <c r="AC1487">
        <v>10.5</v>
      </c>
      <c r="AD1487">
        <v>13.8</v>
      </c>
      <c r="AE1487">
        <v>12.9</v>
      </c>
      <c r="AF1487">
        <v>13.8</v>
      </c>
      <c r="AG1487">
        <v>8.5</v>
      </c>
      <c r="AH1487">
        <v>12.5</v>
      </c>
      <c r="AI1487">
        <v>10.4</v>
      </c>
      <c r="AJ1487">
        <v>12.5</v>
      </c>
      <c r="BR1487" t="s">
        <v>67</v>
      </c>
      <c r="BS1487" s="1">
        <v>44816</v>
      </c>
      <c r="BT1487" t="s">
        <v>1910</v>
      </c>
      <c r="BU1487">
        <v>2585</v>
      </c>
      <c r="BX1487" s="19"/>
      <c r="BY1487" s="19"/>
      <c r="BZ1487" s="19"/>
    </row>
    <row r="1488" spans="1:78" x14ac:dyDescent="0.2">
      <c r="A1488" t="s">
        <v>1823</v>
      </c>
      <c r="C1488" t="s">
        <v>1483</v>
      </c>
      <c r="D1488" t="s">
        <v>61</v>
      </c>
      <c r="E1488" t="s">
        <v>565</v>
      </c>
      <c r="F1488" t="s">
        <v>566</v>
      </c>
      <c r="G1488" t="s">
        <v>565</v>
      </c>
      <c r="H1488" t="s">
        <v>566</v>
      </c>
      <c r="L1488" t="s">
        <v>1705</v>
      </c>
      <c r="BE1488">
        <v>14.03</v>
      </c>
      <c r="BF1488">
        <v>9.5</v>
      </c>
      <c r="BG1488">
        <v>8.9</v>
      </c>
      <c r="BH1488">
        <v>9.5</v>
      </c>
      <c r="BQ1488" t="s">
        <v>1825</v>
      </c>
      <c r="BR1488" t="s">
        <v>67</v>
      </c>
      <c r="BS1488" s="1">
        <v>44812</v>
      </c>
      <c r="BT1488" t="s">
        <v>1701</v>
      </c>
      <c r="BU1488">
        <v>1420</v>
      </c>
      <c r="BX1488" s="11"/>
      <c r="BY1488" s="11"/>
      <c r="BZ1488" s="11"/>
    </row>
    <row r="1489" spans="1:78" x14ac:dyDescent="0.2">
      <c r="A1489" t="s">
        <v>1822</v>
      </c>
      <c r="C1489" t="s">
        <v>1483</v>
      </c>
      <c r="D1489" t="s">
        <v>61</v>
      </c>
      <c r="E1489" t="s">
        <v>565</v>
      </c>
      <c r="F1489" t="s">
        <v>566</v>
      </c>
      <c r="G1489" s="13" t="s">
        <v>565</v>
      </c>
      <c r="H1489" s="13" t="s">
        <v>566</v>
      </c>
      <c r="I1489" s="13"/>
      <c r="L1489" t="s">
        <v>1824</v>
      </c>
      <c r="AO1489">
        <v>9.3219999999999992</v>
      </c>
      <c r="AR1489">
        <v>7.5</v>
      </c>
      <c r="AS1489">
        <v>9.9309999999999992</v>
      </c>
      <c r="AV1489">
        <v>8.8439999999999994</v>
      </c>
      <c r="AW1489">
        <v>10.250999999999999</v>
      </c>
      <c r="AX1489">
        <v>8.2799999999999994</v>
      </c>
      <c r="AY1489">
        <v>8.1379999999999999</v>
      </c>
      <c r="AZ1489">
        <v>8.2799999999999994</v>
      </c>
      <c r="BQ1489" t="s">
        <v>1826</v>
      </c>
      <c r="BR1489" t="s">
        <v>67</v>
      </c>
      <c r="BS1489" s="1">
        <v>44812</v>
      </c>
      <c r="BT1489" t="s">
        <v>1701</v>
      </c>
      <c r="BU1489">
        <v>1420</v>
      </c>
      <c r="BV1489" t="s">
        <v>60</v>
      </c>
      <c r="BW1489" t="s">
        <v>1701</v>
      </c>
      <c r="BX1489" s="11"/>
      <c r="BY1489" s="11"/>
      <c r="BZ1489" s="11"/>
    </row>
    <row r="1490" spans="1:78" x14ac:dyDescent="0.2">
      <c r="A1490" s="11" t="s">
        <v>1700</v>
      </c>
      <c r="B1490" s="11"/>
      <c r="C1490" s="11" t="s">
        <v>1483</v>
      </c>
      <c r="D1490" s="11" t="s">
        <v>61</v>
      </c>
      <c r="E1490" s="11" t="s">
        <v>565</v>
      </c>
      <c r="F1490" s="11" t="s">
        <v>566</v>
      </c>
      <c r="G1490" s="11" t="s">
        <v>565</v>
      </c>
      <c r="H1490" s="11" t="s">
        <v>1660</v>
      </c>
      <c r="I1490" s="11"/>
      <c r="J1490" s="11"/>
      <c r="K1490" s="11"/>
      <c r="L1490" s="11"/>
      <c r="M1490" s="11"/>
      <c r="N1490" s="11"/>
      <c r="O1490" s="11"/>
      <c r="P1490" s="11"/>
      <c r="Q1490" s="11"/>
      <c r="R1490" s="11"/>
      <c r="S1490" s="11"/>
      <c r="T1490" s="11"/>
      <c r="U1490" s="11"/>
      <c r="V1490" s="11"/>
      <c r="W1490" s="11"/>
      <c r="X1490" s="11"/>
      <c r="Y1490" s="11"/>
      <c r="Z1490" s="11"/>
      <c r="AA1490" s="11"/>
      <c r="AB1490" s="11"/>
      <c r="AC1490" s="11"/>
      <c r="AD1490" s="11"/>
      <c r="AE1490" s="11"/>
      <c r="AF1490" s="11"/>
      <c r="AG1490" s="11"/>
      <c r="AH1490" s="11"/>
      <c r="AI1490" s="11"/>
      <c r="AJ1490" s="11"/>
      <c r="AK1490" s="11"/>
      <c r="AL1490" s="11"/>
      <c r="AM1490" s="11"/>
      <c r="AN1490" s="11"/>
      <c r="AO1490" s="11"/>
      <c r="AP1490" s="11"/>
      <c r="AQ1490" s="11"/>
      <c r="AR1490" s="11"/>
      <c r="AS1490" s="11"/>
      <c r="AT1490" s="11"/>
      <c r="AU1490" s="11"/>
      <c r="AV1490" s="11"/>
      <c r="AW1490" s="11"/>
      <c r="AX1490" s="11"/>
      <c r="AY1490" s="11"/>
      <c r="AZ1490" s="11"/>
      <c r="BA1490" s="11"/>
      <c r="BB1490" s="11"/>
      <c r="BC1490" s="11"/>
      <c r="BD1490" s="11"/>
      <c r="BE1490" s="11"/>
      <c r="BF1490" s="11"/>
      <c r="BG1490" s="11"/>
      <c r="BH1490" s="11"/>
      <c r="BI1490" s="11"/>
      <c r="BJ1490" s="11"/>
      <c r="BK1490" s="11"/>
      <c r="BL1490" s="11"/>
      <c r="BM1490" s="11"/>
      <c r="BN1490" s="11"/>
      <c r="BO1490" s="11"/>
      <c r="BP1490" s="11"/>
      <c r="BQ1490" s="11"/>
      <c r="BR1490" s="11"/>
      <c r="BS1490" s="11"/>
      <c r="BT1490" s="11"/>
      <c r="BU1490" s="11"/>
      <c r="BV1490" s="11"/>
      <c r="BW1490" s="11"/>
      <c r="BX1490" s="11"/>
      <c r="BY1490" s="11"/>
      <c r="BZ1490" s="11"/>
    </row>
    <row r="1491" spans="1:78" s="10" customFormat="1" x14ac:dyDescent="0.2">
      <c r="A1491"/>
      <c r="B1491"/>
      <c r="C1491" t="s">
        <v>1483</v>
      </c>
      <c r="D1491" t="s">
        <v>61</v>
      </c>
      <c r="E1491" t="s">
        <v>565</v>
      </c>
      <c r="F1491" t="s">
        <v>566</v>
      </c>
      <c r="G1491" t="s">
        <v>567</v>
      </c>
      <c r="H1491" t="s">
        <v>566</v>
      </c>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v>11</v>
      </c>
      <c r="BB1491"/>
      <c r="BC1491"/>
      <c r="BD1491">
        <v>10</v>
      </c>
      <c r="BE1491"/>
      <c r="BF1491"/>
      <c r="BG1491"/>
      <c r="BH1491"/>
      <c r="BI1491"/>
      <c r="BJ1491"/>
      <c r="BK1491"/>
      <c r="BL1491"/>
      <c r="BM1491"/>
      <c r="BN1491"/>
      <c r="BO1491"/>
      <c r="BP1491"/>
      <c r="BQ1491"/>
      <c r="BR1491" t="s">
        <v>67</v>
      </c>
      <c r="BS1491" s="1">
        <v>44797</v>
      </c>
      <c r="BT1491" t="s">
        <v>73</v>
      </c>
      <c r="BU1491">
        <v>36083</v>
      </c>
      <c r="BV1491" t="s">
        <v>60</v>
      </c>
      <c r="BW1491" t="s">
        <v>73</v>
      </c>
      <c r="BX1491" s="11"/>
      <c r="BY1491" s="11"/>
      <c r="BZ1491" s="11"/>
    </row>
    <row r="1492" spans="1:78" s="10" customFormat="1" x14ac:dyDescent="0.2">
      <c r="A1492" t="s">
        <v>2330</v>
      </c>
      <c r="B1492"/>
      <c r="C1492" t="s">
        <v>1483</v>
      </c>
      <c r="D1492" t="s">
        <v>61</v>
      </c>
      <c r="E1492" t="s">
        <v>565</v>
      </c>
      <c r="F1492" t="s">
        <v>267</v>
      </c>
      <c r="G1492" t="s">
        <v>565</v>
      </c>
      <c r="H1492" t="s">
        <v>267</v>
      </c>
      <c r="I1492"/>
      <c r="J1492"/>
      <c r="K1492"/>
      <c r="L1492"/>
      <c r="M1492"/>
      <c r="N1492"/>
      <c r="O1492"/>
      <c r="P1492"/>
      <c r="Q1492"/>
      <c r="R1492"/>
      <c r="S1492"/>
      <c r="T1492"/>
      <c r="U1492"/>
      <c r="V1492"/>
      <c r="W1492"/>
      <c r="X1492"/>
      <c r="Y1492"/>
      <c r="Z1492"/>
      <c r="AA1492"/>
      <c r="AB1492"/>
      <c r="AC1492"/>
      <c r="AD1492"/>
      <c r="AE1492"/>
      <c r="AF1492"/>
      <c r="AG1492"/>
      <c r="AH1492"/>
      <c r="AI1492"/>
      <c r="AJ1492"/>
      <c r="AK1492">
        <v>7.1</v>
      </c>
      <c r="AL1492"/>
      <c r="AM1492"/>
      <c r="AN1492">
        <v>6</v>
      </c>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t="s">
        <v>67</v>
      </c>
      <c r="BS1492" s="1">
        <v>44824</v>
      </c>
      <c r="BT1492" t="s">
        <v>2329</v>
      </c>
      <c r="BU1492">
        <v>2930</v>
      </c>
      <c r="BV1492"/>
      <c r="BW1492"/>
      <c r="BX1492" s="11"/>
      <c r="BY1492" s="11"/>
      <c r="BZ1492" s="11"/>
    </row>
    <row r="1493" spans="1:78" s="10" customFormat="1" x14ac:dyDescent="0.2">
      <c r="A1493" t="s">
        <v>1832</v>
      </c>
      <c r="B1493"/>
      <c r="C1493" t="s">
        <v>1483</v>
      </c>
      <c r="D1493" t="s">
        <v>61</v>
      </c>
      <c r="E1493" t="s">
        <v>565</v>
      </c>
      <c r="F1493" t="s">
        <v>267</v>
      </c>
      <c r="G1493" t="s">
        <v>565</v>
      </c>
      <c r="H1493" t="s">
        <v>267</v>
      </c>
      <c r="I1493"/>
      <c r="J1493"/>
      <c r="K1493"/>
      <c r="L1493" t="s">
        <v>1704</v>
      </c>
      <c r="M1493">
        <v>5.08</v>
      </c>
      <c r="N1493"/>
      <c r="O1493"/>
      <c r="P1493">
        <v>7.6559999999999997</v>
      </c>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t="s">
        <v>67</v>
      </c>
      <c r="BS1493" s="1">
        <v>44812</v>
      </c>
      <c r="BT1493" t="s">
        <v>1701</v>
      </c>
      <c r="BU1493">
        <v>1420</v>
      </c>
      <c r="BV1493"/>
      <c r="BW1493"/>
      <c r="BX1493" s="11"/>
      <c r="BY1493" s="11"/>
      <c r="BZ1493" s="11"/>
    </row>
    <row r="1494" spans="1:78" s="10" customFormat="1" x14ac:dyDescent="0.2">
      <c r="A1494" t="s">
        <v>1831</v>
      </c>
      <c r="B1494"/>
      <c r="C1494" t="s">
        <v>1483</v>
      </c>
      <c r="D1494" t="s">
        <v>61</v>
      </c>
      <c r="E1494" t="s">
        <v>565</v>
      </c>
      <c r="F1494" t="s">
        <v>267</v>
      </c>
      <c r="G1494" t="s">
        <v>565</v>
      </c>
      <c r="H1494" t="s">
        <v>267</v>
      </c>
      <c r="I1494"/>
      <c r="J1494"/>
      <c r="K1494"/>
      <c r="L1494" t="s">
        <v>1704</v>
      </c>
      <c r="M1494"/>
      <c r="N1494"/>
      <c r="O1494"/>
      <c r="P1494"/>
      <c r="Q1494"/>
      <c r="R1494"/>
      <c r="S1494"/>
      <c r="T1494"/>
      <c r="U1494"/>
      <c r="V1494"/>
      <c r="W1494"/>
      <c r="X1494"/>
      <c r="Y1494">
        <v>5.8</v>
      </c>
      <c r="Z1494"/>
      <c r="AA1494"/>
      <c r="AB1494">
        <v>8.5</v>
      </c>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t="s">
        <v>1833</v>
      </c>
      <c r="BR1494" t="s">
        <v>67</v>
      </c>
      <c r="BS1494" s="1">
        <v>44812</v>
      </c>
      <c r="BT1494" t="s">
        <v>1701</v>
      </c>
      <c r="BU1494">
        <v>1420</v>
      </c>
      <c r="BV1494" t="s">
        <v>60</v>
      </c>
      <c r="BW1494" t="s">
        <v>1701</v>
      </c>
      <c r="BX1494" s="11"/>
      <c r="BY1494" s="11"/>
      <c r="BZ1494" s="11"/>
    </row>
    <row r="1495" spans="1:78" x14ac:dyDescent="0.2">
      <c r="A1495" s="11" t="s">
        <v>1700</v>
      </c>
      <c r="B1495" s="11"/>
      <c r="C1495" s="11" t="s">
        <v>1483</v>
      </c>
      <c r="D1495" s="11" t="s">
        <v>61</v>
      </c>
      <c r="E1495" s="11" t="s">
        <v>565</v>
      </c>
      <c r="F1495" s="11" t="s">
        <v>1658</v>
      </c>
      <c r="G1495" s="11" t="s">
        <v>565</v>
      </c>
      <c r="H1495" s="11" t="s">
        <v>1658</v>
      </c>
      <c r="I1495" s="11"/>
      <c r="J1495" s="11"/>
      <c r="K1495" s="11"/>
      <c r="L1495" s="11"/>
      <c r="M1495" s="11"/>
      <c r="N1495" s="11"/>
      <c r="O1495" s="11"/>
      <c r="P1495" s="11"/>
      <c r="Q1495" s="11"/>
      <c r="R1495" s="11"/>
      <c r="S1495" s="11"/>
      <c r="T1495" s="11"/>
      <c r="U1495" s="11"/>
      <c r="V1495" s="11"/>
      <c r="W1495" s="11"/>
      <c r="X1495" s="11"/>
      <c r="Y1495" s="11"/>
      <c r="Z1495" s="11"/>
      <c r="AA1495" s="11"/>
      <c r="AB1495" s="11"/>
      <c r="AC1495" s="11"/>
      <c r="AD1495" s="11"/>
      <c r="AE1495" s="11"/>
      <c r="AF1495" s="11"/>
      <c r="AG1495" s="11"/>
      <c r="AH1495" s="11"/>
      <c r="AI1495" s="11"/>
      <c r="AJ1495" s="11"/>
      <c r="AK1495" s="11"/>
      <c r="AL1495" s="11"/>
      <c r="AM1495" s="11"/>
      <c r="AN1495" s="11"/>
      <c r="AO1495" s="11"/>
      <c r="AP1495" s="11"/>
      <c r="AQ1495" s="11"/>
      <c r="AR1495" s="11"/>
      <c r="AS1495" s="11"/>
      <c r="AT1495" s="11"/>
      <c r="AU1495" s="11"/>
      <c r="AV1495" s="11"/>
      <c r="AW1495" s="11"/>
      <c r="AX1495" s="11"/>
      <c r="AY1495" s="11"/>
      <c r="AZ1495" s="11"/>
      <c r="BA1495" s="11"/>
      <c r="BB1495" s="11"/>
      <c r="BC1495" s="11"/>
      <c r="BD1495" s="11"/>
      <c r="BE1495" s="11"/>
      <c r="BF1495" s="11"/>
      <c r="BG1495" s="11"/>
      <c r="BH1495" s="11"/>
      <c r="BI1495" s="11"/>
      <c r="BJ1495" s="11"/>
      <c r="BK1495" s="11"/>
      <c r="BL1495" s="11"/>
      <c r="BM1495" s="11"/>
      <c r="BN1495" s="11"/>
      <c r="BO1495" s="11"/>
      <c r="BP1495" s="11"/>
      <c r="BQ1495" s="11"/>
      <c r="BR1495" s="11"/>
      <c r="BS1495" s="11"/>
      <c r="BT1495" s="11"/>
      <c r="BU1495" s="11"/>
      <c r="BV1495" s="11"/>
      <c r="BW1495" s="11"/>
      <c r="BX1495" s="11"/>
      <c r="BY1495" s="11"/>
      <c r="BZ1495" s="11"/>
    </row>
    <row r="1496" spans="1:78" x14ac:dyDescent="0.2">
      <c r="A1496" t="s">
        <v>94</v>
      </c>
      <c r="C1496" t="s">
        <v>1483</v>
      </c>
      <c r="D1496" t="s">
        <v>61</v>
      </c>
      <c r="E1496" t="s">
        <v>565</v>
      </c>
      <c r="F1496" t="s">
        <v>1658</v>
      </c>
      <c r="G1496" t="s">
        <v>565</v>
      </c>
      <c r="H1496" t="s">
        <v>1658</v>
      </c>
      <c r="AC1496">
        <v>9.1</v>
      </c>
      <c r="AF1496">
        <v>11.9</v>
      </c>
      <c r="AO1496">
        <v>7.5</v>
      </c>
      <c r="AR1496">
        <v>6.5</v>
      </c>
      <c r="AS1496">
        <v>7.45</v>
      </c>
      <c r="AV1496">
        <v>7.22</v>
      </c>
      <c r="AW1496">
        <v>8.65</v>
      </c>
      <c r="AZ1496">
        <v>8.0299999999999994</v>
      </c>
      <c r="BA1496">
        <v>9.6300000000000008</v>
      </c>
      <c r="BD1496">
        <v>8.31</v>
      </c>
      <c r="BE1496">
        <v>11.2</v>
      </c>
      <c r="BH1496">
        <v>8.8000000000000007</v>
      </c>
      <c r="BR1496" t="s">
        <v>67</v>
      </c>
      <c r="BS1496" s="1">
        <v>44824</v>
      </c>
      <c r="BT1496" t="s">
        <v>2329</v>
      </c>
      <c r="BU1496">
        <v>2930</v>
      </c>
      <c r="BV1496" t="s">
        <v>60</v>
      </c>
      <c r="BW1496" t="s">
        <v>2329</v>
      </c>
      <c r="BX1496" s="11"/>
      <c r="BY1496" s="11"/>
      <c r="BZ1496" s="11"/>
    </row>
    <row r="1497" spans="1:78" x14ac:dyDescent="0.2">
      <c r="A1497" t="s">
        <v>2297</v>
      </c>
      <c r="C1497" t="s">
        <v>1483</v>
      </c>
      <c r="D1497" t="s">
        <v>61</v>
      </c>
      <c r="E1497" t="s">
        <v>565</v>
      </c>
      <c r="F1497" t="s">
        <v>1658</v>
      </c>
      <c r="G1497" t="s">
        <v>565</v>
      </c>
      <c r="H1497" t="s">
        <v>1658</v>
      </c>
      <c r="U1497">
        <v>6.8</v>
      </c>
      <c r="X1497">
        <v>10</v>
      </c>
      <c r="Y1497">
        <v>8.4</v>
      </c>
      <c r="AB1497">
        <v>10</v>
      </c>
      <c r="BR1497" t="s">
        <v>67</v>
      </c>
      <c r="BS1497" s="1">
        <v>44820</v>
      </c>
      <c r="BT1497" t="s">
        <v>2276</v>
      </c>
      <c r="BU1497" t="s">
        <v>2308</v>
      </c>
      <c r="BV1497" t="s">
        <v>60</v>
      </c>
      <c r="BW1497" t="s">
        <v>2276</v>
      </c>
      <c r="BX1497" s="11"/>
      <c r="BY1497" s="11"/>
      <c r="BZ1497" s="11"/>
    </row>
    <row r="1498" spans="1:78" x14ac:dyDescent="0.2">
      <c r="A1498" t="s">
        <v>2296</v>
      </c>
      <c r="B1498" t="s">
        <v>322</v>
      </c>
      <c r="C1498" t="s">
        <v>1483</v>
      </c>
      <c r="D1498" t="s">
        <v>61</v>
      </c>
      <c r="E1498" t="s">
        <v>565</v>
      </c>
      <c r="F1498" t="s">
        <v>1658</v>
      </c>
      <c r="G1498" t="s">
        <v>565</v>
      </c>
      <c r="H1498" t="s">
        <v>1658</v>
      </c>
      <c r="Y1498">
        <v>8.1</v>
      </c>
      <c r="AB1498">
        <v>10.5</v>
      </c>
      <c r="AC1498">
        <v>8.6999999999999993</v>
      </c>
      <c r="AF1498">
        <v>12.5</v>
      </c>
      <c r="BR1498" t="s">
        <v>67</v>
      </c>
      <c r="BS1498" s="1">
        <v>44820</v>
      </c>
      <c r="BT1498" t="s">
        <v>2276</v>
      </c>
      <c r="BU1498" t="s">
        <v>2308</v>
      </c>
      <c r="BV1498" t="s">
        <v>60</v>
      </c>
      <c r="BW1498" t="s">
        <v>2276</v>
      </c>
      <c r="BX1498" s="11"/>
      <c r="BY1498" s="11"/>
      <c r="BZ1498" s="11"/>
    </row>
    <row r="1499" spans="1:78" x14ac:dyDescent="0.2">
      <c r="A1499" t="s">
        <v>2298</v>
      </c>
      <c r="C1499" t="s">
        <v>1483</v>
      </c>
      <c r="D1499" t="s">
        <v>61</v>
      </c>
      <c r="E1499" t="s">
        <v>565</v>
      </c>
      <c r="F1499" t="s">
        <v>1658</v>
      </c>
      <c r="G1499" t="s">
        <v>565</v>
      </c>
      <c r="H1499" t="s">
        <v>1658</v>
      </c>
      <c r="BA1499">
        <v>9.6</v>
      </c>
      <c r="BD1499">
        <v>8.8000000000000007</v>
      </c>
      <c r="BE1499">
        <v>10.6</v>
      </c>
      <c r="BH1499">
        <v>8.1999999999999993</v>
      </c>
      <c r="BR1499" t="s">
        <v>67</v>
      </c>
      <c r="BS1499" s="1">
        <v>44820</v>
      </c>
      <c r="BT1499" t="s">
        <v>2276</v>
      </c>
      <c r="BU1499" t="s">
        <v>2308</v>
      </c>
      <c r="BV1499" t="s">
        <v>60</v>
      </c>
      <c r="BW1499" t="s">
        <v>2276</v>
      </c>
      <c r="BX1499" s="11"/>
      <c r="BY1499" s="11"/>
      <c r="BZ1499" s="11"/>
    </row>
    <row r="1500" spans="1:78" x14ac:dyDescent="0.2">
      <c r="A1500" s="11" t="s">
        <v>1700</v>
      </c>
      <c r="B1500" s="11"/>
      <c r="C1500" s="11" t="s">
        <v>1483</v>
      </c>
      <c r="D1500" s="11" t="s">
        <v>61</v>
      </c>
      <c r="E1500" s="11" t="s">
        <v>565</v>
      </c>
      <c r="F1500" s="11"/>
      <c r="G1500" s="11" t="s">
        <v>565</v>
      </c>
      <c r="H1500" s="11"/>
      <c r="I1500" s="11"/>
      <c r="J1500" s="11"/>
      <c r="K1500" s="11"/>
      <c r="L1500" s="11"/>
      <c r="M1500" s="11"/>
      <c r="N1500" s="11"/>
      <c r="O1500" s="11"/>
      <c r="P1500" s="11"/>
      <c r="Q1500" s="11"/>
      <c r="R1500" s="11"/>
      <c r="S1500" s="11"/>
      <c r="T1500" s="11"/>
      <c r="U1500" s="11"/>
      <c r="V1500" s="11"/>
      <c r="W1500" s="11"/>
      <c r="X1500" s="11"/>
      <c r="Y1500" s="11"/>
      <c r="Z1500" s="11"/>
      <c r="AA1500" s="11"/>
      <c r="AB1500" s="11"/>
      <c r="AC1500" s="11"/>
      <c r="AD1500" s="11"/>
      <c r="AE1500" s="11"/>
      <c r="AF1500" s="11"/>
      <c r="AG1500" s="11"/>
      <c r="AH1500" s="11"/>
      <c r="AI1500" s="11"/>
      <c r="AJ1500" s="11"/>
      <c r="AK1500" s="11"/>
      <c r="AL1500" s="11"/>
      <c r="AM1500" s="11"/>
      <c r="AN1500" s="11"/>
      <c r="AO1500" s="11"/>
      <c r="AP1500" s="11"/>
      <c r="AQ1500" s="11"/>
      <c r="AR1500" s="11"/>
      <c r="AS1500" s="11"/>
      <c r="AT1500" s="11"/>
      <c r="AU1500" s="11"/>
      <c r="AV1500" s="11"/>
      <c r="AW1500" s="11"/>
      <c r="AX1500" s="11"/>
      <c r="AY1500" s="11"/>
      <c r="AZ1500" s="11"/>
      <c r="BA1500" s="11"/>
      <c r="BB1500" s="11"/>
      <c r="BC1500" s="11"/>
      <c r="BD1500" s="11"/>
      <c r="BE1500" s="11"/>
      <c r="BF1500" s="11"/>
      <c r="BG1500" s="11"/>
      <c r="BH1500" s="11"/>
      <c r="BI1500" s="11"/>
      <c r="BJ1500" s="11"/>
      <c r="BK1500" s="11"/>
      <c r="BL1500" s="11"/>
      <c r="BM1500" s="11"/>
      <c r="BN1500" s="11"/>
      <c r="BO1500" s="11"/>
      <c r="BP1500" s="11"/>
      <c r="BQ1500" s="11"/>
      <c r="BR1500" s="11"/>
      <c r="BS1500" s="11"/>
      <c r="BT1500" s="11"/>
      <c r="BU1500" s="11"/>
      <c r="BV1500" s="11"/>
      <c r="BW1500" s="11"/>
    </row>
    <row r="1501" spans="1:78" x14ac:dyDescent="0.2">
      <c r="A1501" s="11" t="s">
        <v>1700</v>
      </c>
      <c r="B1501" s="11"/>
      <c r="C1501" s="11" t="s">
        <v>1483</v>
      </c>
      <c r="D1501" s="11" t="s">
        <v>61</v>
      </c>
      <c r="E1501" s="11" t="s">
        <v>1674</v>
      </c>
      <c r="F1501" s="11" t="s">
        <v>1675</v>
      </c>
      <c r="G1501" s="11" t="s">
        <v>1674</v>
      </c>
      <c r="H1501" s="11" t="s">
        <v>1675</v>
      </c>
      <c r="I1501" s="11"/>
      <c r="J1501" s="11"/>
      <c r="K1501" s="11"/>
      <c r="L1501" s="11"/>
      <c r="M1501" s="11"/>
      <c r="N1501" s="11"/>
      <c r="O1501" s="11"/>
      <c r="P1501" s="11"/>
      <c r="Q1501" s="11"/>
      <c r="R1501" s="11"/>
      <c r="S1501" s="11"/>
      <c r="T1501" s="11"/>
      <c r="U1501" s="11"/>
      <c r="V1501" s="11"/>
      <c r="W1501" s="11"/>
      <c r="X1501" s="11"/>
      <c r="Y1501" s="11"/>
      <c r="Z1501" s="11"/>
      <c r="AA1501" s="11"/>
      <c r="AB1501" s="11"/>
      <c r="AC1501" s="11"/>
      <c r="AD1501" s="11"/>
      <c r="AE1501" s="11"/>
      <c r="AF1501" s="11"/>
      <c r="AG1501" s="11"/>
      <c r="AH1501" s="11"/>
      <c r="AI1501" s="11"/>
      <c r="AJ1501" s="11"/>
      <c r="AK1501" s="11"/>
      <c r="AL1501" s="11"/>
      <c r="AM1501" s="11"/>
      <c r="AN1501" s="11"/>
      <c r="AO1501" s="11"/>
      <c r="AP1501" s="11"/>
      <c r="AQ1501" s="11"/>
      <c r="AR1501" s="11"/>
      <c r="AS1501" s="11"/>
      <c r="AT1501" s="11"/>
      <c r="AU1501" s="11"/>
      <c r="AV1501" s="11"/>
      <c r="AW1501" s="11"/>
      <c r="AX1501" s="11"/>
      <c r="AY1501" s="11"/>
      <c r="AZ1501" s="11"/>
      <c r="BA1501" s="11"/>
      <c r="BB1501" s="11"/>
      <c r="BC1501" s="11"/>
      <c r="BD1501" s="11"/>
      <c r="BE1501" s="11"/>
      <c r="BF1501" s="11"/>
      <c r="BG1501" s="11"/>
      <c r="BH1501" s="11"/>
      <c r="BI1501" s="11"/>
      <c r="BJ1501" s="11"/>
      <c r="BK1501" s="11"/>
      <c r="BL1501" s="11"/>
      <c r="BM1501" s="11"/>
      <c r="BN1501" s="11"/>
      <c r="BO1501" s="11"/>
      <c r="BP1501" s="11"/>
      <c r="BQ1501" s="11"/>
      <c r="BR1501" s="11"/>
      <c r="BS1501" s="11"/>
      <c r="BT1501" s="11"/>
      <c r="BU1501" s="11"/>
      <c r="BV1501" s="11"/>
      <c r="BW1501" s="11"/>
      <c r="BX1501" s="11"/>
      <c r="BY1501" s="11"/>
      <c r="BZ1501" s="11"/>
    </row>
    <row r="1502" spans="1:78" x14ac:dyDescent="0.2">
      <c r="A1502" t="s">
        <v>2322</v>
      </c>
      <c r="C1502" t="s">
        <v>1483</v>
      </c>
      <c r="D1502" t="s">
        <v>61</v>
      </c>
      <c r="E1502" t="s">
        <v>1674</v>
      </c>
      <c r="F1502" t="s">
        <v>1675</v>
      </c>
      <c r="G1502" t="s">
        <v>1674</v>
      </c>
      <c r="H1502" t="s">
        <v>1675</v>
      </c>
      <c r="M1502">
        <v>4</v>
      </c>
      <c r="P1502">
        <v>1.1000000000000001</v>
      </c>
      <c r="Q1502">
        <v>3.6</v>
      </c>
      <c r="T1502">
        <v>2.5</v>
      </c>
      <c r="U1502">
        <v>4</v>
      </c>
      <c r="X1502">
        <v>3.6</v>
      </c>
      <c r="Y1502">
        <v>4</v>
      </c>
      <c r="AB1502">
        <v>3.6</v>
      </c>
      <c r="AC1502">
        <v>3.6</v>
      </c>
      <c r="BR1502" t="s">
        <v>67</v>
      </c>
      <c r="BS1502" s="1">
        <v>44824</v>
      </c>
      <c r="BT1502" t="s">
        <v>2321</v>
      </c>
      <c r="BU1502">
        <v>2895</v>
      </c>
      <c r="BV1502" t="s">
        <v>60</v>
      </c>
      <c r="BW1502" t="s">
        <v>2321</v>
      </c>
      <c r="BX1502" s="11"/>
      <c r="BY1502" s="11"/>
      <c r="BZ1502" s="11"/>
    </row>
    <row r="1503" spans="1:78" x14ac:dyDescent="0.2">
      <c r="A1503" s="11" t="s">
        <v>1700</v>
      </c>
      <c r="B1503" s="11"/>
      <c r="C1503" s="11" t="s">
        <v>1483</v>
      </c>
      <c r="D1503" s="11" t="s">
        <v>61</v>
      </c>
      <c r="E1503" s="11" t="s">
        <v>1674</v>
      </c>
      <c r="F1503" s="11"/>
      <c r="G1503" s="11" t="s">
        <v>1674</v>
      </c>
      <c r="H1503" s="11"/>
      <c r="I1503" s="11"/>
      <c r="J1503" s="11"/>
      <c r="K1503" s="11"/>
      <c r="L1503" s="11"/>
      <c r="M1503" s="11"/>
      <c r="N1503" s="11"/>
      <c r="O1503" s="11"/>
      <c r="P1503" s="11"/>
      <c r="Q1503" s="11"/>
      <c r="R1503" s="11"/>
      <c r="S1503" s="11"/>
      <c r="T1503" s="11"/>
      <c r="U1503" s="11"/>
      <c r="V1503" s="11"/>
      <c r="W1503" s="11"/>
      <c r="X1503" s="11"/>
      <c r="Y1503" s="11"/>
      <c r="Z1503" s="11"/>
      <c r="AA1503" s="11"/>
      <c r="AB1503" s="11"/>
      <c r="AC1503" s="11"/>
      <c r="AD1503" s="11"/>
      <c r="AE1503" s="11"/>
      <c r="AF1503" s="11"/>
      <c r="AG1503" s="11"/>
      <c r="AH1503" s="11"/>
      <c r="AI1503" s="11"/>
      <c r="AJ1503" s="11"/>
      <c r="AK1503" s="11"/>
      <c r="AL1503" s="11"/>
      <c r="AM1503" s="11"/>
      <c r="AN1503" s="11"/>
      <c r="AO1503" s="11"/>
      <c r="AP1503" s="11"/>
      <c r="AQ1503" s="11"/>
      <c r="AR1503" s="11"/>
      <c r="AS1503" s="11"/>
      <c r="AT1503" s="11"/>
      <c r="AU1503" s="11"/>
      <c r="AV1503" s="11"/>
      <c r="AW1503" s="11"/>
      <c r="AX1503" s="11"/>
      <c r="AY1503" s="11"/>
      <c r="AZ1503" s="11"/>
      <c r="BA1503" s="11"/>
      <c r="BB1503" s="11"/>
      <c r="BC1503" s="11"/>
      <c r="BD1503" s="11"/>
      <c r="BE1503" s="11"/>
      <c r="BF1503" s="11"/>
      <c r="BG1503" s="11"/>
      <c r="BH1503" s="11"/>
      <c r="BI1503" s="11"/>
      <c r="BJ1503" s="11"/>
      <c r="BK1503" s="11"/>
      <c r="BL1503" s="11"/>
      <c r="BM1503" s="11"/>
      <c r="BN1503" s="11"/>
      <c r="BO1503" s="11"/>
      <c r="BP1503" s="11"/>
      <c r="BQ1503" s="11"/>
      <c r="BR1503" s="11"/>
      <c r="BS1503" s="11"/>
      <c r="BT1503" s="11"/>
      <c r="BU1503" s="11"/>
      <c r="BV1503" s="11"/>
      <c r="BW1503" s="11"/>
      <c r="BX1503" s="11"/>
      <c r="BY1503" s="11"/>
      <c r="BZ1503" s="11"/>
    </row>
    <row r="1504" spans="1:78" x14ac:dyDescent="0.2">
      <c r="A1504" s="11" t="s">
        <v>1700</v>
      </c>
      <c r="B1504" s="11"/>
      <c r="C1504" s="11" t="s">
        <v>1483</v>
      </c>
      <c r="D1504" s="11" t="s">
        <v>61</v>
      </c>
      <c r="E1504" s="11" t="s">
        <v>1650</v>
      </c>
      <c r="F1504" s="11" t="s">
        <v>1651</v>
      </c>
      <c r="G1504" s="11" t="s">
        <v>1650</v>
      </c>
      <c r="H1504" s="11" t="s">
        <v>1651</v>
      </c>
      <c r="I1504" s="11"/>
      <c r="J1504" s="11"/>
      <c r="K1504" s="11"/>
      <c r="L1504" s="11"/>
      <c r="M1504" s="11"/>
      <c r="N1504" s="11"/>
      <c r="O1504" s="11"/>
      <c r="P1504" s="11"/>
      <c r="Q1504" s="11"/>
      <c r="R1504" s="11"/>
      <c r="S1504" s="11"/>
      <c r="T1504" s="11"/>
      <c r="U1504" s="11"/>
      <c r="V1504" s="11"/>
      <c r="W1504" s="11"/>
      <c r="X1504" s="11"/>
      <c r="Y1504" s="11"/>
      <c r="Z1504" s="11"/>
      <c r="AA1504" s="11"/>
      <c r="AB1504" s="11"/>
      <c r="AC1504" s="11"/>
      <c r="AD1504" s="11"/>
      <c r="AE1504" s="11"/>
      <c r="AF1504" s="11"/>
      <c r="AG1504" s="11"/>
      <c r="AH1504" s="11"/>
      <c r="AI1504" s="11"/>
      <c r="AJ1504" s="11"/>
      <c r="AK1504" s="11"/>
      <c r="AL1504" s="11"/>
      <c r="AM1504" s="11"/>
      <c r="AN1504" s="11"/>
      <c r="AO1504" s="11"/>
      <c r="AP1504" s="11"/>
      <c r="AQ1504" s="11"/>
      <c r="AR1504" s="11"/>
      <c r="AS1504" s="11"/>
      <c r="AT1504" s="11"/>
      <c r="AU1504" s="11"/>
      <c r="AV1504" s="11"/>
      <c r="AW1504" s="11"/>
      <c r="AX1504" s="11"/>
      <c r="AY1504" s="11"/>
      <c r="AZ1504" s="11"/>
      <c r="BA1504" s="11"/>
      <c r="BB1504" s="11"/>
      <c r="BC1504" s="11"/>
      <c r="BD1504" s="11"/>
      <c r="BE1504" s="11"/>
      <c r="BF1504" s="11"/>
      <c r="BG1504" s="11"/>
      <c r="BH1504" s="11"/>
      <c r="BI1504" s="11"/>
      <c r="BJ1504" s="11"/>
      <c r="BK1504" s="11"/>
      <c r="BL1504" s="11"/>
      <c r="BM1504" s="11"/>
      <c r="BN1504" s="11"/>
      <c r="BO1504" s="11"/>
      <c r="BP1504" s="11"/>
      <c r="BQ1504" s="11"/>
      <c r="BR1504" s="11"/>
      <c r="BS1504" s="11"/>
      <c r="BT1504" s="11"/>
      <c r="BU1504" s="11"/>
      <c r="BV1504" s="11"/>
      <c r="BW1504" s="11"/>
      <c r="BX1504" s="11"/>
      <c r="BY1504" s="11"/>
      <c r="BZ1504" s="11"/>
    </row>
    <row r="1505" spans="1:78" x14ac:dyDescent="0.2">
      <c r="A1505" t="s">
        <v>2326</v>
      </c>
      <c r="C1505" t="s">
        <v>1483</v>
      </c>
      <c r="D1505" t="s">
        <v>61</v>
      </c>
      <c r="E1505" t="s">
        <v>1650</v>
      </c>
      <c r="F1505" t="s">
        <v>1651</v>
      </c>
      <c r="G1505" t="s">
        <v>1650</v>
      </c>
      <c r="H1505" t="s">
        <v>1651</v>
      </c>
      <c r="AO1505">
        <v>6.45</v>
      </c>
      <c r="AR1505">
        <v>5.05</v>
      </c>
      <c r="BR1505" t="s">
        <v>67</v>
      </c>
      <c r="BS1505" s="1">
        <v>44824</v>
      </c>
      <c r="BT1505" t="s">
        <v>2323</v>
      </c>
      <c r="BU1505">
        <v>64851</v>
      </c>
      <c r="BX1505" s="11"/>
      <c r="BY1505" s="11"/>
      <c r="BZ1505" s="11"/>
    </row>
    <row r="1506" spans="1:78" x14ac:dyDescent="0.2">
      <c r="A1506" t="s">
        <v>2325</v>
      </c>
      <c r="C1506" t="s">
        <v>1483</v>
      </c>
      <c r="D1506" t="s">
        <v>61</v>
      </c>
      <c r="E1506" t="s">
        <v>1650</v>
      </c>
      <c r="F1506" t="s">
        <v>1651</v>
      </c>
      <c r="G1506" t="s">
        <v>1650</v>
      </c>
      <c r="H1506" t="s">
        <v>1651</v>
      </c>
      <c r="BA1506">
        <v>5.55</v>
      </c>
      <c r="BB1506">
        <v>5</v>
      </c>
      <c r="BC1506">
        <v>4.8</v>
      </c>
      <c r="BD1506">
        <v>5</v>
      </c>
      <c r="BR1506" t="s">
        <v>67</v>
      </c>
      <c r="BS1506" s="1">
        <v>44824</v>
      </c>
      <c r="BT1506" s="15" t="s">
        <v>2323</v>
      </c>
      <c r="BU1506">
        <v>64851</v>
      </c>
      <c r="BX1506" s="11"/>
      <c r="BY1506" s="11"/>
      <c r="BZ1506" s="11"/>
    </row>
    <row r="1507" spans="1:78" x14ac:dyDescent="0.2">
      <c r="A1507" t="s">
        <v>2324</v>
      </c>
      <c r="C1507" t="s">
        <v>1483</v>
      </c>
      <c r="D1507" t="s">
        <v>61</v>
      </c>
      <c r="E1507" t="s">
        <v>1650</v>
      </c>
      <c r="F1507" t="s">
        <v>1651</v>
      </c>
      <c r="G1507" t="s">
        <v>1650</v>
      </c>
      <c r="H1507" t="s">
        <v>1651</v>
      </c>
      <c r="AS1507">
        <v>6.85</v>
      </c>
      <c r="AV1507">
        <v>4.7</v>
      </c>
      <c r="AW1507">
        <v>6.35</v>
      </c>
      <c r="AX1507">
        <v>3.95</v>
      </c>
      <c r="AY1507">
        <v>4.2</v>
      </c>
      <c r="AZ1507">
        <v>4.2</v>
      </c>
      <c r="BA1507">
        <v>5.75</v>
      </c>
      <c r="BB1507">
        <v>4.8</v>
      </c>
      <c r="BC1507">
        <v>5</v>
      </c>
      <c r="BD1507">
        <v>5</v>
      </c>
      <c r="BR1507" t="s">
        <v>67</v>
      </c>
      <c r="BS1507" s="1">
        <v>44824</v>
      </c>
      <c r="BT1507" t="s">
        <v>2323</v>
      </c>
      <c r="BU1507">
        <v>64851</v>
      </c>
      <c r="BV1507" t="s">
        <v>60</v>
      </c>
      <c r="BW1507" t="s">
        <v>2321</v>
      </c>
      <c r="BX1507" s="11"/>
      <c r="BY1507" s="11"/>
      <c r="BZ1507" s="11"/>
    </row>
    <row r="1508" spans="1:78" x14ac:dyDescent="0.2">
      <c r="A1508" t="s">
        <v>2328</v>
      </c>
      <c r="C1508" t="s">
        <v>1483</v>
      </c>
      <c r="D1508" t="s">
        <v>61</v>
      </c>
      <c r="E1508" t="s">
        <v>1650</v>
      </c>
      <c r="F1508" t="s">
        <v>1651</v>
      </c>
      <c r="G1508" t="s">
        <v>1650</v>
      </c>
      <c r="H1508" t="s">
        <v>1651</v>
      </c>
      <c r="BA1508">
        <v>5.2</v>
      </c>
      <c r="BB1508">
        <v>4.5</v>
      </c>
      <c r="BC1508">
        <v>4.0999999999999996</v>
      </c>
      <c r="BD1508">
        <v>4.5</v>
      </c>
      <c r="BR1508" t="s">
        <v>67</v>
      </c>
      <c r="BS1508" s="1">
        <v>44824</v>
      </c>
      <c r="BT1508" t="s">
        <v>2323</v>
      </c>
      <c r="BU1508">
        <v>64851</v>
      </c>
      <c r="BX1508" s="11"/>
      <c r="BY1508" s="11"/>
      <c r="BZ1508" s="11"/>
    </row>
    <row r="1509" spans="1:78" x14ac:dyDescent="0.2">
      <c r="A1509" t="s">
        <v>2327</v>
      </c>
      <c r="C1509" t="s">
        <v>1483</v>
      </c>
      <c r="D1509" t="s">
        <v>61</v>
      </c>
      <c r="E1509" t="s">
        <v>1650</v>
      </c>
      <c r="F1509" t="s">
        <v>1651</v>
      </c>
      <c r="G1509" t="s">
        <v>1650</v>
      </c>
      <c r="H1509" t="s">
        <v>1651</v>
      </c>
      <c r="BE1509">
        <v>6</v>
      </c>
      <c r="BF1509">
        <v>4.4000000000000004</v>
      </c>
      <c r="BG1509">
        <v>4</v>
      </c>
      <c r="BH1509">
        <v>4.4000000000000004</v>
      </c>
      <c r="BR1509" t="s">
        <v>67</v>
      </c>
      <c r="BS1509" s="1">
        <v>44824</v>
      </c>
      <c r="BT1509" s="15" t="s">
        <v>2323</v>
      </c>
      <c r="BU1509">
        <v>64851</v>
      </c>
      <c r="BX1509" s="11"/>
      <c r="BY1509" s="11"/>
      <c r="BZ1509" s="11"/>
    </row>
    <row r="1510" spans="1:78" x14ac:dyDescent="0.2">
      <c r="A1510" s="11" t="s">
        <v>1700</v>
      </c>
      <c r="B1510" s="11"/>
      <c r="C1510" s="11" t="s">
        <v>1483</v>
      </c>
      <c r="D1510" s="11" t="s">
        <v>61</v>
      </c>
      <c r="E1510" s="11" t="s">
        <v>1650</v>
      </c>
      <c r="F1510" s="11"/>
      <c r="G1510" s="11" t="s">
        <v>1650</v>
      </c>
      <c r="H1510" s="11"/>
      <c r="I1510" s="11"/>
      <c r="J1510" s="11"/>
      <c r="K1510" s="11"/>
      <c r="L1510" s="11"/>
      <c r="M1510" s="11"/>
      <c r="N1510" s="11"/>
      <c r="O1510" s="11"/>
      <c r="P1510" s="11"/>
      <c r="Q1510" s="11"/>
      <c r="R1510" s="11"/>
      <c r="S1510" s="11"/>
      <c r="T1510" s="11"/>
      <c r="U1510" s="11"/>
      <c r="V1510" s="11"/>
      <c r="W1510" s="11"/>
      <c r="X1510" s="11"/>
      <c r="Y1510" s="11"/>
      <c r="Z1510" s="11"/>
      <c r="AA1510" s="11"/>
      <c r="AB1510" s="11"/>
      <c r="AC1510" s="11"/>
      <c r="AD1510" s="11"/>
      <c r="AE1510" s="11"/>
      <c r="AF1510" s="11"/>
      <c r="AG1510" s="11"/>
      <c r="AH1510" s="11"/>
      <c r="AI1510" s="11"/>
      <c r="AJ1510" s="11"/>
      <c r="AK1510" s="11"/>
      <c r="AL1510" s="11"/>
      <c r="AM1510" s="11"/>
      <c r="AN1510" s="11"/>
      <c r="AO1510" s="11"/>
      <c r="AP1510" s="11"/>
      <c r="AQ1510" s="11"/>
      <c r="AR1510" s="11"/>
      <c r="AS1510" s="11"/>
      <c r="AT1510" s="11"/>
      <c r="AU1510" s="11"/>
      <c r="AV1510" s="11"/>
      <c r="AW1510" s="11"/>
      <c r="AX1510" s="11"/>
      <c r="AY1510" s="11"/>
      <c r="AZ1510" s="11"/>
      <c r="BA1510" s="11"/>
      <c r="BB1510" s="11"/>
      <c r="BC1510" s="11"/>
      <c r="BD1510" s="11"/>
      <c r="BE1510" s="11"/>
      <c r="BF1510" s="11"/>
      <c r="BG1510" s="11"/>
      <c r="BH1510" s="11"/>
      <c r="BI1510" s="11"/>
      <c r="BJ1510" s="11"/>
      <c r="BK1510" s="11"/>
      <c r="BL1510" s="11"/>
      <c r="BM1510" s="11"/>
      <c r="BN1510" s="11"/>
      <c r="BO1510" s="11"/>
      <c r="BP1510" s="11"/>
      <c r="BQ1510" s="11"/>
      <c r="BR1510" s="11"/>
      <c r="BS1510" s="11"/>
      <c r="BT1510" s="11"/>
      <c r="BU1510" s="11"/>
      <c r="BV1510" s="11"/>
      <c r="BW1510" s="11"/>
      <c r="BX1510" s="11"/>
      <c r="BY1510" s="11"/>
      <c r="BZ1510" s="11"/>
    </row>
    <row r="1511" spans="1:78" x14ac:dyDescent="0.2">
      <c r="A1511" s="11" t="s">
        <v>1700</v>
      </c>
      <c r="B1511" s="11"/>
      <c r="C1511" s="11" t="s">
        <v>1483</v>
      </c>
      <c r="D1511" s="11" t="s">
        <v>61</v>
      </c>
      <c r="E1511" s="11" t="s">
        <v>738</v>
      </c>
      <c r="F1511" s="11" t="s">
        <v>739</v>
      </c>
      <c r="G1511" s="11" t="s">
        <v>738</v>
      </c>
      <c r="H1511" s="11" t="s">
        <v>739</v>
      </c>
      <c r="I1511" s="11"/>
      <c r="J1511" s="11"/>
      <c r="K1511" s="11"/>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1"/>
      <c r="BH1511" s="11"/>
      <c r="BI1511" s="11"/>
      <c r="BJ1511" s="11"/>
      <c r="BK1511" s="11"/>
      <c r="BL1511" s="11"/>
      <c r="BM1511" s="11"/>
      <c r="BN1511" s="11"/>
      <c r="BO1511" s="11"/>
      <c r="BP1511" s="11"/>
      <c r="BQ1511" s="11"/>
      <c r="BR1511" s="11"/>
      <c r="BS1511" s="11"/>
      <c r="BT1511" s="11"/>
      <c r="BU1511" s="11"/>
      <c r="BV1511" s="11"/>
      <c r="BW1511" s="11"/>
      <c r="BX1511" s="11"/>
      <c r="BY1511" s="11"/>
      <c r="BZ1511" s="11"/>
    </row>
    <row r="1512" spans="1:78" x14ac:dyDescent="0.2">
      <c r="C1512" t="s">
        <v>1483</v>
      </c>
      <c r="D1512" t="s">
        <v>61</v>
      </c>
      <c r="E1512" t="s">
        <v>738</v>
      </c>
      <c r="F1512" t="s">
        <v>739</v>
      </c>
      <c r="G1512" t="s">
        <v>738</v>
      </c>
      <c r="H1512" t="s">
        <v>739</v>
      </c>
      <c r="AS1512">
        <v>5</v>
      </c>
      <c r="AV1512">
        <v>3.5</v>
      </c>
      <c r="AW1512">
        <v>5</v>
      </c>
      <c r="AZ1512">
        <v>3.5</v>
      </c>
      <c r="BA1512">
        <v>4</v>
      </c>
      <c r="BD1512">
        <v>3.2</v>
      </c>
      <c r="BE1512">
        <v>4.5</v>
      </c>
      <c r="BH1512">
        <v>3</v>
      </c>
      <c r="BR1512" t="s">
        <v>67</v>
      </c>
      <c r="BS1512" s="1">
        <v>44797</v>
      </c>
      <c r="BT1512" t="s">
        <v>73</v>
      </c>
      <c r="BU1512">
        <v>36083</v>
      </c>
      <c r="BV1512" t="s">
        <v>60</v>
      </c>
      <c r="BW1512" t="s">
        <v>73</v>
      </c>
      <c r="BX1512" s="11"/>
      <c r="BY1512" s="11"/>
      <c r="BZ1512" s="11"/>
    </row>
    <row r="1513" spans="1:78" x14ac:dyDescent="0.2">
      <c r="A1513" s="6"/>
      <c r="B1513" s="6"/>
      <c r="C1513" s="6" t="s">
        <v>1483</v>
      </c>
      <c r="D1513" s="6" t="s">
        <v>61</v>
      </c>
      <c r="E1513" s="6" t="s">
        <v>738</v>
      </c>
      <c r="F1513" s="6" t="s">
        <v>739</v>
      </c>
      <c r="G1513" s="6" t="s">
        <v>738</v>
      </c>
      <c r="H1513" s="6" t="s">
        <v>739</v>
      </c>
      <c r="I1513" s="6"/>
      <c r="J1513" s="6"/>
      <c r="K1513" s="6"/>
      <c r="L1513" s="6"/>
      <c r="M1513" s="6"/>
      <c r="N1513" s="6"/>
      <c r="O1513" s="6"/>
      <c r="P1513" s="6"/>
      <c r="Q1513" s="6"/>
      <c r="R1513" s="6"/>
      <c r="S1513" s="6"/>
      <c r="T1513" s="6"/>
      <c r="U1513" s="6"/>
      <c r="V1513" s="6"/>
      <c r="W1513" s="6"/>
      <c r="X1513" s="6"/>
      <c r="Y1513" s="6"/>
      <c r="Z1513" s="6"/>
      <c r="AA1513" s="6"/>
      <c r="AB1513" s="6"/>
      <c r="AC1513" s="6"/>
      <c r="AD1513" s="6"/>
      <c r="AE1513" s="6"/>
      <c r="AF1513" s="6"/>
      <c r="AG1513" s="6"/>
      <c r="AH1513" s="6"/>
      <c r="AI1513" s="6"/>
      <c r="AJ1513" s="6"/>
      <c r="AK1513" s="6"/>
      <c r="AL1513" s="6"/>
      <c r="AM1513" s="6"/>
      <c r="AN1513" s="6"/>
      <c r="AO1513" s="6"/>
      <c r="AP1513" s="6"/>
      <c r="AQ1513" s="6"/>
      <c r="AR1513" s="6"/>
      <c r="AS1513" s="6"/>
      <c r="AT1513" s="6"/>
      <c r="AU1513" s="6"/>
      <c r="AV1513" s="6"/>
      <c r="AW1513" s="6"/>
      <c r="AX1513" s="6"/>
      <c r="AY1513" s="6"/>
      <c r="AZ1513" s="6"/>
      <c r="BA1513" s="6"/>
      <c r="BB1513" s="6"/>
      <c r="BC1513" s="6"/>
      <c r="BD1513" s="6"/>
      <c r="BE1513" s="6"/>
      <c r="BF1513" s="6"/>
      <c r="BG1513" s="6"/>
      <c r="BH1513" s="6"/>
      <c r="BI1513" s="6"/>
      <c r="BJ1513" s="6"/>
      <c r="BK1513" s="6"/>
      <c r="BL1513" s="6"/>
      <c r="BM1513" s="6"/>
      <c r="BN1513" s="6"/>
      <c r="BO1513" s="6"/>
      <c r="BP1513" s="6"/>
      <c r="BQ1513" s="6" t="s">
        <v>3704</v>
      </c>
      <c r="BR1513" s="6" t="s">
        <v>67</v>
      </c>
      <c r="BS1513" s="7">
        <v>44964</v>
      </c>
      <c r="BT1513" s="6" t="s">
        <v>3669</v>
      </c>
      <c r="BU1513" s="58" t="s">
        <v>3702</v>
      </c>
      <c r="BV1513" s="6"/>
      <c r="BW1513" s="6"/>
      <c r="BX1513" s="6"/>
      <c r="BY1513" s="6"/>
      <c r="BZ1513" s="6"/>
    </row>
    <row r="1514" spans="1:78" x14ac:dyDescent="0.2">
      <c r="A1514" s="11" t="s">
        <v>1700</v>
      </c>
      <c r="B1514" s="11"/>
      <c r="C1514" s="11" t="s">
        <v>1483</v>
      </c>
      <c r="D1514" s="11" t="s">
        <v>61</v>
      </c>
      <c r="E1514" s="11" t="s">
        <v>738</v>
      </c>
      <c r="F1514" s="11" t="s">
        <v>739</v>
      </c>
      <c r="G1514" s="11" t="s">
        <v>738</v>
      </c>
      <c r="H1514" s="11" t="s">
        <v>1682</v>
      </c>
      <c r="I1514" s="11"/>
      <c r="J1514" s="11"/>
      <c r="K1514" s="11"/>
      <c r="L1514" s="11"/>
      <c r="M1514" s="11"/>
      <c r="N1514" s="11"/>
      <c r="O1514" s="11"/>
      <c r="P1514" s="11"/>
      <c r="Q1514" s="11"/>
      <c r="R1514" s="11"/>
      <c r="S1514" s="11"/>
      <c r="T1514" s="11"/>
      <c r="U1514" s="11"/>
      <c r="V1514" s="11"/>
      <c r="W1514" s="11"/>
      <c r="X1514" s="11"/>
      <c r="Y1514" s="11"/>
      <c r="Z1514" s="11"/>
      <c r="AA1514" s="11"/>
      <c r="AB1514" s="11"/>
      <c r="AC1514" s="11"/>
      <c r="AD1514" s="11"/>
      <c r="AE1514" s="11"/>
      <c r="AF1514" s="11"/>
      <c r="AG1514" s="11"/>
      <c r="AH1514" s="11"/>
      <c r="AI1514" s="11"/>
      <c r="AJ1514" s="11"/>
      <c r="AK1514" s="11"/>
      <c r="AL1514" s="11"/>
      <c r="AM1514" s="11"/>
      <c r="AN1514" s="11"/>
      <c r="AO1514" s="11"/>
      <c r="AP1514" s="11"/>
      <c r="AQ1514" s="11"/>
      <c r="AR1514" s="11"/>
      <c r="AS1514" s="11"/>
      <c r="AT1514" s="11"/>
      <c r="AU1514" s="11"/>
      <c r="AV1514" s="11"/>
      <c r="AW1514" s="11"/>
      <c r="AX1514" s="11"/>
      <c r="AY1514" s="11"/>
      <c r="AZ1514" s="11"/>
      <c r="BA1514" s="11"/>
      <c r="BB1514" s="11"/>
      <c r="BC1514" s="11"/>
      <c r="BD1514" s="11"/>
      <c r="BE1514" s="11"/>
      <c r="BF1514" s="11"/>
      <c r="BG1514" s="11"/>
      <c r="BH1514" s="11"/>
      <c r="BI1514" s="11"/>
      <c r="BJ1514" s="11"/>
      <c r="BK1514" s="11"/>
      <c r="BL1514" s="11"/>
      <c r="BM1514" s="11"/>
      <c r="BN1514" s="11"/>
      <c r="BO1514" s="11"/>
      <c r="BP1514" s="11"/>
      <c r="BQ1514" s="11"/>
      <c r="BR1514" s="11"/>
      <c r="BS1514" s="11"/>
      <c r="BT1514" s="11"/>
      <c r="BU1514" s="11"/>
      <c r="BV1514" s="11"/>
      <c r="BW1514" s="11"/>
      <c r="BX1514" s="2"/>
      <c r="BY1514" s="2"/>
      <c r="BZ1514" s="2"/>
    </row>
    <row r="1515" spans="1:78" x14ac:dyDescent="0.2">
      <c r="A1515" s="6"/>
      <c r="B1515" s="6"/>
      <c r="C1515" s="6" t="s">
        <v>1483</v>
      </c>
      <c r="D1515" s="6" t="s">
        <v>61</v>
      </c>
      <c r="E1515" s="6" t="s">
        <v>738</v>
      </c>
      <c r="F1515" s="6" t="s">
        <v>739</v>
      </c>
      <c r="G1515" s="6" t="s">
        <v>738</v>
      </c>
      <c r="H1515" s="6" t="s">
        <v>1682</v>
      </c>
      <c r="I1515" s="6"/>
      <c r="J1515" s="6"/>
      <c r="K1515" s="6"/>
      <c r="L1515" s="6"/>
      <c r="M1515" s="6"/>
      <c r="N1515" s="6"/>
      <c r="O1515" s="6"/>
      <c r="P1515" s="6"/>
      <c r="Q1515" s="6"/>
      <c r="R1515" s="6"/>
      <c r="S1515" s="6"/>
      <c r="T1515" s="6"/>
      <c r="U1515" s="6"/>
      <c r="V1515" s="6"/>
      <c r="W1515" s="6"/>
      <c r="X1515" s="6"/>
      <c r="Y1515" s="6"/>
      <c r="Z1515" s="6"/>
      <c r="AA1515" s="6"/>
      <c r="AB1515" s="6"/>
      <c r="AC1515" s="6"/>
      <c r="AD1515" s="6"/>
      <c r="AE1515" s="6"/>
      <c r="AF1515" s="6"/>
      <c r="AG1515" s="6"/>
      <c r="AH1515" s="6"/>
      <c r="AI1515" s="6"/>
      <c r="AJ1515" s="6"/>
      <c r="AK1515" s="6"/>
      <c r="AL1515" s="6"/>
      <c r="AM1515" s="6"/>
      <c r="AN1515" s="6"/>
      <c r="AO1515" s="6"/>
      <c r="AP1515" s="6"/>
      <c r="AQ1515" s="6"/>
      <c r="AR1515" s="6"/>
      <c r="AS1515" s="6"/>
      <c r="AT1515" s="6"/>
      <c r="AU1515" s="6"/>
      <c r="AV1515" s="6"/>
      <c r="AW1515" s="6"/>
      <c r="AX1515" s="6"/>
      <c r="AY1515" s="6"/>
      <c r="AZ1515" s="6"/>
      <c r="BA1515" s="6"/>
      <c r="BB1515" s="6"/>
      <c r="BC1515" s="6"/>
      <c r="BD1515" s="6"/>
      <c r="BE1515" s="6"/>
      <c r="BF1515" s="6"/>
      <c r="BG1515" s="6"/>
      <c r="BH1515" s="6"/>
      <c r="BI1515" s="6"/>
      <c r="BJ1515" s="6"/>
      <c r="BK1515" s="6"/>
      <c r="BL1515" s="6"/>
      <c r="BM1515" s="6"/>
      <c r="BN1515" s="6"/>
      <c r="BO1515" s="6"/>
      <c r="BP1515" s="6"/>
      <c r="BQ1515" s="6" t="s">
        <v>3706</v>
      </c>
      <c r="BR1515" s="6" t="s">
        <v>67</v>
      </c>
      <c r="BS1515" s="7">
        <v>44964</v>
      </c>
      <c r="BT1515" s="6" t="s">
        <v>3669</v>
      </c>
      <c r="BU1515" s="58" t="s">
        <v>3702</v>
      </c>
      <c r="BV1515" s="6"/>
      <c r="BW1515" s="6"/>
      <c r="BX1515" s="6"/>
      <c r="BY1515" s="6"/>
      <c r="BZ1515" s="6"/>
    </row>
    <row r="1516" spans="1:78" x14ac:dyDescent="0.2">
      <c r="A1516" s="11" t="s">
        <v>1700</v>
      </c>
      <c r="B1516" s="11"/>
      <c r="C1516" s="11" t="s">
        <v>1483</v>
      </c>
      <c r="D1516" s="11" t="s">
        <v>61</v>
      </c>
      <c r="E1516" s="11" t="s">
        <v>738</v>
      </c>
      <c r="F1516" s="11" t="s">
        <v>739</v>
      </c>
      <c r="G1516" s="11" t="s">
        <v>738</v>
      </c>
      <c r="H1516" s="11" t="s">
        <v>1428</v>
      </c>
      <c r="I1516" s="11"/>
      <c r="J1516" s="11"/>
      <c r="K1516" s="11"/>
      <c r="L1516" s="11"/>
      <c r="M1516" s="11"/>
      <c r="N1516" s="11"/>
      <c r="O1516" s="11"/>
      <c r="P1516" s="11"/>
      <c r="Q1516" s="11"/>
      <c r="R1516" s="11"/>
      <c r="S1516" s="11"/>
      <c r="T1516" s="11"/>
      <c r="U1516" s="11"/>
      <c r="V1516" s="11"/>
      <c r="W1516" s="11"/>
      <c r="X1516" s="11"/>
      <c r="Y1516" s="11"/>
      <c r="Z1516" s="11"/>
      <c r="AA1516" s="11"/>
      <c r="AB1516" s="11"/>
      <c r="AC1516" s="11"/>
      <c r="AD1516" s="11"/>
      <c r="AE1516" s="11"/>
      <c r="AF1516" s="11"/>
      <c r="AG1516" s="11"/>
      <c r="AH1516" s="11"/>
      <c r="AI1516" s="11"/>
      <c r="AJ1516" s="11"/>
      <c r="AK1516" s="11"/>
      <c r="AL1516" s="11"/>
      <c r="AM1516" s="11"/>
      <c r="AN1516" s="11"/>
      <c r="AO1516" s="11"/>
      <c r="AP1516" s="11"/>
      <c r="AQ1516" s="11"/>
      <c r="AR1516" s="11"/>
      <c r="AS1516" s="11"/>
      <c r="AT1516" s="11"/>
      <c r="AU1516" s="11"/>
      <c r="AV1516" s="11"/>
      <c r="AW1516" s="11"/>
      <c r="AX1516" s="11"/>
      <c r="AY1516" s="11"/>
      <c r="AZ1516" s="11"/>
      <c r="BA1516" s="11"/>
      <c r="BB1516" s="11"/>
      <c r="BC1516" s="11"/>
      <c r="BD1516" s="11"/>
      <c r="BE1516" s="11"/>
      <c r="BF1516" s="11"/>
      <c r="BG1516" s="11"/>
      <c r="BH1516" s="11"/>
      <c r="BI1516" s="11"/>
      <c r="BJ1516" s="11"/>
      <c r="BK1516" s="11"/>
      <c r="BL1516" s="11"/>
      <c r="BM1516" s="11"/>
      <c r="BN1516" s="11"/>
      <c r="BO1516" s="11"/>
      <c r="BP1516" s="11"/>
      <c r="BQ1516" s="11"/>
      <c r="BR1516" s="11"/>
      <c r="BS1516" s="11"/>
      <c r="BT1516" s="11"/>
      <c r="BU1516" s="11"/>
      <c r="BV1516" s="11"/>
      <c r="BW1516" s="11"/>
      <c r="BX1516" s="11"/>
      <c r="BY1516" s="11"/>
      <c r="BZ1516" s="11"/>
    </row>
    <row r="1517" spans="1:78" x14ac:dyDescent="0.2">
      <c r="A1517" t="s">
        <v>1429</v>
      </c>
      <c r="B1517" t="s">
        <v>1</v>
      </c>
      <c r="C1517" t="s">
        <v>1483</v>
      </c>
      <c r="D1517" t="s">
        <v>61</v>
      </c>
      <c r="E1517" t="s">
        <v>738</v>
      </c>
      <c r="F1517" t="s">
        <v>739</v>
      </c>
      <c r="G1517" t="s">
        <v>738</v>
      </c>
      <c r="H1517" t="s">
        <v>1428</v>
      </c>
      <c r="Y1517">
        <v>4.3</v>
      </c>
      <c r="AB1517">
        <v>6.1</v>
      </c>
      <c r="AF1517">
        <v>7.1</v>
      </c>
      <c r="BR1517" t="s">
        <v>67</v>
      </c>
      <c r="BS1517" s="1">
        <v>44806</v>
      </c>
      <c r="BT1517" t="s">
        <v>1422</v>
      </c>
      <c r="BU1517">
        <v>6619</v>
      </c>
      <c r="BV1517" t="s">
        <v>60</v>
      </c>
      <c r="BW1517" t="s">
        <v>1422</v>
      </c>
      <c r="BX1517" s="11"/>
      <c r="BY1517" s="11"/>
      <c r="BZ1517" s="11"/>
    </row>
    <row r="1518" spans="1:78" x14ac:dyDescent="0.2">
      <c r="A1518" t="s">
        <v>1429</v>
      </c>
      <c r="B1518" t="s">
        <v>322</v>
      </c>
      <c r="C1518" t="s">
        <v>1483</v>
      </c>
      <c r="D1518" t="s">
        <v>61</v>
      </c>
      <c r="E1518" t="s">
        <v>738</v>
      </c>
      <c r="F1518" t="s">
        <v>739</v>
      </c>
      <c r="G1518" t="s">
        <v>738</v>
      </c>
      <c r="H1518" t="s">
        <v>1428</v>
      </c>
      <c r="I1518" t="b">
        <v>0</v>
      </c>
      <c r="Y1518">
        <v>4.3</v>
      </c>
      <c r="AB1518">
        <v>6.1</v>
      </c>
      <c r="AF1518">
        <v>7.1</v>
      </c>
      <c r="BR1518" t="s">
        <v>67</v>
      </c>
      <c r="BS1518" s="1">
        <v>44820</v>
      </c>
      <c r="BT1518" t="s">
        <v>2276</v>
      </c>
      <c r="BU1518" t="s">
        <v>2308</v>
      </c>
      <c r="BV1518" t="s">
        <v>60</v>
      </c>
      <c r="BW1518" t="s">
        <v>2276</v>
      </c>
      <c r="BX1518" s="11"/>
      <c r="BY1518" s="11"/>
      <c r="BZ1518" s="11"/>
    </row>
    <row r="1519" spans="1:78" x14ac:dyDescent="0.2">
      <c r="A1519" s="11" t="s">
        <v>1700</v>
      </c>
      <c r="B1519" s="11"/>
      <c r="C1519" s="11" t="s">
        <v>1483</v>
      </c>
      <c r="D1519" s="11" t="s">
        <v>61</v>
      </c>
      <c r="E1519" s="11" t="s">
        <v>738</v>
      </c>
      <c r="F1519" s="11" t="s">
        <v>739</v>
      </c>
      <c r="G1519" s="11" t="s">
        <v>738</v>
      </c>
      <c r="H1519" s="11" t="s">
        <v>743</v>
      </c>
      <c r="I1519" s="11"/>
      <c r="J1519" s="11"/>
      <c r="K1519" s="11"/>
      <c r="L1519" s="11"/>
      <c r="M1519" s="11"/>
      <c r="N1519" s="11"/>
      <c r="O1519" s="11"/>
      <c r="P1519" s="11"/>
      <c r="Q1519" s="11"/>
      <c r="R1519" s="11"/>
      <c r="S1519" s="11"/>
      <c r="T1519" s="11"/>
      <c r="U1519" s="11"/>
      <c r="V1519" s="11"/>
      <c r="W1519" s="11"/>
      <c r="X1519" s="11"/>
      <c r="Y1519" s="11"/>
      <c r="Z1519" s="11"/>
      <c r="AA1519" s="11"/>
      <c r="AB1519" s="11"/>
      <c r="AC1519" s="11"/>
      <c r="AD1519" s="11"/>
      <c r="AE1519" s="11"/>
      <c r="AF1519" s="11"/>
      <c r="AG1519" s="11"/>
      <c r="AH1519" s="11"/>
      <c r="AI1519" s="11"/>
      <c r="AJ1519" s="11"/>
      <c r="AK1519" s="11"/>
      <c r="AL1519" s="11"/>
      <c r="AM1519" s="11"/>
      <c r="AN1519" s="11"/>
      <c r="AO1519" s="11"/>
      <c r="AP1519" s="11"/>
      <c r="AQ1519" s="11"/>
      <c r="AR1519" s="11"/>
      <c r="AS1519" s="11"/>
      <c r="AT1519" s="11"/>
      <c r="AU1519" s="11"/>
      <c r="AV1519" s="11"/>
      <c r="AW1519" s="11"/>
      <c r="AX1519" s="11"/>
      <c r="AY1519" s="11"/>
      <c r="AZ1519" s="11"/>
      <c r="BA1519" s="11"/>
      <c r="BB1519" s="11"/>
      <c r="BC1519" s="11"/>
      <c r="BD1519" s="11"/>
      <c r="BE1519" s="11"/>
      <c r="BF1519" s="11"/>
      <c r="BG1519" s="11"/>
      <c r="BH1519" s="11"/>
      <c r="BI1519" s="11"/>
      <c r="BJ1519" s="11"/>
      <c r="BK1519" s="11"/>
      <c r="BL1519" s="11"/>
      <c r="BM1519" s="11"/>
      <c r="BN1519" s="11"/>
      <c r="BO1519" s="11"/>
      <c r="BP1519" s="11"/>
      <c r="BQ1519" s="11"/>
      <c r="BR1519" s="11"/>
      <c r="BS1519" s="11"/>
      <c r="BT1519" s="11"/>
      <c r="BU1519" s="11"/>
      <c r="BV1519" s="11"/>
      <c r="BW1519" s="11"/>
      <c r="BX1519" s="11"/>
      <c r="BY1519" s="11"/>
      <c r="BZ1519" s="11"/>
    </row>
    <row r="1520" spans="1:78" x14ac:dyDescent="0.2">
      <c r="C1520" t="s">
        <v>1483</v>
      </c>
      <c r="D1520" t="s">
        <v>61</v>
      </c>
      <c r="E1520" t="s">
        <v>738</v>
      </c>
      <c r="F1520" t="s">
        <v>739</v>
      </c>
      <c r="G1520" t="s">
        <v>738</v>
      </c>
      <c r="H1520" t="s">
        <v>743</v>
      </c>
      <c r="AO1520">
        <v>5</v>
      </c>
      <c r="AS1520">
        <v>6.6</v>
      </c>
      <c r="BA1520">
        <v>5</v>
      </c>
      <c r="BD1520">
        <v>3.2</v>
      </c>
      <c r="BE1520">
        <v>5</v>
      </c>
      <c r="BR1520" t="s">
        <v>67</v>
      </c>
      <c r="BS1520" s="1">
        <v>44797</v>
      </c>
      <c r="BT1520" t="s">
        <v>73</v>
      </c>
      <c r="BU1520">
        <v>36083</v>
      </c>
      <c r="BV1520" t="s">
        <v>60</v>
      </c>
      <c r="BW1520" t="s">
        <v>73</v>
      </c>
      <c r="BX1520" s="11"/>
      <c r="BY1520" s="11"/>
      <c r="BZ1520" s="11"/>
    </row>
    <row r="1521" spans="1:78" x14ac:dyDescent="0.2">
      <c r="A1521" s="6"/>
      <c r="B1521" s="6"/>
      <c r="C1521" s="6" t="s">
        <v>1483</v>
      </c>
      <c r="D1521" s="6" t="s">
        <v>61</v>
      </c>
      <c r="E1521" s="6" t="s">
        <v>738</v>
      </c>
      <c r="F1521" s="6" t="s">
        <v>739</v>
      </c>
      <c r="G1521" s="6" t="s">
        <v>738</v>
      </c>
      <c r="H1521" s="6" t="s">
        <v>743</v>
      </c>
      <c r="I1521" s="6"/>
      <c r="J1521" s="6"/>
      <c r="K1521" s="6"/>
      <c r="L1521" s="6"/>
      <c r="M1521" s="6"/>
      <c r="N1521" s="6"/>
      <c r="O1521" s="6"/>
      <c r="P1521" s="6"/>
      <c r="Q1521" s="6"/>
      <c r="R1521" s="6"/>
      <c r="S1521" s="6"/>
      <c r="T1521" s="6"/>
      <c r="U1521" s="6"/>
      <c r="V1521" s="6"/>
      <c r="W1521" s="6"/>
      <c r="X1521" s="6"/>
      <c r="Y1521" s="6"/>
      <c r="Z1521" s="6"/>
      <c r="AA1521" s="6"/>
      <c r="AB1521" s="6"/>
      <c r="AC1521" s="6"/>
      <c r="AD1521" s="6"/>
      <c r="AE1521" s="6"/>
      <c r="AF1521" s="6"/>
      <c r="AG1521" s="6"/>
      <c r="AH1521" s="6"/>
      <c r="AI1521" s="6"/>
      <c r="AJ1521" s="6"/>
      <c r="AK1521" s="6"/>
      <c r="AL1521" s="6"/>
      <c r="AM1521" s="6"/>
      <c r="AN1521" s="6"/>
      <c r="AO1521" s="6"/>
      <c r="AP1521" s="6"/>
      <c r="AQ1521" s="6"/>
      <c r="AR1521" s="6"/>
      <c r="AS1521" s="6"/>
      <c r="AT1521" s="6"/>
      <c r="AU1521" s="6"/>
      <c r="AV1521" s="6"/>
      <c r="AW1521" s="6"/>
      <c r="AX1521" s="6"/>
      <c r="AY1521" s="6"/>
      <c r="AZ1521" s="6"/>
      <c r="BA1521" s="6"/>
      <c r="BB1521" s="6"/>
      <c r="BC1521" s="6"/>
      <c r="BD1521" s="6"/>
      <c r="BE1521" s="6"/>
      <c r="BF1521" s="6"/>
      <c r="BG1521" s="6"/>
      <c r="BH1521" s="6"/>
      <c r="BI1521" s="6"/>
      <c r="BJ1521" s="6"/>
      <c r="BK1521" s="6"/>
      <c r="BL1521" s="6"/>
      <c r="BM1521" s="6"/>
      <c r="BN1521" s="6"/>
      <c r="BO1521" s="6"/>
      <c r="BP1521" s="6"/>
      <c r="BQ1521" s="6" t="s">
        <v>3703</v>
      </c>
      <c r="BR1521" s="6" t="s">
        <v>67</v>
      </c>
      <c r="BS1521" s="7">
        <v>44964</v>
      </c>
      <c r="BT1521" s="6" t="s">
        <v>3669</v>
      </c>
      <c r="BU1521" s="58" t="s">
        <v>3702</v>
      </c>
      <c r="BV1521" s="6" t="s">
        <v>60</v>
      </c>
      <c r="BW1521" s="6" t="s">
        <v>3669</v>
      </c>
      <c r="BX1521" s="6"/>
      <c r="BY1521" s="6"/>
      <c r="BZ1521" s="6"/>
    </row>
    <row r="1522" spans="1:78" x14ac:dyDescent="0.2">
      <c r="A1522" s="11" t="s">
        <v>1700</v>
      </c>
      <c r="B1522" s="11"/>
      <c r="C1522" s="11" t="s">
        <v>1483</v>
      </c>
      <c r="D1522" s="11" t="s">
        <v>61</v>
      </c>
      <c r="E1522" s="11" t="s">
        <v>738</v>
      </c>
      <c r="F1522" s="11" t="s">
        <v>745</v>
      </c>
      <c r="G1522" s="11" t="s">
        <v>738</v>
      </c>
      <c r="H1522" s="11" t="s">
        <v>745</v>
      </c>
      <c r="I1522" s="11"/>
      <c r="J1522" s="11"/>
      <c r="K1522" s="11"/>
      <c r="L1522" s="11"/>
      <c r="M1522" s="11"/>
      <c r="N1522" s="11"/>
      <c r="O1522" s="11"/>
      <c r="P1522" s="11"/>
      <c r="Q1522" s="11"/>
      <c r="R1522" s="11"/>
      <c r="S1522" s="11"/>
      <c r="T1522" s="11"/>
      <c r="U1522" s="11"/>
      <c r="V1522" s="11"/>
      <c r="W1522" s="11"/>
      <c r="X1522" s="11"/>
      <c r="Y1522" s="11"/>
      <c r="Z1522" s="11"/>
      <c r="AA1522" s="11"/>
      <c r="AB1522" s="11"/>
      <c r="AC1522" s="11"/>
      <c r="AD1522" s="11"/>
      <c r="AE1522" s="11"/>
      <c r="AF1522" s="11"/>
      <c r="AG1522" s="11"/>
      <c r="AH1522" s="11"/>
      <c r="AI1522" s="11"/>
      <c r="AJ1522" s="11"/>
      <c r="AK1522" s="11"/>
      <c r="AL1522" s="11"/>
      <c r="AM1522" s="11"/>
      <c r="AN1522" s="11"/>
      <c r="AO1522" s="11"/>
      <c r="AP1522" s="11"/>
      <c r="AQ1522" s="11"/>
      <c r="AR1522" s="11"/>
      <c r="AS1522" s="11"/>
      <c r="AT1522" s="11"/>
      <c r="AU1522" s="11"/>
      <c r="AV1522" s="11"/>
      <c r="AW1522" s="11"/>
      <c r="AX1522" s="11"/>
      <c r="AY1522" s="11"/>
      <c r="AZ1522" s="11"/>
      <c r="BA1522" s="11"/>
      <c r="BB1522" s="11"/>
      <c r="BC1522" s="11"/>
      <c r="BD1522" s="11"/>
      <c r="BE1522" s="11"/>
      <c r="BF1522" s="11"/>
      <c r="BG1522" s="11"/>
      <c r="BH1522" s="11"/>
      <c r="BI1522" s="11"/>
      <c r="BJ1522" s="11"/>
      <c r="BK1522" s="11"/>
      <c r="BL1522" s="11"/>
      <c r="BM1522" s="11"/>
      <c r="BN1522" s="11"/>
      <c r="BO1522" s="11"/>
      <c r="BP1522" s="11"/>
      <c r="BQ1522" s="11"/>
      <c r="BR1522" s="11"/>
      <c r="BS1522" s="11"/>
      <c r="BT1522" s="11"/>
      <c r="BU1522" s="11"/>
      <c r="BV1522" s="11"/>
      <c r="BW1522" s="11"/>
      <c r="BX1522" s="11"/>
      <c r="BY1522" s="11"/>
      <c r="BZ1522" s="11"/>
    </row>
    <row r="1523" spans="1:78" x14ac:dyDescent="0.2">
      <c r="A1523" t="s">
        <v>2363</v>
      </c>
      <c r="C1523" t="s">
        <v>1483</v>
      </c>
      <c r="D1523" t="s">
        <v>61</v>
      </c>
      <c r="E1523" t="s">
        <v>738</v>
      </c>
      <c r="F1523" t="s">
        <v>745</v>
      </c>
      <c r="G1523" t="s">
        <v>738</v>
      </c>
      <c r="H1523" t="s">
        <v>745</v>
      </c>
      <c r="Y1523">
        <v>3.7</v>
      </c>
      <c r="AB1523">
        <v>5.2</v>
      </c>
      <c r="AC1523">
        <v>3.7</v>
      </c>
      <c r="AF1523">
        <v>5.7</v>
      </c>
      <c r="BR1523" t="s">
        <v>67</v>
      </c>
      <c r="BS1523" s="1">
        <v>44824</v>
      </c>
      <c r="BT1523" t="s">
        <v>2329</v>
      </c>
      <c r="BU1523">
        <v>2930</v>
      </c>
      <c r="BX1523" s="11"/>
      <c r="BY1523" s="11"/>
      <c r="BZ1523" s="11"/>
    </row>
    <row r="1524" spans="1:78" x14ac:dyDescent="0.2">
      <c r="A1524" t="s">
        <v>744</v>
      </c>
      <c r="C1524" t="s">
        <v>1483</v>
      </c>
      <c r="D1524" t="s">
        <v>61</v>
      </c>
      <c r="E1524" t="s">
        <v>738</v>
      </c>
      <c r="F1524" t="s">
        <v>745</v>
      </c>
      <c r="G1524" t="s">
        <v>738</v>
      </c>
      <c r="H1524" t="s">
        <v>745</v>
      </c>
      <c r="AW1524">
        <v>3.8</v>
      </c>
      <c r="AX1524">
        <v>2.7</v>
      </c>
      <c r="AY1524">
        <v>2.8</v>
      </c>
      <c r="AZ1524">
        <v>2.8</v>
      </c>
      <c r="BA1524">
        <v>3.95</v>
      </c>
      <c r="BB1524">
        <v>3.15</v>
      </c>
      <c r="BC1524">
        <v>2.95</v>
      </c>
      <c r="BD1524">
        <v>3.15</v>
      </c>
      <c r="BR1524" t="s">
        <v>67</v>
      </c>
      <c r="BS1524"/>
      <c r="BT1524" t="s">
        <v>90</v>
      </c>
      <c r="BU1524">
        <v>1216</v>
      </c>
      <c r="BV1524" t="s">
        <v>60</v>
      </c>
      <c r="BW1524" t="s">
        <v>90</v>
      </c>
      <c r="BX1524" s="11"/>
      <c r="BY1524" s="11"/>
      <c r="BZ1524" s="11"/>
    </row>
    <row r="1525" spans="1:78" x14ac:dyDescent="0.2">
      <c r="A1525" t="s">
        <v>746</v>
      </c>
      <c r="C1525" t="s">
        <v>1483</v>
      </c>
      <c r="D1525" t="s">
        <v>61</v>
      </c>
      <c r="E1525" t="s">
        <v>738</v>
      </c>
      <c r="F1525" t="s">
        <v>745</v>
      </c>
      <c r="G1525" t="s">
        <v>738</v>
      </c>
      <c r="H1525" t="s">
        <v>745</v>
      </c>
      <c r="AS1525">
        <v>4.5</v>
      </c>
      <c r="AV1525">
        <v>3.3</v>
      </c>
      <c r="BR1525" t="s">
        <v>67</v>
      </c>
      <c r="BS1525"/>
      <c r="BT1525" t="s">
        <v>90</v>
      </c>
      <c r="BU1525">
        <v>1216</v>
      </c>
      <c r="BV1525" t="s">
        <v>60</v>
      </c>
      <c r="BW1525" t="s">
        <v>90</v>
      </c>
      <c r="BX1525" s="11"/>
      <c r="BY1525" s="11"/>
      <c r="BZ1525" s="11"/>
    </row>
    <row r="1526" spans="1:78" x14ac:dyDescent="0.2">
      <c r="A1526" t="s">
        <v>747</v>
      </c>
      <c r="C1526" t="s">
        <v>1483</v>
      </c>
      <c r="D1526" t="s">
        <v>61</v>
      </c>
      <c r="E1526" t="s">
        <v>738</v>
      </c>
      <c r="F1526" t="s">
        <v>745</v>
      </c>
      <c r="G1526" t="s">
        <v>738</v>
      </c>
      <c r="H1526" t="s">
        <v>745</v>
      </c>
      <c r="AO1526">
        <v>4.5</v>
      </c>
      <c r="AR1526">
        <v>2.8</v>
      </c>
      <c r="BQ1526" t="s">
        <v>748</v>
      </c>
      <c r="BR1526" t="s">
        <v>67</v>
      </c>
      <c r="BS1526"/>
      <c r="BT1526" t="s">
        <v>90</v>
      </c>
      <c r="BU1526">
        <v>1216</v>
      </c>
      <c r="BV1526" t="s">
        <v>60</v>
      </c>
      <c r="BW1526" t="s">
        <v>90</v>
      </c>
      <c r="BX1526" s="11"/>
      <c r="BY1526" s="11"/>
      <c r="BZ1526" s="11"/>
    </row>
    <row r="1527" spans="1:78" x14ac:dyDescent="0.2">
      <c r="A1527" t="s">
        <v>2307</v>
      </c>
      <c r="B1527" t="s">
        <v>322</v>
      </c>
      <c r="C1527" t="s">
        <v>1483</v>
      </c>
      <c r="D1527" t="s">
        <v>61</v>
      </c>
      <c r="E1527" t="s">
        <v>738</v>
      </c>
      <c r="F1527" t="s">
        <v>745</v>
      </c>
      <c r="G1527" t="s">
        <v>2306</v>
      </c>
      <c r="H1527" t="s">
        <v>745</v>
      </c>
      <c r="AC1527">
        <v>3.6</v>
      </c>
      <c r="AF1527">
        <v>6.1</v>
      </c>
      <c r="BR1527" t="s">
        <v>67</v>
      </c>
      <c r="BS1527" s="1">
        <v>44820</v>
      </c>
      <c r="BT1527" t="s">
        <v>2276</v>
      </c>
      <c r="BU1527" t="s">
        <v>2308</v>
      </c>
      <c r="BV1527" t="s">
        <v>60</v>
      </c>
      <c r="BW1527" t="s">
        <v>2276</v>
      </c>
      <c r="BX1527" s="11"/>
      <c r="BY1527" s="11"/>
      <c r="BZ1527" s="11"/>
    </row>
    <row r="1528" spans="1:78" x14ac:dyDescent="0.2">
      <c r="A1528" s="11" t="s">
        <v>1700</v>
      </c>
      <c r="B1528" s="11"/>
      <c r="C1528" s="11" t="s">
        <v>1483</v>
      </c>
      <c r="D1528" s="11" t="s">
        <v>61</v>
      </c>
      <c r="E1528" s="11" t="s">
        <v>738</v>
      </c>
      <c r="F1528" s="11" t="s">
        <v>750</v>
      </c>
      <c r="G1528" s="11" t="s">
        <v>75</v>
      </c>
      <c r="H1528" s="11" t="s">
        <v>763</v>
      </c>
      <c r="I1528" s="11"/>
      <c r="J1528" s="11"/>
      <c r="K1528" s="11"/>
      <c r="L1528" s="11"/>
      <c r="M1528" s="11"/>
      <c r="N1528" s="11"/>
      <c r="O1528" s="11"/>
      <c r="P1528" s="11"/>
      <c r="Q1528" s="11"/>
      <c r="R1528" s="11"/>
      <c r="S1528" s="11"/>
      <c r="T1528" s="11"/>
      <c r="U1528" s="11"/>
      <c r="V1528" s="11"/>
      <c r="W1528" s="11"/>
      <c r="X1528" s="11"/>
      <c r="Y1528" s="11"/>
      <c r="Z1528" s="11"/>
      <c r="AA1528" s="11"/>
      <c r="AB1528" s="11"/>
      <c r="AC1528" s="11"/>
      <c r="AD1528" s="11"/>
      <c r="AE1528" s="11"/>
      <c r="AF1528" s="11"/>
      <c r="AG1528" s="11"/>
      <c r="AH1528" s="11"/>
      <c r="AI1528" s="11"/>
      <c r="AJ1528" s="11"/>
      <c r="AK1528" s="11"/>
      <c r="AL1528" s="11"/>
      <c r="AM1528" s="11"/>
      <c r="AN1528" s="11"/>
      <c r="AO1528" s="11"/>
      <c r="AP1528" s="11"/>
      <c r="AQ1528" s="11"/>
      <c r="AR1528" s="11"/>
      <c r="AS1528" s="11"/>
      <c r="AT1528" s="11"/>
      <c r="AU1528" s="11"/>
      <c r="AV1528" s="11"/>
      <c r="AW1528" s="11"/>
      <c r="AX1528" s="11"/>
      <c r="AY1528" s="11"/>
      <c r="AZ1528" s="11"/>
      <c r="BA1528" s="11"/>
      <c r="BB1528" s="11"/>
      <c r="BC1528" s="11"/>
      <c r="BD1528" s="11"/>
      <c r="BE1528" s="11"/>
      <c r="BF1528" s="11"/>
      <c r="BG1528" s="11"/>
      <c r="BH1528" s="11"/>
      <c r="BI1528" s="11"/>
      <c r="BJ1528" s="11"/>
      <c r="BK1528" s="11"/>
      <c r="BL1528" s="11"/>
      <c r="BM1528" s="11"/>
      <c r="BN1528" s="11"/>
      <c r="BO1528" s="11"/>
      <c r="BP1528" s="11"/>
      <c r="BQ1528" s="11"/>
      <c r="BR1528" s="11"/>
      <c r="BS1528" s="11"/>
      <c r="BT1528" s="11"/>
      <c r="BU1528" s="11"/>
      <c r="BV1528" s="11"/>
      <c r="BW1528" s="11"/>
      <c r="BX1528" s="11"/>
      <c r="BY1528" s="11"/>
      <c r="BZ1528" s="11"/>
    </row>
    <row r="1529" spans="1:78" x14ac:dyDescent="0.2">
      <c r="A1529" t="s">
        <v>737</v>
      </c>
      <c r="C1529" t="s">
        <v>1483</v>
      </c>
      <c r="D1529" t="s">
        <v>61</v>
      </c>
      <c r="E1529" t="s">
        <v>738</v>
      </c>
      <c r="F1529" t="s">
        <v>750</v>
      </c>
      <c r="G1529" t="s">
        <v>75</v>
      </c>
      <c r="H1529" t="s">
        <v>763</v>
      </c>
      <c r="Q1529">
        <v>6.3</v>
      </c>
      <c r="T1529">
        <v>7.5</v>
      </c>
      <c r="U1529">
        <v>6.5</v>
      </c>
      <c r="X1529">
        <v>9.5</v>
      </c>
      <c r="Y1529">
        <v>4.5</v>
      </c>
      <c r="AB1529">
        <v>9</v>
      </c>
      <c r="BR1529" t="s">
        <v>67</v>
      </c>
      <c r="BS1529" s="1">
        <v>44797</v>
      </c>
      <c r="BT1529" t="s">
        <v>73</v>
      </c>
      <c r="BU1529">
        <v>36083</v>
      </c>
      <c r="BV1529" t="s">
        <v>60</v>
      </c>
      <c r="BW1529" t="s">
        <v>73</v>
      </c>
      <c r="BX1529" s="11"/>
      <c r="BY1529" s="11"/>
      <c r="BZ1529" s="11"/>
    </row>
    <row r="1530" spans="1:78" x14ac:dyDescent="0.2">
      <c r="A1530" t="s">
        <v>741</v>
      </c>
      <c r="C1530" t="s">
        <v>1483</v>
      </c>
      <c r="D1530" t="s">
        <v>61</v>
      </c>
      <c r="E1530" t="s">
        <v>738</v>
      </c>
      <c r="F1530" t="s">
        <v>750</v>
      </c>
      <c r="G1530" t="s">
        <v>75</v>
      </c>
      <c r="H1530" t="s">
        <v>763</v>
      </c>
      <c r="AK1530">
        <v>5</v>
      </c>
      <c r="AN1530">
        <v>6</v>
      </c>
      <c r="BA1530">
        <v>4.5</v>
      </c>
      <c r="BD1530">
        <v>4.5</v>
      </c>
      <c r="BE1530">
        <v>3.7</v>
      </c>
      <c r="BH1530">
        <v>7.6</v>
      </c>
      <c r="BR1530" t="s">
        <v>67</v>
      </c>
      <c r="BS1530" s="1">
        <v>44797</v>
      </c>
      <c r="BT1530" t="s">
        <v>73</v>
      </c>
      <c r="BU1530">
        <v>36083</v>
      </c>
      <c r="BV1530" t="s">
        <v>60</v>
      </c>
      <c r="BW1530" t="s">
        <v>73</v>
      </c>
      <c r="BX1530" s="11"/>
      <c r="BY1530" s="11"/>
      <c r="BZ1530" s="11"/>
    </row>
    <row r="1531" spans="1:78" x14ac:dyDescent="0.2">
      <c r="A1531" t="s">
        <v>2106</v>
      </c>
      <c r="C1531" t="s">
        <v>1483</v>
      </c>
      <c r="D1531" t="s">
        <v>61</v>
      </c>
      <c r="E1531" t="s">
        <v>738</v>
      </c>
      <c r="F1531" t="s">
        <v>750</v>
      </c>
      <c r="G1531" t="s">
        <v>440</v>
      </c>
      <c r="H1531" t="s">
        <v>2105</v>
      </c>
      <c r="AK1531">
        <v>5.9</v>
      </c>
      <c r="AN1531">
        <v>4.3</v>
      </c>
      <c r="AS1531">
        <v>6.2</v>
      </c>
      <c r="AV1531">
        <v>5.0999999999999996</v>
      </c>
      <c r="BR1531" t="s">
        <v>67</v>
      </c>
      <c r="BS1531" s="1">
        <v>44816</v>
      </c>
      <c r="BT1531" t="s">
        <v>1910</v>
      </c>
      <c r="BU1531">
        <v>2585</v>
      </c>
      <c r="BX1531" s="11"/>
      <c r="BY1531" s="11"/>
      <c r="BZ1531" s="11"/>
    </row>
    <row r="1532" spans="1:78" s="10" customFormat="1" x14ac:dyDescent="0.2">
      <c r="A1532" t="s">
        <v>2107</v>
      </c>
      <c r="B1532"/>
      <c r="C1532" t="s">
        <v>1483</v>
      </c>
      <c r="D1532" t="s">
        <v>61</v>
      </c>
      <c r="E1532" t="s">
        <v>738</v>
      </c>
      <c r="F1532" t="s">
        <v>750</v>
      </c>
      <c r="G1532" t="s">
        <v>440</v>
      </c>
      <c r="H1532" t="s">
        <v>2108</v>
      </c>
      <c r="I1532"/>
      <c r="J1532"/>
      <c r="K1532"/>
      <c r="L1532"/>
      <c r="M1532"/>
      <c r="N1532"/>
      <c r="O1532"/>
      <c r="P1532"/>
      <c r="Q1532"/>
      <c r="R1532"/>
      <c r="S1532"/>
      <c r="T1532"/>
      <c r="U1532"/>
      <c r="V1532"/>
      <c r="W1532"/>
      <c r="X1532"/>
      <c r="Y1532">
        <v>5.6</v>
      </c>
      <c r="Z1532"/>
      <c r="AA1532">
        <v>8.5</v>
      </c>
      <c r="AB1532">
        <v>8.5</v>
      </c>
      <c r="AC1532"/>
      <c r="AD1532"/>
      <c r="AE1532"/>
      <c r="AF1532"/>
      <c r="AG1532">
        <v>4.3</v>
      </c>
      <c r="AH1532">
        <v>8</v>
      </c>
      <c r="AI1532"/>
      <c r="AJ1532">
        <v>8</v>
      </c>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t="s">
        <v>3420</v>
      </c>
      <c r="BR1532" t="s">
        <v>67</v>
      </c>
      <c r="BS1532" s="1">
        <v>44816</v>
      </c>
      <c r="BT1532" t="s">
        <v>1910</v>
      </c>
      <c r="BU1532">
        <v>2585</v>
      </c>
      <c r="BV1532"/>
      <c r="BW1532"/>
      <c r="BX1532" s="11"/>
      <c r="BY1532" s="11"/>
      <c r="BZ1532" s="11"/>
    </row>
    <row r="1533" spans="1:78" x14ac:dyDescent="0.2">
      <c r="A1533" t="s">
        <v>749</v>
      </c>
      <c r="C1533" t="s">
        <v>1483</v>
      </c>
      <c r="D1533" t="s">
        <v>61</v>
      </c>
      <c r="E1533" t="s">
        <v>738</v>
      </c>
      <c r="F1533" t="s">
        <v>750</v>
      </c>
      <c r="G1533" t="s">
        <v>440</v>
      </c>
      <c r="H1533" t="s">
        <v>750</v>
      </c>
      <c r="Q1533">
        <v>7</v>
      </c>
      <c r="T1533">
        <v>7.6</v>
      </c>
      <c r="U1533">
        <v>6.4</v>
      </c>
      <c r="X1533">
        <v>9</v>
      </c>
      <c r="Y1533">
        <v>5.2</v>
      </c>
      <c r="AB1533">
        <v>9</v>
      </c>
      <c r="AC1533">
        <v>5</v>
      </c>
      <c r="AF1533">
        <v>10.199999999999999</v>
      </c>
      <c r="AG1533">
        <v>3.5</v>
      </c>
      <c r="AJ1533">
        <v>8</v>
      </c>
      <c r="AK1533">
        <v>5.9</v>
      </c>
      <c r="AN1533">
        <v>4.8</v>
      </c>
      <c r="AO1533">
        <v>6.9</v>
      </c>
      <c r="AR1533">
        <v>5.4</v>
      </c>
      <c r="AS1533">
        <v>6.9</v>
      </c>
      <c r="AV1533">
        <v>5.4</v>
      </c>
      <c r="AW1533">
        <v>5.5</v>
      </c>
      <c r="AZ1533">
        <v>5</v>
      </c>
      <c r="BA1533">
        <v>5.3</v>
      </c>
      <c r="BD1533">
        <v>5</v>
      </c>
      <c r="BE1533">
        <v>5.9</v>
      </c>
      <c r="BH1533">
        <v>4.2</v>
      </c>
      <c r="BR1533" t="s">
        <v>67</v>
      </c>
      <c r="BS1533"/>
      <c r="BT1533" t="s">
        <v>200</v>
      </c>
      <c r="BU1533">
        <v>7016</v>
      </c>
      <c r="BX1533" s="11"/>
      <c r="BY1533" s="11"/>
      <c r="BZ1533" s="11"/>
    </row>
    <row r="1534" spans="1:78" x14ac:dyDescent="0.2">
      <c r="A1534" t="s">
        <v>751</v>
      </c>
      <c r="C1534" t="s">
        <v>1483</v>
      </c>
      <c r="D1534" t="s">
        <v>61</v>
      </c>
      <c r="E1534" t="s">
        <v>738</v>
      </c>
      <c r="F1534" t="s">
        <v>750</v>
      </c>
      <c r="G1534" t="s">
        <v>440</v>
      </c>
      <c r="H1534" t="s">
        <v>750</v>
      </c>
      <c r="M1534">
        <v>6.2</v>
      </c>
      <c r="Q1534">
        <v>7</v>
      </c>
      <c r="T1534">
        <v>8.1999999999999993</v>
      </c>
      <c r="U1534">
        <v>6.9</v>
      </c>
      <c r="X1534">
        <v>9.5</v>
      </c>
      <c r="Y1534">
        <v>5.3</v>
      </c>
      <c r="AB1534">
        <v>9.4</v>
      </c>
      <c r="AC1534">
        <v>5</v>
      </c>
      <c r="AF1534">
        <v>10.7</v>
      </c>
      <c r="AG1534">
        <v>4</v>
      </c>
      <c r="AJ1534">
        <v>9</v>
      </c>
      <c r="AK1534">
        <v>6.3</v>
      </c>
      <c r="AN1534">
        <v>4.5</v>
      </c>
      <c r="AO1534">
        <v>6.8</v>
      </c>
      <c r="AR1534">
        <v>5.5</v>
      </c>
      <c r="BR1534" t="s">
        <v>67</v>
      </c>
      <c r="BS1534"/>
      <c r="BT1534" t="s">
        <v>200</v>
      </c>
      <c r="BU1534">
        <v>7016</v>
      </c>
      <c r="BX1534" s="11"/>
      <c r="BY1534" s="11"/>
      <c r="BZ1534" s="11"/>
    </row>
    <row r="1535" spans="1:78" x14ac:dyDescent="0.2">
      <c r="A1535" t="s">
        <v>752</v>
      </c>
      <c r="C1535" t="s">
        <v>1483</v>
      </c>
      <c r="D1535" t="s">
        <v>61</v>
      </c>
      <c r="E1535" t="s">
        <v>738</v>
      </c>
      <c r="F1535" t="s">
        <v>750</v>
      </c>
      <c r="G1535" t="s">
        <v>440</v>
      </c>
      <c r="H1535" t="s">
        <v>750</v>
      </c>
      <c r="M1535">
        <v>5.8</v>
      </c>
      <c r="P1535">
        <v>5.3</v>
      </c>
      <c r="Q1535">
        <v>7.3</v>
      </c>
      <c r="T1535">
        <v>7.3</v>
      </c>
      <c r="U1535">
        <v>6</v>
      </c>
      <c r="X1535">
        <v>8.8000000000000007</v>
      </c>
      <c r="Y1535">
        <v>5.4</v>
      </c>
      <c r="AB1535">
        <v>8.6999999999999993</v>
      </c>
      <c r="AC1535">
        <v>4.7</v>
      </c>
      <c r="AF1535">
        <v>10</v>
      </c>
      <c r="AG1535">
        <v>3.9</v>
      </c>
      <c r="AJ1535">
        <v>8.1999999999999993</v>
      </c>
      <c r="BR1535" t="s">
        <v>67</v>
      </c>
      <c r="BS1535"/>
      <c r="BT1535" t="s">
        <v>200</v>
      </c>
      <c r="BU1535">
        <v>7016</v>
      </c>
      <c r="BX1535" s="11"/>
      <c r="BY1535" s="11"/>
      <c r="BZ1535" s="11"/>
    </row>
    <row r="1536" spans="1:78" x14ac:dyDescent="0.2">
      <c r="A1536" t="s">
        <v>753</v>
      </c>
      <c r="C1536" t="s">
        <v>1483</v>
      </c>
      <c r="D1536" t="s">
        <v>61</v>
      </c>
      <c r="E1536" t="s">
        <v>738</v>
      </c>
      <c r="F1536" t="s">
        <v>750</v>
      </c>
      <c r="G1536" t="s">
        <v>440</v>
      </c>
      <c r="H1536" t="s">
        <v>750</v>
      </c>
      <c r="AK1536">
        <v>5.9</v>
      </c>
      <c r="AN1536">
        <v>4.5</v>
      </c>
      <c r="AO1536">
        <v>6.6</v>
      </c>
      <c r="AR1536">
        <v>5</v>
      </c>
      <c r="AS1536">
        <v>6.7</v>
      </c>
      <c r="AV1536">
        <v>5</v>
      </c>
      <c r="AW1536">
        <v>5.6</v>
      </c>
      <c r="AZ1536">
        <v>4.4000000000000004</v>
      </c>
      <c r="BA1536">
        <v>5.5</v>
      </c>
      <c r="BD1536">
        <v>4.5999999999999996</v>
      </c>
      <c r="BE1536">
        <v>5.9</v>
      </c>
      <c r="BH1536">
        <v>4</v>
      </c>
      <c r="BR1536" t="s">
        <v>67</v>
      </c>
      <c r="BS1536"/>
      <c r="BT1536" t="s">
        <v>200</v>
      </c>
      <c r="BU1536">
        <v>7016</v>
      </c>
      <c r="BX1536" s="11"/>
      <c r="BY1536" s="11"/>
      <c r="BZ1536" s="11"/>
    </row>
    <row r="1537" spans="1:78" x14ac:dyDescent="0.2">
      <c r="A1537" t="s">
        <v>754</v>
      </c>
      <c r="C1537" t="s">
        <v>1483</v>
      </c>
      <c r="D1537" t="s">
        <v>61</v>
      </c>
      <c r="E1537" t="s">
        <v>738</v>
      </c>
      <c r="F1537" t="s">
        <v>750</v>
      </c>
      <c r="G1537" t="s">
        <v>440</v>
      </c>
      <c r="H1537" t="s">
        <v>750</v>
      </c>
      <c r="AK1537">
        <v>5.8</v>
      </c>
      <c r="AN1537">
        <v>4</v>
      </c>
      <c r="AO1537">
        <v>6.7</v>
      </c>
      <c r="AR1537">
        <v>4.7</v>
      </c>
      <c r="AS1537">
        <v>6.4</v>
      </c>
      <c r="AV1537">
        <v>4.7</v>
      </c>
      <c r="AW1537">
        <v>5.7</v>
      </c>
      <c r="AZ1537">
        <v>4.4000000000000004</v>
      </c>
      <c r="BA1537">
        <v>5.2</v>
      </c>
      <c r="BD1537">
        <v>4.5</v>
      </c>
      <c r="BE1537">
        <v>6.1</v>
      </c>
      <c r="BH1537">
        <v>4</v>
      </c>
      <c r="BR1537" t="s">
        <v>67</v>
      </c>
      <c r="BS1537"/>
      <c r="BT1537" t="s">
        <v>200</v>
      </c>
      <c r="BU1537">
        <v>7016</v>
      </c>
      <c r="BX1537" s="11"/>
      <c r="BY1537" s="11"/>
      <c r="BZ1537" s="11"/>
    </row>
    <row r="1538" spans="1:78" x14ac:dyDescent="0.2">
      <c r="A1538" t="s">
        <v>755</v>
      </c>
      <c r="C1538" t="s">
        <v>1483</v>
      </c>
      <c r="D1538" t="s">
        <v>61</v>
      </c>
      <c r="E1538" t="s">
        <v>738</v>
      </c>
      <c r="F1538" t="s">
        <v>750</v>
      </c>
      <c r="G1538" t="s">
        <v>440</v>
      </c>
      <c r="H1538" t="s">
        <v>750</v>
      </c>
      <c r="AO1538">
        <v>6.2</v>
      </c>
      <c r="AR1538">
        <v>5</v>
      </c>
      <c r="AS1538">
        <v>6.4</v>
      </c>
      <c r="AV1538">
        <v>5.3</v>
      </c>
      <c r="AW1538">
        <v>5.3</v>
      </c>
      <c r="AZ1538">
        <v>4.5</v>
      </c>
      <c r="BA1538">
        <v>4.7</v>
      </c>
      <c r="BD1538">
        <v>4.8</v>
      </c>
      <c r="BE1538">
        <v>5.6</v>
      </c>
      <c r="BH1538">
        <v>4.0999999999999996</v>
      </c>
      <c r="BR1538" t="s">
        <v>67</v>
      </c>
      <c r="BS1538"/>
      <c r="BT1538" t="s">
        <v>200</v>
      </c>
      <c r="BU1538">
        <v>7016</v>
      </c>
      <c r="BX1538" s="11"/>
      <c r="BY1538" s="11"/>
      <c r="BZ1538" s="11"/>
    </row>
    <row r="1539" spans="1:78" x14ac:dyDescent="0.2">
      <c r="A1539" t="s">
        <v>756</v>
      </c>
      <c r="C1539" t="s">
        <v>1483</v>
      </c>
      <c r="D1539" t="s">
        <v>61</v>
      </c>
      <c r="E1539" t="s">
        <v>738</v>
      </c>
      <c r="F1539" t="s">
        <v>750</v>
      </c>
      <c r="G1539" t="s">
        <v>440</v>
      </c>
      <c r="H1539" t="s">
        <v>750</v>
      </c>
      <c r="M1539">
        <v>6.2</v>
      </c>
      <c r="P1539">
        <v>6.9</v>
      </c>
      <c r="AO1539">
        <v>7.5</v>
      </c>
      <c r="AR1539">
        <v>5.9</v>
      </c>
      <c r="AS1539">
        <v>7</v>
      </c>
      <c r="AV1539">
        <v>5.8</v>
      </c>
      <c r="AW1539">
        <v>5.6</v>
      </c>
      <c r="AZ1539">
        <v>4.8</v>
      </c>
      <c r="BA1539">
        <v>5.4</v>
      </c>
      <c r="BD1539">
        <v>5</v>
      </c>
      <c r="BR1539" t="s">
        <v>67</v>
      </c>
      <c r="BS1539"/>
      <c r="BT1539" t="s">
        <v>200</v>
      </c>
      <c r="BU1539">
        <v>7016</v>
      </c>
      <c r="BX1539" s="11"/>
      <c r="BY1539" s="11"/>
      <c r="BZ1539" s="11"/>
    </row>
    <row r="1540" spans="1:78" x14ac:dyDescent="0.2">
      <c r="A1540" t="s">
        <v>757</v>
      </c>
      <c r="C1540" t="s">
        <v>1483</v>
      </c>
      <c r="D1540" t="s">
        <v>61</v>
      </c>
      <c r="E1540" t="s">
        <v>738</v>
      </c>
      <c r="F1540" t="s">
        <v>750</v>
      </c>
      <c r="G1540" t="s">
        <v>440</v>
      </c>
      <c r="H1540" t="s">
        <v>750</v>
      </c>
      <c r="Q1540">
        <v>6.7</v>
      </c>
      <c r="T1540">
        <v>7.2</v>
      </c>
      <c r="U1540">
        <v>6.3</v>
      </c>
      <c r="X1540">
        <v>8.1</v>
      </c>
      <c r="Y1540">
        <v>5.2</v>
      </c>
      <c r="AB1540">
        <v>8.5</v>
      </c>
      <c r="AC1540">
        <v>5</v>
      </c>
      <c r="AF1540">
        <v>8</v>
      </c>
      <c r="AG1540">
        <v>3.6</v>
      </c>
      <c r="AJ1540">
        <v>7.9</v>
      </c>
      <c r="BH1540">
        <v>4</v>
      </c>
      <c r="BR1540" t="s">
        <v>67</v>
      </c>
      <c r="BS1540"/>
      <c r="BT1540" t="s">
        <v>200</v>
      </c>
      <c r="BU1540">
        <v>7016</v>
      </c>
      <c r="BX1540" s="11"/>
      <c r="BY1540" s="11"/>
      <c r="BZ1540" s="11"/>
    </row>
    <row r="1541" spans="1:78" x14ac:dyDescent="0.2">
      <c r="A1541" t="s">
        <v>758</v>
      </c>
      <c r="C1541" t="s">
        <v>1483</v>
      </c>
      <c r="D1541" t="s">
        <v>61</v>
      </c>
      <c r="E1541" t="s">
        <v>738</v>
      </c>
      <c r="F1541" t="s">
        <v>750</v>
      </c>
      <c r="G1541" t="s">
        <v>440</v>
      </c>
      <c r="H1541" t="s">
        <v>750</v>
      </c>
      <c r="M1541">
        <v>5.9</v>
      </c>
      <c r="P1541">
        <v>5.5</v>
      </c>
      <c r="Q1541">
        <v>6.4</v>
      </c>
      <c r="T1541">
        <v>7.1</v>
      </c>
      <c r="U1541">
        <v>6.4</v>
      </c>
      <c r="X1541">
        <v>8.6</v>
      </c>
      <c r="Y1541">
        <v>5.2</v>
      </c>
      <c r="AB1541">
        <v>8.8000000000000007</v>
      </c>
      <c r="AC1541">
        <v>5</v>
      </c>
      <c r="AF1541">
        <v>9.6999999999999993</v>
      </c>
      <c r="AK1541">
        <v>6</v>
      </c>
      <c r="AN1541">
        <v>4.4000000000000004</v>
      </c>
      <c r="AO1541">
        <v>6.9</v>
      </c>
      <c r="AR1541">
        <v>4.7</v>
      </c>
      <c r="AS1541">
        <v>6.6</v>
      </c>
      <c r="AV1541">
        <v>5</v>
      </c>
      <c r="BR1541" t="s">
        <v>67</v>
      </c>
      <c r="BS1541"/>
      <c r="BT1541" t="s">
        <v>200</v>
      </c>
      <c r="BU1541">
        <v>7016</v>
      </c>
      <c r="BV1541" t="s">
        <v>69</v>
      </c>
      <c r="BW1541" t="s">
        <v>200</v>
      </c>
      <c r="BX1541" s="11"/>
      <c r="BY1541" s="11"/>
      <c r="BZ1541" s="11"/>
    </row>
    <row r="1542" spans="1:78" s="10" customFormat="1" x14ac:dyDescent="0.2">
      <c r="A1542" t="s">
        <v>759</v>
      </c>
      <c r="B1542"/>
      <c r="C1542" t="s">
        <v>1483</v>
      </c>
      <c r="D1542" t="s">
        <v>61</v>
      </c>
      <c r="E1542" t="s">
        <v>738</v>
      </c>
      <c r="F1542" t="s">
        <v>750</v>
      </c>
      <c r="G1542" t="s">
        <v>440</v>
      </c>
      <c r="H1542" t="s">
        <v>750</v>
      </c>
      <c r="I1542"/>
      <c r="J1542"/>
      <c r="K1542"/>
      <c r="L1542"/>
      <c r="M1542"/>
      <c r="N1542"/>
      <c r="O1542"/>
      <c r="P1542"/>
      <c r="Q1542"/>
      <c r="R1542"/>
      <c r="S1542"/>
      <c r="T1542"/>
      <c r="U1542">
        <v>6.4</v>
      </c>
      <c r="V1542"/>
      <c r="W1542"/>
      <c r="X1542">
        <v>8</v>
      </c>
      <c r="Y1542">
        <v>5.4</v>
      </c>
      <c r="Z1542"/>
      <c r="AA1542"/>
      <c r="AB1542">
        <v>8.6999999999999993</v>
      </c>
      <c r="AC1542">
        <v>4.8</v>
      </c>
      <c r="AD1542"/>
      <c r="AE1542"/>
      <c r="AF1542">
        <v>10</v>
      </c>
      <c r="AG1542">
        <v>4</v>
      </c>
      <c r="AH1542"/>
      <c r="AI1542"/>
      <c r="AJ1542">
        <v>8.1999999999999993</v>
      </c>
      <c r="AK1542"/>
      <c r="AL1542"/>
      <c r="AM1542"/>
      <c r="AN1542"/>
      <c r="AO1542">
        <v>7</v>
      </c>
      <c r="AP1542"/>
      <c r="AQ1542"/>
      <c r="AR1542">
        <v>5</v>
      </c>
      <c r="AS1542">
        <v>6.5</v>
      </c>
      <c r="AT1542"/>
      <c r="AU1542"/>
      <c r="AV1542">
        <v>4.9000000000000004</v>
      </c>
      <c r="AW1542"/>
      <c r="AX1542"/>
      <c r="AY1542"/>
      <c r="AZ1542"/>
      <c r="BA1542">
        <v>4.9000000000000004</v>
      </c>
      <c r="BB1542"/>
      <c r="BC1542"/>
      <c r="BD1542">
        <v>4.5999999999999996</v>
      </c>
      <c r="BE1542">
        <v>5.0999999999999996</v>
      </c>
      <c r="BF1542"/>
      <c r="BG1542"/>
      <c r="BH1542">
        <v>3.6</v>
      </c>
      <c r="BI1542"/>
      <c r="BJ1542"/>
      <c r="BK1542"/>
      <c r="BL1542"/>
      <c r="BM1542"/>
      <c r="BN1542"/>
      <c r="BO1542"/>
      <c r="BP1542"/>
      <c r="BQ1542"/>
      <c r="BR1542" t="s">
        <v>67</v>
      </c>
      <c r="BS1542"/>
      <c r="BT1542" t="s">
        <v>200</v>
      </c>
      <c r="BU1542">
        <v>7016</v>
      </c>
      <c r="BV1542"/>
      <c r="BW1542"/>
      <c r="BX1542" s="11"/>
      <c r="BY1542" s="11"/>
      <c r="BZ1542" s="11"/>
    </row>
    <row r="1543" spans="1:78" s="10" customFormat="1" ht="20.25" customHeight="1" x14ac:dyDescent="0.2">
      <c r="A1543" t="s">
        <v>760</v>
      </c>
      <c r="B1543"/>
      <c r="C1543" t="s">
        <v>1483</v>
      </c>
      <c r="D1543" t="s">
        <v>61</v>
      </c>
      <c r="E1543" t="s">
        <v>738</v>
      </c>
      <c r="F1543" t="s">
        <v>750</v>
      </c>
      <c r="G1543" t="s">
        <v>440</v>
      </c>
      <c r="H1543" t="s">
        <v>750</v>
      </c>
      <c r="I1543"/>
      <c r="J1543"/>
      <c r="K1543"/>
      <c r="L1543"/>
      <c r="M1543"/>
      <c r="N1543"/>
      <c r="O1543"/>
      <c r="P1543"/>
      <c r="Q1543">
        <v>7</v>
      </c>
      <c r="R1543"/>
      <c r="S1543"/>
      <c r="T1543">
        <v>7.3</v>
      </c>
      <c r="U1543"/>
      <c r="V1543"/>
      <c r="W1543"/>
      <c r="X1543"/>
      <c r="Y1543"/>
      <c r="Z1543"/>
      <c r="AA1543"/>
      <c r="AB1543"/>
      <c r="AC1543"/>
      <c r="AD1543"/>
      <c r="AE1543"/>
      <c r="AF1543"/>
      <c r="AG1543"/>
      <c r="AH1543"/>
      <c r="AI1543"/>
      <c r="AJ1543"/>
      <c r="AK1543">
        <v>5.5</v>
      </c>
      <c r="AL1543"/>
      <c r="AM1543"/>
      <c r="AN1543">
        <v>4</v>
      </c>
      <c r="AO1543">
        <v>6.5</v>
      </c>
      <c r="AP1543"/>
      <c r="AQ1543"/>
      <c r="AR1543">
        <v>4.8</v>
      </c>
      <c r="AS1543">
        <v>6.5</v>
      </c>
      <c r="AT1543"/>
      <c r="AU1543"/>
      <c r="AV1543">
        <v>5.0999999999999996</v>
      </c>
      <c r="AW1543">
        <v>5.7</v>
      </c>
      <c r="AX1543"/>
      <c r="AY1543"/>
      <c r="AZ1543">
        <v>4.4000000000000004</v>
      </c>
      <c r="BA1543">
        <v>5.2</v>
      </c>
      <c r="BB1543"/>
      <c r="BC1543"/>
      <c r="BD1543">
        <v>4.8</v>
      </c>
      <c r="BE1543">
        <v>6.2</v>
      </c>
      <c r="BF1543"/>
      <c r="BG1543"/>
      <c r="BH1543">
        <v>4.0999999999999996</v>
      </c>
      <c r="BI1543"/>
      <c r="BJ1543"/>
      <c r="BK1543"/>
      <c r="BL1543"/>
      <c r="BM1543"/>
      <c r="BN1543"/>
      <c r="BO1543"/>
      <c r="BP1543"/>
      <c r="BQ1543"/>
      <c r="BR1543" t="s">
        <v>67</v>
      </c>
      <c r="BS1543"/>
      <c r="BT1543" t="s">
        <v>200</v>
      </c>
      <c r="BU1543">
        <v>7016</v>
      </c>
      <c r="BV1543" t="s">
        <v>69</v>
      </c>
      <c r="BW1543" t="s">
        <v>200</v>
      </c>
      <c r="BX1543" s="11"/>
      <c r="BY1543" s="11"/>
      <c r="BZ1543" s="11"/>
    </row>
    <row r="1544" spans="1:78" x14ac:dyDescent="0.2">
      <c r="A1544" t="s">
        <v>761</v>
      </c>
      <c r="C1544" t="s">
        <v>1483</v>
      </c>
      <c r="D1544" t="s">
        <v>61</v>
      </c>
      <c r="E1544" t="s">
        <v>738</v>
      </c>
      <c r="F1544" t="s">
        <v>750</v>
      </c>
      <c r="G1544" t="s">
        <v>440</v>
      </c>
      <c r="H1544" t="s">
        <v>750</v>
      </c>
      <c r="Q1544">
        <v>7</v>
      </c>
      <c r="T1544">
        <v>7.4</v>
      </c>
      <c r="U1544">
        <v>6.5</v>
      </c>
      <c r="X1544">
        <v>9.1</v>
      </c>
      <c r="Y1544">
        <v>5.0999999999999996</v>
      </c>
      <c r="AB1544">
        <v>9.3000000000000007</v>
      </c>
      <c r="AC1544">
        <v>4.8</v>
      </c>
      <c r="AF1544">
        <v>10</v>
      </c>
      <c r="BR1544" t="s">
        <v>67</v>
      </c>
      <c r="BS1544"/>
      <c r="BT1544" t="s">
        <v>200</v>
      </c>
      <c r="BU1544">
        <v>7016</v>
      </c>
      <c r="BX1544" s="11"/>
      <c r="BY1544" s="11"/>
      <c r="BZ1544" s="11"/>
    </row>
    <row r="1545" spans="1:78" x14ac:dyDescent="0.2">
      <c r="A1545" t="s">
        <v>762</v>
      </c>
      <c r="C1545" t="s">
        <v>1483</v>
      </c>
      <c r="D1545" t="s">
        <v>61</v>
      </c>
      <c r="E1545" t="s">
        <v>738</v>
      </c>
      <c r="F1545" t="s">
        <v>750</v>
      </c>
      <c r="G1545" t="s">
        <v>440</v>
      </c>
      <c r="H1545" t="s">
        <v>750</v>
      </c>
      <c r="U1545">
        <v>6.2</v>
      </c>
      <c r="X1545">
        <v>9.4</v>
      </c>
      <c r="Y1545">
        <v>4.5</v>
      </c>
      <c r="AB1545">
        <v>8.6999999999999993</v>
      </c>
      <c r="BR1545" t="s">
        <v>67</v>
      </c>
      <c r="BS1545"/>
      <c r="BT1545" t="s">
        <v>275</v>
      </c>
      <c r="BU1545">
        <v>17228</v>
      </c>
      <c r="BV1545" t="s">
        <v>60</v>
      </c>
      <c r="BW1545" t="s">
        <v>275</v>
      </c>
      <c r="BX1545" s="11"/>
      <c r="BY1545" s="11"/>
      <c r="BZ1545" s="11"/>
    </row>
    <row r="1546" spans="1:78" x14ac:dyDescent="0.2">
      <c r="A1546" t="s">
        <v>2109</v>
      </c>
      <c r="C1546" t="s">
        <v>1483</v>
      </c>
      <c r="D1546" t="s">
        <v>61</v>
      </c>
      <c r="E1546" t="s">
        <v>738</v>
      </c>
      <c r="F1546" t="s">
        <v>750</v>
      </c>
      <c r="G1546" t="s">
        <v>440</v>
      </c>
      <c r="H1546" t="s">
        <v>750</v>
      </c>
      <c r="AC1546">
        <v>5</v>
      </c>
      <c r="AK1546">
        <v>5.9</v>
      </c>
      <c r="AN1546">
        <v>4.4000000000000004</v>
      </c>
      <c r="AO1546">
        <v>6.5</v>
      </c>
      <c r="AR1546">
        <v>5.2</v>
      </c>
      <c r="AW1546">
        <v>5.6</v>
      </c>
      <c r="AX1546">
        <v>4.8</v>
      </c>
      <c r="AY1546">
        <v>5</v>
      </c>
      <c r="AZ1546">
        <v>5</v>
      </c>
      <c r="BA1546">
        <v>4.8</v>
      </c>
      <c r="BB1546">
        <v>5.2</v>
      </c>
      <c r="BC1546">
        <v>4.9000000000000004</v>
      </c>
      <c r="BD1546">
        <v>5.2</v>
      </c>
      <c r="BE1546">
        <v>5.7</v>
      </c>
      <c r="BF1546">
        <v>4.3</v>
      </c>
      <c r="BG1546">
        <v>3.9</v>
      </c>
      <c r="BH1546">
        <v>4.3</v>
      </c>
      <c r="BQ1546" t="s">
        <v>3421</v>
      </c>
      <c r="BR1546" t="s">
        <v>67</v>
      </c>
      <c r="BS1546" s="1">
        <v>44816</v>
      </c>
      <c r="BT1546" t="s">
        <v>1910</v>
      </c>
      <c r="BU1546">
        <v>2585</v>
      </c>
      <c r="BX1546" s="11"/>
      <c r="BY1546" s="11"/>
      <c r="BZ1546" s="11"/>
    </row>
    <row r="1547" spans="1:78" x14ac:dyDescent="0.2">
      <c r="A1547" s="11" t="s">
        <v>1700</v>
      </c>
      <c r="B1547" s="11"/>
      <c r="C1547" s="11" t="s">
        <v>1483</v>
      </c>
      <c r="D1547" s="11" t="s">
        <v>61</v>
      </c>
      <c r="E1547" s="11" t="s">
        <v>738</v>
      </c>
      <c r="F1547" s="11" t="s">
        <v>750</v>
      </c>
      <c r="G1547" s="11" t="s">
        <v>738</v>
      </c>
      <c r="H1547" s="11" t="s">
        <v>750</v>
      </c>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1"/>
      <c r="BH1547" s="11"/>
      <c r="BI1547" s="11"/>
      <c r="BJ1547" s="11"/>
      <c r="BK1547" s="11"/>
      <c r="BL1547" s="11"/>
      <c r="BM1547" s="11"/>
      <c r="BN1547" s="11"/>
      <c r="BO1547" s="11"/>
      <c r="BP1547" s="11"/>
      <c r="BQ1547" s="11"/>
      <c r="BR1547" s="11"/>
      <c r="BS1547" s="11"/>
      <c r="BT1547" s="11"/>
      <c r="BU1547" s="11"/>
      <c r="BV1547" s="11"/>
      <c r="BW1547" s="11"/>
      <c r="BX1547" s="11"/>
      <c r="BY1547" s="11"/>
      <c r="BZ1547" s="11"/>
    </row>
    <row r="1548" spans="1:78" x14ac:dyDescent="0.2">
      <c r="A1548" t="s">
        <v>737</v>
      </c>
      <c r="C1548" t="s">
        <v>1483</v>
      </c>
      <c r="D1548" t="s">
        <v>61</v>
      </c>
      <c r="E1548" t="s">
        <v>738</v>
      </c>
      <c r="F1548" t="s">
        <v>750</v>
      </c>
      <c r="G1548" t="s">
        <v>738</v>
      </c>
      <c r="H1548" t="s">
        <v>750</v>
      </c>
      <c r="Q1548">
        <v>6.5</v>
      </c>
      <c r="T1548">
        <v>7</v>
      </c>
      <c r="U1548">
        <v>5.5</v>
      </c>
      <c r="X1548">
        <v>8</v>
      </c>
      <c r="Y1548">
        <v>5</v>
      </c>
      <c r="AB1548">
        <v>8.5</v>
      </c>
      <c r="AG1548">
        <v>3.5</v>
      </c>
      <c r="AJ1548">
        <v>8</v>
      </c>
      <c r="BR1548" t="s">
        <v>67</v>
      </c>
      <c r="BS1548" s="1">
        <v>44797</v>
      </c>
      <c r="BT1548" t="s">
        <v>73</v>
      </c>
      <c r="BU1548">
        <v>36083</v>
      </c>
      <c r="BV1548" t="s">
        <v>60</v>
      </c>
      <c r="BW1548" t="s">
        <v>73</v>
      </c>
      <c r="BX1548" s="11"/>
      <c r="BY1548" s="11"/>
      <c r="BZ1548" s="11"/>
    </row>
    <row r="1549" spans="1:78" x14ac:dyDescent="0.2">
      <c r="A1549" t="s">
        <v>741</v>
      </c>
      <c r="C1549" t="s">
        <v>1483</v>
      </c>
      <c r="D1549" t="s">
        <v>61</v>
      </c>
      <c r="E1549" t="s">
        <v>738</v>
      </c>
      <c r="F1549" t="s">
        <v>750</v>
      </c>
      <c r="G1549" t="s">
        <v>738</v>
      </c>
      <c r="H1549" t="s">
        <v>750</v>
      </c>
      <c r="AW1549">
        <v>5.5</v>
      </c>
      <c r="AZ1549">
        <v>4.5</v>
      </c>
      <c r="BE1549">
        <v>5.5</v>
      </c>
      <c r="BH1549">
        <v>3.8</v>
      </c>
      <c r="BR1549" t="s">
        <v>67</v>
      </c>
      <c r="BS1549" s="1">
        <v>44797</v>
      </c>
      <c r="BT1549" t="s">
        <v>73</v>
      </c>
      <c r="BU1549">
        <v>36083</v>
      </c>
      <c r="BV1549" t="s">
        <v>60</v>
      </c>
      <c r="BW1549" t="s">
        <v>73</v>
      </c>
      <c r="BX1549" s="11"/>
      <c r="BY1549" s="11"/>
      <c r="BZ1549" s="11"/>
    </row>
    <row r="1550" spans="1:78" x14ac:dyDescent="0.2">
      <c r="A1550" t="s">
        <v>742</v>
      </c>
      <c r="C1550" t="s">
        <v>1483</v>
      </c>
      <c r="D1550" t="s">
        <v>61</v>
      </c>
      <c r="E1550" t="s">
        <v>738</v>
      </c>
      <c r="F1550" t="s">
        <v>750</v>
      </c>
      <c r="G1550" t="s">
        <v>738</v>
      </c>
      <c r="H1550" t="s">
        <v>750</v>
      </c>
      <c r="AK1550">
        <v>5.4</v>
      </c>
      <c r="AO1550">
        <v>6.8</v>
      </c>
      <c r="AR1550">
        <v>5</v>
      </c>
      <c r="AS1550">
        <v>6.8</v>
      </c>
      <c r="AV1550">
        <v>5</v>
      </c>
      <c r="BR1550" t="s">
        <v>67</v>
      </c>
      <c r="BS1550" s="1">
        <v>44797</v>
      </c>
      <c r="BT1550" t="s">
        <v>73</v>
      </c>
      <c r="BU1550">
        <v>36083</v>
      </c>
      <c r="BV1550" t="s">
        <v>60</v>
      </c>
      <c r="BW1550" t="s">
        <v>73</v>
      </c>
      <c r="BX1550" s="11"/>
      <c r="BY1550" s="11"/>
      <c r="BZ1550" s="11"/>
    </row>
    <row r="1551" spans="1:78" s="10" customFormat="1" x14ac:dyDescent="0.2">
      <c r="A1551" s="6"/>
      <c r="B1551" s="6"/>
      <c r="C1551" s="6" t="s">
        <v>1483</v>
      </c>
      <c r="D1551" s="6" t="s">
        <v>61</v>
      </c>
      <c r="E1551" s="6" t="s">
        <v>738</v>
      </c>
      <c r="F1551" s="6" t="s">
        <v>750</v>
      </c>
      <c r="G1551" s="6" t="s">
        <v>738</v>
      </c>
      <c r="H1551" s="6" t="s">
        <v>750</v>
      </c>
      <c r="I1551" s="6"/>
      <c r="J1551" s="6"/>
      <c r="K1551" s="6"/>
      <c r="L1551" s="6"/>
      <c r="M1551" s="6"/>
      <c r="N1551" s="6"/>
      <c r="O1551" s="6"/>
      <c r="P1551" s="6"/>
      <c r="Q1551" s="6"/>
      <c r="R1551" s="6"/>
      <c r="S1551" s="6"/>
      <c r="T1551" s="6"/>
      <c r="U1551" s="6"/>
      <c r="V1551" s="6"/>
      <c r="W1551" s="6"/>
      <c r="X1551" s="6"/>
      <c r="Y1551" s="6"/>
      <c r="Z1551" s="6"/>
      <c r="AA1551" s="6"/>
      <c r="AB1551" s="6"/>
      <c r="AC1551" s="6"/>
      <c r="AD1551" s="6"/>
      <c r="AE1551" s="6"/>
      <c r="AF1551" s="6"/>
      <c r="AG1551" s="6"/>
      <c r="AH1551" s="6"/>
      <c r="AI1551" s="6"/>
      <c r="AJ1551" s="6"/>
      <c r="AK1551" s="6"/>
      <c r="AL1551" s="6"/>
      <c r="AM1551" s="6"/>
      <c r="AN1551" s="6"/>
      <c r="AO1551" s="6"/>
      <c r="AP1551" s="6"/>
      <c r="AQ1551" s="6"/>
      <c r="AR1551" s="6"/>
      <c r="AS1551" s="6"/>
      <c r="AT1551" s="6"/>
      <c r="AU1551" s="6"/>
      <c r="AV1551" s="6"/>
      <c r="AW1551" s="6"/>
      <c r="AX1551" s="6"/>
      <c r="AY1551" s="6"/>
      <c r="AZ1551" s="6"/>
      <c r="BA1551" s="6"/>
      <c r="BB1551" s="6"/>
      <c r="BC1551" s="6"/>
      <c r="BD1551" s="6"/>
      <c r="BE1551" s="6"/>
      <c r="BF1551" s="6"/>
      <c r="BG1551" s="6"/>
      <c r="BH1551" s="6"/>
      <c r="BI1551" s="6"/>
      <c r="BJ1551" s="6"/>
      <c r="BK1551" s="6"/>
      <c r="BL1551" s="6"/>
      <c r="BM1551" s="6"/>
      <c r="BN1551" s="6"/>
      <c r="BO1551" s="6"/>
      <c r="BP1551" s="6"/>
      <c r="BQ1551" s="6" t="s">
        <v>3707</v>
      </c>
      <c r="BR1551" s="6" t="s">
        <v>67</v>
      </c>
      <c r="BS1551" s="7">
        <v>44964</v>
      </c>
      <c r="BT1551" s="6" t="s">
        <v>3669</v>
      </c>
      <c r="BU1551" s="58" t="s">
        <v>3702</v>
      </c>
      <c r="BV1551" s="6"/>
      <c r="BW1551" s="6"/>
      <c r="BX1551" s="6"/>
      <c r="BY1551" s="6"/>
      <c r="BZ1551" s="6"/>
    </row>
    <row r="1552" spans="1:78" x14ac:dyDescent="0.2">
      <c r="A1552" s="11" t="s">
        <v>1700</v>
      </c>
      <c r="B1552" s="11"/>
      <c r="C1552" s="11" t="s">
        <v>1483</v>
      </c>
      <c r="D1552" s="11" t="s">
        <v>61</v>
      </c>
      <c r="E1552" s="11" t="s">
        <v>738</v>
      </c>
      <c r="F1552" s="11" t="s">
        <v>740</v>
      </c>
      <c r="G1552" s="11" t="s">
        <v>738</v>
      </c>
      <c r="H1552" s="11" t="s">
        <v>740</v>
      </c>
      <c r="I1552" s="11"/>
      <c r="J1552" s="11"/>
      <c r="K1552" s="11"/>
      <c r="L1552" s="11"/>
      <c r="M1552" s="11"/>
      <c r="N1552" s="11"/>
      <c r="O1552" s="11"/>
      <c r="P1552" s="11"/>
      <c r="Q1552" s="11"/>
      <c r="R1552" s="11"/>
      <c r="S1552" s="11"/>
      <c r="T1552" s="11"/>
      <c r="U1552" s="11"/>
      <c r="V1552" s="11"/>
      <c r="W1552" s="11"/>
      <c r="X1552" s="11"/>
      <c r="Y1552" s="11"/>
      <c r="Z1552" s="11"/>
      <c r="AA1552" s="11"/>
      <c r="AB1552" s="11"/>
      <c r="AC1552" s="11"/>
      <c r="AD1552" s="11"/>
      <c r="AE1552" s="11"/>
      <c r="AF1552" s="11"/>
      <c r="AG1552" s="11"/>
      <c r="AH1552" s="11"/>
      <c r="AI1552" s="11"/>
      <c r="AJ1552" s="11"/>
      <c r="AK1552" s="11"/>
      <c r="AL1552" s="11"/>
      <c r="AM1552" s="11"/>
      <c r="AN1552" s="11"/>
      <c r="AO1552" s="11"/>
      <c r="AP1552" s="11"/>
      <c r="AQ1552" s="11"/>
      <c r="AR1552" s="11"/>
      <c r="AS1552" s="11"/>
      <c r="AT1552" s="11"/>
      <c r="AU1552" s="11"/>
      <c r="AV1552" s="11"/>
      <c r="AW1552" s="11"/>
      <c r="AX1552" s="11"/>
      <c r="AY1552" s="11"/>
      <c r="AZ1552" s="11"/>
      <c r="BA1552" s="11"/>
      <c r="BB1552" s="11"/>
      <c r="BC1552" s="11"/>
      <c r="BD1552" s="11"/>
      <c r="BE1552" s="11"/>
      <c r="BF1552" s="11"/>
      <c r="BG1552" s="11"/>
      <c r="BH1552" s="11"/>
      <c r="BI1552" s="11"/>
      <c r="BJ1552" s="11"/>
      <c r="BK1552" s="11"/>
      <c r="BL1552" s="11"/>
      <c r="BM1552" s="11"/>
      <c r="BN1552" s="11"/>
      <c r="BO1552" s="11"/>
      <c r="BP1552" s="11"/>
      <c r="BQ1552" s="11"/>
      <c r="BR1552" s="11"/>
      <c r="BS1552" s="11"/>
      <c r="BT1552" s="11"/>
      <c r="BU1552" s="11"/>
      <c r="BV1552" s="11"/>
      <c r="BW1552" s="11"/>
      <c r="BX1552" s="11"/>
      <c r="BY1552" s="11"/>
      <c r="BZ1552" s="11"/>
    </row>
    <row r="1553" spans="1:78" x14ac:dyDescent="0.2">
      <c r="A1553" t="s">
        <v>737</v>
      </c>
      <c r="C1553" t="s">
        <v>1483</v>
      </c>
      <c r="D1553" t="s">
        <v>61</v>
      </c>
      <c r="E1553" t="s">
        <v>738</v>
      </c>
      <c r="F1553" t="s">
        <v>740</v>
      </c>
      <c r="G1553" t="s">
        <v>738</v>
      </c>
      <c r="H1553" t="s">
        <v>740</v>
      </c>
      <c r="Q1553">
        <v>4.5</v>
      </c>
      <c r="T1553">
        <v>4</v>
      </c>
      <c r="U1553">
        <v>5</v>
      </c>
      <c r="X1553">
        <v>5.5</v>
      </c>
      <c r="Y1553">
        <v>4.5</v>
      </c>
      <c r="AB1553">
        <v>5.8</v>
      </c>
      <c r="AG1553">
        <v>3.5</v>
      </c>
      <c r="AJ1553">
        <v>5.6</v>
      </c>
      <c r="BR1553" t="s">
        <v>67</v>
      </c>
      <c r="BS1553" s="1">
        <v>44797</v>
      </c>
      <c r="BT1553" t="s">
        <v>73</v>
      </c>
      <c r="BU1553">
        <v>36083</v>
      </c>
      <c r="BV1553" t="s">
        <v>60</v>
      </c>
      <c r="BW1553" t="s">
        <v>73</v>
      </c>
      <c r="BX1553" s="11"/>
      <c r="BY1553" s="11"/>
      <c r="BZ1553" s="11"/>
    </row>
    <row r="1554" spans="1:78" x14ac:dyDescent="0.2">
      <c r="A1554" t="s">
        <v>741</v>
      </c>
      <c r="C1554" t="s">
        <v>1483</v>
      </c>
      <c r="D1554" t="s">
        <v>61</v>
      </c>
      <c r="E1554" t="s">
        <v>738</v>
      </c>
      <c r="F1554" t="s">
        <v>740</v>
      </c>
      <c r="G1554" t="s">
        <v>738</v>
      </c>
      <c r="H1554" t="s">
        <v>740</v>
      </c>
      <c r="AK1554">
        <v>4.5</v>
      </c>
      <c r="AO1554">
        <v>7</v>
      </c>
      <c r="AS1554">
        <v>4</v>
      </c>
      <c r="AW1554">
        <v>5</v>
      </c>
      <c r="AZ1554">
        <v>3</v>
      </c>
      <c r="BA1554">
        <v>5</v>
      </c>
      <c r="BD1554">
        <v>3.8</v>
      </c>
      <c r="BE1554">
        <v>5.2</v>
      </c>
      <c r="BR1554" t="s">
        <v>67</v>
      </c>
      <c r="BS1554" s="1">
        <v>44797</v>
      </c>
      <c r="BT1554" t="s">
        <v>73</v>
      </c>
      <c r="BU1554">
        <v>36083</v>
      </c>
      <c r="BV1554" t="s">
        <v>60</v>
      </c>
      <c r="BW1554" t="s">
        <v>73</v>
      </c>
      <c r="BX1554" s="11"/>
      <c r="BY1554" s="11"/>
      <c r="BZ1554" s="11"/>
    </row>
    <row r="1555" spans="1:78" x14ac:dyDescent="0.2">
      <c r="A1555" t="s">
        <v>742</v>
      </c>
      <c r="C1555" t="s">
        <v>1483</v>
      </c>
      <c r="D1555" t="s">
        <v>61</v>
      </c>
      <c r="E1555" t="s">
        <v>738</v>
      </c>
      <c r="F1555" t="s">
        <v>740</v>
      </c>
      <c r="G1555" t="s">
        <v>738</v>
      </c>
      <c r="H1555" t="s">
        <v>740</v>
      </c>
      <c r="BR1555" t="s">
        <v>67</v>
      </c>
      <c r="BS1555" s="1">
        <v>44797</v>
      </c>
      <c r="BT1555" t="s">
        <v>73</v>
      </c>
      <c r="BU1555">
        <v>36083</v>
      </c>
      <c r="BV1555" t="s">
        <v>60</v>
      </c>
      <c r="BW1555" t="s">
        <v>73</v>
      </c>
      <c r="BX1555" s="11"/>
      <c r="BY1555" s="11"/>
      <c r="BZ1555" s="11"/>
    </row>
    <row r="1556" spans="1:78" x14ac:dyDescent="0.2">
      <c r="A1556" s="6"/>
      <c r="B1556" s="6"/>
      <c r="C1556" s="6" t="s">
        <v>1483</v>
      </c>
      <c r="D1556" s="6" t="s">
        <v>61</v>
      </c>
      <c r="E1556" s="6" t="s">
        <v>738</v>
      </c>
      <c r="F1556" s="6" t="s">
        <v>740</v>
      </c>
      <c r="G1556" s="6" t="s">
        <v>738</v>
      </c>
      <c r="H1556" s="6" t="s">
        <v>740</v>
      </c>
      <c r="I1556" s="6"/>
      <c r="J1556" s="6"/>
      <c r="K1556" s="6"/>
      <c r="L1556" s="6"/>
      <c r="M1556" s="6"/>
      <c r="N1556" s="6"/>
      <c r="O1556" s="6"/>
      <c r="P1556" s="6"/>
      <c r="Q1556" s="6"/>
      <c r="R1556" s="6"/>
      <c r="S1556" s="6"/>
      <c r="T1556" s="6"/>
      <c r="U1556" s="6"/>
      <c r="V1556" s="6"/>
      <c r="W1556" s="6"/>
      <c r="X1556" s="6"/>
      <c r="Y1556" s="6"/>
      <c r="Z1556" s="6"/>
      <c r="AA1556" s="6"/>
      <c r="AB1556" s="6"/>
      <c r="AC1556" s="6"/>
      <c r="AD1556" s="6"/>
      <c r="AE1556" s="6"/>
      <c r="AF1556" s="6"/>
      <c r="AG1556" s="6"/>
      <c r="AH1556" s="6"/>
      <c r="AI1556" s="6"/>
      <c r="AJ1556" s="6"/>
      <c r="AK1556" s="6"/>
      <c r="AL1556" s="6"/>
      <c r="AM1556" s="6"/>
      <c r="AN1556" s="6"/>
      <c r="AO1556" s="6"/>
      <c r="AP1556" s="6"/>
      <c r="AQ1556" s="6"/>
      <c r="AR1556" s="6"/>
      <c r="AS1556" s="6"/>
      <c r="AT1556" s="6"/>
      <c r="AU1556" s="6"/>
      <c r="AV1556" s="6"/>
      <c r="AW1556" s="6"/>
      <c r="AX1556" s="6"/>
      <c r="AY1556" s="6"/>
      <c r="AZ1556" s="6"/>
      <c r="BA1556" s="6"/>
      <c r="BB1556" s="6"/>
      <c r="BC1556" s="6"/>
      <c r="BD1556" s="6"/>
      <c r="BE1556" s="6"/>
      <c r="BF1556" s="6"/>
      <c r="BG1556" s="6"/>
      <c r="BH1556" s="6"/>
      <c r="BI1556" s="6"/>
      <c r="BJ1556" s="6"/>
      <c r="BK1556" s="6"/>
      <c r="BL1556" s="6"/>
      <c r="BM1556" s="6"/>
      <c r="BN1556" s="6"/>
      <c r="BO1556" s="6"/>
      <c r="BP1556" s="6"/>
      <c r="BQ1556" s="6" t="s">
        <v>3705</v>
      </c>
      <c r="BR1556" s="6" t="s">
        <v>67</v>
      </c>
      <c r="BS1556" s="7">
        <v>44964</v>
      </c>
      <c r="BT1556" s="6" t="s">
        <v>3669</v>
      </c>
      <c r="BU1556" s="58" t="s">
        <v>3702</v>
      </c>
      <c r="BV1556" s="6"/>
      <c r="BW1556" s="6"/>
      <c r="BX1556" s="6"/>
      <c r="BY1556" s="6"/>
      <c r="BZ1556" s="6"/>
    </row>
    <row r="1557" spans="1:78" x14ac:dyDescent="0.2">
      <c r="A1557" t="s">
        <v>2212</v>
      </c>
      <c r="C1557" t="s">
        <v>1483</v>
      </c>
      <c r="D1557" t="s">
        <v>61</v>
      </c>
      <c r="E1557" t="s">
        <v>738</v>
      </c>
      <c r="F1557" t="s">
        <v>267</v>
      </c>
      <c r="G1557" t="s">
        <v>738</v>
      </c>
      <c r="H1557" t="s">
        <v>267</v>
      </c>
      <c r="BA1557">
        <v>4.1500000000000004</v>
      </c>
      <c r="BB1557">
        <v>3.55</v>
      </c>
      <c r="BC1557">
        <v>3.4</v>
      </c>
      <c r="BD1557">
        <v>3.55</v>
      </c>
      <c r="BR1557" t="s">
        <v>67</v>
      </c>
      <c r="BS1557" s="1">
        <v>44820</v>
      </c>
      <c r="BT1557" t="s">
        <v>2196</v>
      </c>
      <c r="BU1557">
        <v>2905</v>
      </c>
      <c r="BV1557" t="s">
        <v>60</v>
      </c>
      <c r="BW1557" t="s">
        <v>2196</v>
      </c>
      <c r="BX1557" s="11"/>
      <c r="BY1557" s="11"/>
      <c r="BZ1557" s="11"/>
    </row>
    <row r="1558" spans="1:78" x14ac:dyDescent="0.2">
      <c r="A1558" t="s">
        <v>2364</v>
      </c>
      <c r="C1558" t="s">
        <v>1483</v>
      </c>
      <c r="D1558" t="s">
        <v>61</v>
      </c>
      <c r="E1558" t="s">
        <v>738</v>
      </c>
      <c r="F1558" t="s">
        <v>267</v>
      </c>
      <c r="G1558" t="s">
        <v>738</v>
      </c>
      <c r="H1558" t="s">
        <v>267</v>
      </c>
      <c r="BC1558">
        <v>3.1</v>
      </c>
      <c r="BD1558">
        <v>3.1</v>
      </c>
      <c r="BF1558">
        <v>3.2</v>
      </c>
      <c r="BH1558">
        <v>3.2</v>
      </c>
      <c r="BQ1558" t="s">
        <v>2365</v>
      </c>
      <c r="BR1558" t="s">
        <v>67</v>
      </c>
      <c r="BS1558" s="1">
        <v>44824</v>
      </c>
      <c r="BT1558" t="s">
        <v>2329</v>
      </c>
      <c r="BU1558">
        <v>2930</v>
      </c>
      <c r="BX1558" s="11"/>
      <c r="BY1558" s="11"/>
      <c r="BZ1558" s="11"/>
    </row>
    <row r="1559" spans="1:78" x14ac:dyDescent="0.2">
      <c r="A1559" t="s">
        <v>2337</v>
      </c>
      <c r="C1559" t="s">
        <v>1483</v>
      </c>
      <c r="D1559" t="s">
        <v>61</v>
      </c>
      <c r="E1559" t="s">
        <v>738</v>
      </c>
      <c r="F1559" t="s">
        <v>267</v>
      </c>
      <c r="G1559" t="s">
        <v>738</v>
      </c>
      <c r="H1559" t="s">
        <v>267</v>
      </c>
      <c r="BA1559">
        <v>4.0999999999999996</v>
      </c>
      <c r="BB1559">
        <v>3.35</v>
      </c>
      <c r="BC1559">
        <v>3.4</v>
      </c>
      <c r="BD1559">
        <v>3.4</v>
      </c>
      <c r="BR1559" t="s">
        <v>67</v>
      </c>
      <c r="BS1559" s="1">
        <v>44824</v>
      </c>
      <c r="BT1559" t="s">
        <v>2329</v>
      </c>
      <c r="BU1559">
        <v>2930</v>
      </c>
      <c r="BX1559" s="11"/>
      <c r="BY1559" s="11"/>
      <c r="BZ1559" s="11"/>
    </row>
    <row r="1560" spans="1:78" ht="16" customHeight="1" x14ac:dyDescent="0.2">
      <c r="A1560" t="s">
        <v>764</v>
      </c>
      <c r="C1560" t="s">
        <v>1483</v>
      </c>
      <c r="D1560" t="s">
        <v>61</v>
      </c>
      <c r="E1560" t="s">
        <v>738</v>
      </c>
      <c r="F1560" t="s">
        <v>267</v>
      </c>
      <c r="G1560" t="s">
        <v>738</v>
      </c>
      <c r="H1560" t="s">
        <v>267</v>
      </c>
      <c r="AK1560">
        <v>3.4</v>
      </c>
      <c r="AN1560">
        <v>1.92</v>
      </c>
      <c r="AO1560">
        <v>4.5</v>
      </c>
      <c r="AR1560">
        <v>2.9</v>
      </c>
      <c r="BR1560" t="s">
        <v>67</v>
      </c>
      <c r="BS1560"/>
      <c r="BT1560" t="s">
        <v>275</v>
      </c>
      <c r="BU1560">
        <v>17228</v>
      </c>
      <c r="BV1560" t="s">
        <v>60</v>
      </c>
      <c r="BW1560" t="s">
        <v>275</v>
      </c>
      <c r="BX1560" s="11"/>
      <c r="BY1560" s="11"/>
      <c r="BZ1560" s="11"/>
    </row>
    <row r="1561" spans="1:78" x14ac:dyDescent="0.2">
      <c r="A1561" t="s">
        <v>765</v>
      </c>
      <c r="C1561" t="s">
        <v>1483</v>
      </c>
      <c r="D1561" t="s">
        <v>61</v>
      </c>
      <c r="E1561" t="s">
        <v>738</v>
      </c>
      <c r="F1561" t="s">
        <v>267</v>
      </c>
      <c r="G1561" t="s">
        <v>738</v>
      </c>
      <c r="H1561" t="s">
        <v>267</v>
      </c>
      <c r="BE1561">
        <v>4.8</v>
      </c>
      <c r="BF1561">
        <v>3.15</v>
      </c>
      <c r="BG1561">
        <v>2.65</v>
      </c>
      <c r="BH1561">
        <v>3.15</v>
      </c>
      <c r="BR1561" t="s">
        <v>67</v>
      </c>
      <c r="BS1561"/>
      <c r="BT1561" t="s">
        <v>275</v>
      </c>
      <c r="BU1561">
        <v>17228</v>
      </c>
      <c r="BV1561" t="s">
        <v>60</v>
      </c>
      <c r="BW1561" t="s">
        <v>275</v>
      </c>
      <c r="BX1561" s="11"/>
      <c r="BY1561" s="11"/>
      <c r="BZ1561" s="11"/>
    </row>
    <row r="1562" spans="1:78" x14ac:dyDescent="0.2">
      <c r="A1562" s="11" t="s">
        <v>1700</v>
      </c>
      <c r="B1562" s="11"/>
      <c r="C1562" s="11" t="s">
        <v>1483</v>
      </c>
      <c r="D1562" s="11" t="s">
        <v>61</v>
      </c>
      <c r="E1562" s="11" t="s">
        <v>775</v>
      </c>
      <c r="F1562" s="11" t="s">
        <v>1673</v>
      </c>
      <c r="G1562" s="11" t="s">
        <v>775</v>
      </c>
      <c r="H1562" s="11" t="s">
        <v>1673</v>
      </c>
      <c r="I1562" s="11"/>
      <c r="J1562" s="11"/>
      <c r="K1562" s="11"/>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1"/>
      <c r="BH1562" s="11"/>
      <c r="BI1562" s="11"/>
      <c r="BJ1562" s="11"/>
      <c r="BK1562" s="11"/>
      <c r="BL1562" s="11"/>
      <c r="BM1562" s="11"/>
      <c r="BN1562" s="11"/>
      <c r="BO1562" s="11"/>
      <c r="BP1562" s="11"/>
      <c r="BQ1562" s="11"/>
      <c r="BR1562" s="11"/>
      <c r="BS1562" s="11"/>
      <c r="BT1562" s="11"/>
      <c r="BU1562" s="11"/>
      <c r="BV1562" s="11"/>
      <c r="BW1562" s="11"/>
      <c r="BX1562" s="11"/>
      <c r="BY1562" s="11"/>
      <c r="BZ1562" s="11"/>
    </row>
    <row r="1563" spans="1:78" x14ac:dyDescent="0.2">
      <c r="A1563" t="s">
        <v>2172</v>
      </c>
      <c r="B1563" t="s">
        <v>322</v>
      </c>
      <c r="C1563" t="s">
        <v>1483</v>
      </c>
      <c r="D1563" t="s">
        <v>61</v>
      </c>
      <c r="E1563" t="s">
        <v>775</v>
      </c>
      <c r="F1563" t="s">
        <v>1673</v>
      </c>
      <c r="G1563" t="s">
        <v>978</v>
      </c>
      <c r="H1563" t="s">
        <v>1673</v>
      </c>
      <c r="AC1563">
        <v>3.5</v>
      </c>
      <c r="AF1563">
        <v>5</v>
      </c>
      <c r="BQ1563" t="s">
        <v>2173</v>
      </c>
      <c r="BR1563" t="s">
        <v>67</v>
      </c>
      <c r="BS1563" s="1">
        <v>44819</v>
      </c>
      <c r="BT1563" t="s">
        <v>59</v>
      </c>
      <c r="BU1563">
        <v>3485</v>
      </c>
      <c r="BV1563" t="s">
        <v>60</v>
      </c>
      <c r="BW1563" t="s">
        <v>59</v>
      </c>
      <c r="BX1563" s="11"/>
      <c r="BY1563" s="11"/>
      <c r="BZ1563" s="11"/>
    </row>
    <row r="1564" spans="1:78" x14ac:dyDescent="0.2">
      <c r="A1564" s="11" t="s">
        <v>1700</v>
      </c>
      <c r="B1564" s="11"/>
      <c r="C1564" s="11" t="s">
        <v>1483</v>
      </c>
      <c r="D1564" s="11" t="s">
        <v>61</v>
      </c>
      <c r="E1564" s="11" t="s">
        <v>775</v>
      </c>
      <c r="F1564" s="11" t="s">
        <v>777</v>
      </c>
      <c r="G1564" s="11" t="s">
        <v>775</v>
      </c>
      <c r="H1564" s="11" t="s">
        <v>777</v>
      </c>
      <c r="I1564" s="11"/>
      <c r="J1564" s="11"/>
      <c r="K1564" s="11"/>
      <c r="L1564" s="11"/>
      <c r="M1564" s="11"/>
      <c r="N1564" s="11"/>
      <c r="O1564" s="11"/>
      <c r="P1564" s="11"/>
      <c r="Q1564" s="11"/>
      <c r="R1564" s="11"/>
      <c r="S1564" s="11"/>
      <c r="T1564" s="11"/>
      <c r="U1564" s="11"/>
      <c r="V1564" s="11"/>
      <c r="W1564" s="11"/>
      <c r="X1564" s="11"/>
      <c r="Y1564" s="11"/>
      <c r="Z1564" s="11"/>
      <c r="AA1564" s="11"/>
      <c r="AB1564" s="11"/>
      <c r="AC1564" s="11"/>
      <c r="AD1564" s="11"/>
      <c r="AE1564" s="11"/>
      <c r="AF1564" s="11"/>
      <c r="AG1564" s="11"/>
      <c r="AH1564" s="11"/>
      <c r="AI1564" s="11"/>
      <c r="AJ1564" s="11"/>
      <c r="AK1564" s="11"/>
      <c r="AL1564" s="11"/>
      <c r="AM1564" s="11"/>
      <c r="AN1564" s="11"/>
      <c r="AO1564" s="11"/>
      <c r="AP1564" s="11"/>
      <c r="AQ1564" s="11"/>
      <c r="AR1564" s="11"/>
      <c r="AS1564" s="11"/>
      <c r="AT1564" s="11"/>
      <c r="AU1564" s="11"/>
      <c r="AV1564" s="11"/>
      <c r="AW1564" s="11"/>
      <c r="AX1564" s="11"/>
      <c r="AY1564" s="11"/>
      <c r="AZ1564" s="11"/>
      <c r="BA1564" s="11"/>
      <c r="BB1564" s="11"/>
      <c r="BC1564" s="11"/>
      <c r="BD1564" s="11"/>
      <c r="BE1564" s="11"/>
      <c r="BF1564" s="11"/>
      <c r="BG1564" s="11"/>
      <c r="BH1564" s="11"/>
      <c r="BI1564" s="11"/>
      <c r="BJ1564" s="11"/>
      <c r="BK1564" s="11"/>
      <c r="BL1564" s="11"/>
      <c r="BM1564" s="11"/>
      <c r="BN1564" s="11"/>
      <c r="BO1564" s="11"/>
      <c r="BP1564" s="11"/>
      <c r="BQ1564" s="11"/>
      <c r="BR1564" s="11"/>
      <c r="BS1564" s="11"/>
      <c r="BT1564" s="11"/>
      <c r="BU1564" s="11"/>
      <c r="BV1564" s="11"/>
      <c r="BW1564" s="11"/>
      <c r="BX1564" s="11"/>
      <c r="BY1564" s="11"/>
      <c r="BZ1564" s="11"/>
    </row>
    <row r="1565" spans="1:78" x14ac:dyDescent="0.2">
      <c r="A1565" t="s">
        <v>776</v>
      </c>
      <c r="C1565" t="s">
        <v>1483</v>
      </c>
      <c r="D1565" t="s">
        <v>61</v>
      </c>
      <c r="E1565" t="s">
        <v>775</v>
      </c>
      <c r="F1565" t="s">
        <v>777</v>
      </c>
      <c r="G1565" t="s">
        <v>775</v>
      </c>
      <c r="H1565" t="s">
        <v>777</v>
      </c>
      <c r="AS1565">
        <v>5</v>
      </c>
      <c r="AV1565">
        <v>7</v>
      </c>
      <c r="BA1565">
        <v>4.5999999999999996</v>
      </c>
      <c r="BD1565">
        <v>7</v>
      </c>
      <c r="BQ1565" t="s">
        <v>778</v>
      </c>
      <c r="BR1565" t="s">
        <v>67</v>
      </c>
      <c r="BS1565" s="1">
        <v>44796</v>
      </c>
      <c r="BT1565" t="s">
        <v>200</v>
      </c>
      <c r="BU1565">
        <v>7016</v>
      </c>
      <c r="BV1565" t="s">
        <v>69</v>
      </c>
      <c r="BW1565" t="s">
        <v>200</v>
      </c>
      <c r="BX1565" s="11"/>
      <c r="BY1565" s="11"/>
      <c r="BZ1565" s="11"/>
    </row>
    <row r="1566" spans="1:78" x14ac:dyDescent="0.2">
      <c r="A1566" t="s">
        <v>737</v>
      </c>
      <c r="C1566" t="s">
        <v>1483</v>
      </c>
      <c r="D1566" t="s">
        <v>61</v>
      </c>
      <c r="E1566" t="s">
        <v>775</v>
      </c>
      <c r="F1566" t="s">
        <v>777</v>
      </c>
      <c r="G1566" t="s">
        <v>775</v>
      </c>
      <c r="H1566" t="s">
        <v>777</v>
      </c>
      <c r="M1566">
        <v>4.5</v>
      </c>
      <c r="Q1566">
        <v>5</v>
      </c>
      <c r="T1566">
        <v>7</v>
      </c>
      <c r="U1566">
        <v>5</v>
      </c>
      <c r="X1566">
        <v>7</v>
      </c>
      <c r="BA1566">
        <v>4.5999999999999996</v>
      </c>
      <c r="BD1566">
        <v>4</v>
      </c>
      <c r="BR1566" t="s">
        <v>67</v>
      </c>
      <c r="BS1566" s="1">
        <v>44797</v>
      </c>
      <c r="BT1566" t="s">
        <v>73</v>
      </c>
      <c r="BU1566">
        <v>36083</v>
      </c>
      <c r="BV1566" t="s">
        <v>60</v>
      </c>
      <c r="BW1566" t="s">
        <v>73</v>
      </c>
      <c r="BX1566" s="11"/>
      <c r="BY1566" s="11"/>
      <c r="BZ1566" s="11"/>
    </row>
    <row r="1567" spans="1:78" x14ac:dyDescent="0.2">
      <c r="A1567" t="s">
        <v>741</v>
      </c>
      <c r="C1567" t="s">
        <v>1483</v>
      </c>
      <c r="D1567" t="s">
        <v>61</v>
      </c>
      <c r="E1567" t="s">
        <v>775</v>
      </c>
      <c r="F1567" t="s">
        <v>777</v>
      </c>
      <c r="G1567" t="s">
        <v>775</v>
      </c>
      <c r="H1567" t="s">
        <v>777</v>
      </c>
      <c r="U1567">
        <v>5</v>
      </c>
      <c r="X1567">
        <v>7</v>
      </c>
      <c r="AC1567">
        <v>4.5</v>
      </c>
      <c r="AF1567">
        <v>7</v>
      </c>
      <c r="AG1567">
        <v>4</v>
      </c>
      <c r="AJ1567">
        <v>6</v>
      </c>
      <c r="BR1567" t="s">
        <v>67</v>
      </c>
      <c r="BS1567" s="1">
        <v>44797</v>
      </c>
      <c r="BT1567" t="s">
        <v>73</v>
      </c>
      <c r="BU1567">
        <v>36083</v>
      </c>
      <c r="BV1567" t="s">
        <v>60</v>
      </c>
      <c r="BW1567" t="s">
        <v>73</v>
      </c>
      <c r="BX1567" s="11"/>
      <c r="BY1567" s="11"/>
      <c r="BZ1567" s="11"/>
    </row>
    <row r="1568" spans="1:78" x14ac:dyDescent="0.2">
      <c r="A1568" s="6"/>
      <c r="B1568" s="6"/>
      <c r="C1568" s="6" t="s">
        <v>1483</v>
      </c>
      <c r="D1568" s="6" t="s">
        <v>61</v>
      </c>
      <c r="E1568" s="6" t="s">
        <v>775</v>
      </c>
      <c r="F1568" s="6" t="s">
        <v>777</v>
      </c>
      <c r="G1568" s="6" t="s">
        <v>775</v>
      </c>
      <c r="H1568" s="6" t="s">
        <v>777</v>
      </c>
      <c r="I1568" s="6"/>
      <c r="J1568" s="6"/>
      <c r="K1568" s="6"/>
      <c r="L1568" s="6"/>
      <c r="M1568" s="6"/>
      <c r="N1568" s="6"/>
      <c r="O1568" s="6"/>
      <c r="P1568" s="6"/>
      <c r="Q1568" s="6"/>
      <c r="R1568" s="6"/>
      <c r="S1568" s="6"/>
      <c r="T1568" s="6"/>
      <c r="U1568" s="6"/>
      <c r="V1568" s="6"/>
      <c r="W1568" s="6"/>
      <c r="X1568" s="6"/>
      <c r="Y1568" s="6"/>
      <c r="Z1568" s="6"/>
      <c r="AA1568" s="6"/>
      <c r="AB1568" s="6"/>
      <c r="AC1568" s="6"/>
      <c r="AD1568" s="6"/>
      <c r="AE1568" s="6"/>
      <c r="AF1568" s="6"/>
      <c r="AG1568" s="6"/>
      <c r="AH1568" s="6"/>
      <c r="AI1568" s="6"/>
      <c r="AJ1568" s="6"/>
      <c r="AK1568" s="6"/>
      <c r="AL1568" s="6"/>
      <c r="AM1568" s="6"/>
      <c r="AN1568" s="6"/>
      <c r="AO1568" s="6"/>
      <c r="AP1568" s="6"/>
      <c r="AQ1568" s="6"/>
      <c r="AR1568" s="6"/>
      <c r="AS1568" s="6"/>
      <c r="AT1568" s="6"/>
      <c r="AU1568" s="6"/>
      <c r="AV1568" s="6"/>
      <c r="AW1568" s="6"/>
      <c r="AX1568" s="6"/>
      <c r="AY1568" s="6"/>
      <c r="AZ1568" s="6"/>
      <c r="BA1568" s="6"/>
      <c r="BB1568" s="6"/>
      <c r="BC1568" s="6"/>
      <c r="BD1568" s="6"/>
      <c r="BE1568" s="6"/>
      <c r="BF1568" s="6"/>
      <c r="BG1568" s="6"/>
      <c r="BH1568" s="6"/>
      <c r="BI1568" s="6"/>
      <c r="BJ1568" s="6"/>
      <c r="BK1568" s="6"/>
      <c r="BL1568" s="6"/>
      <c r="BM1568" s="6"/>
      <c r="BN1568" s="6"/>
      <c r="BO1568" s="6"/>
      <c r="BP1568" s="6"/>
      <c r="BQ1568" s="6" t="s">
        <v>3709</v>
      </c>
      <c r="BR1568" s="6" t="s">
        <v>67</v>
      </c>
      <c r="BS1568" s="7">
        <v>44964</v>
      </c>
      <c r="BT1568" s="6" t="s">
        <v>3669</v>
      </c>
      <c r="BU1568" s="58" t="s">
        <v>3702</v>
      </c>
      <c r="BV1568" s="6" t="s">
        <v>60</v>
      </c>
      <c r="BW1568" s="6" t="s">
        <v>3669</v>
      </c>
      <c r="BX1568" s="6"/>
      <c r="BY1568" s="6"/>
      <c r="BZ1568" s="6"/>
    </row>
    <row r="1569" spans="1:78" x14ac:dyDescent="0.2">
      <c r="A1569" s="11" t="s">
        <v>1700</v>
      </c>
      <c r="B1569" s="11"/>
      <c r="C1569" s="11" t="s">
        <v>1483</v>
      </c>
      <c r="D1569" s="11" t="s">
        <v>61</v>
      </c>
      <c r="E1569" s="11" t="s">
        <v>775</v>
      </c>
      <c r="F1569" s="11"/>
      <c r="G1569" s="11" t="s">
        <v>775</v>
      </c>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1"/>
      <c r="BH1569" s="11"/>
      <c r="BI1569" s="11"/>
      <c r="BJ1569" s="11"/>
      <c r="BK1569" s="11"/>
      <c r="BL1569" s="11"/>
      <c r="BM1569" s="11"/>
      <c r="BN1569" s="11"/>
      <c r="BO1569" s="11"/>
      <c r="BP1569" s="11"/>
      <c r="BQ1569" s="11"/>
      <c r="BR1569" s="11"/>
      <c r="BS1569" s="11"/>
      <c r="BT1569" s="11"/>
      <c r="BU1569" s="11"/>
      <c r="BV1569" s="11"/>
      <c r="BW1569" s="11"/>
      <c r="BX1569" s="11"/>
      <c r="BY1569" s="11"/>
      <c r="BZ1569" s="11"/>
    </row>
    <row r="1570" spans="1:78" x14ac:dyDescent="0.2">
      <c r="A1570" s="11" t="s">
        <v>1700</v>
      </c>
      <c r="B1570" s="11"/>
      <c r="C1570" s="11" t="s">
        <v>1483</v>
      </c>
      <c r="D1570" s="11" t="s">
        <v>61</v>
      </c>
      <c r="E1570" s="11" t="s">
        <v>1501</v>
      </c>
      <c r="F1570" s="11" t="s">
        <v>987</v>
      </c>
      <c r="G1570" s="11" t="s">
        <v>1501</v>
      </c>
      <c r="H1570" s="11" t="s">
        <v>987</v>
      </c>
      <c r="I1570" s="11"/>
      <c r="J1570" s="11"/>
      <c r="K1570" s="11"/>
      <c r="L1570" s="11"/>
      <c r="M1570" s="11"/>
      <c r="N1570" s="11"/>
      <c r="O1570" s="11"/>
      <c r="P1570" s="11"/>
      <c r="Q1570" s="11"/>
      <c r="R1570" s="11"/>
      <c r="S1570" s="11"/>
      <c r="T1570" s="11"/>
      <c r="U1570" s="11"/>
      <c r="V1570" s="11"/>
      <c r="W1570" s="11"/>
      <c r="X1570" s="11"/>
      <c r="Y1570" s="11"/>
      <c r="Z1570" s="11"/>
      <c r="AA1570" s="11"/>
      <c r="AB1570" s="11"/>
      <c r="AC1570" s="11"/>
      <c r="AD1570" s="11"/>
      <c r="AE1570" s="11"/>
      <c r="AF1570" s="11"/>
      <c r="AG1570" s="11"/>
      <c r="AH1570" s="11"/>
      <c r="AI1570" s="11"/>
      <c r="AJ1570" s="11"/>
      <c r="AK1570" s="11"/>
      <c r="AL1570" s="11"/>
      <c r="AM1570" s="11"/>
      <c r="AN1570" s="11"/>
      <c r="AO1570" s="11"/>
      <c r="AP1570" s="11"/>
      <c r="AQ1570" s="11"/>
      <c r="AR1570" s="11"/>
      <c r="AS1570" s="11"/>
      <c r="AT1570" s="11"/>
      <c r="AU1570" s="11"/>
      <c r="AV1570" s="11"/>
      <c r="AW1570" s="11"/>
      <c r="AX1570" s="11"/>
      <c r="AY1570" s="11"/>
      <c r="AZ1570" s="11"/>
      <c r="BA1570" s="11"/>
      <c r="BB1570" s="11"/>
      <c r="BC1570" s="11"/>
      <c r="BD1570" s="11"/>
      <c r="BE1570" s="11"/>
      <c r="BF1570" s="11"/>
      <c r="BG1570" s="11"/>
      <c r="BH1570" s="11"/>
      <c r="BI1570" s="11"/>
      <c r="BJ1570" s="11"/>
      <c r="BK1570" s="11"/>
      <c r="BL1570" s="11"/>
      <c r="BM1570" s="11"/>
      <c r="BN1570" s="11"/>
      <c r="BO1570" s="11"/>
      <c r="BP1570" s="11"/>
      <c r="BQ1570" s="11"/>
      <c r="BR1570" s="11"/>
      <c r="BS1570" s="11"/>
      <c r="BT1570" s="11"/>
      <c r="BU1570" s="11"/>
      <c r="BV1570" s="11"/>
      <c r="BW1570" s="11"/>
      <c r="BX1570" s="11"/>
      <c r="BY1570" s="11"/>
      <c r="BZ1570" s="11"/>
    </row>
    <row r="1571" spans="1:78" x14ac:dyDescent="0.2">
      <c r="A1571" t="s">
        <v>988</v>
      </c>
      <c r="C1571" t="s">
        <v>1483</v>
      </c>
      <c r="D1571" t="s">
        <v>61</v>
      </c>
      <c r="E1571" t="s">
        <v>1501</v>
      </c>
      <c r="F1571" t="s">
        <v>987</v>
      </c>
      <c r="G1571" t="s">
        <v>1501</v>
      </c>
      <c r="H1571" t="s">
        <v>987</v>
      </c>
      <c r="U1571">
        <v>4.32</v>
      </c>
      <c r="X1571">
        <v>4.8600000000000003</v>
      </c>
      <c r="BR1571" t="s">
        <v>67</v>
      </c>
      <c r="BS1571" s="1">
        <v>44813</v>
      </c>
      <c r="BT1571" t="s">
        <v>1869</v>
      </c>
      <c r="BU1571">
        <v>77694</v>
      </c>
      <c r="BX1571" s="11"/>
      <c r="BY1571" s="11"/>
      <c r="BZ1571" s="11"/>
    </row>
    <row r="1572" spans="1:78" x14ac:dyDescent="0.2">
      <c r="A1572" t="s">
        <v>989</v>
      </c>
      <c r="C1572" t="s">
        <v>1483</v>
      </c>
      <c r="D1572" t="s">
        <v>61</v>
      </c>
      <c r="E1572" t="s">
        <v>1501</v>
      </c>
      <c r="F1572" t="s">
        <v>987</v>
      </c>
      <c r="G1572" t="s">
        <v>1501</v>
      </c>
      <c r="H1572" t="s">
        <v>987</v>
      </c>
      <c r="Q1572">
        <v>3.77</v>
      </c>
      <c r="T1572">
        <v>3.6</v>
      </c>
      <c r="BQ1572" t="s">
        <v>1879</v>
      </c>
      <c r="BR1572" t="s">
        <v>67</v>
      </c>
      <c r="BS1572" s="1">
        <v>44813</v>
      </c>
      <c r="BT1572" t="s">
        <v>1869</v>
      </c>
      <c r="BU1572">
        <v>77694</v>
      </c>
      <c r="BX1572" s="11"/>
      <c r="BY1572" s="11"/>
      <c r="BZ1572" s="11"/>
    </row>
    <row r="1573" spans="1:78" x14ac:dyDescent="0.2">
      <c r="A1573" t="s">
        <v>1880</v>
      </c>
      <c r="C1573" t="s">
        <v>1483</v>
      </c>
      <c r="D1573" t="s">
        <v>61</v>
      </c>
      <c r="E1573" t="s">
        <v>1501</v>
      </c>
      <c r="F1573" t="s">
        <v>987</v>
      </c>
      <c r="G1573" t="s">
        <v>1501</v>
      </c>
      <c r="H1573" t="s">
        <v>987</v>
      </c>
      <c r="AO1573">
        <v>4.2300000000000004</v>
      </c>
      <c r="AR1573">
        <v>2.69</v>
      </c>
      <c r="AS1573">
        <v>3.7</v>
      </c>
      <c r="AV1573">
        <v>2.5</v>
      </c>
      <c r="BQ1573" t="s">
        <v>1883</v>
      </c>
      <c r="BR1573" t="s">
        <v>67</v>
      </c>
      <c r="BS1573" s="1">
        <v>44813</v>
      </c>
      <c r="BT1573" t="s">
        <v>1869</v>
      </c>
      <c r="BU1573">
        <v>77694</v>
      </c>
      <c r="BX1573" s="11"/>
      <c r="BY1573" s="11"/>
      <c r="BZ1573" s="11"/>
    </row>
    <row r="1574" spans="1:78" x14ac:dyDescent="0.2">
      <c r="A1574" t="s">
        <v>991</v>
      </c>
      <c r="C1574" t="s">
        <v>1483</v>
      </c>
      <c r="D1574" t="s">
        <v>61</v>
      </c>
      <c r="E1574" t="s">
        <v>1501</v>
      </c>
      <c r="F1574" t="s">
        <v>987</v>
      </c>
      <c r="G1574" t="s">
        <v>1501</v>
      </c>
      <c r="H1574" t="s">
        <v>987</v>
      </c>
      <c r="AO1574">
        <v>4.4000000000000004</v>
      </c>
      <c r="AR1574">
        <v>2.5</v>
      </c>
      <c r="AS1574">
        <v>4.4000000000000004</v>
      </c>
      <c r="AV1574">
        <v>3.17</v>
      </c>
      <c r="AW1574">
        <v>4</v>
      </c>
      <c r="AX1574">
        <v>3.4</v>
      </c>
      <c r="AY1574">
        <v>3.67</v>
      </c>
      <c r="AZ1574">
        <v>3.67</v>
      </c>
      <c r="BA1574">
        <v>4.41</v>
      </c>
      <c r="BB1574">
        <v>4.74</v>
      </c>
      <c r="BC1574">
        <v>3.52</v>
      </c>
      <c r="BD1574">
        <v>4.74</v>
      </c>
      <c r="BE1574">
        <v>4.8499999999999996</v>
      </c>
      <c r="BF1574">
        <v>3.15</v>
      </c>
      <c r="BG1574">
        <v>2.77</v>
      </c>
      <c r="BH1574">
        <v>3.15</v>
      </c>
      <c r="BQ1574" t="s">
        <v>1882</v>
      </c>
      <c r="BR1574" t="s">
        <v>67</v>
      </c>
      <c r="BS1574" s="1">
        <v>44813</v>
      </c>
      <c r="BT1574" t="s">
        <v>1869</v>
      </c>
      <c r="BU1574">
        <v>77694</v>
      </c>
      <c r="BV1574" t="s">
        <v>60</v>
      </c>
      <c r="BW1574" t="s">
        <v>1869</v>
      </c>
      <c r="BX1574" s="11"/>
      <c r="BY1574" s="11"/>
      <c r="BZ1574" s="11"/>
    </row>
    <row r="1575" spans="1:78" x14ac:dyDescent="0.2">
      <c r="A1575" t="s">
        <v>993</v>
      </c>
      <c r="C1575" t="s">
        <v>1483</v>
      </c>
      <c r="D1575" t="s">
        <v>61</v>
      </c>
      <c r="E1575" t="s">
        <v>1501</v>
      </c>
      <c r="F1575" t="s">
        <v>987</v>
      </c>
      <c r="G1575" t="s">
        <v>1501</v>
      </c>
      <c r="H1575" t="s">
        <v>987</v>
      </c>
      <c r="U1575">
        <v>4</v>
      </c>
      <c r="X1575">
        <v>5.28</v>
      </c>
      <c r="BQ1575" t="s">
        <v>1878</v>
      </c>
      <c r="BR1575" t="s">
        <v>67</v>
      </c>
      <c r="BS1575" s="1">
        <v>44813</v>
      </c>
      <c r="BT1575" t="s">
        <v>1869</v>
      </c>
      <c r="BU1575">
        <v>77694</v>
      </c>
      <c r="BX1575" s="11"/>
      <c r="BY1575" s="11"/>
      <c r="BZ1575" s="11"/>
    </row>
    <row r="1576" spans="1:78" x14ac:dyDescent="0.2">
      <c r="A1576" t="s">
        <v>995</v>
      </c>
      <c r="B1576" t="s">
        <v>322</v>
      </c>
      <c r="C1576" t="s">
        <v>1483</v>
      </c>
      <c r="D1576" t="s">
        <v>61</v>
      </c>
      <c r="E1576" t="s">
        <v>1501</v>
      </c>
      <c r="F1576" t="s">
        <v>987</v>
      </c>
      <c r="G1576" t="s">
        <v>1501</v>
      </c>
      <c r="H1576" t="s">
        <v>987</v>
      </c>
      <c r="U1576">
        <v>4.41</v>
      </c>
      <c r="X1576">
        <v>5.48</v>
      </c>
      <c r="Y1576">
        <v>4.59</v>
      </c>
      <c r="AB1576">
        <v>5.55</v>
      </c>
      <c r="AC1576">
        <v>4.34</v>
      </c>
      <c r="AF1576">
        <v>7.14</v>
      </c>
      <c r="AG1576">
        <v>3.25</v>
      </c>
      <c r="AJ1576">
        <v>5.3</v>
      </c>
      <c r="BR1576" t="s">
        <v>67</v>
      </c>
      <c r="BS1576" s="1">
        <v>44813</v>
      </c>
      <c r="BT1576" t="s">
        <v>1869</v>
      </c>
      <c r="BU1576">
        <v>77694</v>
      </c>
      <c r="BV1576" t="s">
        <v>60</v>
      </c>
      <c r="BW1576" t="s">
        <v>1869</v>
      </c>
      <c r="BX1576" s="11"/>
      <c r="BY1576" s="11"/>
      <c r="BZ1576" s="11"/>
    </row>
    <row r="1577" spans="1:78" x14ac:dyDescent="0.2">
      <c r="A1577" t="s">
        <v>996</v>
      </c>
      <c r="C1577" t="s">
        <v>1483</v>
      </c>
      <c r="D1577" t="s">
        <v>61</v>
      </c>
      <c r="E1577" t="s">
        <v>1501</v>
      </c>
      <c r="F1577" t="s">
        <v>987</v>
      </c>
      <c r="G1577" t="s">
        <v>1501</v>
      </c>
      <c r="H1577" t="s">
        <v>987</v>
      </c>
      <c r="BA1577">
        <v>4.43</v>
      </c>
      <c r="BB1577">
        <v>3.42</v>
      </c>
      <c r="BC1577">
        <v>3.17</v>
      </c>
      <c r="BD1577">
        <v>3.42</v>
      </c>
      <c r="BE1577">
        <v>4.6399999999999997</v>
      </c>
      <c r="BF1577">
        <v>3.16</v>
      </c>
      <c r="BG1577">
        <v>2.63</v>
      </c>
      <c r="BH1577">
        <v>3.16</v>
      </c>
      <c r="BR1577" t="s">
        <v>67</v>
      </c>
      <c r="BS1577" s="1">
        <v>44813</v>
      </c>
      <c r="BT1577" t="s">
        <v>1869</v>
      </c>
      <c r="BU1577">
        <v>77694</v>
      </c>
      <c r="BX1577" s="11"/>
      <c r="BY1577" s="11"/>
      <c r="BZ1577" s="11"/>
    </row>
    <row r="1578" spans="1:78" x14ac:dyDescent="0.2">
      <c r="A1578" t="s">
        <v>1881</v>
      </c>
      <c r="C1578" t="s">
        <v>1483</v>
      </c>
      <c r="D1578" t="s">
        <v>61</v>
      </c>
      <c r="E1578" t="s">
        <v>1501</v>
      </c>
      <c r="F1578" t="s">
        <v>987</v>
      </c>
      <c r="G1578" t="s">
        <v>1501</v>
      </c>
      <c r="H1578" t="s">
        <v>987</v>
      </c>
      <c r="AS1578">
        <v>4.7</v>
      </c>
      <c r="AV1578">
        <v>2.82</v>
      </c>
      <c r="AW1578">
        <v>4.45</v>
      </c>
      <c r="AX1578">
        <v>3.46</v>
      </c>
      <c r="AY1578">
        <v>3.65</v>
      </c>
      <c r="AZ1578">
        <v>3.65</v>
      </c>
      <c r="BA1578">
        <v>4.0999999999999996</v>
      </c>
      <c r="BB1578">
        <v>4.04</v>
      </c>
      <c r="BC1578">
        <v>3.8</v>
      </c>
      <c r="BD1578">
        <v>4.04</v>
      </c>
      <c r="BE1578">
        <v>5.15</v>
      </c>
      <c r="BF1578">
        <v>3.32</v>
      </c>
      <c r="BG1578">
        <v>2.11</v>
      </c>
      <c r="BH1578">
        <v>3.32</v>
      </c>
      <c r="BQ1578" t="s">
        <v>1883</v>
      </c>
      <c r="BR1578" t="s">
        <v>67</v>
      </c>
      <c r="BS1578" s="1">
        <v>44813</v>
      </c>
      <c r="BT1578" t="s">
        <v>1869</v>
      </c>
      <c r="BU1578">
        <v>77694</v>
      </c>
      <c r="BX1578" s="11"/>
      <c r="BY1578" s="11"/>
      <c r="BZ1578" s="11"/>
    </row>
    <row r="1579" spans="1:78" x14ac:dyDescent="0.2">
      <c r="A1579" t="s">
        <v>988</v>
      </c>
      <c r="C1579" t="s">
        <v>1483</v>
      </c>
      <c r="D1579" t="s">
        <v>61</v>
      </c>
      <c r="E1579" t="s">
        <v>1501</v>
      </c>
      <c r="F1579" t="s">
        <v>987</v>
      </c>
      <c r="G1579" t="s">
        <v>978</v>
      </c>
      <c r="H1579" t="s">
        <v>987</v>
      </c>
      <c r="I1579" t="b">
        <v>0</v>
      </c>
      <c r="U1579">
        <v>4.4000000000000004</v>
      </c>
      <c r="X1579">
        <v>4.8</v>
      </c>
      <c r="BR1579" t="s">
        <v>67</v>
      </c>
      <c r="BS1579" s="1">
        <v>44816</v>
      </c>
      <c r="BT1579" t="s">
        <v>1910</v>
      </c>
      <c r="BU1579">
        <v>2585</v>
      </c>
      <c r="BX1579" s="11"/>
      <c r="BY1579" s="11"/>
      <c r="BZ1579" s="11"/>
    </row>
    <row r="1580" spans="1:78" x14ac:dyDescent="0.2">
      <c r="A1580" t="s">
        <v>988</v>
      </c>
      <c r="C1580" t="s">
        <v>1483</v>
      </c>
      <c r="D1580" t="s">
        <v>61</v>
      </c>
      <c r="E1580" t="s">
        <v>1501</v>
      </c>
      <c r="F1580" t="s">
        <v>987</v>
      </c>
      <c r="G1580" t="s">
        <v>978</v>
      </c>
      <c r="H1580" t="s">
        <v>987</v>
      </c>
      <c r="U1580">
        <v>4.4000000000000004</v>
      </c>
      <c r="X1580">
        <v>4.8</v>
      </c>
      <c r="BR1580" t="s">
        <v>58</v>
      </c>
      <c r="BS1580"/>
      <c r="BT1580" t="s">
        <v>261</v>
      </c>
      <c r="BU1580">
        <v>19561</v>
      </c>
      <c r="BX1580" s="11"/>
      <c r="BY1580" s="11"/>
      <c r="BZ1580" s="11"/>
    </row>
    <row r="1581" spans="1:78" x14ac:dyDescent="0.2">
      <c r="A1581" t="s">
        <v>989</v>
      </c>
      <c r="C1581" t="s">
        <v>1483</v>
      </c>
      <c r="D1581" t="s">
        <v>61</v>
      </c>
      <c r="E1581" t="s">
        <v>1501</v>
      </c>
      <c r="F1581" t="s">
        <v>987</v>
      </c>
      <c r="G1581" t="s">
        <v>978</v>
      </c>
      <c r="H1581" t="s">
        <v>987</v>
      </c>
      <c r="I1581" t="b">
        <v>0</v>
      </c>
      <c r="Q1581">
        <v>3.8</v>
      </c>
      <c r="T1581">
        <v>3.8</v>
      </c>
      <c r="BQ1581" t="s">
        <v>3423</v>
      </c>
      <c r="BR1581" t="s">
        <v>67</v>
      </c>
      <c r="BS1581" s="1">
        <v>44816</v>
      </c>
      <c r="BT1581" t="s">
        <v>1910</v>
      </c>
      <c r="BU1581">
        <v>2585</v>
      </c>
      <c r="BX1581" s="11"/>
      <c r="BY1581" s="11"/>
      <c r="BZ1581" s="11"/>
    </row>
    <row r="1582" spans="1:78" x14ac:dyDescent="0.2">
      <c r="A1582" t="s">
        <v>989</v>
      </c>
      <c r="C1582" t="s">
        <v>1483</v>
      </c>
      <c r="D1582" t="s">
        <v>61</v>
      </c>
      <c r="E1582" t="s">
        <v>1501</v>
      </c>
      <c r="F1582" t="s">
        <v>987</v>
      </c>
      <c r="G1582" t="s">
        <v>978</v>
      </c>
      <c r="H1582" t="s">
        <v>987</v>
      </c>
      <c r="Q1582">
        <v>3.8</v>
      </c>
      <c r="T1582">
        <v>3.8</v>
      </c>
      <c r="BQ1582" t="s">
        <v>990</v>
      </c>
      <c r="BR1582" t="s">
        <v>58</v>
      </c>
      <c r="BS1582"/>
      <c r="BT1582" t="s">
        <v>261</v>
      </c>
      <c r="BU1582">
        <v>19561</v>
      </c>
      <c r="BX1582" s="11"/>
      <c r="BY1582" s="11"/>
      <c r="BZ1582" s="11"/>
    </row>
    <row r="1583" spans="1:78" x14ac:dyDescent="0.2">
      <c r="A1583" t="s">
        <v>991</v>
      </c>
      <c r="C1583" t="s">
        <v>1483</v>
      </c>
      <c r="D1583" t="s">
        <v>61</v>
      </c>
      <c r="E1583" t="s">
        <v>1501</v>
      </c>
      <c r="F1583" t="s">
        <v>987</v>
      </c>
      <c r="G1583" t="s">
        <v>978</v>
      </c>
      <c r="H1583" t="s">
        <v>987</v>
      </c>
      <c r="I1583" t="b">
        <v>0</v>
      </c>
      <c r="Q1583">
        <v>4.3</v>
      </c>
      <c r="T1583">
        <v>2.5</v>
      </c>
      <c r="U1583">
        <v>4.4000000000000004</v>
      </c>
      <c r="X1583">
        <v>3.1</v>
      </c>
      <c r="AW1583">
        <v>4.4000000000000004</v>
      </c>
      <c r="AX1583">
        <v>3.4</v>
      </c>
      <c r="AY1583">
        <v>3.5</v>
      </c>
      <c r="AZ1583">
        <v>3.5</v>
      </c>
      <c r="BA1583">
        <v>4.3</v>
      </c>
      <c r="BB1583">
        <v>3.7</v>
      </c>
      <c r="BC1583">
        <v>3.5</v>
      </c>
      <c r="BD1583">
        <v>3.7</v>
      </c>
      <c r="BE1583">
        <v>4.7</v>
      </c>
      <c r="BF1583">
        <v>3.1</v>
      </c>
      <c r="BG1583">
        <v>2.7</v>
      </c>
      <c r="BH1583">
        <v>3.1</v>
      </c>
      <c r="BQ1583" t="s">
        <v>3424</v>
      </c>
      <c r="BR1583" t="s">
        <v>67</v>
      </c>
      <c r="BS1583" s="1">
        <v>44816</v>
      </c>
      <c r="BT1583" t="s">
        <v>1910</v>
      </c>
      <c r="BU1583">
        <v>2585</v>
      </c>
      <c r="BX1583" s="11"/>
      <c r="BY1583" s="11"/>
      <c r="BZ1583" s="11"/>
    </row>
    <row r="1584" spans="1:78" x14ac:dyDescent="0.2">
      <c r="A1584" t="s">
        <v>991</v>
      </c>
      <c r="C1584" t="s">
        <v>1483</v>
      </c>
      <c r="D1584" t="s">
        <v>61</v>
      </c>
      <c r="E1584" t="s">
        <v>1501</v>
      </c>
      <c r="F1584" t="s">
        <v>987</v>
      </c>
      <c r="G1584" t="s">
        <v>978</v>
      </c>
      <c r="H1584" t="s">
        <v>987</v>
      </c>
      <c r="AO1584">
        <v>4.3</v>
      </c>
      <c r="AR1584">
        <v>2.5</v>
      </c>
      <c r="AS1584">
        <v>4.4000000000000004</v>
      </c>
      <c r="AV1584">
        <v>3.1</v>
      </c>
      <c r="AW1584">
        <v>4.4000000000000004</v>
      </c>
      <c r="AX1584">
        <v>3.4</v>
      </c>
      <c r="AY1584">
        <v>3.5</v>
      </c>
      <c r="AZ1584">
        <v>3.5</v>
      </c>
      <c r="BA1584">
        <v>4.3</v>
      </c>
      <c r="BB1584">
        <v>3.7</v>
      </c>
      <c r="BC1584">
        <v>3.5</v>
      </c>
      <c r="BD1584">
        <v>3.7</v>
      </c>
      <c r="BE1584">
        <v>4.7</v>
      </c>
      <c r="BF1584">
        <v>3.1</v>
      </c>
      <c r="BG1584">
        <v>2.7</v>
      </c>
      <c r="BH1584">
        <v>3.1</v>
      </c>
      <c r="BQ1584" t="s">
        <v>992</v>
      </c>
      <c r="BR1584" t="s">
        <v>58</v>
      </c>
      <c r="BS1584"/>
      <c r="BT1584" t="s">
        <v>261</v>
      </c>
      <c r="BU1584">
        <v>19561</v>
      </c>
      <c r="BX1584" s="11"/>
      <c r="BY1584" s="11"/>
      <c r="BZ1584" s="11"/>
    </row>
    <row r="1585" spans="1:78" x14ac:dyDescent="0.2">
      <c r="A1585" t="s">
        <v>993</v>
      </c>
      <c r="C1585" t="s">
        <v>1483</v>
      </c>
      <c r="D1585" t="s">
        <v>61</v>
      </c>
      <c r="E1585" t="s">
        <v>1501</v>
      </c>
      <c r="F1585" t="s">
        <v>987</v>
      </c>
      <c r="G1585" t="s">
        <v>978</v>
      </c>
      <c r="H1585" t="s">
        <v>987</v>
      </c>
      <c r="I1585" t="b">
        <v>0</v>
      </c>
      <c r="U1585">
        <v>4.2</v>
      </c>
      <c r="X1585">
        <v>5.3</v>
      </c>
      <c r="BR1585" t="s">
        <v>67</v>
      </c>
      <c r="BS1585" s="1">
        <v>44816</v>
      </c>
      <c r="BT1585" t="s">
        <v>1910</v>
      </c>
      <c r="BU1585">
        <v>2585</v>
      </c>
      <c r="BX1585" s="11"/>
      <c r="BY1585" s="11"/>
      <c r="BZ1585" s="11"/>
    </row>
    <row r="1586" spans="1:78" x14ac:dyDescent="0.2">
      <c r="A1586" t="s">
        <v>993</v>
      </c>
      <c r="C1586" t="s">
        <v>1483</v>
      </c>
      <c r="D1586" t="s">
        <v>61</v>
      </c>
      <c r="E1586" t="s">
        <v>1501</v>
      </c>
      <c r="F1586" t="s">
        <v>987</v>
      </c>
      <c r="G1586" t="s">
        <v>978</v>
      </c>
      <c r="H1586" t="s">
        <v>987</v>
      </c>
      <c r="U1586">
        <v>4.2</v>
      </c>
      <c r="X1586">
        <v>5.3</v>
      </c>
      <c r="BQ1586" t="s">
        <v>994</v>
      </c>
      <c r="BR1586" t="s">
        <v>58</v>
      </c>
      <c r="BS1586"/>
      <c r="BT1586" t="s">
        <v>261</v>
      </c>
      <c r="BU1586">
        <v>19561</v>
      </c>
      <c r="BX1586" s="11"/>
      <c r="BY1586" s="11"/>
      <c r="BZ1586" s="11"/>
    </row>
    <row r="1587" spans="1:78" x14ac:dyDescent="0.2">
      <c r="A1587" t="s">
        <v>995</v>
      </c>
      <c r="C1587" t="s">
        <v>1483</v>
      </c>
      <c r="D1587" t="s">
        <v>61</v>
      </c>
      <c r="E1587" t="s">
        <v>1501</v>
      </c>
      <c r="F1587" t="s">
        <v>987</v>
      </c>
      <c r="G1587" t="s">
        <v>978</v>
      </c>
      <c r="H1587" t="s">
        <v>987</v>
      </c>
      <c r="I1587" t="b">
        <v>0</v>
      </c>
      <c r="U1587">
        <v>4.4000000000000004</v>
      </c>
      <c r="X1587">
        <v>5.6</v>
      </c>
      <c r="Y1587">
        <v>4.5999999999999996</v>
      </c>
      <c r="AA1587">
        <v>6.1</v>
      </c>
      <c r="AB1587">
        <v>6.1</v>
      </c>
      <c r="AC1587">
        <v>4.3</v>
      </c>
      <c r="AD1587">
        <v>7.2</v>
      </c>
      <c r="AE1587">
        <v>7.2</v>
      </c>
      <c r="AF1587">
        <v>7.2</v>
      </c>
      <c r="AG1587">
        <v>3.1</v>
      </c>
      <c r="AH1587">
        <v>6</v>
      </c>
      <c r="AI1587">
        <v>5</v>
      </c>
      <c r="AJ1587">
        <v>6</v>
      </c>
      <c r="BQ1587" t="s">
        <v>3425</v>
      </c>
      <c r="BR1587" t="s">
        <v>67</v>
      </c>
      <c r="BS1587" s="1">
        <v>44816</v>
      </c>
      <c r="BT1587" t="s">
        <v>1910</v>
      </c>
      <c r="BU1587">
        <v>2585</v>
      </c>
      <c r="BX1587" s="11"/>
      <c r="BY1587" s="11"/>
      <c r="BZ1587" s="11"/>
    </row>
    <row r="1588" spans="1:78" x14ac:dyDescent="0.2">
      <c r="A1588" t="s">
        <v>995</v>
      </c>
      <c r="C1588" t="s">
        <v>1483</v>
      </c>
      <c r="D1588" t="s">
        <v>61</v>
      </c>
      <c r="E1588" t="s">
        <v>1501</v>
      </c>
      <c r="F1588" t="s">
        <v>987</v>
      </c>
      <c r="G1588" t="s">
        <v>978</v>
      </c>
      <c r="H1588" t="s">
        <v>987</v>
      </c>
      <c r="U1588">
        <v>4.4000000000000004</v>
      </c>
      <c r="X1588">
        <v>5.6</v>
      </c>
      <c r="Y1588">
        <v>4.5999999999999996</v>
      </c>
      <c r="AA1588">
        <v>6.1</v>
      </c>
      <c r="AB1588">
        <v>6.1</v>
      </c>
      <c r="AC1588">
        <v>4.3</v>
      </c>
      <c r="AD1588">
        <v>7.2</v>
      </c>
      <c r="AE1588">
        <v>7.2</v>
      </c>
      <c r="AF1588">
        <v>7.2</v>
      </c>
      <c r="AG1588">
        <v>3.1</v>
      </c>
      <c r="AH1588">
        <v>6</v>
      </c>
      <c r="AI1588">
        <v>5</v>
      </c>
      <c r="AJ1588">
        <v>6</v>
      </c>
      <c r="BQ1588" t="s">
        <v>994</v>
      </c>
      <c r="BR1588" t="s">
        <v>58</v>
      </c>
      <c r="BS1588"/>
      <c r="BT1588" t="s">
        <v>261</v>
      </c>
      <c r="BU1588">
        <v>19561</v>
      </c>
      <c r="BX1588" s="11"/>
      <c r="BY1588" s="11"/>
      <c r="BZ1588" s="11"/>
    </row>
    <row r="1589" spans="1:78" x14ac:dyDescent="0.2">
      <c r="A1589" t="s">
        <v>996</v>
      </c>
      <c r="C1589" t="s">
        <v>1483</v>
      </c>
      <c r="D1589" t="s">
        <v>61</v>
      </c>
      <c r="E1589" t="s">
        <v>1501</v>
      </c>
      <c r="F1589" t="s">
        <v>987</v>
      </c>
      <c r="G1589" t="s">
        <v>978</v>
      </c>
      <c r="H1589" t="s">
        <v>987</v>
      </c>
      <c r="I1589" t="b">
        <v>0</v>
      </c>
      <c r="BA1589">
        <v>4.4000000000000004</v>
      </c>
      <c r="BB1589">
        <v>3.5</v>
      </c>
      <c r="BC1589">
        <v>3.2</v>
      </c>
      <c r="BD1589">
        <v>3.5</v>
      </c>
      <c r="BE1589">
        <v>4.5999999999999996</v>
      </c>
      <c r="BF1589">
        <v>3.1</v>
      </c>
      <c r="BG1589">
        <v>2.6</v>
      </c>
      <c r="BH1589">
        <v>3.1</v>
      </c>
      <c r="BQ1589" t="s">
        <v>3426</v>
      </c>
      <c r="BR1589" t="s">
        <v>67</v>
      </c>
      <c r="BS1589" s="1">
        <v>44816</v>
      </c>
      <c r="BT1589" t="s">
        <v>1910</v>
      </c>
      <c r="BU1589">
        <v>2585</v>
      </c>
      <c r="BX1589" s="11"/>
      <c r="BY1589" s="11"/>
      <c r="BZ1589" s="11"/>
    </row>
    <row r="1590" spans="1:78" x14ac:dyDescent="0.2">
      <c r="A1590" t="s">
        <v>996</v>
      </c>
      <c r="C1590" t="s">
        <v>1483</v>
      </c>
      <c r="D1590" t="s">
        <v>61</v>
      </c>
      <c r="E1590" t="s">
        <v>1501</v>
      </c>
      <c r="F1590" t="s">
        <v>987</v>
      </c>
      <c r="G1590" t="s">
        <v>978</v>
      </c>
      <c r="H1590" t="s">
        <v>987</v>
      </c>
      <c r="I1590" s="2"/>
      <c r="BA1590">
        <v>4.4000000000000004</v>
      </c>
      <c r="BB1590">
        <v>3.5</v>
      </c>
      <c r="BC1590">
        <v>3.2</v>
      </c>
      <c r="BD1590">
        <v>3.5</v>
      </c>
      <c r="BE1590">
        <v>4.5999999999999996</v>
      </c>
      <c r="BF1590">
        <v>3.1</v>
      </c>
      <c r="BG1590">
        <v>2.6</v>
      </c>
      <c r="BH1590">
        <v>3.1</v>
      </c>
      <c r="BQ1590" t="s">
        <v>997</v>
      </c>
      <c r="BR1590" t="s">
        <v>58</v>
      </c>
      <c r="BS1590"/>
      <c r="BT1590" t="s">
        <v>261</v>
      </c>
      <c r="BU1590">
        <v>19561</v>
      </c>
      <c r="BX1590" s="11"/>
      <c r="BY1590" s="11"/>
      <c r="BZ1590" s="11"/>
    </row>
    <row r="1591" spans="1:78" x14ac:dyDescent="0.2">
      <c r="A1591" s="11" t="s">
        <v>1700</v>
      </c>
      <c r="B1591" s="11"/>
      <c r="C1591" s="11" t="s">
        <v>1483</v>
      </c>
      <c r="D1591" s="11" t="s">
        <v>61</v>
      </c>
      <c r="E1591" s="11" t="s">
        <v>1501</v>
      </c>
      <c r="F1591" s="11" t="s">
        <v>1678</v>
      </c>
      <c r="G1591" s="11" t="s">
        <v>1501</v>
      </c>
      <c r="H1591" s="11" t="s">
        <v>1678</v>
      </c>
      <c r="I1591" s="11"/>
      <c r="J1591" s="11"/>
      <c r="K1591" s="11"/>
      <c r="L1591" s="11"/>
      <c r="M1591" s="11"/>
      <c r="N1591" s="11"/>
      <c r="O1591" s="11"/>
      <c r="P1591" s="11"/>
      <c r="Q1591" s="11"/>
      <c r="R1591" s="11"/>
      <c r="S1591" s="11"/>
      <c r="T1591" s="11"/>
      <c r="U1591" s="11"/>
      <c r="V1591" s="11"/>
      <c r="W1591" s="11"/>
      <c r="X1591" s="11"/>
      <c r="Y1591" s="11"/>
      <c r="Z1591" s="11"/>
      <c r="AA1591" s="11"/>
      <c r="AB1591" s="11"/>
      <c r="AC1591" s="11"/>
      <c r="AD1591" s="11"/>
      <c r="AE1591" s="11"/>
      <c r="AF1591" s="11"/>
      <c r="AG1591" s="11"/>
      <c r="AH1591" s="11"/>
      <c r="AI1591" s="11"/>
      <c r="AJ1591" s="11"/>
      <c r="AK1591" s="11"/>
      <c r="AL1591" s="11"/>
      <c r="AM1591" s="11"/>
      <c r="AN1591" s="11"/>
      <c r="AO1591" s="11"/>
      <c r="AP1591" s="11"/>
      <c r="AQ1591" s="11"/>
      <c r="AR1591" s="11"/>
      <c r="AS1591" s="11"/>
      <c r="AT1591" s="11"/>
      <c r="AU1591" s="11"/>
      <c r="AV1591" s="11"/>
      <c r="AW1591" s="11"/>
      <c r="AX1591" s="11"/>
      <c r="AY1591" s="11"/>
      <c r="AZ1591" s="11"/>
      <c r="BA1591" s="11"/>
      <c r="BB1591" s="11"/>
      <c r="BC1591" s="11"/>
      <c r="BD1591" s="11"/>
      <c r="BE1591" s="11"/>
      <c r="BF1591" s="11"/>
      <c r="BG1591" s="11"/>
      <c r="BH1591" s="11"/>
      <c r="BI1591" s="11"/>
      <c r="BJ1591" s="11"/>
      <c r="BK1591" s="11"/>
      <c r="BL1591" s="11"/>
      <c r="BM1591" s="11"/>
      <c r="BN1591" s="11"/>
      <c r="BO1591" s="11"/>
      <c r="BP1591" s="11"/>
      <c r="BQ1591" s="11"/>
      <c r="BR1591" s="11"/>
      <c r="BS1591" s="11"/>
      <c r="BT1591" s="11"/>
      <c r="BU1591" s="11"/>
      <c r="BV1591" s="11"/>
      <c r="BW1591" s="11"/>
      <c r="BX1591" s="11"/>
      <c r="BY1591" s="11"/>
      <c r="BZ1591" s="11"/>
    </row>
    <row r="1592" spans="1:78" x14ac:dyDescent="0.2">
      <c r="A1592" t="s">
        <v>1874</v>
      </c>
      <c r="C1592" t="s">
        <v>1483</v>
      </c>
      <c r="D1592" t="s">
        <v>61</v>
      </c>
      <c r="E1592" t="s">
        <v>1501</v>
      </c>
      <c r="F1592" t="s">
        <v>1678</v>
      </c>
      <c r="G1592" t="s">
        <v>1501</v>
      </c>
      <c r="H1592" t="s">
        <v>1678</v>
      </c>
      <c r="AO1592">
        <v>3.79</v>
      </c>
      <c r="AR1592">
        <v>2.31</v>
      </c>
      <c r="AS1592">
        <v>3.93</v>
      </c>
      <c r="AV1592">
        <v>2.94</v>
      </c>
      <c r="AW1592">
        <v>4.4800000000000004</v>
      </c>
      <c r="AX1592">
        <v>3.31</v>
      </c>
      <c r="AY1592">
        <v>3.4</v>
      </c>
      <c r="AZ1592">
        <v>3.4</v>
      </c>
      <c r="BA1592">
        <v>4.29</v>
      </c>
      <c r="BB1592">
        <v>3.77</v>
      </c>
      <c r="BC1592">
        <v>3.66</v>
      </c>
      <c r="BD1592">
        <v>3.77</v>
      </c>
      <c r="BE1592">
        <v>5</v>
      </c>
      <c r="BF1592">
        <v>3.29</v>
      </c>
      <c r="BG1592">
        <v>2.87</v>
      </c>
      <c r="BH1592">
        <v>3.29</v>
      </c>
      <c r="BR1592" t="s">
        <v>67</v>
      </c>
      <c r="BS1592" s="1">
        <v>44813</v>
      </c>
      <c r="BT1592" t="s">
        <v>1869</v>
      </c>
      <c r="BU1592">
        <v>77694</v>
      </c>
      <c r="BV1592" t="s">
        <v>60</v>
      </c>
      <c r="BW1592" t="s">
        <v>1869</v>
      </c>
      <c r="BX1592" s="11"/>
      <c r="BY1592" s="11"/>
      <c r="BZ1592" s="11"/>
    </row>
    <row r="1593" spans="1:78" x14ac:dyDescent="0.2">
      <c r="A1593" t="s">
        <v>1876</v>
      </c>
      <c r="C1593" t="s">
        <v>1483</v>
      </c>
      <c r="D1593" t="s">
        <v>61</v>
      </c>
      <c r="E1593" t="s">
        <v>1501</v>
      </c>
      <c r="F1593" t="s">
        <v>1678</v>
      </c>
      <c r="G1593" t="s">
        <v>1501</v>
      </c>
      <c r="H1593" t="s">
        <v>1678</v>
      </c>
      <c r="AS1593">
        <v>4.74</v>
      </c>
      <c r="AV1593">
        <v>3.3</v>
      </c>
      <c r="AW1593">
        <v>4.6500000000000004</v>
      </c>
      <c r="AX1593">
        <v>3.56</v>
      </c>
      <c r="AY1593">
        <v>3.4</v>
      </c>
      <c r="AZ1593">
        <v>3.56</v>
      </c>
      <c r="BA1593">
        <v>4.63</v>
      </c>
      <c r="BB1593">
        <v>3.79</v>
      </c>
      <c r="BC1593">
        <v>3.62</v>
      </c>
      <c r="BD1593">
        <v>3.79</v>
      </c>
      <c r="BQ1593" t="s">
        <v>1877</v>
      </c>
      <c r="BR1593" t="s">
        <v>67</v>
      </c>
      <c r="BS1593" s="1">
        <v>44813</v>
      </c>
      <c r="BT1593" t="s">
        <v>1869</v>
      </c>
      <c r="BU1593">
        <v>77694</v>
      </c>
      <c r="BV1593" t="s">
        <v>60</v>
      </c>
      <c r="BW1593" t="s">
        <v>1869</v>
      </c>
      <c r="BX1593" s="11"/>
      <c r="BY1593" s="11"/>
      <c r="BZ1593" s="11"/>
    </row>
    <row r="1594" spans="1:78" x14ac:dyDescent="0.2">
      <c r="A1594" t="s">
        <v>1875</v>
      </c>
      <c r="B1594" t="s">
        <v>322</v>
      </c>
      <c r="C1594" t="s">
        <v>1483</v>
      </c>
      <c r="D1594" t="s">
        <v>61</v>
      </c>
      <c r="E1594" t="s">
        <v>1501</v>
      </c>
      <c r="F1594" t="s">
        <v>1678</v>
      </c>
      <c r="G1594" t="s">
        <v>1501</v>
      </c>
      <c r="H1594" t="s">
        <v>1678</v>
      </c>
      <c r="AS1594">
        <v>4.0999999999999996</v>
      </c>
      <c r="AV1594">
        <v>3.11</v>
      </c>
      <c r="AW1594">
        <v>4.29</v>
      </c>
      <c r="AX1594">
        <v>3.19</v>
      </c>
      <c r="AY1594">
        <v>3.09</v>
      </c>
      <c r="AZ1594">
        <v>3.19</v>
      </c>
      <c r="BA1594">
        <v>4.22</v>
      </c>
      <c r="BB1594">
        <v>3.66</v>
      </c>
      <c r="BC1594">
        <v>3.36</v>
      </c>
      <c r="BD1594">
        <v>3.66</v>
      </c>
      <c r="BE1594">
        <v>5.2</v>
      </c>
      <c r="BF1594">
        <v>2.94</v>
      </c>
      <c r="BG1594">
        <v>3.48</v>
      </c>
      <c r="BH1594">
        <v>3.48</v>
      </c>
      <c r="BR1594" t="s">
        <v>67</v>
      </c>
      <c r="BS1594" s="1">
        <v>44813</v>
      </c>
      <c r="BT1594" t="s">
        <v>1869</v>
      </c>
      <c r="BU1594">
        <v>77694</v>
      </c>
      <c r="BV1594" t="s">
        <v>60</v>
      </c>
      <c r="BW1594" t="s">
        <v>1869</v>
      </c>
      <c r="BX1594" s="11"/>
      <c r="BY1594" s="11"/>
      <c r="BZ1594" s="11"/>
    </row>
    <row r="1595" spans="1:78" x14ac:dyDescent="0.2">
      <c r="A1595" s="11" t="s">
        <v>1700</v>
      </c>
      <c r="B1595" s="11"/>
      <c r="C1595" s="11" t="s">
        <v>1483</v>
      </c>
      <c r="D1595" s="11" t="s">
        <v>61</v>
      </c>
      <c r="E1595" s="11" t="s">
        <v>1501</v>
      </c>
      <c r="F1595" s="11"/>
      <c r="G1595" s="11" t="s">
        <v>1501</v>
      </c>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1"/>
      <c r="BH1595" s="11"/>
      <c r="BI1595" s="11"/>
      <c r="BJ1595" s="11"/>
      <c r="BK1595" s="11"/>
      <c r="BL1595" s="11"/>
      <c r="BM1595" s="11"/>
      <c r="BN1595" s="11"/>
      <c r="BO1595" s="11"/>
      <c r="BP1595" s="11"/>
      <c r="BQ1595" s="11"/>
      <c r="BR1595" s="11"/>
      <c r="BS1595" s="11"/>
      <c r="BT1595" s="11"/>
      <c r="BU1595" s="11"/>
      <c r="BV1595" s="11"/>
      <c r="BW1595" s="11"/>
      <c r="BX1595" s="11"/>
      <c r="BY1595" s="11"/>
      <c r="BZ1595" s="11"/>
    </row>
    <row r="1596" spans="1:78" x14ac:dyDescent="0.2">
      <c r="A1596" s="11" t="s">
        <v>1700</v>
      </c>
      <c r="B1596" s="11"/>
      <c r="C1596" s="11" t="s">
        <v>1483</v>
      </c>
      <c r="D1596" s="11" t="s">
        <v>61</v>
      </c>
      <c r="E1596" s="11" t="s">
        <v>961</v>
      </c>
      <c r="F1596" s="11" t="s">
        <v>962</v>
      </c>
      <c r="G1596" s="11" t="s">
        <v>75</v>
      </c>
      <c r="H1596" s="11" t="s">
        <v>983</v>
      </c>
      <c r="I1596" s="11"/>
      <c r="J1596" s="11"/>
      <c r="K1596" s="11"/>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1"/>
      <c r="BH1596" s="11"/>
      <c r="BI1596" s="11"/>
      <c r="BJ1596" s="11"/>
      <c r="BK1596" s="11"/>
      <c r="BL1596" s="11"/>
      <c r="BM1596" s="11"/>
      <c r="BN1596" s="11"/>
      <c r="BO1596" s="11"/>
      <c r="BP1596" s="11"/>
      <c r="BQ1596" s="11"/>
      <c r="BR1596" s="11"/>
      <c r="BS1596" s="11"/>
      <c r="BT1596" s="11"/>
      <c r="BU1596" s="11"/>
      <c r="BV1596" s="11"/>
      <c r="BW1596" s="11"/>
      <c r="BX1596" s="11"/>
      <c r="BY1596" s="11"/>
      <c r="BZ1596" s="11"/>
    </row>
    <row r="1597" spans="1:78" x14ac:dyDescent="0.2">
      <c r="A1597" t="s">
        <v>737</v>
      </c>
      <c r="C1597" t="s">
        <v>1483</v>
      </c>
      <c r="D1597" t="s">
        <v>61</v>
      </c>
      <c r="E1597" t="s">
        <v>961</v>
      </c>
      <c r="F1597" t="s">
        <v>962</v>
      </c>
      <c r="G1597" t="s">
        <v>75</v>
      </c>
      <c r="H1597" t="s">
        <v>962</v>
      </c>
      <c r="P1597">
        <v>3.8</v>
      </c>
      <c r="Q1597">
        <v>4.8</v>
      </c>
      <c r="T1597">
        <v>5.2</v>
      </c>
      <c r="AC1597">
        <v>4</v>
      </c>
      <c r="AF1597">
        <v>6.5</v>
      </c>
      <c r="AG1597">
        <v>3.6</v>
      </c>
      <c r="AJ1597">
        <v>7.2</v>
      </c>
      <c r="AK1597">
        <v>4</v>
      </c>
      <c r="AS1597">
        <v>5</v>
      </c>
      <c r="AV1597">
        <v>3.8</v>
      </c>
      <c r="BA1597">
        <v>4.7</v>
      </c>
      <c r="BD1597">
        <v>3.4</v>
      </c>
      <c r="BE1597">
        <v>5</v>
      </c>
      <c r="BH1597">
        <v>3.5</v>
      </c>
      <c r="BR1597" t="s">
        <v>67</v>
      </c>
      <c r="BS1597" s="1">
        <v>44797</v>
      </c>
      <c r="BT1597" t="s">
        <v>73</v>
      </c>
      <c r="BU1597">
        <v>36083</v>
      </c>
      <c r="BV1597" t="s">
        <v>60</v>
      </c>
      <c r="BW1597" t="s">
        <v>73</v>
      </c>
      <c r="BX1597" s="11"/>
      <c r="BY1597" s="11"/>
      <c r="BZ1597" s="11"/>
    </row>
    <row r="1598" spans="1:78" x14ac:dyDescent="0.2">
      <c r="A1598" t="s">
        <v>741</v>
      </c>
      <c r="C1598" t="s">
        <v>1483</v>
      </c>
      <c r="D1598" t="s">
        <v>61</v>
      </c>
      <c r="E1598" t="s">
        <v>961</v>
      </c>
      <c r="F1598" t="s">
        <v>962</v>
      </c>
      <c r="G1598" t="s">
        <v>75</v>
      </c>
      <c r="H1598" t="s">
        <v>962</v>
      </c>
      <c r="Y1598">
        <v>4</v>
      </c>
      <c r="AB1598">
        <v>6</v>
      </c>
      <c r="AW1598">
        <v>4.4000000000000004</v>
      </c>
      <c r="BQ1598" t="s">
        <v>963</v>
      </c>
      <c r="BR1598" t="s">
        <v>67</v>
      </c>
      <c r="BS1598" s="1">
        <v>44797</v>
      </c>
      <c r="BT1598" t="s">
        <v>73</v>
      </c>
      <c r="BU1598">
        <v>36083</v>
      </c>
      <c r="BV1598" t="s">
        <v>60</v>
      </c>
      <c r="BW1598" t="s">
        <v>73</v>
      </c>
      <c r="BX1598" s="11"/>
      <c r="BY1598" s="11"/>
      <c r="BZ1598" s="11"/>
    </row>
    <row r="1599" spans="1:78" x14ac:dyDescent="0.2">
      <c r="A1599" s="6"/>
      <c r="B1599" s="6"/>
      <c r="C1599" s="6" t="s">
        <v>1483</v>
      </c>
      <c r="D1599" s="6" t="s">
        <v>61</v>
      </c>
      <c r="E1599" s="6" t="s">
        <v>961</v>
      </c>
      <c r="F1599" s="6" t="s">
        <v>962</v>
      </c>
      <c r="G1599" s="6" t="s">
        <v>75</v>
      </c>
      <c r="H1599" s="6" t="s">
        <v>962</v>
      </c>
      <c r="I1599" s="6"/>
      <c r="J1599" s="6"/>
      <c r="K1599" s="6"/>
      <c r="L1599" s="6"/>
      <c r="M1599" s="6"/>
      <c r="N1599" s="6"/>
      <c r="O1599" s="6"/>
      <c r="P1599" s="6"/>
      <c r="Q1599" s="6"/>
      <c r="R1599" s="6"/>
      <c r="S1599" s="6"/>
      <c r="T1599" s="6"/>
      <c r="U1599" s="6"/>
      <c r="V1599" s="6"/>
      <c r="W1599" s="6"/>
      <c r="X1599" s="6"/>
      <c r="Y1599" s="6"/>
      <c r="Z1599" s="6"/>
      <c r="AA1599" s="6"/>
      <c r="AB1599" s="6"/>
      <c r="AC1599" s="6"/>
      <c r="AD1599" s="6"/>
      <c r="AE1599" s="6"/>
      <c r="AF1599" s="6"/>
      <c r="AG1599" s="6"/>
      <c r="AH1599" s="6"/>
      <c r="AI1599" s="6"/>
      <c r="AJ1599" s="6"/>
      <c r="AK1599" s="6"/>
      <c r="AL1599" s="6"/>
      <c r="AM1599" s="6"/>
      <c r="AN1599" s="6"/>
      <c r="AO1599" s="6"/>
      <c r="AP1599" s="6"/>
      <c r="AQ1599" s="6"/>
      <c r="AR1599" s="6"/>
      <c r="AS1599" s="6"/>
      <c r="AT1599" s="6"/>
      <c r="AU1599" s="6"/>
      <c r="AV1599" s="6"/>
      <c r="AW1599" s="6"/>
      <c r="AX1599" s="6"/>
      <c r="AY1599" s="6"/>
      <c r="AZ1599" s="6"/>
      <c r="BA1599" s="6"/>
      <c r="BB1599" s="6"/>
      <c r="BC1599" s="6"/>
      <c r="BD1599" s="6"/>
      <c r="BE1599" s="6"/>
      <c r="BF1599" s="6"/>
      <c r="BG1599" s="6"/>
      <c r="BH1599" s="6"/>
      <c r="BI1599" s="6"/>
      <c r="BJ1599" s="6"/>
      <c r="BK1599" s="6"/>
      <c r="BL1599" s="6"/>
      <c r="BM1599" s="6"/>
      <c r="BN1599" s="6"/>
      <c r="BO1599" s="6"/>
      <c r="BP1599" s="6"/>
      <c r="BQ1599" s="6" t="s">
        <v>3711</v>
      </c>
      <c r="BR1599" s="6" t="s">
        <v>67</v>
      </c>
      <c r="BS1599" s="7">
        <v>44964</v>
      </c>
      <c r="BT1599" s="6" t="s">
        <v>3669</v>
      </c>
      <c r="BU1599" s="58" t="s">
        <v>3702</v>
      </c>
      <c r="BV1599" s="6"/>
      <c r="BW1599" s="6"/>
      <c r="BX1599" s="6"/>
      <c r="BY1599" s="6"/>
      <c r="BZ1599" s="6"/>
    </row>
    <row r="1600" spans="1:78" x14ac:dyDescent="0.2">
      <c r="A1600" t="s">
        <v>964</v>
      </c>
      <c r="C1600" t="s">
        <v>1483</v>
      </c>
      <c r="D1600" t="s">
        <v>61</v>
      </c>
      <c r="E1600" t="s">
        <v>961</v>
      </c>
      <c r="F1600" t="s">
        <v>962</v>
      </c>
      <c r="G1600" t="s">
        <v>965</v>
      </c>
      <c r="H1600" t="s">
        <v>962</v>
      </c>
      <c r="BA1600">
        <v>4.0999999999999996</v>
      </c>
      <c r="BB1600">
        <v>3.2</v>
      </c>
      <c r="BC1600">
        <v>3.1</v>
      </c>
      <c r="BD1600">
        <v>3.2</v>
      </c>
      <c r="BR1600" t="s">
        <v>67</v>
      </c>
      <c r="BS1600" s="1">
        <v>44798</v>
      </c>
      <c r="BT1600" t="s">
        <v>498</v>
      </c>
      <c r="BU1600">
        <v>831</v>
      </c>
      <c r="BV1600" t="s">
        <v>60</v>
      </c>
      <c r="BW1600" t="s">
        <v>498</v>
      </c>
      <c r="BX1600" s="11"/>
      <c r="BY1600" s="11"/>
      <c r="BZ1600" s="11"/>
    </row>
    <row r="1601" spans="1:78" x14ac:dyDescent="0.2">
      <c r="A1601" t="s">
        <v>1780</v>
      </c>
      <c r="C1601" t="s">
        <v>1483</v>
      </c>
      <c r="D1601" t="s">
        <v>61</v>
      </c>
      <c r="E1601" t="s">
        <v>961</v>
      </c>
      <c r="F1601" t="s">
        <v>962</v>
      </c>
      <c r="G1601" t="s">
        <v>961</v>
      </c>
      <c r="H1601" t="s">
        <v>1781</v>
      </c>
      <c r="L1601" t="s">
        <v>1706</v>
      </c>
      <c r="AO1601">
        <v>5</v>
      </c>
      <c r="AR1601">
        <v>3.802</v>
      </c>
      <c r="AS1601">
        <v>5.165</v>
      </c>
      <c r="BQ1601" t="s">
        <v>1782</v>
      </c>
      <c r="BR1601" t="s">
        <v>67</v>
      </c>
      <c r="BS1601" s="1">
        <v>44812</v>
      </c>
      <c r="BT1601" t="s">
        <v>1701</v>
      </c>
      <c r="BU1601">
        <v>1420</v>
      </c>
      <c r="BX1601" s="11"/>
      <c r="BY1601" s="11"/>
      <c r="BZ1601" s="11"/>
    </row>
    <row r="1602" spans="1:78" x14ac:dyDescent="0.2">
      <c r="A1602" s="11" t="s">
        <v>1700</v>
      </c>
      <c r="B1602" s="11"/>
      <c r="C1602" s="11" t="s">
        <v>1483</v>
      </c>
      <c r="D1602" s="11" t="s">
        <v>61</v>
      </c>
      <c r="E1602" s="11" t="s">
        <v>961</v>
      </c>
      <c r="F1602" s="11" t="s">
        <v>962</v>
      </c>
      <c r="G1602" s="11" t="s">
        <v>961</v>
      </c>
      <c r="H1602" s="11" t="s">
        <v>962</v>
      </c>
      <c r="I1602" s="11"/>
      <c r="J1602" s="11"/>
      <c r="K1602" s="11"/>
      <c r="L1602" s="11"/>
      <c r="M1602" s="11"/>
      <c r="N1602" s="11"/>
      <c r="O1602" s="11"/>
      <c r="P1602" s="11"/>
      <c r="Q1602" s="11"/>
      <c r="R1602" s="11"/>
      <c r="S1602" s="11"/>
      <c r="T1602" s="11"/>
      <c r="U1602" s="11"/>
      <c r="V1602" s="11"/>
      <c r="W1602" s="11"/>
      <c r="X1602" s="11"/>
      <c r="Y1602" s="11"/>
      <c r="Z1602" s="11"/>
      <c r="AA1602" s="11"/>
      <c r="AB1602" s="11"/>
      <c r="AC1602" s="11"/>
      <c r="AD1602" s="11"/>
      <c r="AE1602" s="11"/>
      <c r="AF1602" s="11"/>
      <c r="AG1602" s="11"/>
      <c r="AH1602" s="11"/>
      <c r="AI1602" s="11"/>
      <c r="AJ1602" s="11"/>
      <c r="AK1602" s="11"/>
      <c r="AL1602" s="11"/>
      <c r="AM1602" s="11"/>
      <c r="AN1602" s="11"/>
      <c r="AO1602" s="11"/>
      <c r="AP1602" s="11"/>
      <c r="AQ1602" s="11"/>
      <c r="AR1602" s="11"/>
      <c r="AS1602" s="11"/>
      <c r="AT1602" s="11"/>
      <c r="AU1602" s="11"/>
      <c r="AV1602" s="11"/>
      <c r="AW1602" s="11"/>
      <c r="AX1602" s="11"/>
      <c r="AY1602" s="11"/>
      <c r="AZ1602" s="11"/>
      <c r="BA1602" s="11"/>
      <c r="BB1602" s="11"/>
      <c r="BC1602" s="11"/>
      <c r="BD1602" s="11"/>
      <c r="BE1602" s="11"/>
      <c r="BF1602" s="11"/>
      <c r="BG1602" s="11"/>
      <c r="BH1602" s="11"/>
      <c r="BI1602" s="11"/>
      <c r="BJ1602" s="11"/>
      <c r="BK1602" s="11"/>
      <c r="BL1602" s="11"/>
      <c r="BM1602" s="11"/>
      <c r="BN1602" s="11"/>
      <c r="BO1602" s="11"/>
      <c r="BP1602" s="11"/>
      <c r="BQ1602" s="11"/>
      <c r="BR1602" s="11"/>
      <c r="BS1602" s="11"/>
      <c r="BT1602" s="11"/>
      <c r="BU1602" s="11"/>
      <c r="BV1602" s="11"/>
      <c r="BW1602" s="11"/>
      <c r="BX1602" s="11"/>
      <c r="BY1602" s="11"/>
      <c r="BZ1602" s="11"/>
    </row>
    <row r="1603" spans="1:78" x14ac:dyDescent="0.2">
      <c r="A1603" t="s">
        <v>94</v>
      </c>
      <c r="C1603" t="s">
        <v>1483</v>
      </c>
      <c r="D1603" t="s">
        <v>61</v>
      </c>
      <c r="E1603" t="s">
        <v>961</v>
      </c>
      <c r="F1603" t="s">
        <v>962</v>
      </c>
      <c r="G1603" t="s">
        <v>961</v>
      </c>
      <c r="H1603" t="s">
        <v>962</v>
      </c>
      <c r="AO1603">
        <v>4.4610000000000003</v>
      </c>
      <c r="AR1603">
        <v>3.2749999999999999</v>
      </c>
      <c r="AS1603">
        <v>4.593</v>
      </c>
      <c r="AV1603">
        <v>3.3740000000000001</v>
      </c>
      <c r="AW1603">
        <v>4.141</v>
      </c>
      <c r="AX1603">
        <v>2.9350000000000001</v>
      </c>
      <c r="AY1603">
        <v>3.093</v>
      </c>
      <c r="AZ1603">
        <v>3.093</v>
      </c>
      <c r="BA1603">
        <v>4.0650000000000004</v>
      </c>
      <c r="BB1603">
        <v>3.3119999999999998</v>
      </c>
      <c r="BC1603">
        <v>3.266</v>
      </c>
      <c r="BD1603">
        <v>3.3119999999999998</v>
      </c>
      <c r="BE1603">
        <v>5.1529999999999996</v>
      </c>
      <c r="BF1603">
        <v>3.1539999999999999</v>
      </c>
      <c r="BG1603">
        <v>2.8519999999999999</v>
      </c>
      <c r="BH1603">
        <v>3.1539999999999999</v>
      </c>
      <c r="BR1603" t="s">
        <v>67</v>
      </c>
      <c r="BS1603" s="1">
        <v>44812</v>
      </c>
      <c r="BT1603" t="s">
        <v>1701</v>
      </c>
      <c r="BU1603">
        <v>1420</v>
      </c>
      <c r="BX1603" s="11"/>
      <c r="BY1603" s="11"/>
      <c r="BZ1603" s="11"/>
    </row>
    <row r="1604" spans="1:78" x14ac:dyDescent="0.2">
      <c r="A1604" t="s">
        <v>1792</v>
      </c>
      <c r="C1604" t="s">
        <v>1483</v>
      </c>
      <c r="D1604" t="s">
        <v>61</v>
      </c>
      <c r="E1604" t="s">
        <v>961</v>
      </c>
      <c r="F1604" t="s">
        <v>962</v>
      </c>
      <c r="G1604" t="s">
        <v>961</v>
      </c>
      <c r="H1604" t="s">
        <v>962</v>
      </c>
      <c r="L1604" t="s">
        <v>1795</v>
      </c>
      <c r="AW1604">
        <v>4.1909999999999998</v>
      </c>
      <c r="AX1604">
        <v>2.9609999999999999</v>
      </c>
      <c r="AY1604">
        <v>3.0960000000000001</v>
      </c>
      <c r="AZ1604">
        <v>3.0960000000000001</v>
      </c>
      <c r="BA1604">
        <v>4.2542999999999997</v>
      </c>
      <c r="BB1604">
        <v>3.3460000000000001</v>
      </c>
      <c r="BC1604">
        <v>3.2410000000000001</v>
      </c>
      <c r="BD1604">
        <v>3.3460000000000001</v>
      </c>
      <c r="BE1604">
        <v>5.1820000000000004</v>
      </c>
      <c r="BF1604">
        <v>3.073</v>
      </c>
      <c r="BG1604">
        <v>2.75</v>
      </c>
      <c r="BH1604">
        <v>3.073</v>
      </c>
      <c r="BR1604" t="s">
        <v>67</v>
      </c>
      <c r="BS1604" s="1">
        <v>44812</v>
      </c>
      <c r="BT1604" t="s">
        <v>1701</v>
      </c>
      <c r="BU1604">
        <v>1420</v>
      </c>
      <c r="BX1604" s="11"/>
      <c r="BY1604" s="11"/>
      <c r="BZ1604" s="11"/>
    </row>
    <row r="1605" spans="1:78" x14ac:dyDescent="0.2">
      <c r="A1605" t="s">
        <v>1788</v>
      </c>
      <c r="C1605" t="s">
        <v>1483</v>
      </c>
      <c r="D1605" t="s">
        <v>61</v>
      </c>
      <c r="E1605" t="s">
        <v>961</v>
      </c>
      <c r="F1605" t="s">
        <v>962</v>
      </c>
      <c r="G1605" t="s">
        <v>961</v>
      </c>
      <c r="H1605" t="s">
        <v>962</v>
      </c>
      <c r="L1605" t="s">
        <v>1761</v>
      </c>
      <c r="AG1605">
        <v>3.6669999999999998</v>
      </c>
      <c r="AJ1605">
        <v>5.3310000000000004</v>
      </c>
      <c r="BR1605" t="s">
        <v>67</v>
      </c>
      <c r="BS1605" s="1">
        <v>44812</v>
      </c>
      <c r="BT1605" t="s">
        <v>1701</v>
      </c>
      <c r="BU1605">
        <v>1420</v>
      </c>
      <c r="BX1605" s="11"/>
      <c r="BY1605" s="11"/>
      <c r="BZ1605" s="11"/>
    </row>
    <row r="1606" spans="1:78" x14ac:dyDescent="0.2">
      <c r="A1606" t="s">
        <v>1790</v>
      </c>
      <c r="C1606" t="s">
        <v>1483</v>
      </c>
      <c r="D1606" t="s">
        <v>61</v>
      </c>
      <c r="E1606" t="s">
        <v>961</v>
      </c>
      <c r="F1606" t="s">
        <v>962</v>
      </c>
      <c r="G1606" t="s">
        <v>961</v>
      </c>
      <c r="H1606" t="s">
        <v>962</v>
      </c>
      <c r="L1606" t="s">
        <v>1791</v>
      </c>
      <c r="AW1606">
        <v>4.3600000000000003</v>
      </c>
      <c r="AX1606">
        <v>2.9609999999999999</v>
      </c>
      <c r="AY1606">
        <v>3.0649999999999999</v>
      </c>
      <c r="AZ1606">
        <v>3.0649999999999999</v>
      </c>
      <c r="BR1606" t="s">
        <v>67</v>
      </c>
      <c r="BS1606" s="1">
        <v>44812</v>
      </c>
      <c r="BT1606" t="s">
        <v>1701</v>
      </c>
      <c r="BU1606">
        <v>1420</v>
      </c>
      <c r="BX1606" s="11"/>
      <c r="BY1606" s="11"/>
      <c r="BZ1606" s="11"/>
    </row>
    <row r="1607" spans="1:78" x14ac:dyDescent="0.2">
      <c r="A1607" t="s">
        <v>1778</v>
      </c>
      <c r="C1607" t="s">
        <v>1483</v>
      </c>
      <c r="D1607" t="s">
        <v>61</v>
      </c>
      <c r="E1607" t="s">
        <v>961</v>
      </c>
      <c r="F1607" t="s">
        <v>962</v>
      </c>
      <c r="G1607" t="s">
        <v>961</v>
      </c>
      <c r="H1607" t="s">
        <v>962</v>
      </c>
      <c r="L1607" t="s">
        <v>1761</v>
      </c>
      <c r="AC1607">
        <v>4.1150000000000002</v>
      </c>
      <c r="AF1607">
        <v>6.7560000000000002</v>
      </c>
      <c r="BR1607" t="s">
        <v>67</v>
      </c>
      <c r="BS1607" s="1">
        <v>44812</v>
      </c>
      <c r="BT1607" t="s">
        <v>1701</v>
      </c>
      <c r="BU1607">
        <v>1420</v>
      </c>
      <c r="BV1607" t="s">
        <v>60</v>
      </c>
      <c r="BW1607" t="s">
        <v>1701</v>
      </c>
      <c r="BX1607" s="11"/>
      <c r="BY1607" s="11"/>
      <c r="BZ1607" s="11"/>
    </row>
    <row r="1608" spans="1:78" x14ac:dyDescent="0.2">
      <c r="A1608" t="s">
        <v>1789</v>
      </c>
      <c r="C1608" t="s">
        <v>1483</v>
      </c>
      <c r="D1608" t="s">
        <v>61</v>
      </c>
      <c r="E1608" t="s">
        <v>961</v>
      </c>
      <c r="F1608" t="s">
        <v>962</v>
      </c>
      <c r="G1608" t="s">
        <v>961</v>
      </c>
      <c r="H1608" t="s">
        <v>962</v>
      </c>
      <c r="L1608" t="s">
        <v>1762</v>
      </c>
      <c r="AO1608">
        <v>4.5579999999999998</v>
      </c>
      <c r="AR1608">
        <v>3.3969999999999998</v>
      </c>
      <c r="AS1608">
        <v>4.3600000000000003</v>
      </c>
      <c r="AV1608">
        <v>3.609</v>
      </c>
      <c r="BR1608" t="s">
        <v>67</v>
      </c>
      <c r="BS1608" s="1">
        <v>44812</v>
      </c>
      <c r="BT1608" t="s">
        <v>1701</v>
      </c>
      <c r="BU1608">
        <v>1420</v>
      </c>
      <c r="BV1608" t="s">
        <v>60</v>
      </c>
      <c r="BW1608" t="s">
        <v>1701</v>
      </c>
      <c r="BX1608" s="11"/>
      <c r="BY1608" s="11"/>
      <c r="BZ1608" s="11"/>
    </row>
    <row r="1609" spans="1:78" x14ac:dyDescent="0.2">
      <c r="A1609" t="s">
        <v>1786</v>
      </c>
      <c r="C1609" t="s">
        <v>1483</v>
      </c>
      <c r="D1609" t="s">
        <v>61</v>
      </c>
      <c r="E1609" t="s">
        <v>961</v>
      </c>
      <c r="F1609" t="s">
        <v>962</v>
      </c>
      <c r="G1609" t="s">
        <v>961</v>
      </c>
      <c r="H1609" t="s">
        <v>962</v>
      </c>
      <c r="L1609" t="s">
        <v>1784</v>
      </c>
      <c r="U1609">
        <v>4.2</v>
      </c>
      <c r="X1609">
        <v>5.7</v>
      </c>
      <c r="BQ1609" t="s">
        <v>1787</v>
      </c>
      <c r="BR1609" t="s">
        <v>67</v>
      </c>
      <c r="BS1609" s="1">
        <v>44812</v>
      </c>
      <c r="BT1609" t="s">
        <v>1701</v>
      </c>
      <c r="BU1609">
        <v>1420</v>
      </c>
      <c r="BX1609" s="11"/>
      <c r="BY1609" s="11"/>
      <c r="BZ1609" s="11"/>
    </row>
    <row r="1610" spans="1:78" x14ac:dyDescent="0.2">
      <c r="A1610" t="s">
        <v>1783</v>
      </c>
      <c r="C1610" t="s">
        <v>1483</v>
      </c>
      <c r="D1610" t="s">
        <v>61</v>
      </c>
      <c r="E1610" t="s">
        <v>961</v>
      </c>
      <c r="F1610" t="s">
        <v>962</v>
      </c>
      <c r="G1610" t="s">
        <v>961</v>
      </c>
      <c r="H1610" t="s">
        <v>962</v>
      </c>
      <c r="L1610" t="s">
        <v>1784</v>
      </c>
      <c r="Q1610">
        <v>4.4000000000000004</v>
      </c>
      <c r="T1610">
        <v>4.8659999999999997</v>
      </c>
      <c r="BQ1610" t="s">
        <v>1785</v>
      </c>
      <c r="BR1610" t="s">
        <v>67</v>
      </c>
      <c r="BS1610" s="1">
        <v>44812</v>
      </c>
      <c r="BT1610" t="s">
        <v>1701</v>
      </c>
      <c r="BU1610">
        <v>1420</v>
      </c>
      <c r="BX1610" s="11"/>
      <c r="BY1610" s="11"/>
      <c r="BZ1610" s="11"/>
    </row>
    <row r="1611" spans="1:78" x14ac:dyDescent="0.2">
      <c r="A1611" t="s">
        <v>1779</v>
      </c>
      <c r="C1611" t="s">
        <v>1483</v>
      </c>
      <c r="D1611" t="s">
        <v>61</v>
      </c>
      <c r="E1611" t="s">
        <v>961</v>
      </c>
      <c r="F1611" t="s">
        <v>962</v>
      </c>
      <c r="G1611" t="s">
        <v>961</v>
      </c>
      <c r="H1611" t="s">
        <v>962</v>
      </c>
      <c r="L1611" t="s">
        <v>1756</v>
      </c>
      <c r="AO1611">
        <v>4.3630000000000004</v>
      </c>
      <c r="AR1611">
        <v>3.1520000000000001</v>
      </c>
      <c r="AS1611">
        <v>4.4450000000000003</v>
      </c>
      <c r="AV1611">
        <v>3.1379999999999999</v>
      </c>
      <c r="AW1611">
        <v>3.9140000000000001</v>
      </c>
      <c r="AX1611">
        <v>2.9129999999999998</v>
      </c>
      <c r="AY1611">
        <v>3.2</v>
      </c>
      <c r="AZ1611">
        <v>3.2</v>
      </c>
      <c r="BA1611">
        <v>4.0860000000000003</v>
      </c>
      <c r="BB1611">
        <v>3.452</v>
      </c>
      <c r="BC1611">
        <v>3.4420000000000002</v>
      </c>
      <c r="BD1611">
        <v>3.452</v>
      </c>
      <c r="BE1611">
        <v>5.1890000000000001</v>
      </c>
      <c r="BF1611">
        <v>3.3250000000000002</v>
      </c>
      <c r="BG1611">
        <v>3.1619999999999999</v>
      </c>
      <c r="BH1611">
        <v>3.3250000000000002</v>
      </c>
      <c r="BR1611" t="s">
        <v>67</v>
      </c>
      <c r="BS1611" s="1">
        <v>44812</v>
      </c>
      <c r="BT1611" t="s">
        <v>1701</v>
      </c>
      <c r="BU1611">
        <v>1420</v>
      </c>
      <c r="BV1611" t="s">
        <v>60</v>
      </c>
      <c r="BW1611" t="s">
        <v>1701</v>
      </c>
      <c r="BX1611" s="11"/>
      <c r="BY1611" s="11"/>
      <c r="BZ1611" s="11"/>
    </row>
    <row r="1612" spans="1:78" x14ac:dyDescent="0.2">
      <c r="A1612" t="s">
        <v>1793</v>
      </c>
      <c r="C1612" t="s">
        <v>1483</v>
      </c>
      <c r="D1612" t="s">
        <v>61</v>
      </c>
      <c r="E1612" t="s">
        <v>961</v>
      </c>
      <c r="F1612" t="s">
        <v>962</v>
      </c>
      <c r="G1612" t="s">
        <v>961</v>
      </c>
      <c r="H1612" t="s">
        <v>962</v>
      </c>
      <c r="L1612" t="s">
        <v>1784</v>
      </c>
      <c r="AW1612">
        <v>4.0999999999999996</v>
      </c>
      <c r="AX1612">
        <v>2.9060000000000001</v>
      </c>
      <c r="AY1612">
        <v>3.012</v>
      </c>
      <c r="AZ1612">
        <v>3.012</v>
      </c>
      <c r="BA1612">
        <v>3.9729999999999999</v>
      </c>
      <c r="BB1612">
        <v>3.33</v>
      </c>
      <c r="BC1612">
        <v>3.38</v>
      </c>
      <c r="BD1612">
        <v>3.38</v>
      </c>
      <c r="BE1612">
        <v>4.7699999999999996</v>
      </c>
      <c r="BF1612">
        <v>3.2069999999999999</v>
      </c>
      <c r="BG1612">
        <v>2.9159999999999999</v>
      </c>
      <c r="BH1612">
        <v>3.2069999999999999</v>
      </c>
      <c r="BR1612" t="s">
        <v>67</v>
      </c>
      <c r="BS1612" s="1">
        <v>44812</v>
      </c>
      <c r="BT1612" t="s">
        <v>1701</v>
      </c>
      <c r="BU1612">
        <v>1420</v>
      </c>
      <c r="BX1612" s="11"/>
      <c r="BY1612" s="11"/>
      <c r="BZ1612" s="11"/>
    </row>
    <row r="1613" spans="1:78" x14ac:dyDescent="0.2">
      <c r="A1613" t="s">
        <v>1794</v>
      </c>
      <c r="C1613" t="s">
        <v>1483</v>
      </c>
      <c r="D1613" t="s">
        <v>61</v>
      </c>
      <c r="E1613" t="s">
        <v>961</v>
      </c>
      <c r="F1613" t="s">
        <v>962</v>
      </c>
      <c r="G1613" t="s">
        <v>961</v>
      </c>
      <c r="H1613" t="s">
        <v>962</v>
      </c>
      <c r="L1613" t="s">
        <v>1796</v>
      </c>
      <c r="BA1613">
        <v>3.9449999999999998</v>
      </c>
      <c r="BB1613">
        <v>3.12</v>
      </c>
      <c r="BC1613">
        <v>3</v>
      </c>
      <c r="BD1613">
        <v>3.12</v>
      </c>
      <c r="BE1613">
        <v>5.4720000000000004</v>
      </c>
      <c r="BF1613">
        <v>3</v>
      </c>
      <c r="BG1613">
        <v>2.6</v>
      </c>
      <c r="BH1613">
        <v>3</v>
      </c>
      <c r="BQ1613" t="s">
        <v>1892</v>
      </c>
      <c r="BR1613" t="s">
        <v>67</v>
      </c>
      <c r="BS1613" s="1">
        <v>44812</v>
      </c>
      <c r="BT1613" t="s">
        <v>1701</v>
      </c>
      <c r="BU1613">
        <v>1420</v>
      </c>
      <c r="BX1613" s="11"/>
      <c r="BY1613" s="11"/>
      <c r="BZ1613" s="11"/>
    </row>
    <row r="1614" spans="1:78" x14ac:dyDescent="0.2">
      <c r="A1614" s="11" t="s">
        <v>1700</v>
      </c>
      <c r="B1614" s="11"/>
      <c r="C1614" s="11" t="s">
        <v>1483</v>
      </c>
      <c r="D1614" s="11" t="s">
        <v>61</v>
      </c>
      <c r="E1614" s="11" t="s">
        <v>961</v>
      </c>
      <c r="F1614" s="11"/>
      <c r="G1614" s="11" t="s">
        <v>965</v>
      </c>
      <c r="H1614" s="11"/>
      <c r="I1614" s="11"/>
      <c r="J1614" s="11"/>
      <c r="K1614" s="11"/>
      <c r="L1614" s="11"/>
      <c r="M1614" s="11"/>
      <c r="N1614" s="11"/>
      <c r="O1614" s="11"/>
      <c r="P1614" s="11"/>
      <c r="Q1614" s="11"/>
      <c r="R1614" s="11"/>
      <c r="S1614" s="11"/>
      <c r="T1614" s="11"/>
      <c r="U1614" s="11"/>
      <c r="V1614" s="11"/>
      <c r="W1614" s="11"/>
      <c r="X1614" s="11"/>
      <c r="Y1614" s="11"/>
      <c r="Z1614" s="11"/>
      <c r="AA1614" s="11"/>
      <c r="AB1614" s="11"/>
      <c r="AC1614" s="11"/>
      <c r="AD1614" s="11"/>
      <c r="AE1614" s="11"/>
      <c r="AF1614" s="11"/>
      <c r="AG1614" s="11"/>
      <c r="AH1614" s="11"/>
      <c r="AI1614" s="11"/>
      <c r="AJ1614" s="11"/>
      <c r="AK1614" s="11"/>
      <c r="AL1614" s="11"/>
      <c r="AM1614" s="11"/>
      <c r="AN1614" s="11"/>
      <c r="AO1614" s="11"/>
      <c r="AP1614" s="11"/>
      <c r="AQ1614" s="11"/>
      <c r="AR1614" s="11"/>
      <c r="AS1614" s="11"/>
      <c r="AT1614" s="11"/>
      <c r="AU1614" s="11"/>
      <c r="AV1614" s="11"/>
      <c r="AW1614" s="11"/>
      <c r="AX1614" s="11"/>
      <c r="AY1614" s="11"/>
      <c r="AZ1614" s="11"/>
      <c r="BA1614" s="11"/>
      <c r="BB1614" s="11"/>
      <c r="BC1614" s="11"/>
      <c r="BD1614" s="11"/>
      <c r="BE1614" s="11"/>
      <c r="BF1614" s="11"/>
      <c r="BG1614" s="11"/>
      <c r="BH1614" s="11"/>
      <c r="BI1614" s="11"/>
      <c r="BJ1614" s="11"/>
      <c r="BK1614" s="11"/>
      <c r="BL1614" s="11"/>
      <c r="BM1614" s="11"/>
      <c r="BN1614" s="11"/>
      <c r="BO1614" s="11"/>
      <c r="BP1614" s="11"/>
      <c r="BQ1614" s="11"/>
      <c r="BR1614" s="11"/>
      <c r="BS1614" s="11"/>
      <c r="BT1614" s="11"/>
      <c r="BU1614" s="11"/>
      <c r="BV1614" s="11"/>
      <c r="BW1614" s="11"/>
      <c r="BX1614" s="11"/>
      <c r="BY1614" s="11"/>
      <c r="BZ1614" s="11"/>
    </row>
    <row r="1615" spans="1:78" x14ac:dyDescent="0.2">
      <c r="A1615" s="11" t="s">
        <v>1700</v>
      </c>
      <c r="B1615" s="11"/>
      <c r="C1615" s="11" t="s">
        <v>1483</v>
      </c>
      <c r="D1615" s="11" t="s">
        <v>61</v>
      </c>
      <c r="E1615" s="11" t="s">
        <v>961</v>
      </c>
      <c r="F1615" s="11"/>
      <c r="G1615" s="11" t="s">
        <v>961</v>
      </c>
      <c r="H1615" s="11"/>
      <c r="I1615" s="11"/>
      <c r="J1615" s="11"/>
      <c r="K1615" s="11"/>
      <c r="L1615" s="11"/>
      <c r="M1615" s="11"/>
      <c r="N1615" s="11"/>
      <c r="O1615" s="11"/>
      <c r="P1615" s="11"/>
      <c r="Q1615" s="11"/>
      <c r="R1615" s="11"/>
      <c r="S1615" s="11"/>
      <c r="T1615" s="11"/>
      <c r="U1615" s="11"/>
      <c r="V1615" s="11"/>
      <c r="W1615" s="11"/>
      <c r="X1615" s="11"/>
      <c r="Y1615" s="11"/>
      <c r="Z1615" s="11"/>
      <c r="AA1615" s="11"/>
      <c r="AB1615" s="11"/>
      <c r="AC1615" s="11"/>
      <c r="AD1615" s="11"/>
      <c r="AE1615" s="11"/>
      <c r="AF1615" s="11"/>
      <c r="AG1615" s="11"/>
      <c r="AH1615" s="11"/>
      <c r="AI1615" s="11"/>
      <c r="AJ1615" s="11"/>
      <c r="AK1615" s="11"/>
      <c r="AL1615" s="11"/>
      <c r="AM1615" s="11"/>
      <c r="AN1615" s="11"/>
      <c r="AO1615" s="11"/>
      <c r="AP1615" s="11"/>
      <c r="AQ1615" s="11"/>
      <c r="AR1615" s="11"/>
      <c r="AS1615" s="11"/>
      <c r="AT1615" s="11"/>
      <c r="AU1615" s="11"/>
      <c r="AV1615" s="11"/>
      <c r="AW1615" s="11"/>
      <c r="AX1615" s="11"/>
      <c r="AY1615" s="11"/>
      <c r="AZ1615" s="11"/>
      <c r="BA1615" s="11"/>
      <c r="BB1615" s="11"/>
      <c r="BC1615" s="11"/>
      <c r="BD1615" s="11"/>
      <c r="BE1615" s="11"/>
      <c r="BF1615" s="11"/>
      <c r="BG1615" s="11"/>
      <c r="BH1615" s="11"/>
      <c r="BI1615" s="11"/>
      <c r="BJ1615" s="11"/>
      <c r="BK1615" s="11"/>
      <c r="BL1615" s="11"/>
      <c r="BM1615" s="11"/>
      <c r="BN1615" s="11"/>
      <c r="BO1615" s="11"/>
      <c r="BP1615" s="11"/>
      <c r="BQ1615" s="11"/>
      <c r="BR1615" s="11"/>
      <c r="BS1615" s="11"/>
      <c r="BT1615" s="11"/>
      <c r="BU1615" s="11"/>
      <c r="BV1615" s="11"/>
      <c r="BW1615" s="11"/>
      <c r="BX1615" s="11"/>
      <c r="BY1615" s="11"/>
      <c r="BZ1615" s="11"/>
    </row>
    <row r="1616" spans="1:78" x14ac:dyDescent="0.2">
      <c r="C1616" t="s">
        <v>1483</v>
      </c>
      <c r="D1616" t="s">
        <v>61</v>
      </c>
      <c r="E1616" t="s">
        <v>978</v>
      </c>
      <c r="F1616" t="s">
        <v>979</v>
      </c>
      <c r="G1616" t="s">
        <v>75</v>
      </c>
      <c r="H1616" t="s">
        <v>979</v>
      </c>
      <c r="AS1616">
        <f>0.0035*1000</f>
        <v>3.5</v>
      </c>
      <c r="BA1616">
        <f>0.0031*1000</f>
        <v>3.1</v>
      </c>
      <c r="BD1616">
        <f>0.003*1000</f>
        <v>3</v>
      </c>
      <c r="BE1616">
        <f>0.004*1000</f>
        <v>4</v>
      </c>
      <c r="BH1616">
        <f>0.0028*1000</f>
        <v>2.8</v>
      </c>
      <c r="BR1616" t="s">
        <v>67</v>
      </c>
      <c r="BS1616" s="1">
        <v>44826</v>
      </c>
      <c r="BT1616" t="s">
        <v>2504</v>
      </c>
      <c r="BU1616">
        <v>53560</v>
      </c>
      <c r="BX1616" s="11"/>
      <c r="BY1616" s="11"/>
      <c r="BZ1616" s="11"/>
    </row>
    <row r="1617" spans="1:78" x14ac:dyDescent="0.2">
      <c r="A1617" s="6"/>
      <c r="B1617" s="6"/>
      <c r="C1617" s="6" t="s">
        <v>1483</v>
      </c>
      <c r="D1617" s="6" t="s">
        <v>61</v>
      </c>
      <c r="E1617" s="6" t="s">
        <v>978</v>
      </c>
      <c r="F1617" s="6" t="s">
        <v>979</v>
      </c>
      <c r="G1617" s="6" t="s">
        <v>75</v>
      </c>
      <c r="H1617" s="6" t="s">
        <v>979</v>
      </c>
      <c r="I1617" s="6"/>
      <c r="J1617" s="6"/>
      <c r="K1617" s="6"/>
      <c r="L1617" s="6"/>
      <c r="M1617" s="6"/>
      <c r="N1617" s="6"/>
      <c r="O1617" s="6"/>
      <c r="P1617" s="6"/>
      <c r="Q1617" s="6"/>
      <c r="R1617" s="6"/>
      <c r="S1617" s="6"/>
      <c r="T1617" s="6"/>
      <c r="U1617" s="6"/>
      <c r="V1617" s="6"/>
      <c r="W1617" s="6"/>
      <c r="X1617" s="6"/>
      <c r="Y1617" s="6"/>
      <c r="Z1617" s="6"/>
      <c r="AA1617" s="6"/>
      <c r="AB1617" s="6"/>
      <c r="AC1617" s="6"/>
      <c r="AD1617" s="6"/>
      <c r="AE1617" s="6"/>
      <c r="AF1617" s="6"/>
      <c r="AG1617" s="6"/>
      <c r="AH1617" s="6"/>
      <c r="AI1617" s="6"/>
      <c r="AJ1617" s="6"/>
      <c r="AK1617" s="6"/>
      <c r="AL1617" s="6"/>
      <c r="AM1617" s="6"/>
      <c r="AN1617" s="6"/>
      <c r="AO1617" s="6"/>
      <c r="AP1617" s="6"/>
      <c r="AQ1617" s="6"/>
      <c r="AR1617" s="6"/>
      <c r="AS1617" s="6"/>
      <c r="AT1617" s="6"/>
      <c r="AU1617" s="6"/>
      <c r="AV1617" s="6"/>
      <c r="AW1617" s="6"/>
      <c r="AX1617" s="6"/>
      <c r="AY1617" s="6"/>
      <c r="AZ1617" s="6"/>
      <c r="BA1617" s="6"/>
      <c r="BB1617" s="6"/>
      <c r="BC1617" s="6"/>
      <c r="BD1617" s="6"/>
      <c r="BE1617" s="6"/>
      <c r="BF1617" s="6"/>
      <c r="BG1617" s="6"/>
      <c r="BH1617" s="6"/>
      <c r="BI1617" s="6"/>
      <c r="BJ1617" s="6"/>
      <c r="BK1617" s="6"/>
      <c r="BL1617" s="6"/>
      <c r="BM1617" s="6"/>
      <c r="BN1617" s="6"/>
      <c r="BO1617" s="6"/>
      <c r="BP1617" s="6"/>
      <c r="BQ1617" s="6" t="s">
        <v>3712</v>
      </c>
      <c r="BR1617" s="6" t="s">
        <v>67</v>
      </c>
      <c r="BS1617" s="7">
        <v>44964</v>
      </c>
      <c r="BT1617" s="6" t="s">
        <v>3669</v>
      </c>
      <c r="BU1617" s="58" t="s">
        <v>3702</v>
      </c>
      <c r="BV1617" s="6"/>
      <c r="BW1617" s="6"/>
      <c r="BX1617" s="6"/>
      <c r="BY1617" s="6"/>
      <c r="BZ1617" s="6"/>
    </row>
    <row r="1618" spans="1:78" x14ac:dyDescent="0.2">
      <c r="A1618" s="11" t="s">
        <v>1700</v>
      </c>
      <c r="B1618" s="11"/>
      <c r="C1618" s="11" t="s">
        <v>1483</v>
      </c>
      <c r="D1618" s="11" t="s">
        <v>61</v>
      </c>
      <c r="E1618" s="11" t="s">
        <v>978</v>
      </c>
      <c r="F1618" s="11" t="s">
        <v>979</v>
      </c>
      <c r="G1618" s="11" t="s">
        <v>1671</v>
      </c>
      <c r="H1618" s="11" t="s">
        <v>1672</v>
      </c>
      <c r="I1618" s="11"/>
      <c r="J1618" s="11"/>
      <c r="K1618" s="11"/>
      <c r="L1618" s="11"/>
      <c r="M1618" s="11"/>
      <c r="N1618" s="11"/>
      <c r="O1618" s="11"/>
      <c r="P1618" s="11"/>
      <c r="Q1618" s="11"/>
      <c r="R1618" s="11"/>
      <c r="S1618" s="11"/>
      <c r="T1618" s="11"/>
      <c r="U1618" s="11"/>
      <c r="V1618" s="11"/>
      <c r="W1618" s="11"/>
      <c r="X1618" s="11"/>
      <c r="Y1618" s="11"/>
      <c r="Z1618" s="11"/>
      <c r="AA1618" s="11"/>
      <c r="AB1618" s="11"/>
      <c r="AC1618" s="11"/>
      <c r="AD1618" s="11"/>
      <c r="AE1618" s="11"/>
      <c r="AF1618" s="11"/>
      <c r="AG1618" s="11"/>
      <c r="AH1618" s="11"/>
      <c r="AI1618" s="11"/>
      <c r="AJ1618" s="11"/>
      <c r="AK1618" s="11"/>
      <c r="AL1618" s="11"/>
      <c r="AM1618" s="11"/>
      <c r="AN1618" s="11"/>
      <c r="AO1618" s="11"/>
      <c r="AP1618" s="11"/>
      <c r="AQ1618" s="11"/>
      <c r="AR1618" s="11"/>
      <c r="AS1618" s="11"/>
      <c r="AT1618" s="11"/>
      <c r="AU1618" s="11"/>
      <c r="AV1618" s="11"/>
      <c r="AW1618" s="11"/>
      <c r="AX1618" s="11"/>
      <c r="AY1618" s="11"/>
      <c r="AZ1618" s="11"/>
      <c r="BA1618" s="11"/>
      <c r="BB1618" s="11"/>
      <c r="BC1618" s="11"/>
      <c r="BD1618" s="11"/>
      <c r="BE1618" s="11"/>
      <c r="BF1618" s="11"/>
      <c r="BG1618" s="11"/>
      <c r="BH1618" s="11"/>
      <c r="BI1618" s="11"/>
      <c r="BJ1618" s="11"/>
      <c r="BK1618" s="11"/>
      <c r="BL1618" s="11"/>
      <c r="BM1618" s="11"/>
      <c r="BN1618" s="11"/>
      <c r="BO1618" s="11"/>
      <c r="BP1618" s="11"/>
      <c r="BQ1618" s="11"/>
      <c r="BR1618" s="11"/>
      <c r="BS1618" s="11"/>
      <c r="BT1618" s="11"/>
      <c r="BU1618" s="11"/>
      <c r="BV1618" s="11"/>
      <c r="BW1618" s="11"/>
      <c r="BX1618" s="11"/>
      <c r="BY1618" s="11"/>
      <c r="BZ1618" s="11"/>
    </row>
    <row r="1619" spans="1:78" x14ac:dyDescent="0.2">
      <c r="A1619" t="s">
        <v>2164</v>
      </c>
      <c r="B1619" t="s">
        <v>322</v>
      </c>
      <c r="C1619" t="s">
        <v>1483</v>
      </c>
      <c r="D1619" t="s">
        <v>61</v>
      </c>
      <c r="E1619" t="s">
        <v>978</v>
      </c>
      <c r="F1619" t="s">
        <v>979</v>
      </c>
      <c r="G1619" t="s">
        <v>1671</v>
      </c>
      <c r="H1619" t="s">
        <v>1672</v>
      </c>
      <c r="BA1619">
        <v>2.9</v>
      </c>
      <c r="BB1619">
        <v>2.2000000000000002</v>
      </c>
      <c r="BC1619">
        <v>2.2000000000000002</v>
      </c>
      <c r="BD1619">
        <v>2.2000000000000002</v>
      </c>
      <c r="BR1619" t="s">
        <v>67</v>
      </c>
      <c r="BS1619" s="1">
        <v>44819</v>
      </c>
      <c r="BT1619" t="s">
        <v>59</v>
      </c>
      <c r="BU1619">
        <v>3485</v>
      </c>
      <c r="BV1619" t="s">
        <v>60</v>
      </c>
      <c r="BW1619" t="s">
        <v>59</v>
      </c>
      <c r="BX1619" s="11"/>
      <c r="BY1619" s="11"/>
      <c r="BZ1619" s="11"/>
    </row>
    <row r="1620" spans="1:78" x14ac:dyDescent="0.2">
      <c r="A1620" s="11" t="s">
        <v>1700</v>
      </c>
      <c r="B1620" s="11"/>
      <c r="C1620" s="11" t="s">
        <v>1483</v>
      </c>
      <c r="D1620" s="11" t="s">
        <v>61</v>
      </c>
      <c r="E1620" s="11" t="s">
        <v>978</v>
      </c>
      <c r="F1620" s="11" t="s">
        <v>979</v>
      </c>
      <c r="G1620" s="11" t="s">
        <v>978</v>
      </c>
      <c r="H1620" s="11" t="s">
        <v>979</v>
      </c>
      <c r="I1620" s="11"/>
      <c r="J1620" s="11"/>
      <c r="K1620" s="11"/>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1"/>
      <c r="BH1620" s="11"/>
      <c r="BI1620" s="11"/>
      <c r="BJ1620" s="11"/>
      <c r="BK1620" s="11"/>
      <c r="BL1620" s="11"/>
      <c r="BM1620" s="11"/>
      <c r="BN1620" s="11"/>
      <c r="BO1620" s="11"/>
      <c r="BP1620" s="11"/>
      <c r="BQ1620" s="11"/>
      <c r="BR1620" s="11"/>
      <c r="BS1620" s="11"/>
      <c r="BT1620" s="11"/>
      <c r="BU1620" s="11"/>
      <c r="BV1620" s="11"/>
      <c r="BW1620" s="11"/>
      <c r="BX1620" s="11"/>
      <c r="BY1620" s="11"/>
      <c r="BZ1620" s="11"/>
    </row>
    <row r="1621" spans="1:78" x14ac:dyDescent="0.2">
      <c r="A1621" s="10" t="s">
        <v>3652</v>
      </c>
      <c r="B1621" s="10"/>
      <c r="C1621" s="10" t="s">
        <v>1483</v>
      </c>
      <c r="D1621" s="10" t="s">
        <v>61</v>
      </c>
      <c r="E1621" s="10" t="s">
        <v>978</v>
      </c>
      <c r="F1621" s="10" t="s">
        <v>979</v>
      </c>
      <c r="G1621" s="10" t="s">
        <v>978</v>
      </c>
      <c r="H1621" s="10" t="s">
        <v>979</v>
      </c>
      <c r="I1621" s="10"/>
      <c r="J1621" s="10"/>
      <c r="K1621" s="10"/>
      <c r="L1621" s="10"/>
      <c r="M1621" s="10"/>
      <c r="N1621" s="10"/>
      <c r="O1621" s="10"/>
      <c r="P1621" s="10"/>
      <c r="Q1621" s="10"/>
      <c r="R1621" s="10"/>
      <c r="S1621" s="10"/>
      <c r="T1621" s="10"/>
      <c r="U1621" s="10"/>
      <c r="V1621" s="10"/>
      <c r="W1621" s="10"/>
      <c r="X1621" s="10"/>
      <c r="Y1621" s="10"/>
      <c r="Z1621" s="10"/>
      <c r="AA1621" s="10"/>
      <c r="AB1621" s="10"/>
      <c r="AC1621" s="10"/>
      <c r="AD1621" s="10"/>
      <c r="AE1621" s="10"/>
      <c r="AF1621" s="10"/>
      <c r="AG1621" s="10"/>
      <c r="AH1621" s="10"/>
      <c r="AI1621" s="10"/>
      <c r="AJ1621" s="10"/>
      <c r="AK1621" s="10"/>
      <c r="AL1621" s="10"/>
      <c r="AM1621" s="10"/>
      <c r="AN1621" s="10"/>
      <c r="AO1621" s="10"/>
      <c r="AP1621" s="10"/>
      <c r="AQ1621" s="10"/>
      <c r="AR1621" s="10"/>
      <c r="AS1621" s="10"/>
      <c r="AT1621" s="10"/>
      <c r="AU1621" s="10"/>
      <c r="AV1621" s="10"/>
      <c r="AW1621" s="10"/>
      <c r="AX1621" s="10"/>
      <c r="AY1621" s="10"/>
      <c r="AZ1621" s="10"/>
      <c r="BA1621" s="10"/>
      <c r="BB1621" s="10"/>
      <c r="BC1621" s="10"/>
      <c r="BD1621" s="10"/>
      <c r="BE1621" s="10"/>
      <c r="BF1621" s="10"/>
      <c r="BG1621" s="10"/>
      <c r="BH1621" s="10"/>
      <c r="BI1621" s="10"/>
      <c r="BJ1621" s="10"/>
      <c r="BK1621" s="10"/>
      <c r="BL1621" s="10"/>
      <c r="BM1621" s="10"/>
      <c r="BN1621" s="10"/>
      <c r="BO1621" s="10"/>
      <c r="BP1621" s="10"/>
      <c r="BQ1621" s="10"/>
      <c r="BR1621" s="10" t="s">
        <v>67</v>
      </c>
      <c r="BS1621" s="12">
        <v>44964</v>
      </c>
      <c r="BT1621" s="10" t="s">
        <v>980</v>
      </c>
      <c r="BU1621" s="10">
        <v>965</v>
      </c>
      <c r="BV1621" s="10" t="s">
        <v>60</v>
      </c>
      <c r="BW1621" s="10" t="s">
        <v>980</v>
      </c>
      <c r="BX1621" s="10"/>
      <c r="BY1621" s="10"/>
      <c r="BZ1621" s="10"/>
    </row>
    <row r="1622" spans="1:78" x14ac:dyDescent="0.2">
      <c r="A1622" s="10" t="s">
        <v>3653</v>
      </c>
      <c r="B1622" s="10"/>
      <c r="C1622" s="10" t="s">
        <v>1483</v>
      </c>
      <c r="D1622" s="10" t="s">
        <v>61</v>
      </c>
      <c r="E1622" s="10" t="s">
        <v>978</v>
      </c>
      <c r="F1622" s="10" t="s">
        <v>979</v>
      </c>
      <c r="G1622" s="10" t="s">
        <v>978</v>
      </c>
      <c r="H1622" s="10" t="s">
        <v>979</v>
      </c>
      <c r="I1622" s="10"/>
      <c r="J1622" s="10"/>
      <c r="K1622" s="10"/>
      <c r="L1622" s="10"/>
      <c r="M1622" s="10"/>
      <c r="N1622" s="10"/>
      <c r="O1622" s="10"/>
      <c r="P1622" s="10"/>
      <c r="Q1622" s="10"/>
      <c r="R1622" s="10"/>
      <c r="S1622" s="10"/>
      <c r="T1622" s="10"/>
      <c r="U1622" s="10"/>
      <c r="V1622" s="10"/>
      <c r="W1622" s="10"/>
      <c r="X1622" s="10"/>
      <c r="Y1622" s="10"/>
      <c r="Z1622" s="10"/>
      <c r="AA1622" s="10"/>
      <c r="AB1622" s="10"/>
      <c r="AC1622" s="10"/>
      <c r="AD1622" s="10"/>
      <c r="AE1622" s="10"/>
      <c r="AF1622" s="10"/>
      <c r="AG1622" s="10"/>
      <c r="AH1622" s="10"/>
      <c r="AI1622" s="10"/>
      <c r="AJ1622" s="10"/>
      <c r="AK1622" s="10"/>
      <c r="AL1622" s="10"/>
      <c r="AM1622" s="10"/>
      <c r="AN1622" s="10"/>
      <c r="AO1622" s="10"/>
      <c r="AP1622" s="10"/>
      <c r="AQ1622" s="10"/>
      <c r="AR1622" s="10"/>
      <c r="AS1622" s="10"/>
      <c r="AT1622" s="10"/>
      <c r="AU1622" s="10"/>
      <c r="AV1622" s="10"/>
      <c r="AW1622" s="10"/>
      <c r="AX1622" s="10"/>
      <c r="AY1622" s="10"/>
      <c r="AZ1622" s="10"/>
      <c r="BA1622" s="10"/>
      <c r="BB1622" s="10"/>
      <c r="BC1622" s="10"/>
      <c r="BD1622" s="10"/>
      <c r="BE1622" s="10"/>
      <c r="BF1622" s="10"/>
      <c r="BG1622" s="10"/>
      <c r="BH1622" s="10"/>
      <c r="BI1622" s="10"/>
      <c r="BJ1622" s="10"/>
      <c r="BK1622" s="10"/>
      <c r="BL1622" s="10"/>
      <c r="BM1622" s="10"/>
      <c r="BN1622" s="10"/>
      <c r="BO1622" s="10"/>
      <c r="BP1622" s="10"/>
      <c r="BQ1622" s="10"/>
      <c r="BR1622" s="10" t="s">
        <v>67</v>
      </c>
      <c r="BS1622" s="12">
        <v>44964</v>
      </c>
      <c r="BT1622" s="10" t="s">
        <v>980</v>
      </c>
      <c r="BU1622" s="10">
        <v>965</v>
      </c>
      <c r="BV1622" s="10" t="s">
        <v>60</v>
      </c>
      <c r="BW1622" s="10" t="s">
        <v>980</v>
      </c>
      <c r="BX1622" s="10"/>
      <c r="BY1622" s="10"/>
      <c r="BZ1622" s="10"/>
    </row>
    <row r="1623" spans="1:78" ht="18" x14ac:dyDescent="0.2">
      <c r="A1623" s="10" t="s">
        <v>2264</v>
      </c>
      <c r="B1623" s="10"/>
      <c r="C1623" s="10" t="s">
        <v>1483</v>
      </c>
      <c r="D1623" s="10" t="s">
        <v>61</v>
      </c>
      <c r="E1623" s="10" t="s">
        <v>978</v>
      </c>
      <c r="F1623" s="10" t="s">
        <v>979</v>
      </c>
      <c r="G1623" s="10" t="s">
        <v>978</v>
      </c>
      <c r="H1623" s="10" t="s">
        <v>979</v>
      </c>
      <c r="I1623" s="10"/>
      <c r="J1623" s="10"/>
      <c r="K1623" s="10"/>
      <c r="L1623" s="10"/>
      <c r="M1623" s="10"/>
      <c r="N1623" s="10"/>
      <c r="O1623" s="10"/>
      <c r="P1623" s="10"/>
      <c r="Q1623" s="10"/>
      <c r="R1623" s="10"/>
      <c r="S1623" s="10"/>
      <c r="T1623" s="10"/>
      <c r="U1623" s="10"/>
      <c r="V1623" s="10"/>
      <c r="W1623" s="10"/>
      <c r="X1623" s="10"/>
      <c r="Y1623" s="10"/>
      <c r="Z1623" s="10"/>
      <c r="AA1623" s="10"/>
      <c r="AB1623" s="10"/>
      <c r="AC1623" s="10"/>
      <c r="AD1623" s="10"/>
      <c r="AE1623" s="10"/>
      <c r="AF1623" s="10"/>
      <c r="AG1623" s="10"/>
      <c r="AH1623" s="10"/>
      <c r="AI1623" s="10"/>
      <c r="AJ1623" s="10"/>
      <c r="AK1623" s="10"/>
      <c r="AL1623" s="10"/>
      <c r="AM1623" s="10"/>
      <c r="AN1623" s="10"/>
      <c r="AO1623" s="10"/>
      <c r="AP1623" s="10"/>
      <c r="AQ1623" s="10"/>
      <c r="AR1623" s="10"/>
      <c r="AS1623" s="10"/>
      <c r="AT1623" s="10"/>
      <c r="AU1623" s="10"/>
      <c r="AV1623" s="10"/>
      <c r="AW1623" s="10"/>
      <c r="AX1623" s="10"/>
      <c r="AY1623" s="10"/>
      <c r="AZ1623" s="10"/>
      <c r="BA1623" s="10"/>
      <c r="BB1623" s="10"/>
      <c r="BC1623" s="10"/>
      <c r="BD1623" s="10"/>
      <c r="BE1623" s="10"/>
      <c r="BF1623" s="10"/>
      <c r="BG1623" s="10"/>
      <c r="BH1623" s="10"/>
      <c r="BI1623" s="10"/>
      <c r="BJ1623" s="10"/>
      <c r="BK1623" s="10"/>
      <c r="BL1623" s="10"/>
      <c r="BM1623" s="10"/>
      <c r="BN1623" s="10"/>
      <c r="BO1623" s="10"/>
      <c r="BP1623" s="10"/>
      <c r="BQ1623" s="10"/>
      <c r="BR1623" s="10" t="s">
        <v>67</v>
      </c>
      <c r="BS1623" s="12">
        <v>44820</v>
      </c>
      <c r="BT1623" s="10" t="s">
        <v>2256</v>
      </c>
      <c r="BU1623" s="28">
        <v>82637</v>
      </c>
      <c r="BV1623" s="10" t="s">
        <v>60</v>
      </c>
      <c r="BW1623" s="10" t="s">
        <v>2256</v>
      </c>
      <c r="BX1623" s="11"/>
      <c r="BY1623" s="11"/>
      <c r="BZ1623" s="11"/>
    </row>
    <row r="1624" spans="1:78" x14ac:dyDescent="0.2">
      <c r="A1624" s="10" t="s">
        <v>3655</v>
      </c>
      <c r="B1624" s="10" t="s">
        <v>63</v>
      </c>
      <c r="C1624" s="10" t="s">
        <v>1483</v>
      </c>
      <c r="D1624" s="10" t="s">
        <v>61</v>
      </c>
      <c r="E1624" s="10" t="s">
        <v>978</v>
      </c>
      <c r="F1624" s="10" t="s">
        <v>979</v>
      </c>
      <c r="G1624" s="10" t="s">
        <v>978</v>
      </c>
      <c r="H1624" s="10" t="s">
        <v>979</v>
      </c>
      <c r="I1624" s="10"/>
      <c r="J1624" s="10"/>
      <c r="K1624" s="10"/>
      <c r="L1624" s="10"/>
      <c r="M1624" s="10"/>
      <c r="N1624" s="10"/>
      <c r="O1624" s="10"/>
      <c r="P1624" s="10"/>
      <c r="Q1624" s="10"/>
      <c r="R1624" s="10"/>
      <c r="S1624" s="10"/>
      <c r="T1624" s="10"/>
      <c r="U1624" s="10"/>
      <c r="V1624" s="10"/>
      <c r="W1624" s="10"/>
      <c r="X1624" s="10"/>
      <c r="Y1624" s="10"/>
      <c r="Z1624" s="10"/>
      <c r="AA1624" s="10"/>
      <c r="AB1624" s="10"/>
      <c r="AC1624" s="10"/>
      <c r="AD1624" s="10"/>
      <c r="AE1624" s="10"/>
      <c r="AF1624" s="10"/>
      <c r="AG1624" s="10"/>
      <c r="AH1624" s="10"/>
      <c r="AI1624" s="10"/>
      <c r="AJ1624" s="10"/>
      <c r="AK1624" s="10"/>
      <c r="AL1624" s="10"/>
      <c r="AM1624" s="10"/>
      <c r="AN1624" s="10"/>
      <c r="AO1624" s="10"/>
      <c r="AP1624" s="10"/>
      <c r="AQ1624" s="10"/>
      <c r="AR1624" s="10"/>
      <c r="AS1624" s="10"/>
      <c r="AT1624" s="10"/>
      <c r="AU1624" s="10"/>
      <c r="AV1624" s="10"/>
      <c r="AW1624" s="10"/>
      <c r="AX1624" s="10"/>
      <c r="AY1624" s="10"/>
      <c r="AZ1624" s="10"/>
      <c r="BA1624" s="10"/>
      <c r="BB1624" s="10"/>
      <c r="BC1624" s="10"/>
      <c r="BD1624" s="10"/>
      <c r="BE1624" s="10"/>
      <c r="BF1624" s="10"/>
      <c r="BG1624" s="10"/>
      <c r="BH1624" s="10"/>
      <c r="BI1624" s="10"/>
      <c r="BJ1624" s="10"/>
      <c r="BK1624" s="10"/>
      <c r="BL1624" s="10"/>
      <c r="BM1624" s="10"/>
      <c r="BN1624" s="10"/>
      <c r="BO1624" s="10"/>
      <c r="BP1624" s="10"/>
      <c r="BQ1624" s="10"/>
      <c r="BR1624" s="10" t="s">
        <v>67</v>
      </c>
      <c r="BS1624" s="12">
        <v>44964</v>
      </c>
      <c r="BT1624" s="10" t="s">
        <v>980</v>
      </c>
      <c r="BU1624" s="10">
        <v>965</v>
      </c>
      <c r="BV1624" s="10" t="s">
        <v>60</v>
      </c>
      <c r="BW1624" s="10" t="s">
        <v>980</v>
      </c>
      <c r="BX1624" s="10"/>
      <c r="BY1624" s="10"/>
      <c r="BZ1624" s="10"/>
    </row>
    <row r="1625" spans="1:78" x14ac:dyDescent="0.2">
      <c r="A1625" s="10" t="s">
        <v>3655</v>
      </c>
      <c r="B1625" s="10" t="s">
        <v>320</v>
      </c>
      <c r="C1625" s="10" t="s">
        <v>1483</v>
      </c>
      <c r="D1625" s="10" t="s">
        <v>61</v>
      </c>
      <c r="E1625" s="10" t="s">
        <v>978</v>
      </c>
      <c r="F1625" s="10" t="s">
        <v>979</v>
      </c>
      <c r="G1625" s="10" t="s">
        <v>978</v>
      </c>
      <c r="H1625" s="10" t="s">
        <v>979</v>
      </c>
      <c r="I1625" s="10"/>
      <c r="J1625" s="10"/>
      <c r="K1625" s="10"/>
      <c r="L1625" s="10"/>
      <c r="M1625" s="10"/>
      <c r="N1625" s="10"/>
      <c r="O1625" s="10"/>
      <c r="P1625" s="10"/>
      <c r="Q1625" s="10"/>
      <c r="R1625" s="10"/>
      <c r="S1625" s="10"/>
      <c r="T1625" s="10"/>
      <c r="U1625" s="10"/>
      <c r="V1625" s="10"/>
      <c r="W1625" s="10"/>
      <c r="X1625" s="10"/>
      <c r="Y1625" s="10"/>
      <c r="Z1625" s="10"/>
      <c r="AA1625" s="10"/>
      <c r="AB1625" s="10"/>
      <c r="AC1625" s="10"/>
      <c r="AD1625" s="10"/>
      <c r="AE1625" s="10"/>
      <c r="AF1625" s="10"/>
      <c r="AG1625" s="10"/>
      <c r="AH1625" s="10"/>
      <c r="AI1625" s="10"/>
      <c r="AJ1625" s="10"/>
      <c r="AK1625" s="10"/>
      <c r="AL1625" s="10"/>
      <c r="AM1625" s="10"/>
      <c r="AN1625" s="10"/>
      <c r="AO1625" s="10"/>
      <c r="AP1625" s="10"/>
      <c r="AQ1625" s="10"/>
      <c r="AR1625" s="10"/>
      <c r="AS1625" s="10"/>
      <c r="AT1625" s="10"/>
      <c r="AU1625" s="10"/>
      <c r="AV1625" s="10"/>
      <c r="AW1625" s="10"/>
      <c r="AX1625" s="10"/>
      <c r="AY1625" s="10"/>
      <c r="AZ1625" s="10"/>
      <c r="BA1625" s="10"/>
      <c r="BB1625" s="10"/>
      <c r="BC1625" s="10"/>
      <c r="BD1625" s="10"/>
      <c r="BE1625" s="10"/>
      <c r="BF1625" s="10"/>
      <c r="BG1625" s="10"/>
      <c r="BH1625" s="10"/>
      <c r="BI1625" s="10"/>
      <c r="BJ1625" s="10"/>
      <c r="BK1625" s="10"/>
      <c r="BL1625" s="10"/>
      <c r="BM1625" s="10"/>
      <c r="BN1625" s="10"/>
      <c r="BO1625" s="10"/>
      <c r="BP1625" s="10"/>
      <c r="BQ1625" s="10"/>
      <c r="BR1625" s="10" t="s">
        <v>67</v>
      </c>
      <c r="BS1625" s="12">
        <v>44964</v>
      </c>
      <c r="BT1625" s="10" t="s">
        <v>980</v>
      </c>
      <c r="BU1625" s="10">
        <v>965</v>
      </c>
      <c r="BV1625" s="10" t="s">
        <v>60</v>
      </c>
      <c r="BW1625" s="10" t="s">
        <v>980</v>
      </c>
      <c r="BX1625" s="10"/>
      <c r="BY1625" s="10"/>
      <c r="BZ1625" s="10"/>
    </row>
    <row r="1626" spans="1:78" x14ac:dyDescent="0.2">
      <c r="A1626" s="6" t="s">
        <v>3680</v>
      </c>
      <c r="B1626" s="6"/>
      <c r="C1626" s="6" t="s">
        <v>1483</v>
      </c>
      <c r="D1626" s="6" t="s">
        <v>61</v>
      </c>
      <c r="E1626" s="6" t="s">
        <v>978</v>
      </c>
      <c r="F1626" s="6" t="s">
        <v>979</v>
      </c>
      <c r="G1626" s="6" t="s">
        <v>978</v>
      </c>
      <c r="H1626" s="6" t="s">
        <v>979</v>
      </c>
      <c r="I1626" s="6"/>
      <c r="J1626" s="6"/>
      <c r="K1626" s="6"/>
      <c r="L1626" s="6"/>
      <c r="M1626" s="6"/>
      <c r="N1626" s="6"/>
      <c r="O1626" s="6"/>
      <c r="P1626" s="6"/>
      <c r="Q1626" s="6"/>
      <c r="R1626" s="6"/>
      <c r="S1626" s="6"/>
      <c r="T1626" s="6"/>
      <c r="U1626" s="6"/>
      <c r="V1626" s="6"/>
      <c r="W1626" s="6"/>
      <c r="X1626" s="6"/>
      <c r="Y1626" s="6"/>
      <c r="Z1626" s="6"/>
      <c r="AA1626" s="6"/>
      <c r="AB1626" s="6"/>
      <c r="AC1626" s="6"/>
      <c r="AD1626" s="6"/>
      <c r="AE1626" s="6"/>
      <c r="AF1626" s="6"/>
      <c r="AG1626" s="6"/>
      <c r="AH1626" s="6"/>
      <c r="AI1626" s="6"/>
      <c r="AJ1626" s="6"/>
      <c r="AK1626" s="6"/>
      <c r="AL1626" s="6"/>
      <c r="AM1626" s="6"/>
      <c r="AN1626" s="6"/>
      <c r="AO1626" s="6"/>
      <c r="AP1626" s="6"/>
      <c r="AQ1626" s="6"/>
      <c r="AR1626" s="6"/>
      <c r="AS1626" s="6"/>
      <c r="AT1626" s="6"/>
      <c r="AU1626" s="6"/>
      <c r="AV1626" s="6"/>
      <c r="AW1626" s="6"/>
      <c r="AX1626" s="6"/>
      <c r="AY1626" s="6"/>
      <c r="AZ1626" s="6"/>
      <c r="BA1626" s="6"/>
      <c r="BB1626" s="6"/>
      <c r="BC1626" s="6"/>
      <c r="BD1626" s="6"/>
      <c r="BE1626" s="6"/>
      <c r="BF1626" s="6"/>
      <c r="BG1626" s="6"/>
      <c r="BH1626" s="6"/>
      <c r="BI1626" s="6"/>
      <c r="BJ1626" s="6">
        <v>10.3</v>
      </c>
      <c r="BK1626" s="6"/>
      <c r="BL1626" s="6"/>
      <c r="BM1626" s="6"/>
      <c r="BN1626" s="6"/>
      <c r="BO1626" s="6"/>
      <c r="BP1626" s="6">
        <v>21</v>
      </c>
      <c r="BQ1626" s="6"/>
      <c r="BR1626" s="6" t="s">
        <v>67</v>
      </c>
      <c r="BS1626" s="7">
        <v>44964</v>
      </c>
      <c r="BT1626" s="6" t="s">
        <v>2256</v>
      </c>
      <c r="BU1626" s="6">
        <v>82637</v>
      </c>
      <c r="BV1626" s="6"/>
      <c r="BW1626" s="6"/>
      <c r="BX1626" s="6"/>
      <c r="BY1626" s="6"/>
      <c r="BZ1626" s="6"/>
    </row>
    <row r="1627" spans="1:78" x14ac:dyDescent="0.2">
      <c r="A1627" t="s">
        <v>94</v>
      </c>
      <c r="C1627" t="s">
        <v>1483</v>
      </c>
      <c r="D1627" t="s">
        <v>61</v>
      </c>
      <c r="E1627" t="s">
        <v>978</v>
      </c>
      <c r="F1627" t="s">
        <v>979</v>
      </c>
      <c r="G1627" t="s">
        <v>978</v>
      </c>
      <c r="H1627" t="s">
        <v>979</v>
      </c>
      <c r="T1627">
        <v>2.8</v>
      </c>
      <c r="U1627">
        <v>2.9</v>
      </c>
      <c r="X1627">
        <v>4.0999999999999996</v>
      </c>
      <c r="Y1627">
        <v>3</v>
      </c>
      <c r="Z1627">
        <v>4.0999999999999996</v>
      </c>
      <c r="AA1627">
        <v>4.3499999999999996</v>
      </c>
      <c r="AB1627">
        <v>4.3499999999999996</v>
      </c>
      <c r="AC1627">
        <v>3.1</v>
      </c>
      <c r="AD1627">
        <v>4.9000000000000004</v>
      </c>
      <c r="AE1627">
        <v>5</v>
      </c>
      <c r="AF1627">
        <v>5</v>
      </c>
      <c r="AG1627">
        <v>2.7</v>
      </c>
      <c r="AH1627">
        <v>4.4000000000000004</v>
      </c>
      <c r="AI1627">
        <v>4</v>
      </c>
      <c r="AJ1627">
        <v>4.4000000000000004</v>
      </c>
      <c r="AS1627">
        <v>2.9</v>
      </c>
      <c r="AV1627">
        <v>2</v>
      </c>
      <c r="AW1627">
        <v>2.9</v>
      </c>
      <c r="AX1627">
        <v>2.2000000000000002</v>
      </c>
      <c r="AY1627">
        <v>2.2000000000000002</v>
      </c>
      <c r="AZ1627">
        <v>2.2000000000000002</v>
      </c>
      <c r="BA1627">
        <v>2.9</v>
      </c>
      <c r="BB1627">
        <v>2.4</v>
      </c>
      <c r="BC1627">
        <v>2.4</v>
      </c>
      <c r="BD1627">
        <v>2.4</v>
      </c>
      <c r="BE1627">
        <v>3.6</v>
      </c>
      <c r="BF1627">
        <v>2.2999999999999998</v>
      </c>
      <c r="BG1627">
        <v>2.1</v>
      </c>
      <c r="BH1627">
        <v>2.2999999999999998</v>
      </c>
      <c r="BR1627" t="s">
        <v>58</v>
      </c>
      <c r="BS1627"/>
      <c r="BT1627" t="s">
        <v>980</v>
      </c>
      <c r="BU1627">
        <v>965</v>
      </c>
      <c r="BX1627" s="11"/>
      <c r="BY1627" s="11"/>
      <c r="BZ1627" s="11"/>
    </row>
    <row r="1628" spans="1:78" x14ac:dyDescent="0.2">
      <c r="A1628" s="10" t="s">
        <v>3654</v>
      </c>
      <c r="B1628" s="10"/>
      <c r="C1628" s="10" t="s">
        <v>1483</v>
      </c>
      <c r="D1628" s="10" t="s">
        <v>61</v>
      </c>
      <c r="E1628" s="10" t="s">
        <v>978</v>
      </c>
      <c r="F1628" s="10" t="s">
        <v>979</v>
      </c>
      <c r="G1628" s="10" t="s">
        <v>978</v>
      </c>
      <c r="H1628" s="10" t="s">
        <v>979</v>
      </c>
      <c r="I1628" s="10"/>
      <c r="J1628" s="10"/>
      <c r="K1628" s="10"/>
      <c r="L1628" s="10"/>
      <c r="M1628" s="10"/>
      <c r="N1628" s="10"/>
      <c r="O1628" s="10"/>
      <c r="P1628" s="10"/>
      <c r="Q1628" s="10"/>
      <c r="R1628" s="10"/>
      <c r="S1628" s="10"/>
      <c r="T1628" s="10"/>
      <c r="U1628" s="10"/>
      <c r="V1628" s="10"/>
      <c r="W1628" s="10"/>
      <c r="X1628" s="10"/>
      <c r="Y1628" s="10"/>
      <c r="Z1628" s="10"/>
      <c r="AA1628" s="10"/>
      <c r="AB1628" s="10"/>
      <c r="AC1628" s="10"/>
      <c r="AD1628" s="10"/>
      <c r="AE1628" s="10"/>
      <c r="AF1628" s="10"/>
      <c r="AG1628" s="10"/>
      <c r="AH1628" s="10"/>
      <c r="AI1628" s="10"/>
      <c r="AJ1628" s="10"/>
      <c r="AK1628" s="10"/>
      <c r="AL1628" s="10"/>
      <c r="AM1628" s="10"/>
      <c r="AN1628" s="10"/>
      <c r="AO1628" s="10"/>
      <c r="AP1628" s="10"/>
      <c r="AQ1628" s="10"/>
      <c r="AR1628" s="10"/>
      <c r="AS1628" s="10"/>
      <c r="AT1628" s="10"/>
      <c r="AU1628" s="10"/>
      <c r="AV1628" s="10"/>
      <c r="AW1628" s="10"/>
      <c r="AX1628" s="10"/>
      <c r="AY1628" s="10"/>
      <c r="AZ1628" s="10"/>
      <c r="BA1628" s="10"/>
      <c r="BB1628" s="10"/>
      <c r="BC1628" s="10"/>
      <c r="BD1628" s="10"/>
      <c r="BE1628" s="10"/>
      <c r="BF1628" s="10"/>
      <c r="BG1628" s="10"/>
      <c r="BH1628" s="10"/>
      <c r="BI1628" s="10"/>
      <c r="BJ1628" s="10"/>
      <c r="BK1628" s="10"/>
      <c r="BL1628" s="10"/>
      <c r="BM1628" s="10"/>
      <c r="BN1628" s="10"/>
      <c r="BO1628" s="10"/>
      <c r="BP1628" s="10"/>
      <c r="BQ1628" s="10"/>
      <c r="BR1628" s="10" t="s">
        <v>67</v>
      </c>
      <c r="BS1628" s="12">
        <v>44964</v>
      </c>
      <c r="BT1628" s="10" t="s">
        <v>980</v>
      </c>
      <c r="BU1628" s="10">
        <v>965</v>
      </c>
      <c r="BV1628" s="10" t="s">
        <v>60</v>
      </c>
      <c r="BW1628" s="10" t="s">
        <v>980</v>
      </c>
      <c r="BX1628" s="10"/>
      <c r="BY1628" s="10"/>
      <c r="BZ1628" s="10"/>
    </row>
    <row r="1629" spans="1:78" x14ac:dyDescent="0.2">
      <c r="A1629" t="s">
        <v>981</v>
      </c>
      <c r="C1629" t="s">
        <v>1483</v>
      </c>
      <c r="D1629" t="s">
        <v>61</v>
      </c>
      <c r="E1629" t="s">
        <v>978</v>
      </c>
      <c r="F1629" t="s">
        <v>979</v>
      </c>
      <c r="G1629" t="s">
        <v>978</v>
      </c>
      <c r="H1629" t="s">
        <v>979</v>
      </c>
      <c r="AQ1629">
        <v>2.8</v>
      </c>
      <c r="AR1629">
        <v>2.8</v>
      </c>
      <c r="AS1629">
        <v>2.99</v>
      </c>
      <c r="AT1629">
        <v>3.2</v>
      </c>
      <c r="AU1629">
        <v>4.08</v>
      </c>
      <c r="AV1629">
        <v>4.08</v>
      </c>
      <c r="AW1629">
        <v>3</v>
      </c>
      <c r="AX1629">
        <v>4.07</v>
      </c>
      <c r="AY1629">
        <v>4.38</v>
      </c>
      <c r="AZ1629">
        <v>4.38</v>
      </c>
      <c r="BA1629">
        <v>3.16</v>
      </c>
      <c r="BB1629">
        <v>4.8</v>
      </c>
      <c r="BC1629">
        <v>5.0199999999999996</v>
      </c>
      <c r="BD1629">
        <v>5.0199999999999996</v>
      </c>
      <c r="BQ1629" t="s">
        <v>2319</v>
      </c>
      <c r="BR1629" t="s">
        <v>67</v>
      </c>
      <c r="BS1629" s="1">
        <v>44827</v>
      </c>
      <c r="BT1629" t="s">
        <v>2508</v>
      </c>
      <c r="BU1629">
        <v>960</v>
      </c>
      <c r="BV1629" t="s">
        <v>60</v>
      </c>
      <c r="BW1629" t="s">
        <v>2508</v>
      </c>
      <c r="BX1629" s="11"/>
      <c r="BY1629" s="11"/>
      <c r="BZ1629" s="11"/>
    </row>
    <row r="1630" spans="1:78" x14ac:dyDescent="0.2">
      <c r="A1630" t="s">
        <v>981</v>
      </c>
      <c r="C1630" t="s">
        <v>1483</v>
      </c>
      <c r="D1630" t="s">
        <v>61</v>
      </c>
      <c r="E1630" t="s">
        <v>978</v>
      </c>
      <c r="F1630" t="s">
        <v>979</v>
      </c>
      <c r="G1630" t="s">
        <v>978</v>
      </c>
      <c r="H1630" t="s">
        <v>979</v>
      </c>
      <c r="AS1630">
        <v>2.88</v>
      </c>
      <c r="AT1630">
        <v>3.27</v>
      </c>
      <c r="AU1630">
        <v>4.07</v>
      </c>
      <c r="AV1630">
        <v>4.07</v>
      </c>
      <c r="AW1630">
        <v>2.98</v>
      </c>
      <c r="AX1630">
        <v>4.01</v>
      </c>
      <c r="AY1630">
        <v>4.33</v>
      </c>
      <c r="AZ1630">
        <v>4.33</v>
      </c>
      <c r="BA1630">
        <v>3.14</v>
      </c>
      <c r="BB1630">
        <v>4.83</v>
      </c>
      <c r="BC1630">
        <v>5.03</v>
      </c>
      <c r="BD1630">
        <v>5.03</v>
      </c>
      <c r="BE1630">
        <v>2.5499999999999998</v>
      </c>
      <c r="BF1630">
        <v>4.51</v>
      </c>
      <c r="BG1630">
        <v>3.9</v>
      </c>
      <c r="BH1630">
        <v>4.51</v>
      </c>
      <c r="BQ1630" t="s">
        <v>2318</v>
      </c>
      <c r="BR1630" t="s">
        <v>67</v>
      </c>
      <c r="BS1630" s="1">
        <v>44827</v>
      </c>
      <c r="BT1630" t="s">
        <v>2508</v>
      </c>
      <c r="BU1630">
        <v>960</v>
      </c>
      <c r="BV1630" t="s">
        <v>60</v>
      </c>
      <c r="BW1630" t="s">
        <v>2508</v>
      </c>
      <c r="BX1630" s="11"/>
      <c r="BY1630" s="11"/>
      <c r="BZ1630" s="11"/>
    </row>
    <row r="1631" spans="1:78" s="6" customFormat="1" ht="15" customHeight="1" x14ac:dyDescent="0.2">
      <c r="A1631" s="10" t="s">
        <v>981</v>
      </c>
      <c r="B1631" s="10"/>
      <c r="C1631" s="10" t="s">
        <v>1483</v>
      </c>
      <c r="D1631" s="10" t="s">
        <v>61</v>
      </c>
      <c r="E1631" s="10" t="s">
        <v>978</v>
      </c>
      <c r="F1631" s="10" t="s">
        <v>979</v>
      </c>
      <c r="G1631" s="10" t="s">
        <v>978</v>
      </c>
      <c r="H1631" s="10" t="s">
        <v>979</v>
      </c>
      <c r="I1631" s="10"/>
      <c r="J1631" s="10"/>
      <c r="K1631" s="10"/>
      <c r="L1631" s="10"/>
      <c r="M1631" s="10"/>
      <c r="N1631" s="10"/>
      <c r="O1631" s="10"/>
      <c r="P1631" s="10"/>
      <c r="Q1631" s="10"/>
      <c r="R1631" s="10"/>
      <c r="S1631" s="10"/>
      <c r="T1631" s="10"/>
      <c r="U1631" s="10"/>
      <c r="V1631" s="10"/>
      <c r="W1631" s="10"/>
      <c r="X1631" s="10"/>
      <c r="Y1631" s="10"/>
      <c r="Z1631" s="10"/>
      <c r="AA1631" s="10"/>
      <c r="AB1631" s="10"/>
      <c r="AC1631" s="10"/>
      <c r="AD1631" s="10"/>
      <c r="AE1631" s="10"/>
      <c r="AF1631" s="10"/>
      <c r="AG1631" s="10"/>
      <c r="AH1631" s="10"/>
      <c r="AI1631" s="10"/>
      <c r="AJ1631" s="10"/>
      <c r="AK1631" s="10"/>
      <c r="AL1631" s="10"/>
      <c r="AM1631" s="10"/>
      <c r="AN1631" s="10"/>
      <c r="AO1631" s="10"/>
      <c r="AP1631" s="10"/>
      <c r="AQ1631" s="10"/>
      <c r="AR1631" s="10"/>
      <c r="AS1631" s="10"/>
      <c r="AT1631" s="10"/>
      <c r="AU1631" s="10"/>
      <c r="AV1631" s="10"/>
      <c r="AW1631" s="10"/>
      <c r="AX1631" s="10"/>
      <c r="AY1631" s="10"/>
      <c r="AZ1631" s="10"/>
      <c r="BA1631" s="10"/>
      <c r="BB1631" s="10"/>
      <c r="BC1631" s="10"/>
      <c r="BD1631" s="10"/>
      <c r="BE1631" s="10"/>
      <c r="BF1631" s="10"/>
      <c r="BG1631" s="10"/>
      <c r="BH1631" s="10"/>
      <c r="BI1631" s="10"/>
      <c r="BJ1631" s="10"/>
      <c r="BK1631" s="10"/>
      <c r="BL1631" s="10"/>
      <c r="BM1631" s="10"/>
      <c r="BN1631" s="10"/>
      <c r="BO1631" s="10"/>
      <c r="BP1631" s="10"/>
      <c r="BQ1631" s="10"/>
      <c r="BR1631" s="10" t="s">
        <v>58</v>
      </c>
      <c r="BS1631" s="10"/>
      <c r="BT1631" s="10" t="s">
        <v>980</v>
      </c>
      <c r="BU1631" s="10">
        <v>965</v>
      </c>
      <c r="BV1631" s="10" t="s">
        <v>60</v>
      </c>
      <c r="BW1631" s="10" t="s">
        <v>980</v>
      </c>
      <c r="BX1631" s="10"/>
      <c r="BY1631" s="10"/>
      <c r="BZ1631" s="10"/>
    </row>
    <row r="1632" spans="1:78" s="6" customFormat="1" ht="15" customHeight="1" x14ac:dyDescent="0.2">
      <c r="A1632" t="s">
        <v>1805</v>
      </c>
      <c r="B1632"/>
      <c r="C1632" t="s">
        <v>1483</v>
      </c>
      <c r="D1632" t="s">
        <v>61</v>
      </c>
      <c r="E1632" t="s">
        <v>978</v>
      </c>
      <c r="F1632" t="s">
        <v>979</v>
      </c>
      <c r="G1632" t="s">
        <v>978</v>
      </c>
      <c r="H1632" s="16" t="s">
        <v>979</v>
      </c>
      <c r="I1632" s="16"/>
      <c r="J1632"/>
      <c r="K1632"/>
      <c r="L1632" t="s">
        <v>1704</v>
      </c>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v>3.1629999999999998</v>
      </c>
      <c r="BB1632">
        <v>2.371</v>
      </c>
      <c r="BC1632">
        <v>2.4500000000000002</v>
      </c>
      <c r="BD1632">
        <v>2.4500000000000002</v>
      </c>
      <c r="BE1632"/>
      <c r="BF1632"/>
      <c r="BG1632"/>
      <c r="BH1632"/>
      <c r="BI1632"/>
      <c r="BJ1632"/>
      <c r="BK1632"/>
      <c r="BL1632"/>
      <c r="BM1632"/>
      <c r="BN1632"/>
      <c r="BO1632"/>
      <c r="BP1632"/>
      <c r="BQ1632"/>
      <c r="BR1632" t="s">
        <v>67</v>
      </c>
      <c r="BS1632" s="1">
        <v>44812</v>
      </c>
      <c r="BT1632" t="s">
        <v>1701</v>
      </c>
      <c r="BU1632">
        <v>1420</v>
      </c>
      <c r="BV1632"/>
      <c r="BW1632"/>
      <c r="BX1632" s="11"/>
      <c r="BY1632" s="11"/>
      <c r="BZ1632" s="11"/>
    </row>
    <row r="1633" spans="1:78" s="6" customFormat="1" x14ac:dyDescent="0.2">
      <c r="A1633" t="s">
        <v>1806</v>
      </c>
      <c r="B1633"/>
      <c r="C1633" t="s">
        <v>1483</v>
      </c>
      <c r="D1633" t="s">
        <v>61</v>
      </c>
      <c r="E1633" t="s">
        <v>978</v>
      </c>
      <c r="F1633" t="s">
        <v>979</v>
      </c>
      <c r="G1633" t="s">
        <v>978</v>
      </c>
      <c r="H1633" t="s">
        <v>979</v>
      </c>
      <c r="I1633"/>
      <c r="J1633"/>
      <c r="K1633"/>
      <c r="L1633" t="s">
        <v>1704</v>
      </c>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v>3.9249999999999998</v>
      </c>
      <c r="BF1633">
        <v>2.38</v>
      </c>
      <c r="BG1633">
        <v>2.2000000000000002</v>
      </c>
      <c r="BH1633">
        <v>2.38</v>
      </c>
      <c r="BI1633"/>
      <c r="BJ1633"/>
      <c r="BK1633"/>
      <c r="BL1633"/>
      <c r="BM1633"/>
      <c r="BN1633"/>
      <c r="BO1633"/>
      <c r="BP1633"/>
      <c r="BQ1633"/>
      <c r="BR1633" t="s">
        <v>67</v>
      </c>
      <c r="BS1633" s="1">
        <v>44812</v>
      </c>
      <c r="BT1633" t="s">
        <v>1701</v>
      </c>
      <c r="BU1633">
        <v>1420</v>
      </c>
      <c r="BV1633"/>
      <c r="BW1633"/>
      <c r="BX1633" s="11"/>
      <c r="BY1633" s="11"/>
      <c r="BZ1633" s="11"/>
    </row>
    <row r="1634" spans="1:78" x14ac:dyDescent="0.2">
      <c r="A1634" t="s">
        <v>1797</v>
      </c>
      <c r="C1634" t="s">
        <v>1483</v>
      </c>
      <c r="D1634" t="s">
        <v>61</v>
      </c>
      <c r="E1634" t="s">
        <v>978</v>
      </c>
      <c r="F1634" t="s">
        <v>979</v>
      </c>
      <c r="G1634" t="s">
        <v>978</v>
      </c>
      <c r="H1634" t="s">
        <v>979</v>
      </c>
      <c r="L1634" t="s">
        <v>1742</v>
      </c>
      <c r="BE1634">
        <v>3.9249999999999998</v>
      </c>
      <c r="BF1634">
        <v>2.38</v>
      </c>
      <c r="BG1634">
        <v>2.2000000000000002</v>
      </c>
      <c r="BH1634">
        <v>2.38</v>
      </c>
      <c r="BR1634" t="s">
        <v>67</v>
      </c>
      <c r="BS1634" s="1">
        <v>44812</v>
      </c>
      <c r="BT1634" t="s">
        <v>1701</v>
      </c>
      <c r="BU1634">
        <v>1420</v>
      </c>
      <c r="BV1634" t="s">
        <v>60</v>
      </c>
      <c r="BW1634" t="s">
        <v>1701</v>
      </c>
      <c r="BX1634" s="11"/>
      <c r="BY1634" s="11"/>
      <c r="BZ1634" s="11"/>
    </row>
    <row r="1635" spans="1:78" x14ac:dyDescent="0.2">
      <c r="A1635" t="s">
        <v>1799</v>
      </c>
      <c r="C1635" t="s">
        <v>1483</v>
      </c>
      <c r="D1635" t="s">
        <v>61</v>
      </c>
      <c r="E1635" t="s">
        <v>978</v>
      </c>
      <c r="F1635" t="s">
        <v>979</v>
      </c>
      <c r="G1635" t="s">
        <v>978</v>
      </c>
      <c r="H1635" t="s">
        <v>1909</v>
      </c>
      <c r="L1635" t="s">
        <v>1784</v>
      </c>
      <c r="AS1635">
        <v>3.2330000000000001</v>
      </c>
      <c r="AV1635">
        <v>2.1760000000000002</v>
      </c>
      <c r="BR1635" t="s">
        <v>67</v>
      </c>
      <c r="BS1635" s="1">
        <v>44812</v>
      </c>
      <c r="BT1635" t="s">
        <v>1701</v>
      </c>
      <c r="BU1635">
        <v>1420</v>
      </c>
      <c r="BV1635" t="s">
        <v>60</v>
      </c>
      <c r="BW1635" t="s">
        <v>1701</v>
      </c>
      <c r="BX1635" s="11"/>
      <c r="BY1635" s="11"/>
      <c r="BZ1635" s="11"/>
    </row>
    <row r="1636" spans="1:78" x14ac:dyDescent="0.2">
      <c r="A1636" t="s">
        <v>1798</v>
      </c>
      <c r="C1636" t="s">
        <v>1483</v>
      </c>
      <c r="D1636" t="s">
        <v>61</v>
      </c>
      <c r="E1636" t="s">
        <v>978</v>
      </c>
      <c r="F1636" t="s">
        <v>979</v>
      </c>
      <c r="G1636" t="s">
        <v>978</v>
      </c>
      <c r="H1636" t="s">
        <v>1909</v>
      </c>
      <c r="L1636" t="s">
        <v>1784</v>
      </c>
      <c r="AO1636">
        <v>3.0720000000000001</v>
      </c>
      <c r="AR1636">
        <v>1.7</v>
      </c>
      <c r="BR1636" t="s">
        <v>67</v>
      </c>
      <c r="BS1636" s="1">
        <v>44812</v>
      </c>
      <c r="BT1636" t="s">
        <v>1701</v>
      </c>
      <c r="BU1636">
        <v>1420</v>
      </c>
      <c r="BV1636" t="s">
        <v>60</v>
      </c>
      <c r="BW1636" t="s">
        <v>1701</v>
      </c>
      <c r="BX1636" s="11"/>
      <c r="BY1636" s="11"/>
      <c r="BZ1636" s="11"/>
    </row>
    <row r="1637" spans="1:78" x14ac:dyDescent="0.2">
      <c r="A1637" s="11" t="s">
        <v>1700</v>
      </c>
      <c r="B1637" s="11"/>
      <c r="C1637" s="11" t="s">
        <v>1483</v>
      </c>
      <c r="D1637" s="11" t="s">
        <v>61</v>
      </c>
      <c r="E1637" s="11" t="s">
        <v>978</v>
      </c>
      <c r="F1637" s="11" t="s">
        <v>983</v>
      </c>
      <c r="G1637" s="11" t="s">
        <v>978</v>
      </c>
      <c r="H1637" s="11" t="s">
        <v>983</v>
      </c>
      <c r="I1637" s="11"/>
      <c r="J1637" s="11"/>
      <c r="K1637" s="11"/>
      <c r="L1637" s="11"/>
      <c r="M1637" s="11"/>
      <c r="N1637" s="11"/>
      <c r="O1637" s="11"/>
      <c r="P1637" s="11"/>
      <c r="Q1637" s="11"/>
      <c r="R1637" s="11"/>
      <c r="S1637" s="11"/>
      <c r="T1637" s="11"/>
      <c r="U1637" s="11"/>
      <c r="V1637" s="11"/>
      <c r="W1637" s="11"/>
      <c r="X1637" s="11"/>
      <c r="Y1637" s="11"/>
      <c r="Z1637" s="11"/>
      <c r="AA1637" s="11"/>
      <c r="AB1637" s="11"/>
      <c r="AC1637" s="11"/>
      <c r="AD1637" s="11"/>
      <c r="AE1637" s="11"/>
      <c r="AF1637" s="11"/>
      <c r="AG1637" s="11"/>
      <c r="AH1637" s="11"/>
      <c r="AI1637" s="11"/>
      <c r="AJ1637" s="11"/>
      <c r="AK1637" s="11"/>
      <c r="AL1637" s="11"/>
      <c r="AM1637" s="11"/>
      <c r="AN1637" s="11"/>
      <c r="AO1637" s="11"/>
      <c r="AP1637" s="11"/>
      <c r="AQ1637" s="11"/>
      <c r="AR1637" s="11"/>
      <c r="AS1637" s="11"/>
      <c r="AT1637" s="11"/>
      <c r="AU1637" s="11"/>
      <c r="AV1637" s="11"/>
      <c r="AW1637" s="11"/>
      <c r="AX1637" s="11"/>
      <c r="AY1637" s="11"/>
      <c r="AZ1637" s="11"/>
      <c r="BA1637" s="11"/>
      <c r="BB1637" s="11"/>
      <c r="BC1637" s="11"/>
      <c r="BD1637" s="11"/>
      <c r="BE1637" s="11"/>
      <c r="BF1637" s="11"/>
      <c r="BG1637" s="11"/>
      <c r="BH1637" s="11"/>
      <c r="BI1637" s="11"/>
      <c r="BJ1637" s="11"/>
      <c r="BK1637" s="11"/>
      <c r="BL1637" s="11"/>
      <c r="BM1637" s="11"/>
      <c r="BN1637" s="11"/>
      <c r="BO1637" s="11"/>
      <c r="BP1637" s="11"/>
      <c r="BQ1637" s="11"/>
      <c r="BR1637" s="11"/>
      <c r="BS1637" s="11"/>
      <c r="BT1637" s="11"/>
      <c r="BU1637" s="11"/>
      <c r="BV1637" s="11"/>
      <c r="BW1637" s="11"/>
      <c r="BX1637" s="11"/>
      <c r="BY1637" s="11"/>
      <c r="BZ1637" s="11"/>
    </row>
    <row r="1638" spans="1:78" x14ac:dyDescent="0.2">
      <c r="A1638" s="10" t="s">
        <v>982</v>
      </c>
      <c r="B1638" s="10"/>
      <c r="C1638" s="10" t="s">
        <v>1483</v>
      </c>
      <c r="D1638" s="10" t="s">
        <v>61</v>
      </c>
      <c r="E1638" s="10" t="s">
        <v>978</v>
      </c>
      <c r="F1638" s="10" t="s">
        <v>983</v>
      </c>
      <c r="G1638" s="10" t="s">
        <v>978</v>
      </c>
      <c r="H1638" s="10" t="s">
        <v>983</v>
      </c>
      <c r="I1638" s="10"/>
      <c r="J1638" s="10"/>
      <c r="K1638" s="10"/>
      <c r="L1638" s="10"/>
      <c r="M1638" s="10"/>
      <c r="N1638" s="10"/>
      <c r="O1638" s="10"/>
      <c r="P1638" s="10"/>
      <c r="Q1638" s="10"/>
      <c r="R1638" s="10"/>
      <c r="S1638" s="10"/>
      <c r="T1638" s="10"/>
      <c r="U1638" s="10"/>
      <c r="V1638" s="10"/>
      <c r="W1638" s="10"/>
      <c r="X1638" s="10"/>
      <c r="Y1638" s="10"/>
      <c r="Z1638" s="10"/>
      <c r="AA1638" s="10"/>
      <c r="AB1638" s="10"/>
      <c r="AC1638" s="10"/>
      <c r="AD1638" s="10"/>
      <c r="AE1638" s="10"/>
      <c r="AF1638" s="10"/>
      <c r="AG1638" s="10"/>
      <c r="AH1638" s="10"/>
      <c r="AI1638" s="10"/>
      <c r="AJ1638" s="10"/>
      <c r="AK1638" s="10"/>
      <c r="AL1638" s="10"/>
      <c r="AM1638" s="10"/>
      <c r="AN1638" s="10"/>
      <c r="AO1638" s="10"/>
      <c r="AP1638" s="10"/>
      <c r="AQ1638" s="10"/>
      <c r="AR1638" s="10"/>
      <c r="AS1638" s="10"/>
      <c r="AT1638" s="10"/>
      <c r="AU1638" s="10"/>
      <c r="AV1638" s="10"/>
      <c r="AW1638" s="10"/>
      <c r="AX1638" s="10"/>
      <c r="AY1638" s="10"/>
      <c r="AZ1638" s="10"/>
      <c r="BA1638" s="10"/>
      <c r="BB1638" s="10"/>
      <c r="BC1638" s="10"/>
      <c r="BD1638" s="10"/>
      <c r="BE1638" s="10"/>
      <c r="BF1638" s="10"/>
      <c r="BG1638" s="10"/>
      <c r="BH1638" s="10"/>
      <c r="BI1638" s="10"/>
      <c r="BJ1638" s="10"/>
      <c r="BK1638" s="10"/>
      <c r="BL1638" s="10"/>
      <c r="BM1638" s="10"/>
      <c r="BN1638" s="10"/>
      <c r="BO1638" s="10"/>
      <c r="BP1638" s="10"/>
      <c r="BQ1638" s="10"/>
      <c r="BR1638" s="10" t="s">
        <v>58</v>
      </c>
      <c r="BS1638" s="10"/>
      <c r="BT1638" s="10" t="s">
        <v>980</v>
      </c>
      <c r="BU1638" s="10">
        <v>965</v>
      </c>
      <c r="BV1638" s="10" t="s">
        <v>60</v>
      </c>
      <c r="BW1638" s="10" t="s">
        <v>980</v>
      </c>
      <c r="BX1638" s="10"/>
      <c r="BY1638" s="10"/>
      <c r="BZ1638" s="10"/>
    </row>
    <row r="1639" spans="1:78" x14ac:dyDescent="0.2">
      <c r="A1639" s="6" t="s">
        <v>3679</v>
      </c>
      <c r="B1639" s="6"/>
      <c r="C1639" s="6" t="s">
        <v>1483</v>
      </c>
      <c r="D1639" s="6" t="s">
        <v>61</v>
      </c>
      <c r="E1639" s="6" t="s">
        <v>978</v>
      </c>
      <c r="F1639" s="6" t="s">
        <v>983</v>
      </c>
      <c r="G1639" s="6" t="s">
        <v>978</v>
      </c>
      <c r="H1639" s="6" t="s">
        <v>983</v>
      </c>
      <c r="I1639" s="6"/>
      <c r="J1639" s="6"/>
      <c r="K1639" s="6"/>
      <c r="L1639" s="6"/>
      <c r="M1639" s="6"/>
      <c r="N1639" s="6"/>
      <c r="O1639" s="6"/>
      <c r="P1639" s="6"/>
      <c r="Q1639" s="6"/>
      <c r="R1639" s="6"/>
      <c r="S1639" s="6"/>
      <c r="T1639" s="6"/>
      <c r="U1639" s="6"/>
      <c r="V1639" s="6"/>
      <c r="W1639" s="6"/>
      <c r="X1639" s="6"/>
      <c r="Y1639" s="6"/>
      <c r="Z1639" s="6"/>
      <c r="AA1639" s="6"/>
      <c r="AB1639" s="6"/>
      <c r="AC1639" s="6"/>
      <c r="AD1639" s="6"/>
      <c r="AE1639" s="6"/>
      <c r="AF1639" s="6"/>
      <c r="AG1639" s="6"/>
      <c r="AH1639" s="6"/>
      <c r="AI1639" s="6"/>
      <c r="AJ1639" s="6"/>
      <c r="AK1639" s="6"/>
      <c r="AL1639" s="6"/>
      <c r="AM1639" s="6"/>
      <c r="AN1639" s="6"/>
      <c r="AO1639" s="6"/>
      <c r="AP1639" s="6"/>
      <c r="AQ1639" s="6"/>
      <c r="AR1639" s="6"/>
      <c r="AS1639" s="6"/>
      <c r="AT1639" s="6"/>
      <c r="AU1639" s="6"/>
      <c r="AV1639" s="6"/>
      <c r="AW1639" s="6"/>
      <c r="AX1639" s="6"/>
      <c r="AY1639" s="6"/>
      <c r="AZ1639" s="6"/>
      <c r="BA1639" s="6"/>
      <c r="BB1639" s="6"/>
      <c r="BC1639" s="6"/>
      <c r="BD1639" s="6"/>
      <c r="BE1639" s="6"/>
      <c r="BF1639" s="6"/>
      <c r="BG1639" s="6"/>
      <c r="BH1639" s="6"/>
      <c r="BI1639" s="6"/>
      <c r="BJ1639" s="6">
        <v>12.3</v>
      </c>
      <c r="BK1639" s="6"/>
      <c r="BL1639" s="6"/>
      <c r="BM1639" s="6"/>
      <c r="BN1639" s="6"/>
      <c r="BO1639" s="6"/>
      <c r="BP1639" s="6">
        <v>25.8</v>
      </c>
      <c r="BQ1639" s="6"/>
      <c r="BR1639" s="6" t="s">
        <v>67</v>
      </c>
      <c r="BS1639" s="7">
        <v>44964</v>
      </c>
      <c r="BT1639" s="6" t="s">
        <v>2256</v>
      </c>
      <c r="BU1639" s="6">
        <v>82637</v>
      </c>
      <c r="BV1639" s="6"/>
      <c r="BW1639" s="6"/>
      <c r="BX1639" s="6"/>
      <c r="BY1639" s="6"/>
      <c r="BZ1639" s="6"/>
    </row>
    <row r="1640" spans="1:78" x14ac:dyDescent="0.2">
      <c r="A1640" t="s">
        <v>984</v>
      </c>
      <c r="C1640" t="s">
        <v>1483</v>
      </c>
      <c r="D1640" t="s">
        <v>61</v>
      </c>
      <c r="E1640" t="s">
        <v>978</v>
      </c>
      <c r="F1640" t="s">
        <v>983</v>
      </c>
      <c r="G1640" t="s">
        <v>978</v>
      </c>
      <c r="H1640" t="s">
        <v>983</v>
      </c>
      <c r="Y1640">
        <v>4.0999999999999996</v>
      </c>
      <c r="Z1640">
        <v>5.3</v>
      </c>
      <c r="AA1640">
        <v>5.7</v>
      </c>
      <c r="AB1640">
        <v>5.7</v>
      </c>
      <c r="BR1640" t="s">
        <v>58</v>
      </c>
      <c r="BS1640"/>
      <c r="BT1640" t="s">
        <v>980</v>
      </c>
      <c r="BU1640">
        <v>965</v>
      </c>
      <c r="BV1640" t="s">
        <v>60</v>
      </c>
      <c r="BW1640" t="s">
        <v>980</v>
      </c>
      <c r="BX1640" s="11"/>
      <c r="BY1640" s="11"/>
      <c r="BZ1640" s="11"/>
    </row>
    <row r="1641" spans="1:78" x14ac:dyDescent="0.2">
      <c r="A1641" s="10" t="s">
        <v>984</v>
      </c>
      <c r="B1641" s="10"/>
      <c r="C1641" s="10" t="s">
        <v>1483</v>
      </c>
      <c r="D1641" s="10" t="s">
        <v>61</v>
      </c>
      <c r="E1641" s="10" t="s">
        <v>978</v>
      </c>
      <c r="F1641" s="10" t="s">
        <v>983</v>
      </c>
      <c r="G1641" s="10" t="s">
        <v>978</v>
      </c>
      <c r="H1641" s="10" t="s">
        <v>983</v>
      </c>
      <c r="I1641" s="10"/>
      <c r="J1641" s="10"/>
      <c r="K1641" s="10"/>
      <c r="L1641" s="10"/>
      <c r="M1641" s="10"/>
      <c r="N1641" s="10"/>
      <c r="O1641" s="10"/>
      <c r="P1641" s="10"/>
      <c r="Q1641" s="10"/>
      <c r="R1641" s="10"/>
      <c r="S1641" s="10"/>
      <c r="T1641" s="10"/>
      <c r="U1641" s="10"/>
      <c r="V1641" s="10"/>
      <c r="W1641" s="10"/>
      <c r="X1641" s="10"/>
      <c r="Y1641" s="10"/>
      <c r="Z1641" s="10"/>
      <c r="AA1641" s="10"/>
      <c r="AB1641" s="10"/>
      <c r="AC1641" s="10"/>
      <c r="AD1641" s="10"/>
      <c r="AE1641" s="10"/>
      <c r="AF1641" s="10"/>
      <c r="AG1641" s="10"/>
      <c r="AH1641" s="10"/>
      <c r="AI1641" s="10"/>
      <c r="AJ1641" s="10"/>
      <c r="AK1641" s="10"/>
      <c r="AL1641" s="10"/>
      <c r="AM1641" s="10"/>
      <c r="AN1641" s="10"/>
      <c r="AO1641" s="10"/>
      <c r="AP1641" s="10"/>
      <c r="AQ1641" s="10"/>
      <c r="AR1641" s="10"/>
      <c r="AS1641" s="10"/>
      <c r="AT1641" s="10"/>
      <c r="AU1641" s="10"/>
      <c r="AV1641" s="10"/>
      <c r="AW1641" s="10"/>
      <c r="AX1641" s="10"/>
      <c r="AY1641" s="10"/>
      <c r="AZ1641" s="10"/>
      <c r="BA1641" s="10"/>
      <c r="BB1641" s="10"/>
      <c r="BC1641" s="10"/>
      <c r="BD1641" s="10"/>
      <c r="BE1641" s="10"/>
      <c r="BF1641" s="10"/>
      <c r="BG1641" s="10"/>
      <c r="BH1641" s="10"/>
      <c r="BI1641" s="10"/>
      <c r="BJ1641" s="10"/>
      <c r="BK1641" s="10"/>
      <c r="BL1641" s="10"/>
      <c r="BM1641" s="10"/>
      <c r="BN1641" s="10"/>
      <c r="BO1641" s="10"/>
      <c r="BP1641" s="10"/>
      <c r="BQ1641" s="10"/>
      <c r="BR1641" s="10" t="s">
        <v>67</v>
      </c>
      <c r="BS1641" s="12">
        <v>44824</v>
      </c>
      <c r="BT1641" s="10" t="s">
        <v>2329</v>
      </c>
      <c r="BU1641">
        <v>2930</v>
      </c>
      <c r="BV1641" s="10" t="s">
        <v>60</v>
      </c>
      <c r="BW1641" s="10" t="s">
        <v>2329</v>
      </c>
      <c r="BX1641" s="11"/>
      <c r="BY1641" s="11"/>
      <c r="BZ1641" s="11"/>
    </row>
    <row r="1642" spans="1:78" s="6" customFormat="1" x14ac:dyDescent="0.2">
      <c r="A1642" s="8" t="s">
        <v>985</v>
      </c>
      <c r="B1642" s="8"/>
      <c r="C1642" s="8" t="s">
        <v>1483</v>
      </c>
      <c r="D1642" s="8" t="s">
        <v>61</v>
      </c>
      <c r="E1642" s="8" t="s">
        <v>978</v>
      </c>
      <c r="F1642" s="8" t="s">
        <v>983</v>
      </c>
      <c r="G1642" s="8" t="s">
        <v>978</v>
      </c>
      <c r="H1642" s="8" t="s">
        <v>983</v>
      </c>
      <c r="I1642" s="8"/>
      <c r="J1642" s="8"/>
      <c r="K1642" s="8"/>
      <c r="L1642" s="8"/>
      <c r="M1642" s="8"/>
      <c r="N1642" s="8"/>
      <c r="O1642" s="8"/>
      <c r="P1642" s="8"/>
      <c r="Q1642" s="8"/>
      <c r="R1642" s="8"/>
      <c r="S1642" s="8"/>
      <c r="T1642" s="8"/>
      <c r="U1642" s="8"/>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8"/>
      <c r="AR1642" s="8"/>
      <c r="AS1642" s="8"/>
      <c r="AT1642" s="8"/>
      <c r="AU1642" s="8"/>
      <c r="AV1642" s="8"/>
      <c r="AW1642" s="8">
        <v>4.0999999999999996</v>
      </c>
      <c r="AX1642" s="8">
        <v>3.1</v>
      </c>
      <c r="AY1642" s="8">
        <v>3.2</v>
      </c>
      <c r="AZ1642" s="8">
        <v>3.2</v>
      </c>
      <c r="BA1642" s="8"/>
      <c r="BB1642" s="8"/>
      <c r="BC1642" s="8"/>
      <c r="BD1642" s="8"/>
      <c r="BE1642" s="8"/>
      <c r="BF1642" s="8"/>
      <c r="BG1642" s="8"/>
      <c r="BH1642" s="8"/>
      <c r="BI1642" s="8"/>
      <c r="BJ1642" s="8"/>
      <c r="BK1642" s="8"/>
      <c r="BL1642" s="8"/>
      <c r="BM1642" s="8"/>
      <c r="BN1642" s="8"/>
      <c r="BO1642" s="8"/>
      <c r="BP1642" s="8"/>
      <c r="BQ1642" s="8" t="s">
        <v>986</v>
      </c>
      <c r="BR1642" s="8" t="s">
        <v>58</v>
      </c>
      <c r="BS1642" s="8"/>
      <c r="BT1642" s="8" t="s">
        <v>980</v>
      </c>
      <c r="BU1642" s="8">
        <v>965</v>
      </c>
      <c r="BV1642" s="8" t="s">
        <v>60</v>
      </c>
      <c r="BW1642" s="8" t="s">
        <v>980</v>
      </c>
      <c r="BX1642" s="8"/>
      <c r="BY1642" s="8"/>
      <c r="BZ1642" s="8"/>
    </row>
    <row r="1643" spans="1:78" x14ac:dyDescent="0.2">
      <c r="A1643" t="s">
        <v>2602</v>
      </c>
      <c r="C1643" t="s">
        <v>1483</v>
      </c>
      <c r="D1643" t="s">
        <v>61</v>
      </c>
      <c r="E1643" t="s">
        <v>978</v>
      </c>
      <c r="F1643" t="s">
        <v>983</v>
      </c>
      <c r="G1643" t="s">
        <v>978</v>
      </c>
      <c r="H1643" t="s">
        <v>983</v>
      </c>
      <c r="BB1643">
        <v>3.2</v>
      </c>
      <c r="BD1643">
        <v>3.2</v>
      </c>
      <c r="BQ1643" t="s">
        <v>2613</v>
      </c>
      <c r="BR1643" t="s">
        <v>67</v>
      </c>
      <c r="BS1643" s="1">
        <v>44827</v>
      </c>
      <c r="BT1643" t="s">
        <v>2590</v>
      </c>
      <c r="BU1643">
        <v>1985</v>
      </c>
      <c r="BX1643" s="11"/>
      <c r="BY1643" s="11"/>
      <c r="BZ1643" s="11"/>
    </row>
    <row r="1644" spans="1:78" x14ac:dyDescent="0.2">
      <c r="A1644" t="s">
        <v>2603</v>
      </c>
      <c r="C1644" t="s">
        <v>1483</v>
      </c>
      <c r="D1644" t="s">
        <v>61</v>
      </c>
      <c r="E1644" t="s">
        <v>978</v>
      </c>
      <c r="F1644" t="s">
        <v>983</v>
      </c>
      <c r="G1644" t="s">
        <v>978</v>
      </c>
      <c r="H1644" t="s">
        <v>983</v>
      </c>
      <c r="BE1644">
        <v>5.0999999999999996</v>
      </c>
      <c r="BF1644">
        <v>3.15</v>
      </c>
      <c r="BG1644">
        <v>2.8</v>
      </c>
      <c r="BH1644">
        <v>3.15</v>
      </c>
      <c r="BR1644" t="s">
        <v>67</v>
      </c>
      <c r="BS1644" s="1">
        <v>44827</v>
      </c>
      <c r="BT1644" t="s">
        <v>2590</v>
      </c>
      <c r="BU1644">
        <v>1985</v>
      </c>
      <c r="BV1644" t="s">
        <v>60</v>
      </c>
      <c r="BX1644" s="11"/>
      <c r="BY1644" s="11"/>
      <c r="BZ1644" s="11"/>
    </row>
    <row r="1645" spans="1:78" x14ac:dyDescent="0.2">
      <c r="A1645" t="s">
        <v>94</v>
      </c>
      <c r="C1645" t="s">
        <v>1483</v>
      </c>
      <c r="D1645" t="s">
        <v>61</v>
      </c>
      <c r="E1645" t="s">
        <v>978</v>
      </c>
      <c r="F1645" t="s">
        <v>983</v>
      </c>
      <c r="G1645" t="s">
        <v>978</v>
      </c>
      <c r="H1645" t="s">
        <v>983</v>
      </c>
      <c r="U1645">
        <v>4</v>
      </c>
      <c r="X1645">
        <v>4.9000000000000004</v>
      </c>
      <c r="Y1645">
        <v>4.0999999999999996</v>
      </c>
      <c r="Z1645">
        <v>5.7</v>
      </c>
      <c r="AA1645">
        <v>6</v>
      </c>
      <c r="AB1645">
        <v>6</v>
      </c>
      <c r="AC1645">
        <v>3.9</v>
      </c>
      <c r="AD1645">
        <v>6.6</v>
      </c>
      <c r="AE1645">
        <v>6.7</v>
      </c>
      <c r="AF1645">
        <v>6.7</v>
      </c>
      <c r="AG1645">
        <v>3.5</v>
      </c>
      <c r="AH1645">
        <v>6.2</v>
      </c>
      <c r="AI1645">
        <v>5.4</v>
      </c>
      <c r="AJ1645">
        <v>6.2</v>
      </c>
      <c r="AK1645">
        <v>3.8</v>
      </c>
      <c r="AN1645">
        <v>2.4</v>
      </c>
      <c r="AO1645">
        <v>4.3</v>
      </c>
      <c r="AR1645">
        <v>2.6</v>
      </c>
      <c r="AS1645">
        <v>4.3</v>
      </c>
      <c r="AV1645">
        <v>2.8</v>
      </c>
      <c r="AW1645">
        <v>4.2</v>
      </c>
      <c r="AX1645">
        <v>3</v>
      </c>
      <c r="AY1645">
        <v>3.1</v>
      </c>
      <c r="AZ1645">
        <v>3.1</v>
      </c>
      <c r="BA1645">
        <v>3.9</v>
      </c>
      <c r="BB1645">
        <v>3.3</v>
      </c>
      <c r="BC1645">
        <v>3.1</v>
      </c>
      <c r="BD1645">
        <v>3.3</v>
      </c>
      <c r="BE1645">
        <v>4.8</v>
      </c>
      <c r="BF1645">
        <v>3.1</v>
      </c>
      <c r="BG1645">
        <v>2.7</v>
      </c>
      <c r="BH1645">
        <v>3.1</v>
      </c>
      <c r="BR1645" t="s">
        <v>58</v>
      </c>
      <c r="BS1645"/>
      <c r="BT1645" t="s">
        <v>980</v>
      </c>
      <c r="BU1645">
        <v>965</v>
      </c>
      <c r="BX1645" s="11"/>
      <c r="BY1645" s="11"/>
      <c r="BZ1645" s="11"/>
    </row>
    <row r="1646" spans="1:78" s="6" customFormat="1" x14ac:dyDescent="0.2">
      <c r="A1646" t="s">
        <v>1801</v>
      </c>
      <c r="B1646"/>
      <c r="C1646" t="s">
        <v>1483</v>
      </c>
      <c r="D1646" t="s">
        <v>61</v>
      </c>
      <c r="E1646" t="s">
        <v>978</v>
      </c>
      <c r="F1646" t="s">
        <v>983</v>
      </c>
      <c r="G1646" t="s">
        <v>978</v>
      </c>
      <c r="H1646" t="s">
        <v>983</v>
      </c>
      <c r="I1646"/>
      <c r="J1646"/>
      <c r="K1646"/>
      <c r="L1646"/>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v>4.5519999999999996</v>
      </c>
      <c r="BF1646">
        <v>2.6469999999999998</v>
      </c>
      <c r="BG1646">
        <v>2.1629999999999998</v>
      </c>
      <c r="BH1646">
        <v>2.6469999999999998</v>
      </c>
      <c r="BI1646"/>
      <c r="BJ1646"/>
      <c r="BK1646"/>
      <c r="BL1646"/>
      <c r="BM1646"/>
      <c r="BN1646"/>
      <c r="BO1646"/>
      <c r="BP1646"/>
      <c r="BQ1646"/>
      <c r="BR1646" t="s">
        <v>67</v>
      </c>
      <c r="BS1646" s="1">
        <v>44812</v>
      </c>
      <c r="BT1646" t="s">
        <v>1701</v>
      </c>
      <c r="BU1646">
        <v>1420</v>
      </c>
      <c r="BV1646" t="s">
        <v>60</v>
      </c>
      <c r="BW1646" t="s">
        <v>1701</v>
      </c>
      <c r="BX1646" s="11"/>
      <c r="BY1646" s="11"/>
      <c r="BZ1646" s="11"/>
    </row>
    <row r="1647" spans="1:78" x14ac:dyDescent="0.2">
      <c r="A1647" s="11" t="s">
        <v>1700</v>
      </c>
      <c r="B1647" s="11"/>
      <c r="C1647" s="11" t="s">
        <v>1483</v>
      </c>
      <c r="D1647" s="11" t="s">
        <v>61</v>
      </c>
      <c r="E1647" s="11" t="s">
        <v>978</v>
      </c>
      <c r="F1647" s="11" t="s">
        <v>999</v>
      </c>
      <c r="G1647" s="11" t="s">
        <v>978</v>
      </c>
      <c r="H1647" s="11" t="s">
        <v>999</v>
      </c>
      <c r="I1647" s="11"/>
      <c r="J1647" s="11"/>
      <c r="K1647" s="11"/>
      <c r="L1647" s="11"/>
      <c r="M1647" s="11"/>
      <c r="N1647" s="11"/>
      <c r="O1647" s="11"/>
      <c r="P1647" s="11"/>
      <c r="Q1647" s="11"/>
      <c r="R1647" s="11"/>
      <c r="S1647" s="11"/>
      <c r="T1647" s="11"/>
      <c r="U1647" s="11"/>
      <c r="V1647" s="11"/>
      <c r="W1647" s="11"/>
      <c r="X1647" s="11"/>
      <c r="Y1647" s="11"/>
      <c r="Z1647" s="11"/>
      <c r="AA1647" s="11"/>
      <c r="AB1647" s="11"/>
      <c r="AC1647" s="11"/>
      <c r="AD1647" s="11"/>
      <c r="AE1647" s="11"/>
      <c r="AF1647" s="11"/>
      <c r="AG1647" s="11"/>
      <c r="AH1647" s="11"/>
      <c r="AI1647" s="11"/>
      <c r="AJ1647" s="11"/>
      <c r="AK1647" s="11"/>
      <c r="AL1647" s="11"/>
      <c r="AM1647" s="11"/>
      <c r="AN1647" s="11"/>
      <c r="AO1647" s="11"/>
      <c r="AP1647" s="11"/>
      <c r="AQ1647" s="11"/>
      <c r="AR1647" s="11"/>
      <c r="AS1647" s="11"/>
      <c r="AT1647" s="11"/>
      <c r="AU1647" s="11"/>
      <c r="AV1647" s="11"/>
      <c r="AW1647" s="11"/>
      <c r="AX1647" s="11"/>
      <c r="AY1647" s="11"/>
      <c r="AZ1647" s="11"/>
      <c r="BA1647" s="11"/>
      <c r="BB1647" s="11"/>
      <c r="BC1647" s="11"/>
      <c r="BD1647" s="11"/>
      <c r="BE1647" s="11"/>
      <c r="BF1647" s="11"/>
      <c r="BG1647" s="11"/>
      <c r="BH1647" s="11"/>
      <c r="BI1647" s="11"/>
      <c r="BJ1647" s="11"/>
      <c r="BK1647" s="11"/>
      <c r="BL1647" s="11"/>
      <c r="BM1647" s="11"/>
      <c r="BN1647" s="11"/>
      <c r="BO1647" s="11"/>
      <c r="BP1647" s="11"/>
      <c r="BQ1647" s="11"/>
      <c r="BR1647" s="11"/>
      <c r="BS1647" s="11"/>
      <c r="BT1647" s="11"/>
      <c r="BU1647" s="11"/>
      <c r="BV1647" s="11"/>
      <c r="BW1647" s="11"/>
      <c r="BX1647" s="11"/>
      <c r="BY1647" s="11"/>
      <c r="BZ1647" s="11"/>
    </row>
    <row r="1648" spans="1:78" x14ac:dyDescent="0.2">
      <c r="A1648" t="s">
        <v>998</v>
      </c>
      <c r="C1648" t="s">
        <v>1483</v>
      </c>
      <c r="D1648" t="s">
        <v>61</v>
      </c>
      <c r="E1648" t="s">
        <v>978</v>
      </c>
      <c r="F1648" t="s">
        <v>999</v>
      </c>
      <c r="G1648" t="s">
        <v>978</v>
      </c>
      <c r="H1648" t="s">
        <v>999</v>
      </c>
      <c r="Y1648">
        <v>3.6</v>
      </c>
      <c r="Z1648">
        <v>4.8</v>
      </c>
      <c r="AA1648">
        <v>4.9000000000000004</v>
      </c>
      <c r="AB1648">
        <v>4.9000000000000004</v>
      </c>
      <c r="BR1648" t="s">
        <v>58</v>
      </c>
      <c r="BS1648"/>
      <c r="BT1648" t="s">
        <v>980</v>
      </c>
      <c r="BU1648">
        <v>965</v>
      </c>
      <c r="BX1648" s="11"/>
      <c r="BY1648" s="11"/>
      <c r="BZ1648" s="11"/>
    </row>
    <row r="1649" spans="1:78" x14ac:dyDescent="0.2">
      <c r="A1649" t="s">
        <v>1000</v>
      </c>
      <c r="C1649" t="s">
        <v>1483</v>
      </c>
      <c r="D1649" t="s">
        <v>61</v>
      </c>
      <c r="E1649" t="s">
        <v>978</v>
      </c>
      <c r="F1649" t="s">
        <v>999</v>
      </c>
      <c r="G1649" t="s">
        <v>978</v>
      </c>
      <c r="H1649" t="s">
        <v>999</v>
      </c>
      <c r="BB1649">
        <v>2.2999999999999998</v>
      </c>
      <c r="BQ1649" s="5" t="s">
        <v>1001</v>
      </c>
      <c r="BR1649" t="s">
        <v>58</v>
      </c>
      <c r="BS1649"/>
      <c r="BT1649" t="s">
        <v>980</v>
      </c>
      <c r="BU1649">
        <v>965</v>
      </c>
      <c r="BX1649" s="11"/>
      <c r="BY1649" s="11"/>
      <c r="BZ1649" s="11"/>
    </row>
    <row r="1650" spans="1:78" x14ac:dyDescent="0.2">
      <c r="A1650" t="s">
        <v>1000</v>
      </c>
      <c r="C1650" t="s">
        <v>1483</v>
      </c>
      <c r="D1650" t="s">
        <v>61</v>
      </c>
      <c r="E1650" t="s">
        <v>978</v>
      </c>
      <c r="F1650" t="s">
        <v>999</v>
      </c>
      <c r="G1650" t="s">
        <v>978</v>
      </c>
      <c r="H1650" t="s">
        <v>999</v>
      </c>
      <c r="AG1650">
        <v>3</v>
      </c>
      <c r="BR1650" t="s">
        <v>58</v>
      </c>
      <c r="BS1650"/>
      <c r="BT1650" t="s">
        <v>980</v>
      </c>
      <c r="BU1650">
        <v>965</v>
      </c>
      <c r="BX1650" s="11"/>
      <c r="BY1650" s="11"/>
      <c r="BZ1650" s="11"/>
    </row>
    <row r="1651" spans="1:78" x14ac:dyDescent="0.2">
      <c r="A1651" s="10" t="s">
        <v>2337</v>
      </c>
      <c r="B1651" s="10"/>
      <c r="C1651" s="10" t="s">
        <v>1483</v>
      </c>
      <c r="D1651" s="10" t="s">
        <v>61</v>
      </c>
      <c r="E1651" s="10" t="s">
        <v>978</v>
      </c>
      <c r="F1651" s="10" t="s">
        <v>999</v>
      </c>
      <c r="G1651" s="10" t="s">
        <v>978</v>
      </c>
      <c r="H1651" s="10" t="s">
        <v>999</v>
      </c>
      <c r="I1651" s="10"/>
      <c r="J1651" s="10"/>
      <c r="K1651" s="10"/>
      <c r="L1651" s="10"/>
      <c r="M1651" s="10"/>
      <c r="N1651" s="10"/>
      <c r="O1651" s="10"/>
      <c r="P1651" s="10"/>
      <c r="Q1651" s="10"/>
      <c r="R1651" s="10"/>
      <c r="S1651" s="10"/>
      <c r="T1651" s="10"/>
      <c r="U1651" s="10"/>
      <c r="V1651" s="10"/>
      <c r="W1651" s="10"/>
      <c r="X1651" s="10"/>
      <c r="Y1651" s="10"/>
      <c r="Z1651" s="10"/>
      <c r="AA1651" s="10"/>
      <c r="AB1651" s="10"/>
      <c r="AC1651" s="10"/>
      <c r="AD1651" s="10"/>
      <c r="AE1651" s="10"/>
      <c r="AF1651" s="10"/>
      <c r="AG1651" s="10"/>
      <c r="AH1651" s="10"/>
      <c r="AI1651" s="10"/>
      <c r="AJ1651" s="10"/>
      <c r="AK1651" s="10"/>
      <c r="AL1651" s="10"/>
      <c r="AM1651" s="10"/>
      <c r="AN1651" s="10"/>
      <c r="AO1651" s="10"/>
      <c r="AP1651" s="10"/>
      <c r="AQ1651" s="10"/>
      <c r="AR1651" s="10"/>
      <c r="AS1651" s="10"/>
      <c r="AT1651" s="10"/>
      <c r="AU1651" s="10"/>
      <c r="AV1651" s="10"/>
      <c r="AW1651" s="10"/>
      <c r="AX1651" s="10"/>
      <c r="AY1651" s="10"/>
      <c r="AZ1651" s="10"/>
      <c r="BA1651" s="10"/>
      <c r="BB1651" s="10"/>
      <c r="BC1651" s="10"/>
      <c r="BD1651" s="10"/>
      <c r="BE1651" s="10"/>
      <c r="BF1651" s="10"/>
      <c r="BG1651" s="10"/>
      <c r="BH1651" s="10"/>
      <c r="BI1651" s="10"/>
      <c r="BJ1651" s="10"/>
      <c r="BK1651" s="10"/>
      <c r="BL1651" s="10"/>
      <c r="BM1651" s="10"/>
      <c r="BN1651" s="10"/>
      <c r="BO1651" s="10"/>
      <c r="BP1651" s="10"/>
      <c r="BQ1651" s="10"/>
      <c r="BR1651" s="10" t="s">
        <v>67</v>
      </c>
      <c r="BS1651" s="12">
        <v>44824</v>
      </c>
      <c r="BT1651" s="10" t="s">
        <v>2329</v>
      </c>
      <c r="BU1651">
        <v>2930</v>
      </c>
      <c r="BV1651" s="10" t="s">
        <v>60</v>
      </c>
      <c r="BW1651" s="10" t="s">
        <v>2329</v>
      </c>
      <c r="BX1651" s="11"/>
      <c r="BY1651" s="11"/>
      <c r="BZ1651" s="11"/>
    </row>
    <row r="1652" spans="1:78" x14ac:dyDescent="0.2">
      <c r="A1652" t="s">
        <v>1002</v>
      </c>
      <c r="C1652" t="s">
        <v>1483</v>
      </c>
      <c r="D1652" t="s">
        <v>61</v>
      </c>
      <c r="E1652" t="s">
        <v>978</v>
      </c>
      <c r="F1652" t="s">
        <v>999</v>
      </c>
      <c r="G1652" t="s">
        <v>978</v>
      </c>
      <c r="H1652" t="s">
        <v>999</v>
      </c>
      <c r="BA1652">
        <v>3.4</v>
      </c>
      <c r="BB1652">
        <v>2.7</v>
      </c>
      <c r="BC1652">
        <v>2.6</v>
      </c>
      <c r="BD1652">
        <v>2.7</v>
      </c>
      <c r="BQ1652" t="s">
        <v>1003</v>
      </c>
      <c r="BR1652" t="s">
        <v>58</v>
      </c>
      <c r="BS1652"/>
      <c r="BT1652" t="s">
        <v>980</v>
      </c>
      <c r="BU1652">
        <v>965</v>
      </c>
      <c r="BV1652" t="s">
        <v>60</v>
      </c>
      <c r="BW1652" t="s">
        <v>980</v>
      </c>
      <c r="BX1652" s="11"/>
      <c r="BY1652" s="11"/>
      <c r="BZ1652" s="11"/>
    </row>
    <row r="1653" spans="1:78" x14ac:dyDescent="0.2">
      <c r="A1653" t="s">
        <v>1004</v>
      </c>
      <c r="B1653" t="s">
        <v>322</v>
      </c>
      <c r="C1653" t="s">
        <v>1483</v>
      </c>
      <c r="D1653" t="s">
        <v>61</v>
      </c>
      <c r="E1653" t="s">
        <v>978</v>
      </c>
      <c r="F1653" t="s">
        <v>999</v>
      </c>
      <c r="G1653" t="s">
        <v>978</v>
      </c>
      <c r="H1653" t="s">
        <v>999</v>
      </c>
      <c r="Y1653">
        <v>3.3</v>
      </c>
      <c r="Z1653">
        <v>4.0999999999999996</v>
      </c>
      <c r="AA1653">
        <v>4.8</v>
      </c>
      <c r="AB1653">
        <v>4.8</v>
      </c>
      <c r="AC1653">
        <v>3.5</v>
      </c>
      <c r="AD1653">
        <v>6</v>
      </c>
      <c r="AE1653">
        <v>6.1</v>
      </c>
      <c r="AF1653">
        <v>6.1</v>
      </c>
      <c r="BR1653" t="s">
        <v>58</v>
      </c>
      <c r="BS1653"/>
      <c r="BT1653" t="s">
        <v>980</v>
      </c>
      <c r="BU1653">
        <v>965</v>
      </c>
      <c r="BV1653" t="s">
        <v>60</v>
      </c>
      <c r="BW1653" t="s">
        <v>980</v>
      </c>
      <c r="BX1653" s="11"/>
      <c r="BY1653" s="11"/>
      <c r="BZ1653" s="11"/>
    </row>
    <row r="1654" spans="1:78" x14ac:dyDescent="0.2">
      <c r="A1654" s="10" t="s">
        <v>1004</v>
      </c>
      <c r="B1654" s="10" t="s">
        <v>322</v>
      </c>
      <c r="C1654" s="10" t="s">
        <v>1483</v>
      </c>
      <c r="D1654" s="10" t="s">
        <v>61</v>
      </c>
      <c r="E1654" s="10" t="s">
        <v>978</v>
      </c>
      <c r="F1654" s="10" t="s">
        <v>999</v>
      </c>
      <c r="G1654" s="10" t="s">
        <v>978</v>
      </c>
      <c r="H1654" s="10" t="s">
        <v>999</v>
      </c>
      <c r="I1654" s="10"/>
      <c r="J1654" s="10"/>
      <c r="K1654" s="10"/>
      <c r="L1654" s="10"/>
      <c r="M1654" s="10"/>
      <c r="N1654" s="10"/>
      <c r="O1654" s="10"/>
      <c r="P1654" s="10"/>
      <c r="Q1654" s="10"/>
      <c r="R1654" s="10"/>
      <c r="S1654" s="10"/>
      <c r="T1654" s="10"/>
      <c r="U1654" s="10"/>
      <c r="V1654" s="10"/>
      <c r="W1654" s="10"/>
      <c r="X1654" s="10"/>
      <c r="Y1654" s="10"/>
      <c r="Z1654" s="10"/>
      <c r="AA1654" s="10"/>
      <c r="AB1654" s="10"/>
      <c r="AC1654" s="10"/>
      <c r="AD1654" s="10"/>
      <c r="AE1654" s="10"/>
      <c r="AF1654" s="10"/>
      <c r="AG1654" s="10"/>
      <c r="AH1654" s="10"/>
      <c r="AI1654" s="10"/>
      <c r="AJ1654" s="10"/>
      <c r="AK1654" s="10"/>
      <c r="AL1654" s="10"/>
      <c r="AM1654" s="10"/>
      <c r="AN1654" s="10"/>
      <c r="AO1654" s="10"/>
      <c r="AP1654" s="10"/>
      <c r="AQ1654" s="10"/>
      <c r="AR1654" s="10"/>
      <c r="AS1654" s="10"/>
      <c r="AT1654" s="10"/>
      <c r="AU1654" s="10"/>
      <c r="AV1654" s="10"/>
      <c r="AW1654" s="10"/>
      <c r="AX1654" s="10"/>
      <c r="AY1654" s="10"/>
      <c r="AZ1654" s="10"/>
      <c r="BA1654" s="10"/>
      <c r="BB1654" s="10"/>
      <c r="BC1654" s="10"/>
      <c r="BD1654" s="10"/>
      <c r="BE1654" s="10"/>
      <c r="BF1654" s="10"/>
      <c r="BG1654" s="10"/>
      <c r="BH1654" s="10"/>
      <c r="BI1654" s="10"/>
      <c r="BJ1654" s="10"/>
      <c r="BK1654" s="10"/>
      <c r="BL1654" s="10"/>
      <c r="BM1654" s="10"/>
      <c r="BN1654" s="10"/>
      <c r="BO1654" s="10"/>
      <c r="BP1654" s="10"/>
      <c r="BQ1654" s="10"/>
      <c r="BR1654" s="10" t="s">
        <v>67</v>
      </c>
      <c r="BS1654" s="12">
        <v>44824</v>
      </c>
      <c r="BT1654" s="10" t="s">
        <v>2329</v>
      </c>
      <c r="BU1654">
        <v>2930</v>
      </c>
      <c r="BV1654" s="10" t="s">
        <v>60</v>
      </c>
      <c r="BW1654" s="10" t="s">
        <v>2329</v>
      </c>
      <c r="BX1654" s="11"/>
      <c r="BY1654" s="11"/>
      <c r="BZ1654" s="11"/>
    </row>
    <row r="1655" spans="1:78" x14ac:dyDescent="0.2">
      <c r="A1655" t="s">
        <v>1005</v>
      </c>
      <c r="C1655" t="s">
        <v>1483</v>
      </c>
      <c r="D1655" t="s">
        <v>61</v>
      </c>
      <c r="E1655" t="s">
        <v>978</v>
      </c>
      <c r="F1655" t="s">
        <v>999</v>
      </c>
      <c r="G1655" t="s">
        <v>978</v>
      </c>
      <c r="H1655" t="s">
        <v>999</v>
      </c>
      <c r="BA1655">
        <v>3.2</v>
      </c>
      <c r="BB1655">
        <v>2.7</v>
      </c>
      <c r="BC1655">
        <v>2.6</v>
      </c>
      <c r="BD1655">
        <v>2.7</v>
      </c>
      <c r="BR1655" t="s">
        <v>58</v>
      </c>
      <c r="BS1655"/>
      <c r="BT1655" t="s">
        <v>980</v>
      </c>
      <c r="BU1655">
        <v>965</v>
      </c>
      <c r="BX1655" s="11"/>
      <c r="BY1655" s="11"/>
      <c r="BZ1655" s="11"/>
    </row>
    <row r="1656" spans="1:78" x14ac:dyDescent="0.2">
      <c r="A1656" t="s">
        <v>2600</v>
      </c>
      <c r="C1656" t="s">
        <v>1483</v>
      </c>
      <c r="D1656" t="s">
        <v>61</v>
      </c>
      <c r="E1656" t="s">
        <v>978</v>
      </c>
      <c r="F1656" t="s">
        <v>999</v>
      </c>
      <c r="G1656" t="s">
        <v>978</v>
      </c>
      <c r="H1656" t="s">
        <v>999</v>
      </c>
      <c r="BE1656">
        <v>3.4</v>
      </c>
      <c r="BF1656">
        <v>2.2000000000000002</v>
      </c>
      <c r="BG1656">
        <v>1.9</v>
      </c>
      <c r="BH1656">
        <v>2.2000000000000002</v>
      </c>
      <c r="BR1656" t="s">
        <v>67</v>
      </c>
      <c r="BS1656" s="1">
        <v>44827</v>
      </c>
      <c r="BT1656" t="s">
        <v>2590</v>
      </c>
      <c r="BU1656">
        <v>1985</v>
      </c>
      <c r="BV1656" t="s">
        <v>60</v>
      </c>
      <c r="BX1656" s="11"/>
      <c r="BY1656" s="11"/>
      <c r="BZ1656" s="11"/>
    </row>
    <row r="1657" spans="1:78" x14ac:dyDescent="0.2">
      <c r="A1657" t="s">
        <v>2601</v>
      </c>
      <c r="C1657" t="s">
        <v>1483</v>
      </c>
      <c r="D1657" t="s">
        <v>61</v>
      </c>
      <c r="E1657" t="s">
        <v>978</v>
      </c>
      <c r="F1657" t="s">
        <v>999</v>
      </c>
      <c r="G1657" t="s">
        <v>978</v>
      </c>
      <c r="H1657" t="s">
        <v>999</v>
      </c>
      <c r="BE1657">
        <v>3.3</v>
      </c>
      <c r="BF1657">
        <v>2.1</v>
      </c>
      <c r="BG1657">
        <v>2.1</v>
      </c>
      <c r="BH1657">
        <v>2.1</v>
      </c>
      <c r="BR1657" t="s">
        <v>67</v>
      </c>
      <c r="BS1657" s="1">
        <v>44827</v>
      </c>
      <c r="BT1657" t="s">
        <v>2590</v>
      </c>
      <c r="BU1657">
        <v>1985</v>
      </c>
      <c r="BX1657" s="11"/>
      <c r="BY1657" s="11"/>
      <c r="BZ1657" s="11"/>
    </row>
    <row r="1658" spans="1:78" s="4" customFormat="1" x14ac:dyDescent="0.2">
      <c r="A1658" t="s">
        <v>2599</v>
      </c>
      <c r="B1658"/>
      <c r="C1658" t="s">
        <v>1483</v>
      </c>
      <c r="D1658" t="s">
        <v>61</v>
      </c>
      <c r="E1658" t="s">
        <v>978</v>
      </c>
      <c r="F1658" t="s">
        <v>999</v>
      </c>
      <c r="G1658" t="s">
        <v>978</v>
      </c>
      <c r="H1658" t="s">
        <v>999</v>
      </c>
      <c r="I1658"/>
      <c r="J1658"/>
      <c r="K1658"/>
      <c r="L1658"/>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v>2.2000000000000002</v>
      </c>
      <c r="BD1658">
        <v>2.2000000000000002</v>
      </c>
      <c r="BE1658"/>
      <c r="BF1658"/>
      <c r="BG1658"/>
      <c r="BH1658"/>
      <c r="BI1658"/>
      <c r="BJ1658"/>
      <c r="BK1658"/>
      <c r="BL1658"/>
      <c r="BM1658"/>
      <c r="BN1658"/>
      <c r="BO1658"/>
      <c r="BP1658"/>
      <c r="BQ1658"/>
      <c r="BR1658" t="s">
        <v>67</v>
      </c>
      <c r="BS1658" s="1">
        <v>44827</v>
      </c>
      <c r="BT1658" t="s">
        <v>2590</v>
      </c>
      <c r="BU1658">
        <v>1985</v>
      </c>
      <c r="BV1658"/>
      <c r="BW1658"/>
      <c r="BX1658" s="11"/>
      <c r="BY1658" s="11"/>
      <c r="BZ1658" s="11"/>
    </row>
    <row r="1659" spans="1:78" ht="15" customHeight="1" x14ac:dyDescent="0.2">
      <c r="A1659" t="s">
        <v>1006</v>
      </c>
      <c r="C1659" t="s">
        <v>1483</v>
      </c>
      <c r="D1659" t="s">
        <v>61</v>
      </c>
      <c r="E1659" t="s">
        <v>978</v>
      </c>
      <c r="F1659" t="s">
        <v>999</v>
      </c>
      <c r="G1659" t="s">
        <v>978</v>
      </c>
      <c r="H1659" t="s">
        <v>999</v>
      </c>
      <c r="AW1659">
        <v>3.4</v>
      </c>
      <c r="AY1659">
        <v>2.5</v>
      </c>
      <c r="AZ1659">
        <v>2.5</v>
      </c>
      <c r="BR1659" t="s">
        <v>58</v>
      </c>
      <c r="BS1659"/>
      <c r="BT1659" t="s">
        <v>980</v>
      </c>
      <c r="BU1659">
        <v>965</v>
      </c>
      <c r="BX1659" s="11"/>
      <c r="BY1659" s="11"/>
      <c r="BZ1659" s="11"/>
    </row>
    <row r="1660" spans="1:78" x14ac:dyDescent="0.2">
      <c r="A1660" t="s">
        <v>1007</v>
      </c>
      <c r="C1660" t="s">
        <v>1483</v>
      </c>
      <c r="D1660" t="s">
        <v>61</v>
      </c>
      <c r="E1660" t="s">
        <v>978</v>
      </c>
      <c r="F1660" t="s">
        <v>999</v>
      </c>
      <c r="G1660" t="s">
        <v>978</v>
      </c>
      <c r="H1660" t="s">
        <v>999</v>
      </c>
      <c r="BA1660">
        <v>3.1</v>
      </c>
      <c r="BB1660">
        <v>2.7</v>
      </c>
      <c r="BC1660">
        <v>2.5</v>
      </c>
      <c r="BD1660">
        <v>2.7</v>
      </c>
      <c r="BR1660" t="s">
        <v>58</v>
      </c>
      <c r="BS1660"/>
      <c r="BT1660" t="s">
        <v>980</v>
      </c>
      <c r="BU1660">
        <v>965</v>
      </c>
      <c r="BV1660" t="s">
        <v>60</v>
      </c>
      <c r="BW1660" t="s">
        <v>980</v>
      </c>
      <c r="BX1660" s="11"/>
      <c r="BY1660" s="11"/>
      <c r="BZ1660" s="11"/>
    </row>
    <row r="1661" spans="1:78" x14ac:dyDescent="0.2">
      <c r="A1661" t="s">
        <v>1008</v>
      </c>
      <c r="C1661" t="s">
        <v>1483</v>
      </c>
      <c r="D1661" t="s">
        <v>61</v>
      </c>
      <c r="E1661" t="s">
        <v>978</v>
      </c>
      <c r="F1661" t="s">
        <v>999</v>
      </c>
      <c r="G1661" t="s">
        <v>978</v>
      </c>
      <c r="H1661" t="s">
        <v>999</v>
      </c>
      <c r="AC1661">
        <v>3.1</v>
      </c>
      <c r="AD1661">
        <v>5.7</v>
      </c>
      <c r="AE1661">
        <v>5.6</v>
      </c>
      <c r="AF1661">
        <v>5.7</v>
      </c>
      <c r="BR1661" t="s">
        <v>58</v>
      </c>
      <c r="BS1661"/>
      <c r="BT1661" t="s">
        <v>980</v>
      </c>
      <c r="BU1661">
        <v>965</v>
      </c>
      <c r="BV1661" t="s">
        <v>60</v>
      </c>
      <c r="BW1661" t="s">
        <v>980</v>
      </c>
      <c r="BX1661" s="11"/>
      <c r="BY1661" s="11"/>
      <c r="BZ1661" s="11"/>
    </row>
    <row r="1662" spans="1:78" s="19" customFormat="1" x14ac:dyDescent="0.2">
      <c r="A1662" t="s">
        <v>1009</v>
      </c>
      <c r="B1662"/>
      <c r="C1662" t="s">
        <v>1483</v>
      </c>
      <c r="D1662" t="s">
        <v>61</v>
      </c>
      <c r="E1662" t="s">
        <v>978</v>
      </c>
      <c r="F1662" t="s">
        <v>999</v>
      </c>
      <c r="G1662" t="s">
        <v>978</v>
      </c>
      <c r="H1662" t="s">
        <v>999</v>
      </c>
      <c r="I1662"/>
      <c r="J1662"/>
      <c r="K1662"/>
      <c r="L1662"/>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v>3.2</v>
      </c>
      <c r="AX1662">
        <v>2.2999999999999998</v>
      </c>
      <c r="AY1662">
        <v>2.1</v>
      </c>
      <c r="AZ1662">
        <v>2.2999999999999998</v>
      </c>
      <c r="BA1662"/>
      <c r="BB1662"/>
      <c r="BC1662"/>
      <c r="BD1662"/>
      <c r="BE1662"/>
      <c r="BF1662"/>
      <c r="BG1662"/>
      <c r="BH1662"/>
      <c r="BI1662"/>
      <c r="BJ1662"/>
      <c r="BK1662"/>
      <c r="BL1662"/>
      <c r="BM1662"/>
      <c r="BN1662"/>
      <c r="BO1662"/>
      <c r="BP1662"/>
      <c r="BQ1662"/>
      <c r="BR1662" t="s">
        <v>58</v>
      </c>
      <c r="BS1662"/>
      <c r="BT1662" t="s">
        <v>980</v>
      </c>
      <c r="BU1662">
        <v>965</v>
      </c>
      <c r="BV1662" t="s">
        <v>60</v>
      </c>
      <c r="BW1662" t="s">
        <v>980</v>
      </c>
      <c r="BX1662" s="11"/>
      <c r="BY1662" s="11"/>
      <c r="BZ1662" s="11"/>
    </row>
    <row r="1663" spans="1:78" s="19" customFormat="1" x14ac:dyDescent="0.2">
      <c r="A1663" t="s">
        <v>1010</v>
      </c>
      <c r="B1663"/>
      <c r="C1663" t="s">
        <v>1483</v>
      </c>
      <c r="D1663" t="s">
        <v>61</v>
      </c>
      <c r="E1663" t="s">
        <v>978</v>
      </c>
      <c r="F1663" t="s">
        <v>999</v>
      </c>
      <c r="G1663" t="s">
        <v>978</v>
      </c>
      <c r="H1663" t="s">
        <v>999</v>
      </c>
      <c r="I1663"/>
      <c r="J1663"/>
      <c r="K1663"/>
      <c r="L1663"/>
      <c r="M1663"/>
      <c r="N1663"/>
      <c r="O1663"/>
      <c r="P1663"/>
      <c r="Q1663"/>
      <c r="R1663"/>
      <c r="S1663"/>
      <c r="T1663"/>
      <c r="U1663">
        <v>3.4</v>
      </c>
      <c r="V1663"/>
      <c r="W1663"/>
      <c r="X1663">
        <v>4</v>
      </c>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t="s">
        <v>58</v>
      </c>
      <c r="BS1663"/>
      <c r="BT1663" t="s">
        <v>980</v>
      </c>
      <c r="BU1663">
        <v>965</v>
      </c>
      <c r="BV1663" t="s">
        <v>60</v>
      </c>
      <c r="BW1663" t="s">
        <v>980</v>
      </c>
      <c r="BX1663" s="11"/>
      <c r="BY1663" s="11"/>
      <c r="BZ1663" s="11"/>
    </row>
    <row r="1664" spans="1:78" s="19" customFormat="1" x14ac:dyDescent="0.2">
      <c r="A1664" t="s">
        <v>1011</v>
      </c>
      <c r="B1664"/>
      <c r="C1664" t="s">
        <v>1483</v>
      </c>
      <c r="D1664" t="s">
        <v>61</v>
      </c>
      <c r="E1664" t="s">
        <v>978</v>
      </c>
      <c r="F1664" t="s">
        <v>999</v>
      </c>
      <c r="G1664" t="s">
        <v>978</v>
      </c>
      <c r="H1664" t="s">
        <v>999</v>
      </c>
      <c r="I1664"/>
      <c r="J1664"/>
      <c r="K1664"/>
      <c r="L166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v>3.5</v>
      </c>
      <c r="BB1664">
        <v>2.9</v>
      </c>
      <c r="BC1664">
        <v>2.7</v>
      </c>
      <c r="BD1664">
        <v>2.9</v>
      </c>
      <c r="BE1664"/>
      <c r="BF1664"/>
      <c r="BG1664"/>
      <c r="BH1664"/>
      <c r="BI1664"/>
      <c r="BJ1664"/>
      <c r="BK1664"/>
      <c r="BL1664"/>
      <c r="BM1664"/>
      <c r="BN1664"/>
      <c r="BO1664"/>
      <c r="BP1664"/>
      <c r="BQ1664"/>
      <c r="BR1664" t="s">
        <v>58</v>
      </c>
      <c r="BS1664"/>
      <c r="BT1664" t="s">
        <v>980</v>
      </c>
      <c r="BU1664">
        <v>965</v>
      </c>
      <c r="BV1664"/>
      <c r="BW1664"/>
      <c r="BX1664" s="11"/>
      <c r="BY1664" s="11"/>
      <c r="BZ1664" s="11"/>
    </row>
    <row r="1665" spans="1:78" s="19" customFormat="1" x14ac:dyDescent="0.2">
      <c r="A1665" s="11" t="s">
        <v>1700</v>
      </c>
      <c r="B1665" s="11"/>
      <c r="C1665" s="11" t="s">
        <v>1483</v>
      </c>
      <c r="D1665" s="11" t="s">
        <v>61</v>
      </c>
      <c r="E1665" s="11" t="s">
        <v>978</v>
      </c>
      <c r="F1665" s="11" t="s">
        <v>1670</v>
      </c>
      <c r="G1665" s="11" t="s">
        <v>978</v>
      </c>
      <c r="H1665" s="11" t="s">
        <v>1670</v>
      </c>
      <c r="I1665" s="11"/>
      <c r="J1665" s="11"/>
      <c r="K1665" s="11"/>
      <c r="L1665" s="11"/>
      <c r="M1665" s="11"/>
      <c r="N1665" s="11"/>
      <c r="O1665" s="11"/>
      <c r="P1665" s="11"/>
      <c r="Q1665" s="11"/>
      <c r="R1665" s="11"/>
      <c r="S1665" s="11"/>
      <c r="T1665" s="11"/>
      <c r="U1665" s="11"/>
      <c r="V1665" s="11"/>
      <c r="W1665" s="11"/>
      <c r="X1665" s="11"/>
      <c r="Y1665" s="11"/>
      <c r="Z1665" s="11"/>
      <c r="AA1665" s="11"/>
      <c r="AB1665" s="11"/>
      <c r="AC1665" s="11"/>
      <c r="AD1665" s="11"/>
      <c r="AE1665" s="11"/>
      <c r="AF1665" s="11"/>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1"/>
      <c r="BH1665" s="11"/>
      <c r="BI1665" s="11"/>
      <c r="BJ1665" s="11"/>
      <c r="BK1665" s="11"/>
      <c r="BL1665" s="11"/>
      <c r="BM1665" s="11"/>
      <c r="BN1665" s="11"/>
      <c r="BO1665" s="11"/>
      <c r="BP1665" s="11"/>
      <c r="BQ1665" s="11"/>
      <c r="BR1665" s="11"/>
      <c r="BS1665" s="11"/>
      <c r="BT1665" s="11"/>
      <c r="BU1665" s="11"/>
      <c r="BV1665" s="11"/>
      <c r="BW1665" s="11"/>
      <c r="BX1665" s="11"/>
      <c r="BY1665" s="11"/>
      <c r="BZ1665" s="11"/>
    </row>
    <row r="1666" spans="1:78" x14ac:dyDescent="0.2">
      <c r="A1666" t="s">
        <v>2174</v>
      </c>
      <c r="B1666" t="s">
        <v>322</v>
      </c>
      <c r="C1666" t="s">
        <v>1483</v>
      </c>
      <c r="D1666" t="s">
        <v>61</v>
      </c>
      <c r="E1666" t="s">
        <v>978</v>
      </c>
      <c r="F1666" t="s">
        <v>1670</v>
      </c>
      <c r="G1666" t="s">
        <v>978</v>
      </c>
      <c r="H1666" t="s">
        <v>1670</v>
      </c>
      <c r="BA1666">
        <v>3.6</v>
      </c>
      <c r="BB1666">
        <v>3.2</v>
      </c>
      <c r="BC1666">
        <v>3.2</v>
      </c>
      <c r="BD1666">
        <v>3.2</v>
      </c>
      <c r="BR1666" t="s">
        <v>67</v>
      </c>
      <c r="BS1666" s="1">
        <v>44819</v>
      </c>
      <c r="BT1666" t="s">
        <v>59</v>
      </c>
      <c r="BU1666">
        <v>3485</v>
      </c>
      <c r="BV1666" t="s">
        <v>60</v>
      </c>
      <c r="BW1666" t="s">
        <v>59</v>
      </c>
      <c r="BX1666" s="11"/>
      <c r="BY1666" s="11"/>
      <c r="BZ1666" s="11"/>
    </row>
    <row r="1667" spans="1:78" x14ac:dyDescent="0.2">
      <c r="A1667" s="11" t="s">
        <v>1700</v>
      </c>
      <c r="B1667" s="11"/>
      <c r="C1667" s="11" t="s">
        <v>1483</v>
      </c>
      <c r="D1667" s="11" t="s">
        <v>61</v>
      </c>
      <c r="E1667" s="11" t="s">
        <v>978</v>
      </c>
      <c r="F1667" s="11" t="s">
        <v>1012</v>
      </c>
      <c r="G1667" s="11" t="s">
        <v>978</v>
      </c>
      <c r="H1667" s="11" t="s">
        <v>1012</v>
      </c>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1"/>
      <c r="BH1667" s="11"/>
      <c r="BI1667" s="11"/>
      <c r="BJ1667" s="11"/>
      <c r="BK1667" s="11"/>
      <c r="BL1667" s="11"/>
      <c r="BM1667" s="11"/>
      <c r="BN1667" s="11"/>
      <c r="BO1667" s="11"/>
      <c r="BP1667" s="11"/>
      <c r="BQ1667" s="11"/>
      <c r="BR1667" s="11"/>
      <c r="BS1667" s="11"/>
      <c r="BT1667" s="11"/>
      <c r="BU1667" s="11"/>
      <c r="BV1667" s="11"/>
      <c r="BW1667" s="11"/>
      <c r="BX1667" s="11"/>
      <c r="BY1667" s="11"/>
      <c r="BZ1667" s="11"/>
    </row>
    <row r="1668" spans="1:78" x14ac:dyDescent="0.2">
      <c r="A1668" s="6" t="s">
        <v>3657</v>
      </c>
      <c r="B1668" s="6"/>
      <c r="C1668" s="6" t="s">
        <v>1483</v>
      </c>
      <c r="D1668" s="6" t="s">
        <v>61</v>
      </c>
      <c r="E1668" s="6" t="s">
        <v>978</v>
      </c>
      <c r="F1668" s="6" t="s">
        <v>1012</v>
      </c>
      <c r="G1668" s="6" t="s">
        <v>978</v>
      </c>
      <c r="H1668" s="6" t="s">
        <v>1012</v>
      </c>
      <c r="I1668" s="6"/>
      <c r="J1668" s="6"/>
      <c r="K1668" s="6"/>
      <c r="L1668" s="6"/>
      <c r="M1668" s="6"/>
      <c r="N1668" s="6"/>
      <c r="O1668" s="6"/>
      <c r="P1668" s="6"/>
      <c r="Q1668" s="6"/>
      <c r="R1668" s="6"/>
      <c r="S1668" s="6"/>
      <c r="T1668" s="6"/>
      <c r="U1668" s="6"/>
      <c r="V1668" s="6"/>
      <c r="W1668" s="6"/>
      <c r="X1668" s="6"/>
      <c r="Y1668" s="6"/>
      <c r="Z1668" s="6"/>
      <c r="AA1668" s="6"/>
      <c r="AB1668" s="6"/>
      <c r="AC1668" s="6"/>
      <c r="AD1668" s="6"/>
      <c r="AE1668" s="6"/>
      <c r="AF1668" s="6"/>
      <c r="AG1668" s="6"/>
      <c r="AH1668" s="6"/>
      <c r="AI1668" s="6"/>
      <c r="AJ1668" s="6"/>
      <c r="AK1668" s="6"/>
      <c r="AL1668" s="6"/>
      <c r="AM1668" s="6"/>
      <c r="AN1668" s="6"/>
      <c r="AO1668" s="6"/>
      <c r="AP1668" s="6"/>
      <c r="AQ1668" s="6"/>
      <c r="AR1668" s="6"/>
      <c r="AS1668" s="6"/>
      <c r="AT1668" s="6"/>
      <c r="AU1668" s="6"/>
      <c r="AV1668" s="6"/>
      <c r="AW1668" s="6"/>
      <c r="AX1668" s="6"/>
      <c r="AY1668" s="6"/>
      <c r="AZ1668" s="6"/>
      <c r="BA1668" s="6"/>
      <c r="BB1668" s="6"/>
      <c r="BC1668" s="6"/>
      <c r="BD1668" s="6"/>
      <c r="BE1668" s="6"/>
      <c r="BF1668" s="6"/>
      <c r="BG1668" s="6"/>
      <c r="BH1668" s="6"/>
      <c r="BI1668" s="6"/>
      <c r="BJ1668" s="6"/>
      <c r="BK1668" s="6"/>
      <c r="BL1668" s="6"/>
      <c r="BM1668" s="6"/>
      <c r="BN1668" s="6"/>
      <c r="BO1668" s="6"/>
      <c r="BP1668" s="6"/>
      <c r="BQ1668" s="6"/>
      <c r="BR1668" s="6" t="s">
        <v>67</v>
      </c>
      <c r="BS1668" s="7">
        <v>44964</v>
      </c>
      <c r="BT1668" s="6" t="s">
        <v>980</v>
      </c>
      <c r="BU1668" s="6">
        <v>965</v>
      </c>
      <c r="BV1668" s="6" t="s">
        <v>60</v>
      </c>
      <c r="BW1668" s="6" t="s">
        <v>980</v>
      </c>
      <c r="BX1668" s="6"/>
      <c r="BY1668" s="6"/>
      <c r="BZ1668" s="6"/>
    </row>
    <row r="1669" spans="1:78" x14ac:dyDescent="0.2">
      <c r="A1669" s="10" t="s">
        <v>2264</v>
      </c>
      <c r="B1669" t="s">
        <v>63</v>
      </c>
      <c r="C1669" t="s">
        <v>1483</v>
      </c>
      <c r="D1669" t="s">
        <v>61</v>
      </c>
      <c r="E1669" t="s">
        <v>978</v>
      </c>
      <c r="F1669" t="s">
        <v>1012</v>
      </c>
      <c r="G1669" s="10" t="s">
        <v>978</v>
      </c>
      <c r="H1669" s="10" t="s">
        <v>1012</v>
      </c>
      <c r="BR1669" s="10" t="s">
        <v>67</v>
      </c>
      <c r="BS1669" s="12">
        <v>44964</v>
      </c>
      <c r="BT1669" s="10" t="s">
        <v>980</v>
      </c>
      <c r="BU1669" s="10">
        <v>965</v>
      </c>
      <c r="BV1669" s="10" t="s">
        <v>60</v>
      </c>
      <c r="BW1669" s="10" t="s">
        <v>980</v>
      </c>
    </row>
    <row r="1670" spans="1:78" x14ac:dyDescent="0.2">
      <c r="A1670" s="10" t="s">
        <v>3656</v>
      </c>
      <c r="C1670" t="s">
        <v>1483</v>
      </c>
      <c r="D1670" t="s">
        <v>61</v>
      </c>
      <c r="E1670" t="s">
        <v>978</v>
      </c>
      <c r="F1670" t="s">
        <v>1012</v>
      </c>
      <c r="G1670" s="10" t="s">
        <v>978</v>
      </c>
      <c r="H1670" s="10" t="s">
        <v>1012</v>
      </c>
      <c r="BR1670" s="10" t="s">
        <v>67</v>
      </c>
      <c r="BS1670" s="12">
        <v>44964</v>
      </c>
      <c r="BT1670" s="10" t="s">
        <v>980</v>
      </c>
      <c r="BU1670" s="10">
        <v>965</v>
      </c>
      <c r="BV1670" s="10" t="s">
        <v>60</v>
      </c>
      <c r="BW1670" s="10" t="s">
        <v>980</v>
      </c>
    </row>
    <row r="1671" spans="1:78" s="6" customFormat="1" x14ac:dyDescent="0.2">
      <c r="A1671" t="s">
        <v>94</v>
      </c>
      <c r="B1671"/>
      <c r="C1671" t="s">
        <v>1483</v>
      </c>
      <c r="D1671" t="s">
        <v>61</v>
      </c>
      <c r="E1671" t="s">
        <v>978</v>
      </c>
      <c r="F1671" t="s">
        <v>1012</v>
      </c>
      <c r="G1671" t="s">
        <v>978</v>
      </c>
      <c r="H1671" t="s">
        <v>1012</v>
      </c>
      <c r="I1671"/>
      <c r="J1671"/>
      <c r="K1671"/>
      <c r="L1671"/>
      <c r="M1671"/>
      <c r="N1671"/>
      <c r="O1671"/>
      <c r="P1671"/>
      <c r="Q1671">
        <v>3.3</v>
      </c>
      <c r="R1671"/>
      <c r="S1671"/>
      <c r="T1671">
        <v>3.3</v>
      </c>
      <c r="U1671">
        <v>3.6</v>
      </c>
      <c r="V1671"/>
      <c r="W1671"/>
      <c r="X1671">
        <v>5</v>
      </c>
      <c r="Y1671">
        <v>3.6</v>
      </c>
      <c r="Z1671">
        <v>5.4</v>
      </c>
      <c r="AA1671">
        <v>5.6</v>
      </c>
      <c r="AB1671">
        <v>5.6</v>
      </c>
      <c r="AC1671">
        <v>3.6</v>
      </c>
      <c r="AD1671">
        <v>6.4</v>
      </c>
      <c r="AE1671">
        <v>6.4</v>
      </c>
      <c r="AF1671">
        <v>6.4</v>
      </c>
      <c r="AG1671">
        <v>3.2</v>
      </c>
      <c r="AH1671">
        <v>6</v>
      </c>
      <c r="AI1671">
        <v>5.4</v>
      </c>
      <c r="AJ1671">
        <v>6</v>
      </c>
      <c r="AK1671">
        <v>3.1</v>
      </c>
      <c r="AL1671"/>
      <c r="AM1671"/>
      <c r="AN1671">
        <v>1.8</v>
      </c>
      <c r="AO1671">
        <v>3.5</v>
      </c>
      <c r="AP1671"/>
      <c r="AQ1671"/>
      <c r="AR1671">
        <v>2.2000000000000002</v>
      </c>
      <c r="AS1671">
        <v>3.6</v>
      </c>
      <c r="AT1671"/>
      <c r="AU1671"/>
      <c r="AV1671">
        <v>2.5</v>
      </c>
      <c r="AW1671">
        <v>3.6</v>
      </c>
      <c r="AX1671">
        <v>2.7</v>
      </c>
      <c r="AY1671">
        <v>2.7</v>
      </c>
      <c r="AZ1671">
        <v>2.7</v>
      </c>
      <c r="BA1671">
        <v>3.4</v>
      </c>
      <c r="BB1671">
        <v>2.9</v>
      </c>
      <c r="BC1671">
        <v>2.8</v>
      </c>
      <c r="BD1671">
        <v>2.9</v>
      </c>
      <c r="BE1671">
        <v>4.0999999999999996</v>
      </c>
      <c r="BF1671">
        <v>2.7</v>
      </c>
      <c r="BG1671">
        <v>2.2999999999999998</v>
      </c>
      <c r="BH1671">
        <v>2.7</v>
      </c>
      <c r="BI1671"/>
      <c r="BJ1671"/>
      <c r="BK1671"/>
      <c r="BL1671"/>
      <c r="BM1671"/>
      <c r="BN1671"/>
      <c r="BO1671"/>
      <c r="BP1671"/>
      <c r="BQ1671"/>
      <c r="BR1671" t="s">
        <v>58</v>
      </c>
      <c r="BS1671"/>
      <c r="BT1671" t="s">
        <v>980</v>
      </c>
      <c r="BU1671">
        <v>965</v>
      </c>
      <c r="BV1671"/>
      <c r="BW1671"/>
      <c r="BX1671" s="11"/>
      <c r="BY1671" s="11"/>
      <c r="BZ1671" s="11"/>
    </row>
    <row r="1672" spans="1:78" x14ac:dyDescent="0.2">
      <c r="A1672" t="s">
        <v>1013</v>
      </c>
      <c r="C1672" t="s">
        <v>1483</v>
      </c>
      <c r="D1672" t="s">
        <v>61</v>
      </c>
      <c r="E1672" t="s">
        <v>978</v>
      </c>
      <c r="F1672" t="s">
        <v>1012</v>
      </c>
      <c r="G1672" t="s">
        <v>978</v>
      </c>
      <c r="H1672" t="s">
        <v>1012</v>
      </c>
      <c r="U1672">
        <v>3.51</v>
      </c>
      <c r="V1672">
        <v>4.55</v>
      </c>
      <c r="W1672">
        <v>5.0199999999999996</v>
      </c>
      <c r="X1672">
        <v>5.0199999999999996</v>
      </c>
      <c r="Y1672">
        <v>3.49</v>
      </c>
      <c r="Z1672">
        <v>5.32</v>
      </c>
      <c r="AA1672">
        <v>5.5</v>
      </c>
      <c r="AB1672">
        <v>5.5</v>
      </c>
      <c r="AC1672">
        <v>3.42</v>
      </c>
      <c r="AD1672">
        <v>6.09</v>
      </c>
      <c r="AE1672">
        <v>6.02</v>
      </c>
      <c r="AF1672">
        <v>6.09</v>
      </c>
      <c r="AG1672">
        <v>3.55</v>
      </c>
      <c r="AH1672">
        <v>5.6</v>
      </c>
      <c r="AI1672">
        <v>5.27</v>
      </c>
      <c r="AJ1672">
        <v>5.6</v>
      </c>
      <c r="BR1672" t="s">
        <v>67</v>
      </c>
      <c r="BS1672" s="1">
        <v>44827</v>
      </c>
      <c r="BT1672" t="s">
        <v>2508</v>
      </c>
      <c r="BU1672">
        <v>960</v>
      </c>
      <c r="BV1672" t="s">
        <v>60</v>
      </c>
      <c r="BW1672" t="s">
        <v>2508</v>
      </c>
      <c r="BX1672" s="11"/>
      <c r="BY1672" s="11"/>
      <c r="BZ1672" s="11"/>
    </row>
    <row r="1673" spans="1:78" x14ac:dyDescent="0.2">
      <c r="A1673" s="10" t="s">
        <v>1013</v>
      </c>
      <c r="B1673" s="10"/>
      <c r="C1673" s="10" t="s">
        <v>1483</v>
      </c>
      <c r="D1673" s="10" t="s">
        <v>61</v>
      </c>
      <c r="E1673" s="10" t="s">
        <v>978</v>
      </c>
      <c r="F1673" s="10" t="s">
        <v>1012</v>
      </c>
      <c r="G1673" s="10" t="s">
        <v>978</v>
      </c>
      <c r="H1673" s="10" t="s">
        <v>1012</v>
      </c>
      <c r="I1673" s="10"/>
      <c r="J1673" s="10"/>
      <c r="K1673" s="10"/>
      <c r="L1673" s="10"/>
      <c r="M1673" s="10"/>
      <c r="N1673" s="10"/>
      <c r="O1673" s="10"/>
      <c r="P1673" s="10"/>
      <c r="Q1673" s="10"/>
      <c r="R1673" s="10"/>
      <c r="S1673" s="10"/>
      <c r="T1673" s="10"/>
      <c r="U1673" s="10"/>
      <c r="V1673" s="10"/>
      <c r="W1673" s="10"/>
      <c r="X1673" s="10"/>
      <c r="Y1673" s="10"/>
      <c r="Z1673" s="10"/>
      <c r="AA1673" s="10"/>
      <c r="AB1673" s="10"/>
      <c r="AC1673" s="10"/>
      <c r="AD1673" s="10"/>
      <c r="AE1673" s="10"/>
      <c r="AF1673" s="10"/>
      <c r="AG1673" s="10"/>
      <c r="AH1673" s="10"/>
      <c r="AI1673" s="10"/>
      <c r="AJ1673" s="10"/>
      <c r="AK1673" s="10"/>
      <c r="AL1673" s="10"/>
      <c r="AM1673" s="10"/>
      <c r="AN1673" s="10"/>
      <c r="AO1673" s="10"/>
      <c r="AP1673" s="10"/>
      <c r="AQ1673" s="10"/>
      <c r="AR1673" s="10"/>
      <c r="AS1673" s="10"/>
      <c r="AT1673" s="10"/>
      <c r="AU1673" s="10"/>
      <c r="AV1673" s="10"/>
      <c r="AW1673" s="10"/>
      <c r="AX1673" s="10"/>
      <c r="AY1673" s="10"/>
      <c r="AZ1673" s="10"/>
      <c r="BA1673" s="10"/>
      <c r="BB1673" s="10"/>
      <c r="BC1673" s="10"/>
      <c r="BD1673" s="10"/>
      <c r="BE1673" s="10"/>
      <c r="BF1673" s="10"/>
      <c r="BG1673" s="10"/>
      <c r="BH1673" s="10"/>
      <c r="BI1673" s="10"/>
      <c r="BJ1673" s="10"/>
      <c r="BK1673" s="10"/>
      <c r="BL1673" s="10"/>
      <c r="BM1673" s="10"/>
      <c r="BN1673" s="10"/>
      <c r="BO1673" s="10"/>
      <c r="BP1673" s="10"/>
      <c r="BQ1673" s="10"/>
      <c r="BR1673" s="10" t="s">
        <v>58</v>
      </c>
      <c r="BS1673" s="10"/>
      <c r="BT1673" s="10" t="s">
        <v>980</v>
      </c>
      <c r="BU1673" s="10">
        <v>965</v>
      </c>
      <c r="BV1673" s="10" t="s">
        <v>60</v>
      </c>
      <c r="BW1673" s="10" t="s">
        <v>980</v>
      </c>
      <c r="BX1673" s="10"/>
      <c r="BY1673" s="10"/>
      <c r="BZ1673" s="10"/>
    </row>
    <row r="1674" spans="1:78" s="6" customFormat="1" x14ac:dyDescent="0.2">
      <c r="A1674" s="10" t="s">
        <v>1014</v>
      </c>
      <c r="B1674" s="10"/>
      <c r="C1674" s="10" t="s">
        <v>1483</v>
      </c>
      <c r="D1674" s="10" t="s">
        <v>61</v>
      </c>
      <c r="E1674" s="10" t="s">
        <v>978</v>
      </c>
      <c r="F1674" s="10" t="s">
        <v>1012</v>
      </c>
      <c r="G1674" s="10" t="s">
        <v>978</v>
      </c>
      <c r="H1674" s="10" t="s">
        <v>1012</v>
      </c>
      <c r="I1674" s="10"/>
      <c r="J1674" s="10"/>
      <c r="K1674" s="10"/>
      <c r="L1674" s="10"/>
      <c r="M1674" s="10"/>
      <c r="N1674" s="10"/>
      <c r="O1674" s="10"/>
      <c r="P1674" s="10"/>
      <c r="Q1674" s="10"/>
      <c r="R1674" s="10"/>
      <c r="S1674" s="10"/>
      <c r="T1674" s="10"/>
      <c r="U1674" s="10"/>
      <c r="V1674" s="10"/>
      <c r="W1674" s="10"/>
      <c r="X1674" s="10"/>
      <c r="Y1674" s="10"/>
      <c r="Z1674" s="10"/>
      <c r="AA1674" s="10"/>
      <c r="AB1674" s="10"/>
      <c r="AC1674" s="10"/>
      <c r="AD1674" s="10"/>
      <c r="AE1674" s="10"/>
      <c r="AF1674" s="10"/>
      <c r="AG1674" s="10"/>
      <c r="AH1674" s="10"/>
      <c r="AI1674" s="10"/>
      <c r="AJ1674" s="10"/>
      <c r="AK1674" s="10"/>
      <c r="AL1674" s="10"/>
      <c r="AM1674" s="10"/>
      <c r="AN1674" s="10"/>
      <c r="AO1674" s="10"/>
      <c r="AP1674" s="10"/>
      <c r="AQ1674" s="10"/>
      <c r="AR1674" s="10"/>
      <c r="AS1674" s="10"/>
      <c r="AT1674" s="10"/>
      <c r="AU1674" s="10"/>
      <c r="AV1674" s="10"/>
      <c r="AW1674" s="10"/>
      <c r="AX1674" s="10"/>
      <c r="AY1674" s="10"/>
      <c r="AZ1674" s="10"/>
      <c r="BA1674" s="10"/>
      <c r="BB1674" s="10"/>
      <c r="BC1674" s="10"/>
      <c r="BD1674" s="10"/>
      <c r="BE1674" s="10"/>
      <c r="BF1674" s="10"/>
      <c r="BG1674" s="10"/>
      <c r="BH1674" s="10"/>
      <c r="BI1674" s="10"/>
      <c r="BJ1674" s="10"/>
      <c r="BK1674" s="10"/>
      <c r="BL1674" s="10"/>
      <c r="BM1674" s="10"/>
      <c r="BN1674" s="10"/>
      <c r="BO1674" s="10"/>
      <c r="BP1674" s="10"/>
      <c r="BQ1674" s="10"/>
      <c r="BR1674" s="10" t="s">
        <v>58</v>
      </c>
      <c r="BS1674" s="10"/>
      <c r="BT1674" s="10" t="s">
        <v>980</v>
      </c>
      <c r="BU1674" s="10">
        <v>965</v>
      </c>
      <c r="BV1674" s="10" t="s">
        <v>60</v>
      </c>
      <c r="BW1674" s="10" t="s">
        <v>980</v>
      </c>
      <c r="BX1674" s="10"/>
      <c r="BY1674" s="10"/>
      <c r="BZ1674" s="10"/>
    </row>
    <row r="1675" spans="1:78" x14ac:dyDescent="0.2">
      <c r="A1675" t="s">
        <v>1800</v>
      </c>
      <c r="C1675" t="s">
        <v>1483</v>
      </c>
      <c r="D1675" t="s">
        <v>61</v>
      </c>
      <c r="E1675" t="s">
        <v>978</v>
      </c>
      <c r="F1675" t="s">
        <v>1012</v>
      </c>
      <c r="G1675" t="s">
        <v>978</v>
      </c>
      <c r="H1675" t="s">
        <v>1012</v>
      </c>
      <c r="L1675" t="s">
        <v>1761</v>
      </c>
      <c r="Y1675">
        <v>3.5209999999999999</v>
      </c>
      <c r="AB1675">
        <v>5.423</v>
      </c>
      <c r="AC1675">
        <v>3.806</v>
      </c>
      <c r="AF1675">
        <v>6.2960000000000003</v>
      </c>
      <c r="BR1675" t="s">
        <v>67</v>
      </c>
      <c r="BS1675" s="1">
        <v>44812</v>
      </c>
      <c r="BT1675" t="s">
        <v>1701</v>
      </c>
      <c r="BU1675">
        <v>1420</v>
      </c>
      <c r="BV1675" t="s">
        <v>60</v>
      </c>
      <c r="BW1675" t="s">
        <v>1701</v>
      </c>
      <c r="BX1675" s="11"/>
      <c r="BY1675" s="11"/>
      <c r="BZ1675" s="11"/>
    </row>
    <row r="1676" spans="1:78" x14ac:dyDescent="0.2">
      <c r="A1676" t="s">
        <v>1807</v>
      </c>
      <c r="C1676" t="s">
        <v>1483</v>
      </c>
      <c r="D1676" t="s">
        <v>61</v>
      </c>
      <c r="E1676" t="s">
        <v>978</v>
      </c>
      <c r="F1676" t="s">
        <v>1012</v>
      </c>
      <c r="G1676" t="s">
        <v>978</v>
      </c>
      <c r="H1676" t="s">
        <v>1012</v>
      </c>
      <c r="L1676" t="s">
        <v>1751</v>
      </c>
      <c r="AG1676">
        <v>2.5</v>
      </c>
      <c r="AJ1676">
        <v>5.8</v>
      </c>
      <c r="BQ1676" t="s">
        <v>1787</v>
      </c>
      <c r="BR1676" t="s">
        <v>67</v>
      </c>
      <c r="BS1676" s="1">
        <v>44812</v>
      </c>
      <c r="BT1676" t="s">
        <v>1701</v>
      </c>
      <c r="BU1676">
        <v>1420</v>
      </c>
      <c r="BX1676" s="11"/>
      <c r="BY1676" s="11"/>
      <c r="BZ1676" s="11"/>
    </row>
    <row r="1677" spans="1:78" x14ac:dyDescent="0.2">
      <c r="A1677" t="s">
        <v>1808</v>
      </c>
      <c r="C1677" t="s">
        <v>1483</v>
      </c>
      <c r="D1677" t="s">
        <v>61</v>
      </c>
      <c r="E1677" t="s">
        <v>978</v>
      </c>
      <c r="F1677" t="s">
        <v>1012</v>
      </c>
      <c r="G1677" t="s">
        <v>978</v>
      </c>
      <c r="H1677" t="s">
        <v>1012</v>
      </c>
      <c r="L1677" t="s">
        <v>1742</v>
      </c>
      <c r="BE1677">
        <v>3.9910000000000001</v>
      </c>
      <c r="BF1677">
        <v>2.4</v>
      </c>
      <c r="BG1677">
        <v>2.1259999999999999</v>
      </c>
      <c r="BH1677">
        <v>2.4</v>
      </c>
      <c r="BR1677" t="s">
        <v>67</v>
      </c>
      <c r="BS1677" s="1">
        <v>44812</v>
      </c>
      <c r="BT1677" t="s">
        <v>1701</v>
      </c>
      <c r="BU1677">
        <v>1420</v>
      </c>
      <c r="BX1677" s="11"/>
      <c r="BY1677" s="11"/>
      <c r="BZ1677" s="11"/>
    </row>
    <row r="1678" spans="1:78" x14ac:dyDescent="0.2">
      <c r="A1678" s="11" t="s">
        <v>1700</v>
      </c>
      <c r="B1678" s="11"/>
      <c r="C1678" s="11" t="s">
        <v>1483</v>
      </c>
      <c r="D1678" s="11" t="s">
        <v>61</v>
      </c>
      <c r="E1678" s="11" t="s">
        <v>978</v>
      </c>
      <c r="F1678" s="11"/>
      <c r="G1678" s="11" t="s">
        <v>1671</v>
      </c>
      <c r="H1678" s="11"/>
      <c r="I1678" s="11"/>
      <c r="J1678" s="11"/>
      <c r="K1678" s="11"/>
      <c r="L1678" s="11"/>
      <c r="M1678" s="11"/>
      <c r="N1678" s="11"/>
      <c r="O1678" s="11"/>
      <c r="P1678" s="11"/>
      <c r="Q1678" s="11"/>
      <c r="R1678" s="11"/>
      <c r="S1678" s="11"/>
      <c r="T1678" s="11"/>
      <c r="U1678" s="11"/>
      <c r="V1678" s="11"/>
      <c r="W1678" s="11"/>
      <c r="X1678" s="11"/>
      <c r="Y1678" s="11"/>
      <c r="Z1678" s="11"/>
      <c r="AA1678" s="11"/>
      <c r="AB1678" s="11"/>
      <c r="AC1678" s="11"/>
      <c r="AD1678" s="11"/>
      <c r="AE1678" s="11"/>
      <c r="AF1678" s="11"/>
      <c r="AG1678" s="11"/>
      <c r="AH1678" s="11"/>
      <c r="AI1678" s="11"/>
      <c r="AJ1678" s="11"/>
      <c r="AK1678" s="11"/>
      <c r="AL1678" s="11"/>
      <c r="AM1678" s="11"/>
      <c r="AN1678" s="11"/>
      <c r="AO1678" s="11"/>
      <c r="AP1678" s="11"/>
      <c r="AQ1678" s="11"/>
      <c r="AR1678" s="11"/>
      <c r="AS1678" s="11"/>
      <c r="AT1678" s="11"/>
      <c r="AU1678" s="11"/>
      <c r="AV1678" s="11"/>
      <c r="AW1678" s="11"/>
      <c r="AX1678" s="11"/>
      <c r="AY1678" s="11"/>
      <c r="AZ1678" s="11"/>
      <c r="BA1678" s="11"/>
      <c r="BB1678" s="11"/>
      <c r="BC1678" s="11"/>
      <c r="BD1678" s="11"/>
      <c r="BE1678" s="11"/>
      <c r="BF1678" s="11"/>
      <c r="BG1678" s="11"/>
      <c r="BH1678" s="11"/>
      <c r="BI1678" s="11"/>
      <c r="BJ1678" s="11"/>
      <c r="BK1678" s="11"/>
      <c r="BL1678" s="11"/>
      <c r="BM1678" s="11"/>
      <c r="BN1678" s="11"/>
      <c r="BO1678" s="11"/>
      <c r="BP1678" s="11"/>
      <c r="BQ1678" s="11"/>
      <c r="BR1678" s="11"/>
      <c r="BS1678" s="11"/>
      <c r="BT1678" s="11"/>
      <c r="BU1678" s="11"/>
      <c r="BV1678" s="11"/>
      <c r="BW1678" s="11"/>
      <c r="BX1678" s="11"/>
      <c r="BY1678" s="11"/>
      <c r="BZ1678" s="11"/>
    </row>
    <row r="1679" spans="1:78" x14ac:dyDescent="0.2">
      <c r="A1679" s="11" t="s">
        <v>1700</v>
      </c>
      <c r="B1679" s="11"/>
      <c r="C1679" s="11" t="s">
        <v>1483</v>
      </c>
      <c r="D1679" s="11" t="s">
        <v>61</v>
      </c>
      <c r="E1679" s="11" t="s">
        <v>978</v>
      </c>
      <c r="F1679" s="11"/>
      <c r="G1679" s="11" t="s">
        <v>978</v>
      </c>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1"/>
      <c r="BH1679" s="11"/>
      <c r="BI1679" s="11"/>
      <c r="BJ1679" s="11"/>
      <c r="BK1679" s="11"/>
      <c r="BL1679" s="11"/>
      <c r="BM1679" s="11"/>
      <c r="BN1679" s="11"/>
      <c r="BO1679" s="11"/>
      <c r="BP1679" s="11"/>
      <c r="BQ1679" s="11"/>
      <c r="BR1679" s="11"/>
      <c r="BS1679" s="11"/>
      <c r="BT1679" s="11"/>
      <c r="BU1679" s="11"/>
      <c r="BV1679" s="11"/>
      <c r="BW1679" s="11"/>
      <c r="BX1679" s="11"/>
      <c r="BY1679" s="11"/>
      <c r="BZ1679" s="11"/>
    </row>
    <row r="1680" spans="1:78" x14ac:dyDescent="0.2">
      <c r="A1680" s="11" t="s">
        <v>1700</v>
      </c>
      <c r="B1680" s="11"/>
      <c r="C1680" s="11" t="s">
        <v>1483</v>
      </c>
      <c r="D1680" s="11" t="s">
        <v>61</v>
      </c>
      <c r="E1680" s="11" t="s">
        <v>1653</v>
      </c>
      <c r="F1680" s="11" t="s">
        <v>1654</v>
      </c>
      <c r="G1680" s="11" t="s">
        <v>1653</v>
      </c>
      <c r="H1680" s="11" t="s">
        <v>1654</v>
      </c>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1"/>
      <c r="BH1680" s="11"/>
      <c r="BI1680" s="11"/>
      <c r="BJ1680" s="11"/>
      <c r="BK1680" s="11"/>
      <c r="BL1680" s="11"/>
      <c r="BM1680" s="11"/>
      <c r="BN1680" s="11"/>
      <c r="BO1680" s="11"/>
      <c r="BP1680" s="11"/>
      <c r="BQ1680" s="11"/>
      <c r="BR1680" s="11"/>
      <c r="BS1680" s="11"/>
      <c r="BT1680" s="11"/>
      <c r="BU1680" s="11"/>
      <c r="BV1680" s="11"/>
      <c r="BW1680" s="11"/>
      <c r="BX1680" s="11"/>
      <c r="BY1680" s="11"/>
      <c r="BZ1680" s="11"/>
    </row>
    <row r="1681" spans="1:78" x14ac:dyDescent="0.2">
      <c r="A1681" s="11" t="s">
        <v>1700</v>
      </c>
      <c r="B1681" s="11"/>
      <c r="C1681" s="11" t="s">
        <v>1483</v>
      </c>
      <c r="D1681" s="11" t="s">
        <v>61</v>
      </c>
      <c r="E1681" s="11" t="s">
        <v>1653</v>
      </c>
      <c r="F1681" s="11"/>
      <c r="G1681" s="11" t="s">
        <v>1653</v>
      </c>
      <c r="H1681" s="11"/>
      <c r="I1681" s="11"/>
      <c r="J1681" s="11"/>
      <c r="K1681" s="11"/>
      <c r="L1681" s="11"/>
      <c r="M1681" s="11"/>
      <c r="N1681" s="11"/>
      <c r="O1681" s="11"/>
      <c r="P1681" s="11"/>
      <c r="Q1681" s="11"/>
      <c r="R1681" s="11"/>
      <c r="S1681" s="11"/>
      <c r="T1681" s="11"/>
      <c r="U1681" s="11"/>
      <c r="V1681" s="11"/>
      <c r="W1681" s="11"/>
      <c r="X1681" s="11"/>
      <c r="Y1681" s="11"/>
      <c r="Z1681" s="11"/>
      <c r="AA1681" s="11"/>
      <c r="AB1681" s="11"/>
      <c r="AC1681" s="11"/>
      <c r="AD1681" s="11"/>
      <c r="AE1681" s="11"/>
      <c r="AF1681" s="11"/>
      <c r="AG1681" s="11"/>
      <c r="AH1681" s="11"/>
      <c r="AI1681" s="11"/>
      <c r="AJ1681" s="11"/>
      <c r="AK1681" s="11"/>
      <c r="AL1681" s="11"/>
      <c r="AM1681" s="11"/>
      <c r="AN1681" s="11"/>
      <c r="AO1681" s="11"/>
      <c r="AP1681" s="11"/>
      <c r="AQ1681" s="11"/>
      <c r="AR1681" s="11"/>
      <c r="AS1681" s="11"/>
      <c r="AT1681" s="11"/>
      <c r="AU1681" s="11"/>
      <c r="AV1681" s="11"/>
      <c r="AW1681" s="11"/>
      <c r="AX1681" s="11"/>
      <c r="AY1681" s="11"/>
      <c r="AZ1681" s="11"/>
      <c r="BA1681" s="11"/>
      <c r="BB1681" s="11"/>
      <c r="BC1681" s="11"/>
      <c r="BD1681" s="11"/>
      <c r="BE1681" s="11"/>
      <c r="BF1681" s="11"/>
      <c r="BG1681" s="11"/>
      <c r="BH1681" s="11"/>
      <c r="BI1681" s="11"/>
      <c r="BJ1681" s="11"/>
      <c r="BK1681" s="11"/>
      <c r="BL1681" s="11"/>
      <c r="BM1681" s="11"/>
      <c r="BN1681" s="11"/>
      <c r="BO1681" s="11"/>
      <c r="BP1681" s="11"/>
      <c r="BQ1681" s="11"/>
      <c r="BR1681" s="11"/>
      <c r="BS1681" s="11"/>
      <c r="BT1681" s="11"/>
      <c r="BU1681" s="11"/>
      <c r="BV1681" s="11"/>
      <c r="BW1681" s="11"/>
      <c r="BX1681" s="11"/>
      <c r="BY1681" s="11"/>
      <c r="BZ1681" s="11"/>
    </row>
    <row r="1682" spans="1:78" x14ac:dyDescent="0.2">
      <c r="A1682" t="s">
        <v>1848</v>
      </c>
      <c r="C1682" t="s">
        <v>1483</v>
      </c>
      <c r="D1682" t="s">
        <v>61</v>
      </c>
      <c r="E1682" t="s">
        <v>61</v>
      </c>
      <c r="F1682" t="s">
        <v>2121</v>
      </c>
      <c r="G1682" t="s">
        <v>1849</v>
      </c>
      <c r="H1682" t="s">
        <v>267</v>
      </c>
      <c r="L1682" t="s">
        <v>1840</v>
      </c>
      <c r="BE1682">
        <v>4.7910000000000004</v>
      </c>
      <c r="BF1682">
        <v>2.65</v>
      </c>
      <c r="BG1682">
        <v>2.3540000000000001</v>
      </c>
      <c r="BH1682">
        <v>2.65</v>
      </c>
      <c r="BR1682" t="s">
        <v>67</v>
      </c>
      <c r="BS1682" s="1">
        <v>44812</v>
      </c>
      <c r="BT1682" t="s">
        <v>1701</v>
      </c>
      <c r="BU1682">
        <v>1420</v>
      </c>
      <c r="BX1682" s="11"/>
      <c r="BY1682" s="11"/>
      <c r="BZ1682" s="11"/>
    </row>
    <row r="1683" spans="1:78" x14ac:dyDescent="0.2">
      <c r="A1683" t="s">
        <v>2567</v>
      </c>
      <c r="C1683" t="s">
        <v>1483</v>
      </c>
      <c r="D1683" t="s">
        <v>61</v>
      </c>
      <c r="E1683" t="s">
        <v>61</v>
      </c>
      <c r="F1683" t="s">
        <v>267</v>
      </c>
      <c r="G1683" t="s">
        <v>2566</v>
      </c>
      <c r="H1683" t="s">
        <v>267</v>
      </c>
      <c r="BE1683">
        <v>7.74</v>
      </c>
      <c r="BF1683">
        <v>5.38</v>
      </c>
      <c r="BG1683">
        <v>4.2</v>
      </c>
      <c r="BH1683">
        <v>4.2</v>
      </c>
      <c r="BR1683" t="s">
        <v>67</v>
      </c>
      <c r="BS1683" s="1">
        <v>44827</v>
      </c>
      <c r="BT1683" t="s">
        <v>2508</v>
      </c>
      <c r="BU1683">
        <v>960</v>
      </c>
      <c r="BV1683" t="s">
        <v>60</v>
      </c>
      <c r="BW1683" t="s">
        <v>2508</v>
      </c>
      <c r="BX1683" s="11"/>
      <c r="BY1683" s="11"/>
      <c r="BZ1683" s="11"/>
    </row>
    <row r="1684" spans="1:78" x14ac:dyDescent="0.2">
      <c r="A1684" s="11" t="s">
        <v>1700</v>
      </c>
      <c r="B1684" s="11"/>
      <c r="C1684" s="11" t="s">
        <v>1483</v>
      </c>
      <c r="D1684" s="11" t="s">
        <v>61</v>
      </c>
      <c r="E1684" s="11" t="s">
        <v>61</v>
      </c>
      <c r="F1684" s="11"/>
      <c r="G1684" s="11" t="s">
        <v>61</v>
      </c>
      <c r="H1684" s="11"/>
      <c r="I1684" s="11"/>
      <c r="J1684" s="11"/>
      <c r="K1684" s="11"/>
      <c r="L1684" s="11"/>
      <c r="M1684" s="11"/>
      <c r="N1684" s="11"/>
      <c r="O1684" s="11"/>
      <c r="P1684" s="11"/>
      <c r="Q1684" s="11"/>
      <c r="R1684" s="11"/>
      <c r="S1684" s="11"/>
      <c r="T1684" s="11"/>
      <c r="U1684" s="11"/>
      <c r="V1684" s="11"/>
      <c r="W1684" s="11"/>
      <c r="X1684" s="11"/>
      <c r="Y1684" s="11"/>
      <c r="Z1684" s="11"/>
      <c r="AA1684" s="11"/>
      <c r="AB1684" s="11"/>
      <c r="AC1684" s="11"/>
      <c r="AD1684" s="11"/>
      <c r="AE1684" s="11"/>
      <c r="AF1684" s="11"/>
      <c r="AG1684" s="11"/>
      <c r="AH1684" s="11"/>
      <c r="AI1684" s="11"/>
      <c r="AJ1684" s="11"/>
      <c r="AK1684" s="11"/>
      <c r="AL1684" s="11"/>
      <c r="AM1684" s="11"/>
      <c r="AN1684" s="11"/>
      <c r="AO1684" s="11"/>
      <c r="AP1684" s="11"/>
      <c r="AQ1684" s="11"/>
      <c r="AR1684" s="11"/>
      <c r="AS1684" s="11"/>
      <c r="AT1684" s="11"/>
      <c r="AU1684" s="11"/>
      <c r="AV1684" s="11"/>
      <c r="AW1684" s="11"/>
      <c r="AX1684" s="11"/>
      <c r="AY1684" s="11"/>
      <c r="AZ1684" s="11"/>
      <c r="BA1684" s="11"/>
      <c r="BB1684" s="11"/>
      <c r="BC1684" s="11"/>
      <c r="BD1684" s="11"/>
      <c r="BE1684" s="11"/>
      <c r="BF1684" s="11"/>
      <c r="BG1684" s="11"/>
      <c r="BH1684" s="11"/>
      <c r="BI1684" s="11"/>
      <c r="BJ1684" s="11"/>
      <c r="BK1684" s="11"/>
      <c r="BL1684" s="11"/>
      <c r="BM1684" s="11"/>
      <c r="BN1684" s="11"/>
      <c r="BO1684" s="11"/>
      <c r="BP1684" s="11"/>
      <c r="BQ1684" s="11"/>
      <c r="BR1684" s="11"/>
      <c r="BS1684" s="11"/>
      <c r="BT1684" s="11"/>
      <c r="BU1684" s="11"/>
      <c r="BV1684" s="11"/>
      <c r="BW1684" s="11"/>
      <c r="BX1684" s="11"/>
      <c r="BY1684" s="11"/>
      <c r="BZ1684" s="11"/>
    </row>
    <row r="1685" spans="1:78" x14ac:dyDescent="0.2">
      <c r="A1685" s="11" t="s">
        <v>1700</v>
      </c>
      <c r="B1685" s="11"/>
      <c r="C1685" s="11" t="s">
        <v>1483</v>
      </c>
      <c r="D1685" s="11" t="s">
        <v>61</v>
      </c>
      <c r="E1685" s="11" t="s">
        <v>1657</v>
      </c>
      <c r="F1685" s="11"/>
      <c r="G1685" s="11" t="s">
        <v>1657</v>
      </c>
      <c r="H1685" s="11"/>
      <c r="I1685" s="11"/>
      <c r="J1685" s="11"/>
      <c r="K1685" s="11"/>
      <c r="L1685" s="11"/>
      <c r="M1685" s="11"/>
      <c r="N1685" s="11"/>
      <c r="O1685" s="11"/>
      <c r="P1685" s="11"/>
      <c r="Q1685" s="11"/>
      <c r="R1685" s="11"/>
      <c r="S1685" s="11"/>
      <c r="T1685" s="11"/>
      <c r="U1685" s="11"/>
      <c r="V1685" s="11"/>
      <c r="W1685" s="11"/>
      <c r="X1685" s="11"/>
      <c r="Y1685" s="11"/>
      <c r="Z1685" s="11"/>
      <c r="AA1685" s="11"/>
      <c r="AB1685" s="11"/>
      <c r="AC1685" s="11"/>
      <c r="AD1685" s="11"/>
      <c r="AE1685" s="11"/>
      <c r="AF1685" s="11"/>
      <c r="AG1685" s="11"/>
      <c r="AH1685" s="11"/>
      <c r="AI1685" s="11"/>
      <c r="AJ1685" s="11"/>
      <c r="AK1685" s="11"/>
      <c r="AL1685" s="11"/>
      <c r="AM1685" s="11"/>
      <c r="AN1685" s="11"/>
      <c r="AO1685" s="11"/>
      <c r="AP1685" s="11"/>
      <c r="AQ1685" s="11"/>
      <c r="AR1685" s="11"/>
      <c r="AS1685" s="11"/>
      <c r="AT1685" s="11"/>
      <c r="AU1685" s="11"/>
      <c r="AV1685" s="11"/>
      <c r="AW1685" s="11"/>
      <c r="AX1685" s="11"/>
      <c r="AY1685" s="11"/>
      <c r="AZ1685" s="11"/>
      <c r="BA1685" s="11"/>
      <c r="BB1685" s="11"/>
      <c r="BC1685" s="11"/>
      <c r="BD1685" s="11"/>
      <c r="BE1685" s="11"/>
      <c r="BF1685" s="11"/>
      <c r="BG1685" s="11"/>
      <c r="BH1685" s="11"/>
      <c r="BI1685" s="11"/>
      <c r="BJ1685" s="11"/>
      <c r="BK1685" s="11"/>
      <c r="BL1685" s="11"/>
      <c r="BM1685" s="11"/>
      <c r="BN1685" s="11"/>
      <c r="BO1685" s="11"/>
      <c r="BP1685" s="11"/>
      <c r="BQ1685" s="11"/>
      <c r="BR1685" s="11"/>
      <c r="BS1685" s="11"/>
      <c r="BT1685" s="11"/>
      <c r="BU1685" s="11"/>
      <c r="BV1685" s="11"/>
      <c r="BW1685" s="11"/>
      <c r="BX1685" s="4"/>
      <c r="BY1685" s="4"/>
      <c r="BZ1685" s="4"/>
    </row>
    <row r="1686" spans="1:78" x14ac:dyDescent="0.2">
      <c r="A1686" s="11" t="s">
        <v>1700</v>
      </c>
      <c r="B1686" s="11"/>
      <c r="C1686" s="11" t="s">
        <v>1483</v>
      </c>
      <c r="D1686" s="11" t="s">
        <v>61</v>
      </c>
      <c r="E1686" s="11" t="s">
        <v>567</v>
      </c>
      <c r="F1686" s="11" t="s">
        <v>1101</v>
      </c>
      <c r="G1686" s="11" t="s">
        <v>1662</v>
      </c>
      <c r="H1686" s="11" t="s">
        <v>1102</v>
      </c>
      <c r="I1686" s="11"/>
      <c r="J1686" s="11"/>
      <c r="K1686" s="11"/>
      <c r="L1686" s="11"/>
      <c r="M1686" s="11"/>
      <c r="N1686" s="11"/>
      <c r="O1686" s="11"/>
      <c r="P1686" s="11"/>
      <c r="Q1686" s="11"/>
      <c r="R1686" s="11"/>
      <c r="S1686" s="11"/>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11"/>
      <c r="BH1686" s="11"/>
      <c r="BI1686" s="11"/>
      <c r="BJ1686" s="11"/>
      <c r="BK1686" s="11"/>
      <c r="BL1686" s="11"/>
      <c r="BM1686" s="11"/>
      <c r="BN1686" s="11"/>
      <c r="BO1686" s="11"/>
      <c r="BP1686" s="11"/>
      <c r="BQ1686" s="11"/>
      <c r="BR1686" s="11"/>
      <c r="BS1686" s="11"/>
      <c r="BT1686" s="11"/>
      <c r="BU1686" s="11"/>
      <c r="BV1686" s="11"/>
      <c r="BW1686" s="11"/>
      <c r="BX1686" s="4"/>
      <c r="BY1686" s="4"/>
      <c r="BZ1686" s="4"/>
    </row>
    <row r="1687" spans="1:78" x14ac:dyDescent="0.2">
      <c r="A1687" s="11" t="s">
        <v>1700</v>
      </c>
      <c r="B1687" s="11"/>
      <c r="C1687" s="11" t="s">
        <v>1483</v>
      </c>
      <c r="D1687" s="11" t="s">
        <v>61</v>
      </c>
      <c r="E1687" s="11" t="s">
        <v>567</v>
      </c>
      <c r="F1687" s="11" t="s">
        <v>1101</v>
      </c>
      <c r="G1687" s="11" t="s">
        <v>1661</v>
      </c>
      <c r="H1687" s="11" t="s">
        <v>1578</v>
      </c>
      <c r="I1687" s="11"/>
      <c r="J1687" s="11"/>
      <c r="K1687" s="11"/>
      <c r="L1687" s="11"/>
      <c r="M1687" s="11"/>
      <c r="N1687" s="11"/>
      <c r="O1687" s="11"/>
      <c r="P1687" s="11"/>
      <c r="Q1687" s="11"/>
      <c r="R1687" s="11"/>
      <c r="S1687" s="11"/>
      <c r="T1687" s="11"/>
      <c r="U1687" s="11"/>
      <c r="V1687" s="11"/>
      <c r="W1687" s="11"/>
      <c r="X1687" s="11"/>
      <c r="Y1687" s="11"/>
      <c r="Z1687" s="11"/>
      <c r="AA1687" s="11"/>
      <c r="AB1687" s="11"/>
      <c r="AC1687" s="11"/>
      <c r="AD1687" s="11"/>
      <c r="AE1687" s="11"/>
      <c r="AF1687" s="11"/>
      <c r="AG1687" s="11"/>
      <c r="AH1687" s="11"/>
      <c r="AI1687" s="11"/>
      <c r="AJ1687" s="11"/>
      <c r="AK1687" s="11"/>
      <c r="AL1687" s="11"/>
      <c r="AM1687" s="11"/>
      <c r="AN1687" s="11"/>
      <c r="AO1687" s="11"/>
      <c r="AP1687" s="11"/>
      <c r="AQ1687" s="11"/>
      <c r="AR1687" s="11"/>
      <c r="AS1687" s="11"/>
      <c r="AT1687" s="11"/>
      <c r="AU1687" s="11"/>
      <c r="AV1687" s="11"/>
      <c r="AW1687" s="11"/>
      <c r="AX1687" s="11"/>
      <c r="AY1687" s="11"/>
      <c r="AZ1687" s="11"/>
      <c r="BA1687" s="11"/>
      <c r="BB1687" s="11"/>
      <c r="BC1687" s="11"/>
      <c r="BD1687" s="11"/>
      <c r="BE1687" s="11"/>
      <c r="BF1687" s="11"/>
      <c r="BG1687" s="11"/>
      <c r="BH1687" s="11"/>
      <c r="BI1687" s="11"/>
      <c r="BJ1687" s="11"/>
      <c r="BK1687" s="11"/>
      <c r="BL1687" s="11"/>
      <c r="BM1687" s="11"/>
      <c r="BN1687" s="11"/>
      <c r="BO1687" s="11"/>
      <c r="BP1687" s="11"/>
      <c r="BQ1687" s="11"/>
      <c r="BR1687" s="11"/>
      <c r="BS1687" s="11"/>
      <c r="BT1687" s="11"/>
      <c r="BU1687" s="11"/>
      <c r="BV1687" s="11"/>
      <c r="BW1687" s="11"/>
      <c r="BX1687" s="11"/>
      <c r="BY1687" s="11"/>
      <c r="BZ1687" s="11"/>
    </row>
    <row r="1688" spans="1:78" x14ac:dyDescent="0.2">
      <c r="A1688" s="11" t="s">
        <v>1700</v>
      </c>
      <c r="B1688" s="11"/>
      <c r="C1688" s="11" t="s">
        <v>1483</v>
      </c>
      <c r="D1688" s="11" t="s">
        <v>61</v>
      </c>
      <c r="E1688" s="11" t="s">
        <v>567</v>
      </c>
      <c r="F1688" s="11" t="s">
        <v>1101</v>
      </c>
      <c r="G1688" s="11" t="s">
        <v>567</v>
      </c>
      <c r="H1688" s="11" t="s">
        <v>1101</v>
      </c>
      <c r="I1688" s="11"/>
      <c r="J1688" s="11"/>
      <c r="K1688" s="11"/>
      <c r="L1688" s="11"/>
      <c r="M1688" s="11"/>
      <c r="N1688" s="11"/>
      <c r="O1688" s="11"/>
      <c r="P1688" s="11"/>
      <c r="Q1688" s="11"/>
      <c r="R1688" s="11"/>
      <c r="S1688" s="11"/>
      <c r="T1688" s="11"/>
      <c r="U1688" s="11"/>
      <c r="V1688" s="11"/>
      <c r="W1688" s="11"/>
      <c r="X1688" s="11"/>
      <c r="Y1688" s="11"/>
      <c r="Z1688" s="11"/>
      <c r="AA1688" s="11"/>
      <c r="AB1688" s="11"/>
      <c r="AC1688" s="11"/>
      <c r="AD1688" s="11"/>
      <c r="AE1688" s="11"/>
      <c r="AF1688" s="11"/>
      <c r="AG1688" s="11"/>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1"/>
      <c r="BH1688" s="11"/>
      <c r="BI1688" s="11"/>
      <c r="BJ1688" s="11"/>
      <c r="BK1688" s="11"/>
      <c r="BL1688" s="11"/>
      <c r="BM1688" s="11"/>
      <c r="BN1688" s="11"/>
      <c r="BO1688" s="11"/>
      <c r="BP1688" s="11"/>
      <c r="BQ1688" s="11"/>
      <c r="BR1688" s="11"/>
      <c r="BS1688" s="11"/>
      <c r="BT1688" s="11"/>
      <c r="BU1688" s="11"/>
      <c r="BV1688" s="11"/>
      <c r="BW1688" s="11"/>
      <c r="BX1688" s="11"/>
      <c r="BY1688" s="11"/>
      <c r="BZ1688" s="11"/>
    </row>
    <row r="1689" spans="1:78" s="19" customFormat="1" x14ac:dyDescent="0.2">
      <c r="A1689" t="s">
        <v>2208</v>
      </c>
      <c r="B1689"/>
      <c r="C1689" t="s">
        <v>1483</v>
      </c>
      <c r="D1689" t="s">
        <v>61</v>
      </c>
      <c r="E1689" t="s">
        <v>567</v>
      </c>
      <c r="F1689" t="s">
        <v>1101</v>
      </c>
      <c r="G1689" t="s">
        <v>567</v>
      </c>
      <c r="H1689" t="s">
        <v>1101</v>
      </c>
      <c r="I1689"/>
      <c r="J1689"/>
      <c r="K1689"/>
      <c r="L1689"/>
      <c r="M1689"/>
      <c r="N1689"/>
      <c r="O1689"/>
      <c r="P1689"/>
      <c r="Q1689"/>
      <c r="R1689"/>
      <c r="S1689"/>
      <c r="T1689"/>
      <c r="U1689"/>
      <c r="V1689"/>
      <c r="W1689"/>
      <c r="X1689"/>
      <c r="Y1689">
        <v>9</v>
      </c>
      <c r="Z1689"/>
      <c r="AA1689"/>
      <c r="AB1689">
        <v>10.199999999999999</v>
      </c>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t="s">
        <v>67</v>
      </c>
      <c r="BS1689" s="1">
        <v>44820</v>
      </c>
      <c r="BT1689" t="s">
        <v>2196</v>
      </c>
      <c r="BU1689">
        <v>2905</v>
      </c>
      <c r="BV1689"/>
      <c r="BW1689"/>
      <c r="BX1689" s="11"/>
      <c r="BY1689" s="11"/>
      <c r="BZ1689" s="11"/>
    </row>
    <row r="1690" spans="1:78" s="19" customFormat="1" x14ac:dyDescent="0.2">
      <c r="A1690" t="s">
        <v>2209</v>
      </c>
      <c r="B1690"/>
      <c r="C1690" t="s">
        <v>1483</v>
      </c>
      <c r="D1690" t="s">
        <v>61</v>
      </c>
      <c r="E1690" t="s">
        <v>567</v>
      </c>
      <c r="F1690" t="s">
        <v>1101</v>
      </c>
      <c r="G1690" t="s">
        <v>567</v>
      </c>
      <c r="H1690" t="s">
        <v>1101</v>
      </c>
      <c r="I1690"/>
      <c r="J1690"/>
      <c r="K1690"/>
      <c r="L1690"/>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v>11.4</v>
      </c>
      <c r="AX1690">
        <v>8.85</v>
      </c>
      <c r="AY1690">
        <v>8.4</v>
      </c>
      <c r="AZ1690" t="s">
        <v>2211</v>
      </c>
      <c r="BA1690">
        <v>10.5</v>
      </c>
      <c r="BB1690">
        <v>9.15</v>
      </c>
      <c r="BC1690">
        <v>8.6999999999999993</v>
      </c>
      <c r="BD1690">
        <v>9.15</v>
      </c>
      <c r="BE1690"/>
      <c r="BF1690"/>
      <c r="BG1690"/>
      <c r="BH1690"/>
      <c r="BI1690"/>
      <c r="BJ1690"/>
      <c r="BK1690"/>
      <c r="BL1690"/>
      <c r="BM1690"/>
      <c r="BN1690"/>
      <c r="BO1690"/>
      <c r="BP1690"/>
      <c r="BQ1690"/>
      <c r="BR1690" t="s">
        <v>67</v>
      </c>
      <c r="BS1690" s="1">
        <v>44820</v>
      </c>
      <c r="BT1690" t="s">
        <v>2196</v>
      </c>
      <c r="BU1690">
        <v>2905</v>
      </c>
      <c r="BV1690"/>
      <c r="BW1690"/>
      <c r="BX1690" s="11"/>
      <c r="BY1690" s="11"/>
      <c r="BZ1690" s="11"/>
    </row>
    <row r="1691" spans="1:78" x14ac:dyDescent="0.2">
      <c r="A1691" t="s">
        <v>2205</v>
      </c>
      <c r="C1691" t="s">
        <v>1483</v>
      </c>
      <c r="D1691" t="s">
        <v>61</v>
      </c>
      <c r="E1691" t="s">
        <v>567</v>
      </c>
      <c r="F1691" t="s">
        <v>1101</v>
      </c>
      <c r="G1691" t="s">
        <v>567</v>
      </c>
      <c r="H1691" t="s">
        <v>1101</v>
      </c>
      <c r="M1691">
        <v>11.7</v>
      </c>
      <c r="P1691">
        <v>10.199999999999999</v>
      </c>
      <c r="BR1691" t="s">
        <v>67</v>
      </c>
      <c r="BS1691" s="1">
        <v>44820</v>
      </c>
      <c r="BT1691" t="s">
        <v>2196</v>
      </c>
      <c r="BU1691">
        <v>2905</v>
      </c>
      <c r="BX1691" s="11"/>
      <c r="BY1691" s="11"/>
      <c r="BZ1691" s="11"/>
    </row>
    <row r="1692" spans="1:78" x14ac:dyDescent="0.2">
      <c r="A1692" t="s">
        <v>2207</v>
      </c>
      <c r="C1692" t="s">
        <v>1483</v>
      </c>
      <c r="D1692" t="s">
        <v>61</v>
      </c>
      <c r="E1692" t="s">
        <v>567</v>
      </c>
      <c r="F1692" t="s">
        <v>1101</v>
      </c>
      <c r="G1692" t="s">
        <v>567</v>
      </c>
      <c r="H1692" t="s">
        <v>1101</v>
      </c>
      <c r="Q1692">
        <v>10.8</v>
      </c>
      <c r="T1692">
        <v>10.5</v>
      </c>
      <c r="BR1692" t="s">
        <v>67</v>
      </c>
      <c r="BS1692" s="1">
        <v>44820</v>
      </c>
      <c r="BT1692" t="s">
        <v>2196</v>
      </c>
      <c r="BU1692">
        <v>2905</v>
      </c>
      <c r="BX1692" s="11"/>
      <c r="BY1692" s="11"/>
      <c r="BZ1692" s="11"/>
    </row>
    <row r="1693" spans="1:78" x14ac:dyDescent="0.2">
      <c r="A1693" t="s">
        <v>2206</v>
      </c>
      <c r="C1693" t="s">
        <v>1483</v>
      </c>
      <c r="D1693" t="s">
        <v>61</v>
      </c>
      <c r="E1693" t="s">
        <v>567</v>
      </c>
      <c r="F1693" t="s">
        <v>1101</v>
      </c>
      <c r="G1693" t="s">
        <v>567</v>
      </c>
      <c r="H1693" t="s">
        <v>1101</v>
      </c>
      <c r="M1693">
        <v>12</v>
      </c>
      <c r="P1693">
        <v>9.75</v>
      </c>
      <c r="BR1693" t="s">
        <v>67</v>
      </c>
      <c r="BS1693" s="1">
        <v>44820</v>
      </c>
      <c r="BT1693" t="s">
        <v>2196</v>
      </c>
      <c r="BU1693">
        <v>2905</v>
      </c>
      <c r="BX1693" s="11"/>
      <c r="BY1693" s="11"/>
      <c r="BZ1693" s="11"/>
    </row>
    <row r="1694" spans="1:78" s="6" customFormat="1" x14ac:dyDescent="0.2">
      <c r="A1694" t="s">
        <v>2210</v>
      </c>
      <c r="B1694"/>
      <c r="C1694" t="s">
        <v>1483</v>
      </c>
      <c r="D1694" t="s">
        <v>61</v>
      </c>
      <c r="E1694" t="s">
        <v>567</v>
      </c>
      <c r="F1694" t="s">
        <v>1101</v>
      </c>
      <c r="G1694" t="s">
        <v>567</v>
      </c>
      <c r="H1694" t="s">
        <v>1101</v>
      </c>
      <c r="I1694"/>
      <c r="J1694"/>
      <c r="K1694"/>
      <c r="L169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v>12</v>
      </c>
      <c r="BF1694"/>
      <c r="BG1694"/>
      <c r="BH1694">
        <v>7.8</v>
      </c>
      <c r="BI1694"/>
      <c r="BJ1694"/>
      <c r="BK1694"/>
      <c r="BL1694"/>
      <c r="BM1694"/>
      <c r="BN1694"/>
      <c r="BO1694"/>
      <c r="BP1694"/>
      <c r="BQ1694"/>
      <c r="BR1694" t="s">
        <v>67</v>
      </c>
      <c r="BS1694" s="1">
        <v>44820</v>
      </c>
      <c r="BT1694" t="s">
        <v>2196</v>
      </c>
      <c r="BU1694">
        <v>2905</v>
      </c>
      <c r="BV1694"/>
      <c r="BW1694"/>
      <c r="BX1694" s="11"/>
      <c r="BY1694" s="11"/>
      <c r="BZ1694" s="11"/>
    </row>
    <row r="1695" spans="1:78" x14ac:dyDescent="0.2">
      <c r="A1695" s="10" t="s">
        <v>2195</v>
      </c>
      <c r="B1695" s="10"/>
      <c r="C1695" s="10" t="s">
        <v>1483</v>
      </c>
      <c r="D1695" s="10" t="s">
        <v>61</v>
      </c>
      <c r="E1695" s="10" t="s">
        <v>567</v>
      </c>
      <c r="F1695" s="10" t="s">
        <v>1101</v>
      </c>
      <c r="G1695" s="10" t="s">
        <v>567</v>
      </c>
      <c r="H1695" s="10" t="s">
        <v>1101</v>
      </c>
      <c r="I1695" s="10"/>
      <c r="J1695" s="10"/>
      <c r="K1695" s="10"/>
      <c r="L1695" s="10"/>
      <c r="M1695" s="10"/>
      <c r="N1695" s="10"/>
      <c r="O1695" s="10"/>
      <c r="P1695" s="10"/>
      <c r="Q1695" s="10"/>
      <c r="R1695" s="10"/>
      <c r="S1695" s="10"/>
      <c r="T1695" s="10"/>
      <c r="U1695" s="10"/>
      <c r="V1695" s="10"/>
      <c r="W1695" s="10"/>
      <c r="X1695" s="10"/>
      <c r="Y1695" s="10"/>
      <c r="Z1695" s="10"/>
      <c r="AA1695" s="10"/>
      <c r="AB1695" s="10"/>
      <c r="AC1695" s="10"/>
      <c r="AD1695" s="10"/>
      <c r="AE1695" s="10"/>
      <c r="AF1695" s="10"/>
      <c r="AG1695" s="10"/>
      <c r="AH1695" s="10"/>
      <c r="AI1695" s="10"/>
      <c r="AJ1695" s="10"/>
      <c r="AK1695" s="10"/>
      <c r="AL1695" s="10"/>
      <c r="AM1695" s="10"/>
      <c r="AN1695" s="10"/>
      <c r="AO1695" s="10"/>
      <c r="AP1695" s="10"/>
      <c r="AQ1695" s="10"/>
      <c r="AR1695" s="10"/>
      <c r="AS1695" s="10"/>
      <c r="AT1695" s="10"/>
      <c r="AU1695" s="10"/>
      <c r="AV1695" s="10"/>
      <c r="AW1695" s="10"/>
      <c r="AX1695" s="10"/>
      <c r="AY1695" s="10"/>
      <c r="AZ1695" s="10"/>
      <c r="BA1695" s="10"/>
      <c r="BB1695" s="10"/>
      <c r="BC1695" s="10"/>
      <c r="BD1695" s="10"/>
      <c r="BE1695" s="10"/>
      <c r="BF1695" s="10"/>
      <c r="BG1695" s="10"/>
      <c r="BH1695" s="10"/>
      <c r="BI1695" s="10"/>
      <c r="BJ1695" s="10"/>
      <c r="BK1695" s="10"/>
      <c r="BL1695" s="10"/>
      <c r="BM1695" s="10"/>
      <c r="BN1695" s="10"/>
      <c r="BO1695" s="10"/>
      <c r="BP1695" s="10"/>
      <c r="BQ1695" s="10"/>
      <c r="BR1695" s="10" t="s">
        <v>67</v>
      </c>
      <c r="BS1695" s="12">
        <v>44819</v>
      </c>
      <c r="BT1695" s="10" t="s">
        <v>2191</v>
      </c>
      <c r="BU1695" s="10">
        <v>3649</v>
      </c>
      <c r="BV1695" s="10" t="s">
        <v>60</v>
      </c>
      <c r="BW1695" s="10" t="s">
        <v>2191</v>
      </c>
      <c r="BX1695" s="19"/>
      <c r="BY1695" s="19"/>
      <c r="BZ1695" s="19"/>
    </row>
    <row r="1696" spans="1:78" x14ac:dyDescent="0.2">
      <c r="C1696" t="s">
        <v>1483</v>
      </c>
      <c r="D1696" t="s">
        <v>61</v>
      </c>
      <c r="E1696" t="s">
        <v>567</v>
      </c>
      <c r="F1696" t="s">
        <v>1101</v>
      </c>
      <c r="G1696" t="s">
        <v>567</v>
      </c>
      <c r="H1696" t="s">
        <v>1101</v>
      </c>
      <c r="AW1696">
        <v>11.5</v>
      </c>
      <c r="AZ1696">
        <v>6</v>
      </c>
      <c r="BA1696">
        <v>11</v>
      </c>
      <c r="BD1696">
        <v>7</v>
      </c>
      <c r="BQ1696" t="s">
        <v>1111</v>
      </c>
      <c r="BR1696" t="s">
        <v>67</v>
      </c>
      <c r="BS1696" s="1">
        <v>44797</v>
      </c>
      <c r="BT1696" t="s">
        <v>73</v>
      </c>
      <c r="BU1696">
        <v>36083</v>
      </c>
      <c r="BV1696" t="s">
        <v>60</v>
      </c>
      <c r="BW1696" t="s">
        <v>73</v>
      </c>
      <c r="BX1696" s="19"/>
      <c r="BY1696" s="19"/>
      <c r="BZ1696" s="19"/>
    </row>
    <row r="1697" spans="1:78" x14ac:dyDescent="0.2">
      <c r="A1697" t="s">
        <v>1104</v>
      </c>
      <c r="C1697" t="s">
        <v>1483</v>
      </c>
      <c r="D1697" t="s">
        <v>61</v>
      </c>
      <c r="E1697" t="s">
        <v>567</v>
      </c>
      <c r="F1697" t="s">
        <v>1101</v>
      </c>
      <c r="G1697" t="s">
        <v>567</v>
      </c>
      <c r="H1697" t="s">
        <v>1105</v>
      </c>
      <c r="AS1697">
        <v>11.4</v>
      </c>
      <c r="AV1697">
        <v>8</v>
      </c>
      <c r="BR1697" t="s">
        <v>67</v>
      </c>
      <c r="BS1697"/>
      <c r="BT1697" t="s">
        <v>115</v>
      </c>
      <c r="BU1697">
        <v>3096</v>
      </c>
      <c r="BX1697" s="11"/>
      <c r="BY1697" s="11"/>
      <c r="BZ1697" s="11"/>
    </row>
    <row r="1698" spans="1:78" x14ac:dyDescent="0.2">
      <c r="A1698" t="s">
        <v>1106</v>
      </c>
      <c r="C1698" t="s">
        <v>1483</v>
      </c>
      <c r="D1698" t="s">
        <v>61</v>
      </c>
      <c r="E1698" t="s">
        <v>567</v>
      </c>
      <c r="F1698" t="s">
        <v>1101</v>
      </c>
      <c r="G1698" t="s">
        <v>567</v>
      </c>
      <c r="H1698" t="s">
        <v>1105</v>
      </c>
      <c r="BR1698" t="s">
        <v>67</v>
      </c>
      <c r="BS1698"/>
      <c r="BT1698" t="s">
        <v>115</v>
      </c>
      <c r="BU1698">
        <v>3096</v>
      </c>
      <c r="BX1698" s="11"/>
      <c r="BY1698" s="11"/>
      <c r="BZ1698" s="11"/>
    </row>
    <row r="1699" spans="1:78" x14ac:dyDescent="0.2">
      <c r="A1699" t="s">
        <v>1107</v>
      </c>
      <c r="C1699" t="s">
        <v>1483</v>
      </c>
      <c r="D1699" t="s">
        <v>61</v>
      </c>
      <c r="E1699" t="s">
        <v>567</v>
      </c>
      <c r="F1699" t="s">
        <v>1101</v>
      </c>
      <c r="G1699" t="s">
        <v>567</v>
      </c>
      <c r="H1699" t="s">
        <v>1105</v>
      </c>
      <c r="AS1699">
        <v>11.6</v>
      </c>
      <c r="AV1699">
        <v>8</v>
      </c>
      <c r="BQ1699" t="s">
        <v>1108</v>
      </c>
      <c r="BR1699" t="s">
        <v>67</v>
      </c>
      <c r="BS1699"/>
      <c r="BT1699" t="s">
        <v>115</v>
      </c>
      <c r="BU1699">
        <v>3096</v>
      </c>
      <c r="BX1699" s="19"/>
      <c r="BY1699" s="19"/>
      <c r="BZ1699" s="19"/>
    </row>
    <row r="1700" spans="1:78" x14ac:dyDescent="0.2">
      <c r="A1700" t="s">
        <v>1109</v>
      </c>
      <c r="C1700" t="s">
        <v>1483</v>
      </c>
      <c r="D1700" t="s">
        <v>61</v>
      </c>
      <c r="E1700" t="s">
        <v>567</v>
      </c>
      <c r="F1700" t="s">
        <v>1101</v>
      </c>
      <c r="G1700" t="s">
        <v>567</v>
      </c>
      <c r="H1700" t="s">
        <v>1105</v>
      </c>
      <c r="AK1700">
        <v>11.4</v>
      </c>
      <c r="AN1700">
        <v>7.2</v>
      </c>
      <c r="AO1700">
        <v>12.3</v>
      </c>
      <c r="AR1700">
        <v>8.3000000000000007</v>
      </c>
      <c r="AS1700">
        <v>11.6</v>
      </c>
      <c r="AV1700">
        <v>8.3000000000000007</v>
      </c>
      <c r="AW1700">
        <v>11</v>
      </c>
      <c r="AX1700">
        <v>8.4</v>
      </c>
      <c r="AY1700">
        <v>8.3000000000000007</v>
      </c>
      <c r="AZ1700">
        <v>8.4</v>
      </c>
      <c r="BR1700" t="s">
        <v>67</v>
      </c>
      <c r="BS1700"/>
      <c r="BT1700" t="s">
        <v>115</v>
      </c>
      <c r="BU1700">
        <v>3096</v>
      </c>
      <c r="BX1700" s="19"/>
      <c r="BY1700" s="19"/>
      <c r="BZ1700" s="19"/>
    </row>
    <row r="1701" spans="1:78" x14ac:dyDescent="0.2">
      <c r="A1701" t="s">
        <v>1110</v>
      </c>
      <c r="C1701" t="s">
        <v>1483</v>
      </c>
      <c r="D1701" t="s">
        <v>61</v>
      </c>
      <c r="E1701" t="s">
        <v>567</v>
      </c>
      <c r="F1701" t="s">
        <v>1101</v>
      </c>
      <c r="G1701" t="s">
        <v>567</v>
      </c>
      <c r="H1701" t="s">
        <v>1105</v>
      </c>
      <c r="AO1701">
        <v>13.6</v>
      </c>
      <c r="AR1701">
        <v>8.6999999999999993</v>
      </c>
      <c r="BR1701" t="s">
        <v>67</v>
      </c>
      <c r="BS1701"/>
      <c r="BT1701" t="s">
        <v>115</v>
      </c>
      <c r="BU1701">
        <v>3096</v>
      </c>
      <c r="BX1701" s="19"/>
      <c r="BY1701" s="19"/>
      <c r="BZ1701" s="19"/>
    </row>
    <row r="1702" spans="1:78" x14ac:dyDescent="0.2">
      <c r="A1702" t="s">
        <v>2350</v>
      </c>
      <c r="C1702" t="s">
        <v>1483</v>
      </c>
      <c r="D1702" t="s">
        <v>61</v>
      </c>
      <c r="E1702" t="s">
        <v>567</v>
      </c>
      <c r="F1702" t="s">
        <v>1101</v>
      </c>
      <c r="G1702" t="s">
        <v>567</v>
      </c>
      <c r="H1702" t="s">
        <v>2347</v>
      </c>
      <c r="AO1702">
        <v>11</v>
      </c>
      <c r="AR1702">
        <v>9.0500000000000007</v>
      </c>
      <c r="BR1702" t="s">
        <v>67</v>
      </c>
      <c r="BS1702" s="1">
        <v>44824</v>
      </c>
      <c r="BT1702" t="s">
        <v>2329</v>
      </c>
      <c r="BU1702">
        <v>2930</v>
      </c>
      <c r="BX1702" s="19"/>
      <c r="BY1702" s="19"/>
      <c r="BZ1702" s="19"/>
    </row>
    <row r="1703" spans="1:78" x14ac:dyDescent="0.2">
      <c r="A1703" t="s">
        <v>2349</v>
      </c>
      <c r="C1703" t="s">
        <v>1483</v>
      </c>
      <c r="D1703" t="s">
        <v>61</v>
      </c>
      <c r="E1703" t="s">
        <v>567</v>
      </c>
      <c r="F1703" t="s">
        <v>1101</v>
      </c>
      <c r="G1703" t="s">
        <v>567</v>
      </c>
      <c r="H1703" t="s">
        <v>2347</v>
      </c>
      <c r="AS1703">
        <v>12.4</v>
      </c>
      <c r="AV1703">
        <v>9.9</v>
      </c>
      <c r="BR1703" t="s">
        <v>67</v>
      </c>
      <c r="BS1703" s="1">
        <v>44824</v>
      </c>
      <c r="BT1703" t="s">
        <v>2329</v>
      </c>
      <c r="BU1703">
        <v>2930</v>
      </c>
      <c r="BX1703" s="19"/>
      <c r="BY1703" s="19"/>
      <c r="BZ1703" s="19"/>
    </row>
    <row r="1704" spans="1:78" x14ac:dyDescent="0.2">
      <c r="A1704" t="s">
        <v>2348</v>
      </c>
      <c r="C1704" t="s">
        <v>1483</v>
      </c>
      <c r="D1704" t="s">
        <v>61</v>
      </c>
      <c r="E1704" t="s">
        <v>567</v>
      </c>
      <c r="F1704" t="s">
        <v>1101</v>
      </c>
      <c r="G1704" t="s">
        <v>567</v>
      </c>
      <c r="H1704" t="s">
        <v>2347</v>
      </c>
      <c r="AG1704">
        <v>8</v>
      </c>
      <c r="AJ1704">
        <v>10.5</v>
      </c>
      <c r="BR1704" t="s">
        <v>67</v>
      </c>
      <c r="BS1704" s="1">
        <v>44824</v>
      </c>
      <c r="BT1704" t="s">
        <v>2329</v>
      </c>
      <c r="BU1704">
        <v>2930</v>
      </c>
      <c r="BX1704" s="19"/>
      <c r="BY1704" s="19"/>
      <c r="BZ1704" s="19"/>
    </row>
    <row r="1705" spans="1:78" x14ac:dyDescent="0.2">
      <c r="A1705" s="11" t="s">
        <v>1700</v>
      </c>
      <c r="B1705" s="11"/>
      <c r="C1705" s="11" t="s">
        <v>1483</v>
      </c>
      <c r="D1705" s="11" t="s">
        <v>61</v>
      </c>
      <c r="E1705" s="11" t="s">
        <v>567</v>
      </c>
      <c r="F1705" s="11" t="s">
        <v>1101</v>
      </c>
      <c r="G1705" s="11" t="s">
        <v>567</v>
      </c>
      <c r="H1705" s="11" t="s">
        <v>1420</v>
      </c>
      <c r="I1705" s="11"/>
      <c r="J1705" s="11"/>
      <c r="K1705" s="11"/>
      <c r="L1705" s="11"/>
      <c r="M1705" s="11"/>
      <c r="N1705" s="11"/>
      <c r="O1705" s="11"/>
      <c r="P1705" s="11"/>
      <c r="Q1705" s="11"/>
      <c r="R1705" s="11"/>
      <c r="S1705" s="11"/>
      <c r="T1705" s="11"/>
      <c r="U1705" s="11"/>
      <c r="V1705" s="11"/>
      <c r="W1705" s="11"/>
      <c r="X1705" s="11"/>
      <c r="Y1705" s="11"/>
      <c r="Z1705" s="11"/>
      <c r="AA1705" s="11"/>
      <c r="AB1705" s="11"/>
      <c r="AC1705" s="11"/>
      <c r="AD1705" s="11"/>
      <c r="AE1705" s="11"/>
      <c r="AF1705" s="11"/>
      <c r="AG1705" s="11"/>
      <c r="AH1705" s="11"/>
      <c r="AI1705" s="11"/>
      <c r="AJ1705" s="11"/>
      <c r="AK1705" s="11"/>
      <c r="AL1705" s="11"/>
      <c r="AM1705" s="11"/>
      <c r="AN1705" s="11"/>
      <c r="AO1705" s="11"/>
      <c r="AP1705" s="11"/>
      <c r="AQ1705" s="11"/>
      <c r="AR1705" s="11"/>
      <c r="AS1705" s="11"/>
      <c r="AT1705" s="11"/>
      <c r="AU1705" s="11"/>
      <c r="AV1705" s="11"/>
      <c r="AW1705" s="11"/>
      <c r="AX1705" s="11"/>
      <c r="AY1705" s="11"/>
      <c r="AZ1705" s="11"/>
      <c r="BA1705" s="11"/>
      <c r="BB1705" s="11"/>
      <c r="BC1705" s="11"/>
      <c r="BD1705" s="11"/>
      <c r="BE1705" s="11"/>
      <c r="BF1705" s="11"/>
      <c r="BG1705" s="11"/>
      <c r="BH1705" s="11"/>
      <c r="BI1705" s="11"/>
      <c r="BJ1705" s="11"/>
      <c r="BK1705" s="11"/>
      <c r="BL1705" s="11"/>
      <c r="BM1705" s="11"/>
      <c r="BN1705" s="11"/>
      <c r="BO1705" s="11"/>
      <c r="BP1705" s="11"/>
      <c r="BQ1705" s="11"/>
      <c r="BR1705" s="11"/>
      <c r="BS1705" s="11"/>
      <c r="BT1705" s="11"/>
      <c r="BU1705" s="11"/>
      <c r="BV1705" s="11"/>
      <c r="BW1705" s="11"/>
      <c r="BX1705" s="11"/>
      <c r="BY1705" s="11"/>
      <c r="BZ1705" s="11"/>
    </row>
    <row r="1706" spans="1:78" x14ac:dyDescent="0.2">
      <c r="A1706" t="s">
        <v>2302</v>
      </c>
      <c r="B1706" t="s">
        <v>322</v>
      </c>
      <c r="C1706" t="s">
        <v>1483</v>
      </c>
      <c r="D1706" t="s">
        <v>61</v>
      </c>
      <c r="E1706" t="s">
        <v>567</v>
      </c>
      <c r="F1706" t="s">
        <v>1101</v>
      </c>
      <c r="G1706" t="s">
        <v>567</v>
      </c>
      <c r="H1706" t="s">
        <v>1420</v>
      </c>
      <c r="M1706">
        <v>11.6</v>
      </c>
      <c r="P1706">
        <v>12.7</v>
      </c>
      <c r="Q1706">
        <v>11.7</v>
      </c>
      <c r="T1706">
        <v>14.6</v>
      </c>
      <c r="U1706">
        <v>10.5</v>
      </c>
      <c r="X1706">
        <v>14</v>
      </c>
      <c r="Y1706">
        <v>9.1999999999999993</v>
      </c>
      <c r="AB1706">
        <v>14.2</v>
      </c>
      <c r="AC1706">
        <v>9.5</v>
      </c>
      <c r="AF1706">
        <v>14.1</v>
      </c>
      <c r="AG1706">
        <v>8.8000000000000007</v>
      </c>
      <c r="AJ1706">
        <v>11.1</v>
      </c>
      <c r="BR1706" t="s">
        <v>67</v>
      </c>
      <c r="BS1706" s="1">
        <v>44823</v>
      </c>
      <c r="BT1706" t="s">
        <v>2310</v>
      </c>
      <c r="BU1706">
        <v>6618</v>
      </c>
      <c r="BV1706" t="s">
        <v>60</v>
      </c>
      <c r="BW1706" t="s">
        <v>2310</v>
      </c>
      <c r="BX1706" s="11"/>
      <c r="BY1706" s="11"/>
      <c r="BZ1706" s="11"/>
    </row>
    <row r="1707" spans="1:78" x14ac:dyDescent="0.2">
      <c r="A1707" t="s">
        <v>2302</v>
      </c>
      <c r="B1707" t="s">
        <v>322</v>
      </c>
      <c r="C1707" t="s">
        <v>1483</v>
      </c>
      <c r="D1707" t="s">
        <v>61</v>
      </c>
      <c r="E1707" t="s">
        <v>567</v>
      </c>
      <c r="F1707" t="s">
        <v>1101</v>
      </c>
      <c r="G1707" t="s">
        <v>567</v>
      </c>
      <c r="H1707" t="s">
        <v>1420</v>
      </c>
      <c r="I1707" t="b">
        <v>0</v>
      </c>
      <c r="M1707">
        <v>11.6</v>
      </c>
      <c r="P1707">
        <v>12.7</v>
      </c>
      <c r="Q1707">
        <v>11.7</v>
      </c>
      <c r="T1707">
        <v>14.6</v>
      </c>
      <c r="U1707">
        <v>10.5</v>
      </c>
      <c r="X1707">
        <v>14</v>
      </c>
      <c r="Y1707">
        <v>9.1999999999999993</v>
      </c>
      <c r="AB1707">
        <v>14.2</v>
      </c>
      <c r="AC1707">
        <v>9.5</v>
      </c>
      <c r="AF1707">
        <v>14.1</v>
      </c>
      <c r="AG1707">
        <v>8.8000000000000007</v>
      </c>
      <c r="AJ1707">
        <v>11.1</v>
      </c>
      <c r="BR1707" t="s">
        <v>67</v>
      </c>
      <c r="BS1707" s="1">
        <v>44820</v>
      </c>
      <c r="BT1707" t="s">
        <v>2276</v>
      </c>
      <c r="BU1707" t="s">
        <v>2308</v>
      </c>
      <c r="BV1707" t="s">
        <v>60</v>
      </c>
      <c r="BW1707" t="s">
        <v>2276</v>
      </c>
      <c r="BX1707" s="11"/>
      <c r="BY1707" s="11"/>
      <c r="BZ1707" s="11"/>
    </row>
    <row r="1708" spans="1:78" x14ac:dyDescent="0.2">
      <c r="A1708" t="s">
        <v>1421</v>
      </c>
      <c r="C1708" t="s">
        <v>1483</v>
      </c>
      <c r="D1708" t="s">
        <v>61</v>
      </c>
      <c r="E1708" t="s">
        <v>567</v>
      </c>
      <c r="F1708" t="s">
        <v>1101</v>
      </c>
      <c r="G1708" t="s">
        <v>567</v>
      </c>
      <c r="H1708" t="s">
        <v>1420</v>
      </c>
      <c r="AS1708">
        <v>11</v>
      </c>
      <c r="AV1708">
        <v>9.6</v>
      </c>
      <c r="AW1708">
        <v>10.3</v>
      </c>
      <c r="AZ1708">
        <v>8.6999999999999993</v>
      </c>
      <c r="BA1708">
        <v>10</v>
      </c>
      <c r="BD1708">
        <v>9.6999999999999993</v>
      </c>
      <c r="BE1708">
        <v>11.5</v>
      </c>
      <c r="BH1708">
        <v>9</v>
      </c>
      <c r="BQ1708" t="s">
        <v>1423</v>
      </c>
      <c r="BR1708" t="s">
        <v>67</v>
      </c>
      <c r="BS1708" s="1">
        <v>44806</v>
      </c>
      <c r="BT1708" t="s">
        <v>1422</v>
      </c>
      <c r="BU1708">
        <v>6619</v>
      </c>
      <c r="BX1708" s="11"/>
      <c r="BY1708" s="11"/>
      <c r="BZ1708" s="11"/>
    </row>
    <row r="1709" spans="1:78" x14ac:dyDescent="0.2">
      <c r="A1709" t="s">
        <v>1421</v>
      </c>
      <c r="C1709" t="s">
        <v>1483</v>
      </c>
      <c r="D1709" t="s">
        <v>61</v>
      </c>
      <c r="E1709" t="s">
        <v>567</v>
      </c>
      <c r="F1709" t="s">
        <v>1101</v>
      </c>
      <c r="G1709" t="s">
        <v>567</v>
      </c>
      <c r="H1709" t="s">
        <v>1420</v>
      </c>
      <c r="AS1709">
        <v>11</v>
      </c>
      <c r="AV1709">
        <v>9.6</v>
      </c>
      <c r="AW1709">
        <v>10.3</v>
      </c>
      <c r="AZ1709">
        <v>8.6999999999999993</v>
      </c>
      <c r="BA1709">
        <v>10</v>
      </c>
      <c r="BD1709">
        <v>9.6999999999999993</v>
      </c>
      <c r="BE1709">
        <v>11.5</v>
      </c>
      <c r="BH1709">
        <v>9</v>
      </c>
      <c r="BR1709" t="s">
        <v>67</v>
      </c>
      <c r="BS1709" s="1">
        <v>44820</v>
      </c>
      <c r="BT1709" t="s">
        <v>2276</v>
      </c>
      <c r="BU1709" t="s">
        <v>2308</v>
      </c>
      <c r="BV1709" t="s">
        <v>60</v>
      </c>
      <c r="BW1709" t="s">
        <v>2276</v>
      </c>
      <c r="BX1709" s="11"/>
      <c r="BY1709" s="11"/>
      <c r="BZ1709" s="11"/>
    </row>
    <row r="1710" spans="1:78" x14ac:dyDescent="0.2">
      <c r="A1710" t="s">
        <v>1100</v>
      </c>
      <c r="C1710" t="s">
        <v>1483</v>
      </c>
      <c r="D1710" t="s">
        <v>61</v>
      </c>
      <c r="E1710" t="s">
        <v>567</v>
      </c>
      <c r="F1710" t="s">
        <v>1101</v>
      </c>
      <c r="G1710" t="s">
        <v>567</v>
      </c>
      <c r="H1710" t="s">
        <v>1102</v>
      </c>
      <c r="Q1710">
        <v>12</v>
      </c>
      <c r="T1710">
        <v>12</v>
      </c>
      <c r="AB1710">
        <v>10</v>
      </c>
      <c r="AG1710">
        <v>10</v>
      </c>
      <c r="AJ1710">
        <v>9</v>
      </c>
      <c r="AS1710">
        <v>12</v>
      </c>
      <c r="AV1710">
        <v>12</v>
      </c>
      <c r="BE1710">
        <v>11.5</v>
      </c>
      <c r="BH1710">
        <v>9</v>
      </c>
      <c r="BQ1710" t="s">
        <v>1103</v>
      </c>
      <c r="BR1710" t="s">
        <v>67</v>
      </c>
      <c r="BS1710"/>
      <c r="BT1710" t="s">
        <v>200</v>
      </c>
      <c r="BU1710">
        <v>7016</v>
      </c>
      <c r="BX1710" s="11"/>
      <c r="BY1710" s="11"/>
      <c r="BZ1710" s="11"/>
    </row>
    <row r="1711" spans="1:78" x14ac:dyDescent="0.2">
      <c r="A1711" t="s">
        <v>737</v>
      </c>
      <c r="C1711" t="s">
        <v>1483</v>
      </c>
      <c r="D1711" t="s">
        <v>61</v>
      </c>
      <c r="E1711" t="s">
        <v>567</v>
      </c>
      <c r="F1711" t="s">
        <v>1101</v>
      </c>
      <c r="G1711" t="s">
        <v>567</v>
      </c>
      <c r="H1711" t="s">
        <v>1102</v>
      </c>
      <c r="Y1711">
        <v>9.6</v>
      </c>
      <c r="AB1711">
        <v>11</v>
      </c>
      <c r="AG1711">
        <v>9</v>
      </c>
      <c r="AJ1711">
        <v>10</v>
      </c>
      <c r="AO1711">
        <v>13</v>
      </c>
      <c r="AR1711">
        <v>9.5</v>
      </c>
      <c r="AS1711">
        <v>13</v>
      </c>
      <c r="AV1711">
        <v>10</v>
      </c>
      <c r="AW1711">
        <v>11</v>
      </c>
      <c r="AZ1711">
        <v>9</v>
      </c>
      <c r="BE1711">
        <v>12</v>
      </c>
      <c r="BH1711">
        <v>8</v>
      </c>
      <c r="BR1711" t="s">
        <v>67</v>
      </c>
      <c r="BS1711" s="1">
        <v>44797</v>
      </c>
      <c r="BT1711" t="s">
        <v>73</v>
      </c>
      <c r="BU1711">
        <v>36083</v>
      </c>
      <c r="BV1711" t="s">
        <v>60</v>
      </c>
      <c r="BW1711" t="s">
        <v>73</v>
      </c>
      <c r="BX1711" s="11"/>
      <c r="BY1711" s="11"/>
      <c r="BZ1711" s="11"/>
    </row>
    <row r="1712" spans="1:78" x14ac:dyDescent="0.2">
      <c r="A1712" t="s">
        <v>741</v>
      </c>
      <c r="C1712" t="s">
        <v>1483</v>
      </c>
      <c r="D1712" t="s">
        <v>61</v>
      </c>
      <c r="E1712" t="s">
        <v>567</v>
      </c>
      <c r="F1712" t="s">
        <v>1101</v>
      </c>
      <c r="G1712" t="s">
        <v>567</v>
      </c>
      <c r="H1712" t="s">
        <v>1102</v>
      </c>
      <c r="Q1712">
        <v>13</v>
      </c>
      <c r="T1712">
        <v>14</v>
      </c>
      <c r="BR1712" t="s">
        <v>67</v>
      </c>
      <c r="BS1712" s="1">
        <v>44797</v>
      </c>
      <c r="BT1712" t="s">
        <v>73</v>
      </c>
      <c r="BU1712">
        <v>36083</v>
      </c>
      <c r="BV1712" t="s">
        <v>60</v>
      </c>
      <c r="BW1712" t="s">
        <v>73</v>
      </c>
      <c r="BX1712" s="11"/>
      <c r="BY1712" s="11"/>
      <c r="BZ1712" s="11"/>
    </row>
    <row r="1713" spans="1:78" x14ac:dyDescent="0.2">
      <c r="A1713" s="11" t="s">
        <v>1700</v>
      </c>
      <c r="B1713" s="11"/>
      <c r="C1713" s="11" t="s">
        <v>1483</v>
      </c>
      <c r="D1713" s="11" t="s">
        <v>61</v>
      </c>
      <c r="E1713" s="11" t="s">
        <v>567</v>
      </c>
      <c r="F1713" s="11" t="s">
        <v>1101</v>
      </c>
      <c r="G1713" s="11" t="s">
        <v>567</v>
      </c>
      <c r="H1713" s="11" t="s">
        <v>563</v>
      </c>
      <c r="I1713" s="11"/>
      <c r="J1713" s="11"/>
      <c r="K1713" s="11"/>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1"/>
      <c r="BH1713" s="11"/>
      <c r="BI1713" s="11"/>
      <c r="BJ1713" s="11"/>
      <c r="BK1713" s="11"/>
      <c r="BL1713" s="11"/>
      <c r="BM1713" s="11"/>
      <c r="BN1713" s="11"/>
      <c r="BO1713" s="11"/>
      <c r="BP1713" s="11"/>
      <c r="BQ1713" s="11"/>
      <c r="BR1713" s="11"/>
      <c r="BS1713" s="11"/>
      <c r="BT1713" s="11"/>
      <c r="BU1713" s="11"/>
      <c r="BV1713" s="11"/>
      <c r="BW1713" s="11"/>
      <c r="BX1713" s="11"/>
      <c r="BY1713" s="11"/>
      <c r="BZ1713" s="11"/>
    </row>
    <row r="1714" spans="1:78" x14ac:dyDescent="0.2">
      <c r="A1714" s="11" t="s">
        <v>1700</v>
      </c>
      <c r="B1714" s="11"/>
      <c r="C1714" s="11" t="s">
        <v>1483</v>
      </c>
      <c r="D1714" s="11" t="s">
        <v>61</v>
      </c>
      <c r="E1714" s="11" t="s">
        <v>567</v>
      </c>
      <c r="F1714" s="11" t="s">
        <v>1113</v>
      </c>
      <c r="G1714" s="11" t="s">
        <v>567</v>
      </c>
      <c r="H1714" s="11" t="s">
        <v>1664</v>
      </c>
      <c r="I1714" s="11"/>
      <c r="J1714" s="11"/>
      <c r="K1714" s="11"/>
      <c r="L1714" s="11"/>
      <c r="M1714" s="11"/>
      <c r="N1714" s="11"/>
      <c r="O1714" s="11"/>
      <c r="P1714" s="11"/>
      <c r="Q1714" s="11"/>
      <c r="R1714" s="11"/>
      <c r="S1714" s="11"/>
      <c r="T1714" s="11"/>
      <c r="U1714" s="11"/>
      <c r="V1714" s="11"/>
      <c r="W1714" s="11"/>
      <c r="X1714" s="11"/>
      <c r="Y1714" s="11"/>
      <c r="Z1714" s="11"/>
      <c r="AA1714" s="11"/>
      <c r="AB1714" s="11"/>
      <c r="AC1714" s="11"/>
      <c r="AD1714" s="11"/>
      <c r="AE1714" s="11"/>
      <c r="AF1714" s="11"/>
      <c r="AG1714" s="11"/>
      <c r="AH1714" s="11"/>
      <c r="AI1714" s="11"/>
      <c r="AJ1714" s="11"/>
      <c r="AK1714" s="11"/>
      <c r="AL1714" s="11"/>
      <c r="AM1714" s="11"/>
      <c r="AN1714" s="11"/>
      <c r="AO1714" s="11"/>
      <c r="AP1714" s="11"/>
      <c r="AQ1714" s="11"/>
      <c r="AR1714" s="11"/>
      <c r="AS1714" s="11"/>
      <c r="AT1714" s="11"/>
      <c r="AU1714" s="11"/>
      <c r="AV1714" s="11"/>
      <c r="AW1714" s="11"/>
      <c r="AX1714" s="11"/>
      <c r="AY1714" s="11"/>
      <c r="AZ1714" s="11"/>
      <c r="BA1714" s="11"/>
      <c r="BB1714" s="11"/>
      <c r="BC1714" s="11"/>
      <c r="BD1714" s="11"/>
      <c r="BE1714" s="11"/>
      <c r="BF1714" s="11"/>
      <c r="BG1714" s="11"/>
      <c r="BH1714" s="11"/>
      <c r="BI1714" s="11"/>
      <c r="BJ1714" s="11"/>
      <c r="BK1714" s="11"/>
      <c r="BL1714" s="11"/>
      <c r="BM1714" s="11"/>
      <c r="BN1714" s="11"/>
      <c r="BO1714" s="11"/>
      <c r="BP1714" s="11"/>
      <c r="BQ1714" s="11"/>
      <c r="BR1714" s="11"/>
      <c r="BS1714" s="11"/>
      <c r="BT1714" s="11"/>
      <c r="BU1714" s="11"/>
      <c r="BV1714" s="11"/>
      <c r="BW1714" s="11"/>
      <c r="BX1714" s="11"/>
      <c r="BY1714" s="11"/>
      <c r="BZ1714" s="11"/>
    </row>
    <row r="1715" spans="1:78" x14ac:dyDescent="0.2">
      <c r="A1715" s="6" t="s">
        <v>737</v>
      </c>
      <c r="B1715" s="6" t="s">
        <v>63</v>
      </c>
      <c r="C1715" s="6" t="s">
        <v>1483</v>
      </c>
      <c r="D1715" s="6" t="s">
        <v>61</v>
      </c>
      <c r="E1715" s="6" t="s">
        <v>567</v>
      </c>
      <c r="F1715" s="6" t="s">
        <v>1113</v>
      </c>
      <c r="G1715" s="6" t="s">
        <v>567</v>
      </c>
      <c r="H1715" s="6" t="s">
        <v>1664</v>
      </c>
      <c r="I1715" s="6"/>
      <c r="J1715" s="6"/>
      <c r="K1715" s="6"/>
      <c r="L1715" s="6"/>
      <c r="M1715" s="6"/>
      <c r="N1715" s="6"/>
      <c r="O1715" s="6"/>
      <c r="P1715" s="6"/>
      <c r="Q1715" s="6"/>
      <c r="R1715" s="6"/>
      <c r="S1715" s="6"/>
      <c r="T1715" s="6"/>
      <c r="U1715" s="6"/>
      <c r="V1715" s="6"/>
      <c r="W1715" s="6"/>
      <c r="X1715" s="6"/>
      <c r="Y1715" s="6"/>
      <c r="Z1715" s="6"/>
      <c r="AA1715" s="6"/>
      <c r="AB1715" s="6"/>
      <c r="AC1715" s="6"/>
      <c r="AD1715" s="6"/>
      <c r="AE1715" s="6"/>
      <c r="AF1715" s="6"/>
      <c r="AG1715" s="6"/>
      <c r="AH1715" s="6"/>
      <c r="AI1715" s="6"/>
      <c r="AJ1715" s="6"/>
      <c r="AK1715" s="6">
        <v>12</v>
      </c>
      <c r="AL1715" s="6"/>
      <c r="AM1715" s="6"/>
      <c r="AN1715" s="6">
        <v>8</v>
      </c>
      <c r="AO1715" s="6"/>
      <c r="AP1715" s="6"/>
      <c r="AQ1715" s="6"/>
      <c r="AR1715" s="6"/>
      <c r="AS1715" s="6"/>
      <c r="AT1715" s="6"/>
      <c r="AU1715" s="6"/>
      <c r="AV1715" s="6"/>
      <c r="AW1715" s="6"/>
      <c r="AX1715" s="6"/>
      <c r="AY1715" s="6"/>
      <c r="AZ1715" s="6"/>
      <c r="BA1715" s="6"/>
      <c r="BB1715" s="6"/>
      <c r="BC1715" s="6"/>
      <c r="BD1715" s="6"/>
      <c r="BE1715" s="6"/>
      <c r="BF1715" s="6"/>
      <c r="BG1715" s="6"/>
      <c r="BH1715" s="6"/>
      <c r="BI1715" s="6"/>
      <c r="BJ1715" s="6"/>
      <c r="BK1715" s="6"/>
      <c r="BL1715" s="6"/>
      <c r="BM1715" s="6"/>
      <c r="BN1715" s="6"/>
      <c r="BO1715" s="6"/>
      <c r="BP1715" s="6"/>
      <c r="BQ1715" s="6"/>
      <c r="BR1715" s="6" t="s">
        <v>67</v>
      </c>
      <c r="BS1715" s="7">
        <v>44964</v>
      </c>
      <c r="BT1715" s="6" t="s">
        <v>3669</v>
      </c>
      <c r="BU1715" s="58" t="s">
        <v>3702</v>
      </c>
      <c r="BV1715" s="6"/>
      <c r="BW1715" s="6"/>
      <c r="BX1715" s="6"/>
      <c r="BY1715" s="6"/>
      <c r="BZ1715" s="6"/>
    </row>
    <row r="1716" spans="1:78" x14ac:dyDescent="0.2">
      <c r="A1716" s="6" t="s">
        <v>741</v>
      </c>
      <c r="B1716" s="6"/>
      <c r="C1716" s="6" t="s">
        <v>1483</v>
      </c>
      <c r="D1716" s="6" t="s">
        <v>61</v>
      </c>
      <c r="E1716" s="6" t="s">
        <v>567</v>
      </c>
      <c r="F1716" s="6" t="s">
        <v>1113</v>
      </c>
      <c r="G1716" s="6" t="s">
        <v>567</v>
      </c>
      <c r="H1716" s="6" t="s">
        <v>1664</v>
      </c>
      <c r="I1716" s="6"/>
      <c r="J1716" s="6"/>
      <c r="K1716" s="6"/>
      <c r="L1716" s="6"/>
      <c r="M1716" s="6"/>
      <c r="N1716" s="6"/>
      <c r="O1716" s="6"/>
      <c r="P1716" s="6"/>
      <c r="Q1716" s="6"/>
      <c r="R1716" s="6"/>
      <c r="S1716" s="6"/>
      <c r="T1716" s="6"/>
      <c r="U1716" s="6"/>
      <c r="V1716" s="6"/>
      <c r="W1716" s="6"/>
      <c r="X1716" s="6"/>
      <c r="Y1716" s="6"/>
      <c r="Z1716" s="6"/>
      <c r="AA1716" s="6"/>
      <c r="AB1716" s="6"/>
      <c r="AC1716" s="6">
        <v>9.8000000000000007</v>
      </c>
      <c r="AD1716" s="6"/>
      <c r="AE1716" s="6"/>
      <c r="AF1716" s="6">
        <v>13</v>
      </c>
      <c r="AG1716" s="6"/>
      <c r="AH1716" s="6"/>
      <c r="AI1716" s="6"/>
      <c r="AJ1716" s="6"/>
      <c r="AK1716" s="6"/>
      <c r="AL1716" s="6"/>
      <c r="AM1716" s="6"/>
      <c r="AN1716" s="6"/>
      <c r="AO1716" s="6"/>
      <c r="AP1716" s="6"/>
      <c r="AQ1716" s="6"/>
      <c r="AR1716" s="6"/>
      <c r="AS1716" s="6"/>
      <c r="AT1716" s="6"/>
      <c r="AU1716" s="6"/>
      <c r="AV1716" s="6"/>
      <c r="AW1716" s="6"/>
      <c r="AX1716" s="6"/>
      <c r="AY1716" s="6"/>
      <c r="AZ1716" s="6"/>
      <c r="BA1716" s="6"/>
      <c r="BB1716" s="6"/>
      <c r="BC1716" s="6"/>
      <c r="BD1716" s="6"/>
      <c r="BE1716" s="6"/>
      <c r="BF1716" s="6"/>
      <c r="BG1716" s="6"/>
      <c r="BH1716" s="6"/>
      <c r="BI1716" s="6">
        <v>29</v>
      </c>
      <c r="BJ1716" s="6"/>
      <c r="BK1716" s="6"/>
      <c r="BL1716" s="6"/>
      <c r="BM1716" s="6"/>
      <c r="BN1716" s="6"/>
      <c r="BO1716" s="6">
        <v>70</v>
      </c>
      <c r="BP1716" s="6"/>
      <c r="BQ1716" s="6" t="s">
        <v>3715</v>
      </c>
      <c r="BR1716" s="6" t="s">
        <v>67</v>
      </c>
      <c r="BS1716" s="7">
        <v>44964</v>
      </c>
      <c r="BT1716" s="6" t="s">
        <v>3669</v>
      </c>
      <c r="BU1716" s="58" t="s">
        <v>3702</v>
      </c>
      <c r="BV1716" s="6"/>
      <c r="BW1716" s="6"/>
      <c r="BX1716" s="6"/>
      <c r="BY1716" s="6"/>
      <c r="BZ1716" s="6"/>
    </row>
    <row r="1717" spans="1:78" x14ac:dyDescent="0.2">
      <c r="A1717" s="6" t="s">
        <v>742</v>
      </c>
      <c r="B1717" s="6"/>
      <c r="C1717" s="6" t="s">
        <v>1483</v>
      </c>
      <c r="D1717" s="6" t="s">
        <v>61</v>
      </c>
      <c r="E1717" s="6" t="s">
        <v>567</v>
      </c>
      <c r="F1717" s="6" t="s">
        <v>1113</v>
      </c>
      <c r="G1717" s="6" t="s">
        <v>567</v>
      </c>
      <c r="H1717" s="6" t="s">
        <v>1664</v>
      </c>
      <c r="I1717" s="6"/>
      <c r="J1717" s="6"/>
      <c r="K1717" s="6"/>
      <c r="L1717" s="6"/>
      <c r="M1717" s="6"/>
      <c r="N1717" s="6"/>
      <c r="O1717" s="6"/>
      <c r="P1717" s="6"/>
      <c r="Q1717" s="6"/>
      <c r="R1717" s="6"/>
      <c r="S1717" s="6"/>
      <c r="T1717" s="6"/>
      <c r="U1717" s="6"/>
      <c r="V1717" s="6"/>
      <c r="W1717" s="6"/>
      <c r="X1717" s="6"/>
      <c r="Y1717" s="6"/>
      <c r="Z1717" s="6"/>
      <c r="AA1717" s="6"/>
      <c r="AB1717" s="6"/>
      <c r="AC1717" s="6"/>
      <c r="AD1717" s="6"/>
      <c r="AE1717" s="6"/>
      <c r="AF1717" s="6"/>
      <c r="AG1717" s="6"/>
      <c r="AH1717" s="6"/>
      <c r="AI1717" s="6"/>
      <c r="AJ1717" s="6"/>
      <c r="AK1717" s="6"/>
      <c r="AL1717" s="6"/>
      <c r="AM1717" s="6"/>
      <c r="AN1717" s="6"/>
      <c r="AO1717" s="6"/>
      <c r="AP1717" s="6"/>
      <c r="AQ1717" s="6"/>
      <c r="AR1717" s="6"/>
      <c r="AS1717" s="6"/>
      <c r="AT1717" s="6"/>
      <c r="AU1717" s="6"/>
      <c r="AV1717" s="6"/>
      <c r="AW1717" s="6"/>
      <c r="AX1717" s="6"/>
      <c r="AY1717" s="6"/>
      <c r="AZ1717" s="6"/>
      <c r="BA1717" s="6"/>
      <c r="BB1717" s="6"/>
      <c r="BC1717" s="6"/>
      <c r="BD1717" s="6"/>
      <c r="BE1717" s="6"/>
      <c r="BF1717" s="6"/>
      <c r="BG1717" s="6"/>
      <c r="BH1717" s="6"/>
      <c r="BI1717" s="6"/>
      <c r="BJ1717" s="6"/>
      <c r="BK1717" s="6"/>
      <c r="BL1717" s="6"/>
      <c r="BM1717" s="6"/>
      <c r="BN1717" s="6"/>
      <c r="BO1717" s="6"/>
      <c r="BP1717" s="6"/>
      <c r="BQ1717" s="6"/>
      <c r="BR1717" s="6" t="s">
        <v>67</v>
      </c>
      <c r="BS1717" s="7">
        <v>44964</v>
      </c>
      <c r="BT1717" s="6" t="s">
        <v>3669</v>
      </c>
      <c r="BU1717" s="58" t="s">
        <v>3702</v>
      </c>
      <c r="BV1717" s="6"/>
      <c r="BW1717" s="6"/>
      <c r="BX1717" s="6"/>
      <c r="BY1717" s="6"/>
      <c r="BZ1717" s="6"/>
    </row>
    <row r="1718" spans="1:78" x14ac:dyDescent="0.2">
      <c r="A1718" s="11" t="s">
        <v>1700</v>
      </c>
      <c r="B1718" s="11"/>
      <c r="C1718" s="11" t="s">
        <v>1483</v>
      </c>
      <c r="D1718" s="11" t="s">
        <v>61</v>
      </c>
      <c r="E1718" s="11" t="s">
        <v>567</v>
      </c>
      <c r="F1718" s="11" t="s">
        <v>1113</v>
      </c>
      <c r="G1718" s="11" t="s">
        <v>567</v>
      </c>
      <c r="H1718" s="11" t="s">
        <v>1113</v>
      </c>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1"/>
      <c r="BH1718" s="11"/>
      <c r="BI1718" s="11"/>
      <c r="BJ1718" s="11"/>
      <c r="BK1718" s="11"/>
      <c r="BL1718" s="11"/>
      <c r="BM1718" s="11"/>
      <c r="BN1718" s="11"/>
      <c r="BO1718" s="11"/>
      <c r="BP1718" s="11"/>
      <c r="BQ1718" s="11"/>
      <c r="BR1718" s="11"/>
      <c r="BS1718" s="11"/>
      <c r="BT1718" s="11"/>
      <c r="BU1718" s="11"/>
      <c r="BV1718" s="11"/>
      <c r="BW1718" s="11"/>
      <c r="BX1718" s="11"/>
      <c r="BY1718" s="11"/>
      <c r="BZ1718" s="11"/>
    </row>
    <row r="1719" spans="1:78" x14ac:dyDescent="0.2">
      <c r="A1719" t="s">
        <v>2331</v>
      </c>
      <c r="B1719" t="s">
        <v>322</v>
      </c>
      <c r="C1719" t="s">
        <v>1483</v>
      </c>
      <c r="D1719" t="s">
        <v>61</v>
      </c>
      <c r="E1719" t="s">
        <v>567</v>
      </c>
      <c r="F1719" t="s">
        <v>1113</v>
      </c>
      <c r="G1719" t="s">
        <v>567</v>
      </c>
      <c r="H1719" t="s">
        <v>1113</v>
      </c>
      <c r="AK1719">
        <v>9.25</v>
      </c>
      <c r="AN1719">
        <v>7.05</v>
      </c>
      <c r="BR1719" t="s">
        <v>67</v>
      </c>
      <c r="BS1719" s="1">
        <v>44824</v>
      </c>
      <c r="BT1719" t="s">
        <v>2329</v>
      </c>
      <c r="BU1719">
        <v>2930</v>
      </c>
      <c r="BX1719" s="11"/>
      <c r="BY1719" s="11"/>
      <c r="BZ1719" s="11"/>
    </row>
    <row r="1720" spans="1:78" x14ac:dyDescent="0.2">
      <c r="A1720" s="10" t="s">
        <v>2334</v>
      </c>
      <c r="B1720" s="10"/>
      <c r="C1720" s="10" t="s">
        <v>1483</v>
      </c>
      <c r="D1720" s="10" t="s">
        <v>61</v>
      </c>
      <c r="E1720" s="10" t="s">
        <v>567</v>
      </c>
      <c r="F1720" s="10" t="s">
        <v>1113</v>
      </c>
      <c r="G1720" s="10" t="s">
        <v>567</v>
      </c>
      <c r="H1720" s="10" t="s">
        <v>1113</v>
      </c>
      <c r="I1720" s="10"/>
      <c r="J1720" s="10"/>
      <c r="K1720" s="10"/>
      <c r="L1720" s="10"/>
      <c r="M1720" s="10"/>
      <c r="N1720" s="10"/>
      <c r="O1720" s="10"/>
      <c r="P1720" s="10"/>
      <c r="Q1720" s="10"/>
      <c r="R1720" s="10"/>
      <c r="S1720" s="10"/>
      <c r="T1720" s="10"/>
      <c r="U1720" s="10"/>
      <c r="V1720" s="10"/>
      <c r="W1720" s="10"/>
      <c r="X1720" s="10"/>
      <c r="Y1720" s="10"/>
      <c r="Z1720" s="10"/>
      <c r="AA1720" s="10"/>
      <c r="AB1720" s="10"/>
      <c r="AC1720" s="10"/>
      <c r="AD1720" s="10"/>
      <c r="AE1720" s="10"/>
      <c r="AF1720" s="10"/>
      <c r="AG1720" s="10"/>
      <c r="AH1720" s="10"/>
      <c r="AI1720" s="10"/>
      <c r="AJ1720" s="10"/>
      <c r="AK1720" s="10"/>
      <c r="AL1720" s="10"/>
      <c r="AM1720" s="10"/>
      <c r="AN1720" s="10"/>
      <c r="AO1720" s="10"/>
      <c r="AP1720" s="10"/>
      <c r="AQ1720" s="10"/>
      <c r="AR1720" s="10"/>
      <c r="AS1720" s="10"/>
      <c r="AT1720" s="10"/>
      <c r="AU1720" s="10"/>
      <c r="AV1720" s="10"/>
      <c r="AW1720" s="10"/>
      <c r="AX1720" s="10"/>
      <c r="AY1720" s="10"/>
      <c r="AZ1720" s="10"/>
      <c r="BA1720" s="10"/>
      <c r="BB1720" s="10"/>
      <c r="BC1720" s="10"/>
      <c r="BD1720" s="10"/>
      <c r="BE1720" s="10"/>
      <c r="BF1720" s="10"/>
      <c r="BG1720" s="10"/>
      <c r="BH1720" s="10"/>
      <c r="BI1720" s="10"/>
      <c r="BJ1720" s="10"/>
      <c r="BK1720" s="10"/>
      <c r="BL1720" s="10"/>
      <c r="BM1720" s="10"/>
      <c r="BN1720" s="10"/>
      <c r="BO1720" s="10"/>
      <c r="BP1720" s="10"/>
      <c r="BQ1720" s="10"/>
      <c r="BR1720" s="10" t="s">
        <v>67</v>
      </c>
      <c r="BS1720" s="12">
        <v>44824</v>
      </c>
      <c r="BT1720" s="10" t="s">
        <v>2329</v>
      </c>
      <c r="BU1720">
        <v>2930</v>
      </c>
      <c r="BV1720" s="10" t="s">
        <v>60</v>
      </c>
      <c r="BW1720" s="10"/>
      <c r="BX1720" s="11"/>
      <c r="BY1720" s="11"/>
      <c r="BZ1720" s="11"/>
    </row>
    <row r="1721" spans="1:78" x14ac:dyDescent="0.2">
      <c r="A1721" t="s">
        <v>2332</v>
      </c>
      <c r="C1721" t="s">
        <v>1483</v>
      </c>
      <c r="D1721" t="s">
        <v>61</v>
      </c>
      <c r="E1721" t="s">
        <v>567</v>
      </c>
      <c r="F1721" t="s">
        <v>1113</v>
      </c>
      <c r="G1721" t="s">
        <v>567</v>
      </c>
      <c r="H1721" t="s">
        <v>1113</v>
      </c>
      <c r="BE1721">
        <v>10.3</v>
      </c>
      <c r="BH1721">
        <v>6.9</v>
      </c>
      <c r="BR1721" t="s">
        <v>67</v>
      </c>
      <c r="BS1721" s="1">
        <v>44824</v>
      </c>
      <c r="BT1721" t="s">
        <v>2329</v>
      </c>
      <c r="BU1721">
        <v>2930</v>
      </c>
      <c r="BV1721" t="s">
        <v>60</v>
      </c>
      <c r="BX1721" s="11"/>
      <c r="BY1721" s="11"/>
      <c r="BZ1721" s="11"/>
    </row>
    <row r="1722" spans="1:78" x14ac:dyDescent="0.2">
      <c r="A1722" t="s">
        <v>2333</v>
      </c>
      <c r="C1722" t="s">
        <v>1483</v>
      </c>
      <c r="D1722" t="s">
        <v>61</v>
      </c>
      <c r="E1722" t="s">
        <v>567</v>
      </c>
      <c r="F1722" t="s">
        <v>1113</v>
      </c>
      <c r="G1722" t="s">
        <v>567</v>
      </c>
      <c r="H1722" t="s">
        <v>1113</v>
      </c>
      <c r="BA1722">
        <v>8.65</v>
      </c>
      <c r="BD1722">
        <v>8.1999999999999993</v>
      </c>
      <c r="BF1722">
        <v>7.7</v>
      </c>
      <c r="BH1722">
        <v>7.7</v>
      </c>
      <c r="BR1722" t="s">
        <v>67</v>
      </c>
      <c r="BS1722" s="1">
        <v>44824</v>
      </c>
      <c r="BT1722" t="s">
        <v>2329</v>
      </c>
      <c r="BU1722">
        <v>2930</v>
      </c>
      <c r="BX1722" s="11"/>
      <c r="BY1722" s="11"/>
      <c r="BZ1722" s="11"/>
    </row>
    <row r="1723" spans="1:78" x14ac:dyDescent="0.2">
      <c r="A1723" t="s">
        <v>1115</v>
      </c>
      <c r="C1723" t="s">
        <v>1483</v>
      </c>
      <c r="D1723" t="s">
        <v>61</v>
      </c>
      <c r="E1723" t="s">
        <v>567</v>
      </c>
      <c r="F1723" t="s">
        <v>1113</v>
      </c>
      <c r="G1723" t="s">
        <v>567</v>
      </c>
      <c r="H1723" t="s">
        <v>1113</v>
      </c>
      <c r="AO1723">
        <v>12.7</v>
      </c>
      <c r="AR1723">
        <v>9.1</v>
      </c>
      <c r="AS1723">
        <v>12.3</v>
      </c>
      <c r="AV1723">
        <v>10.3</v>
      </c>
      <c r="BA1723">
        <v>9.4</v>
      </c>
      <c r="BB1723">
        <v>8</v>
      </c>
      <c r="BC1723">
        <v>7.8</v>
      </c>
      <c r="BD1723">
        <v>8</v>
      </c>
      <c r="BR1723" t="s">
        <v>67</v>
      </c>
      <c r="BS1723"/>
      <c r="BT1723" t="s">
        <v>275</v>
      </c>
      <c r="BU1723">
        <v>17228</v>
      </c>
      <c r="BV1723" t="s">
        <v>60</v>
      </c>
      <c r="BW1723" t="s">
        <v>275</v>
      </c>
      <c r="BX1723" s="11"/>
      <c r="BY1723" s="11"/>
      <c r="BZ1723" s="11"/>
    </row>
    <row r="1724" spans="1:78" x14ac:dyDescent="0.2">
      <c r="A1724" t="s">
        <v>1116</v>
      </c>
      <c r="C1724" t="s">
        <v>1483</v>
      </c>
      <c r="D1724" t="s">
        <v>61</v>
      </c>
      <c r="E1724" t="s">
        <v>567</v>
      </c>
      <c r="F1724" t="s">
        <v>1113</v>
      </c>
      <c r="G1724" t="s">
        <v>567</v>
      </c>
      <c r="H1724" t="s">
        <v>1113</v>
      </c>
      <c r="AK1724">
        <v>9.8000000000000007</v>
      </c>
      <c r="AN1724">
        <v>7.9</v>
      </c>
      <c r="AS1724">
        <v>10.6</v>
      </c>
      <c r="AV1724">
        <v>9.5</v>
      </c>
      <c r="BA1724">
        <v>8.1999999999999993</v>
      </c>
      <c r="BB1724">
        <v>7.8</v>
      </c>
      <c r="BC1724">
        <v>7.8</v>
      </c>
      <c r="BD1724">
        <v>7.8</v>
      </c>
      <c r="BE1724">
        <v>9.5</v>
      </c>
      <c r="BF1724">
        <v>7</v>
      </c>
      <c r="BG1724">
        <v>5.95</v>
      </c>
      <c r="BH1724">
        <v>7</v>
      </c>
      <c r="BR1724" t="s">
        <v>67</v>
      </c>
      <c r="BS1724"/>
      <c r="BT1724" t="s">
        <v>275</v>
      </c>
      <c r="BU1724">
        <v>17228</v>
      </c>
      <c r="BV1724" t="s">
        <v>60</v>
      </c>
      <c r="BW1724" t="s">
        <v>275</v>
      </c>
      <c r="BX1724" s="11"/>
      <c r="BY1724" s="11"/>
      <c r="BZ1724" s="11"/>
    </row>
    <row r="1725" spans="1:78" x14ac:dyDescent="0.2">
      <c r="A1725" t="s">
        <v>1117</v>
      </c>
      <c r="C1725" t="s">
        <v>1483</v>
      </c>
      <c r="D1725" t="s">
        <v>61</v>
      </c>
      <c r="E1725" t="s">
        <v>567</v>
      </c>
      <c r="F1725" t="s">
        <v>1113</v>
      </c>
      <c r="G1725" t="s">
        <v>567</v>
      </c>
      <c r="H1725" t="s">
        <v>1113</v>
      </c>
      <c r="BB1725">
        <v>7.6</v>
      </c>
      <c r="BD1725">
        <v>7.6</v>
      </c>
      <c r="BQ1725" t="s">
        <v>1118</v>
      </c>
      <c r="BR1725" t="s">
        <v>67</v>
      </c>
      <c r="BS1725"/>
      <c r="BT1725" t="s">
        <v>275</v>
      </c>
      <c r="BU1725">
        <v>17228</v>
      </c>
      <c r="BX1725" s="11"/>
      <c r="BY1725" s="11"/>
      <c r="BZ1725" s="11"/>
    </row>
    <row r="1726" spans="1:78" x14ac:dyDescent="0.2">
      <c r="A1726" t="s">
        <v>2069</v>
      </c>
      <c r="C1726" t="s">
        <v>1483</v>
      </c>
      <c r="D1726" t="s">
        <v>61</v>
      </c>
      <c r="E1726" t="s">
        <v>567</v>
      </c>
      <c r="F1726" t="s">
        <v>1113</v>
      </c>
      <c r="G1726" t="s">
        <v>567</v>
      </c>
      <c r="H1726" t="s">
        <v>1113</v>
      </c>
      <c r="AS1726">
        <v>13.2</v>
      </c>
      <c r="AV1726">
        <v>11.4</v>
      </c>
      <c r="AW1726">
        <v>10.4</v>
      </c>
      <c r="AX1726">
        <v>8.1</v>
      </c>
      <c r="AY1726">
        <v>7.9</v>
      </c>
      <c r="AZ1726">
        <v>8.1</v>
      </c>
      <c r="BA1726">
        <v>9.1</v>
      </c>
      <c r="BB1726">
        <v>8.3000000000000007</v>
      </c>
      <c r="BC1726">
        <v>7.8</v>
      </c>
      <c r="BD1726">
        <v>8.3000000000000007</v>
      </c>
      <c r="BE1726">
        <v>10.7</v>
      </c>
      <c r="BF1726">
        <v>7.7</v>
      </c>
      <c r="BG1726">
        <v>6.7</v>
      </c>
      <c r="BH1726">
        <v>7.7</v>
      </c>
      <c r="BQ1726" s="9" t="s">
        <v>3439</v>
      </c>
      <c r="BR1726" t="s">
        <v>67</v>
      </c>
      <c r="BS1726" s="1">
        <v>44816</v>
      </c>
      <c r="BT1726" t="s">
        <v>1910</v>
      </c>
      <c r="BU1726">
        <v>2585</v>
      </c>
      <c r="BX1726" s="11"/>
      <c r="BY1726" s="11"/>
      <c r="BZ1726" s="11"/>
    </row>
    <row r="1727" spans="1:78" x14ac:dyDescent="0.2">
      <c r="A1727" t="s">
        <v>2070</v>
      </c>
      <c r="C1727" t="s">
        <v>1483</v>
      </c>
      <c r="D1727" t="s">
        <v>61</v>
      </c>
      <c r="E1727" t="s">
        <v>567</v>
      </c>
      <c r="F1727" t="s">
        <v>1113</v>
      </c>
      <c r="G1727" t="s">
        <v>567</v>
      </c>
      <c r="H1727" t="s">
        <v>1113</v>
      </c>
      <c r="AS1727">
        <v>10.199999999999999</v>
      </c>
      <c r="AV1727">
        <v>8.4</v>
      </c>
      <c r="BR1727" t="s">
        <v>67</v>
      </c>
      <c r="BS1727" s="1">
        <v>44816</v>
      </c>
      <c r="BT1727" t="s">
        <v>1910</v>
      </c>
      <c r="BU1727">
        <v>2585</v>
      </c>
      <c r="BX1727" s="11"/>
      <c r="BY1727" s="11"/>
      <c r="BZ1727" s="11"/>
    </row>
    <row r="1728" spans="1:78" x14ac:dyDescent="0.2">
      <c r="A1728" t="s">
        <v>2071</v>
      </c>
      <c r="C1728" t="s">
        <v>1483</v>
      </c>
      <c r="D1728" t="s">
        <v>61</v>
      </c>
      <c r="E1728" t="s">
        <v>567</v>
      </c>
      <c r="F1728" t="s">
        <v>1113</v>
      </c>
      <c r="G1728" t="s">
        <v>567</v>
      </c>
      <c r="H1728" t="s">
        <v>1113</v>
      </c>
      <c r="AO1728">
        <v>11.4</v>
      </c>
      <c r="AR1728">
        <v>10.4</v>
      </c>
      <c r="AS1728">
        <v>11.7</v>
      </c>
      <c r="AV1728">
        <v>10.9</v>
      </c>
      <c r="AW1728">
        <v>9.6</v>
      </c>
      <c r="AX1728">
        <v>7.8</v>
      </c>
      <c r="AY1728">
        <v>7.2</v>
      </c>
      <c r="AZ1728">
        <v>7.8</v>
      </c>
      <c r="BA1728">
        <v>8.6999999999999993</v>
      </c>
      <c r="BB1728">
        <v>8.5</v>
      </c>
      <c r="BC1728">
        <v>8.3000000000000007</v>
      </c>
      <c r="BD1728">
        <v>8.5</v>
      </c>
      <c r="BE1728">
        <v>10.5</v>
      </c>
      <c r="BF1728">
        <v>7.8</v>
      </c>
      <c r="BG1728">
        <v>7.3</v>
      </c>
      <c r="BH1728">
        <v>7.8</v>
      </c>
      <c r="BR1728" t="s">
        <v>67</v>
      </c>
      <c r="BS1728" s="1">
        <v>44816</v>
      </c>
      <c r="BT1728" t="s">
        <v>1910</v>
      </c>
      <c r="BU1728">
        <v>2585</v>
      </c>
      <c r="BX1728" s="11"/>
      <c r="BY1728" s="11"/>
      <c r="BZ1728" s="11"/>
    </row>
    <row r="1729" spans="1:78" x14ac:dyDescent="0.2">
      <c r="A1729" t="s">
        <v>2072</v>
      </c>
      <c r="C1729" t="s">
        <v>1483</v>
      </c>
      <c r="D1729" t="s">
        <v>61</v>
      </c>
      <c r="E1729" t="s">
        <v>567</v>
      </c>
      <c r="F1729" t="s">
        <v>1113</v>
      </c>
      <c r="G1729" t="s">
        <v>567</v>
      </c>
      <c r="H1729" t="s">
        <v>1113</v>
      </c>
      <c r="AK1729">
        <v>10</v>
      </c>
      <c r="AN1729">
        <v>8</v>
      </c>
      <c r="AO1729">
        <v>11.4</v>
      </c>
      <c r="AR1729">
        <v>10</v>
      </c>
      <c r="BQ1729" t="s">
        <v>2087</v>
      </c>
      <c r="BR1729" t="s">
        <v>67</v>
      </c>
      <c r="BS1729" s="1">
        <v>44816</v>
      </c>
      <c r="BT1729" t="s">
        <v>1910</v>
      </c>
      <c r="BU1729">
        <v>2585</v>
      </c>
      <c r="BX1729" s="11"/>
      <c r="BY1729" s="11"/>
      <c r="BZ1729" s="11"/>
    </row>
    <row r="1730" spans="1:78" x14ac:dyDescent="0.2">
      <c r="A1730" t="s">
        <v>2061</v>
      </c>
      <c r="C1730" t="s">
        <v>1483</v>
      </c>
      <c r="D1730" t="s">
        <v>61</v>
      </c>
      <c r="E1730" t="s">
        <v>567</v>
      </c>
      <c r="F1730" t="s">
        <v>1113</v>
      </c>
      <c r="G1730" t="s">
        <v>567</v>
      </c>
      <c r="H1730" t="s">
        <v>1113</v>
      </c>
      <c r="Q1730">
        <v>12</v>
      </c>
      <c r="U1730">
        <v>12.1</v>
      </c>
      <c r="X1730">
        <v>15.4</v>
      </c>
      <c r="Y1730">
        <v>9</v>
      </c>
      <c r="Z1730">
        <v>13.5</v>
      </c>
      <c r="AA1730">
        <v>12.9</v>
      </c>
      <c r="AB1730">
        <v>13.5</v>
      </c>
      <c r="AC1730">
        <v>8.5</v>
      </c>
      <c r="AD1730">
        <v>14.5</v>
      </c>
      <c r="AE1730">
        <v>13.6</v>
      </c>
      <c r="AF1730">
        <v>14.5</v>
      </c>
      <c r="AG1730">
        <v>7</v>
      </c>
      <c r="AH1730">
        <v>11.9</v>
      </c>
      <c r="AI1730">
        <v>10.3</v>
      </c>
      <c r="AJ1730">
        <v>11.9</v>
      </c>
      <c r="BQ1730" s="9" t="s">
        <v>3440</v>
      </c>
      <c r="BR1730" t="s">
        <v>67</v>
      </c>
      <c r="BS1730" s="1">
        <v>44816</v>
      </c>
      <c r="BT1730" t="s">
        <v>1910</v>
      </c>
      <c r="BU1730">
        <v>2585</v>
      </c>
      <c r="BX1730" s="11"/>
      <c r="BY1730" s="11"/>
      <c r="BZ1730" s="11"/>
    </row>
    <row r="1731" spans="1:78" x14ac:dyDescent="0.2">
      <c r="A1731" t="s">
        <v>2061</v>
      </c>
      <c r="C1731" t="s">
        <v>1483</v>
      </c>
      <c r="D1731" t="s">
        <v>61</v>
      </c>
      <c r="E1731" t="s">
        <v>567</v>
      </c>
      <c r="F1731" t="s">
        <v>1113</v>
      </c>
      <c r="G1731" t="s">
        <v>567</v>
      </c>
      <c r="H1731" t="s">
        <v>1113</v>
      </c>
      <c r="M1731">
        <v>10</v>
      </c>
      <c r="Q1731">
        <v>12.7</v>
      </c>
      <c r="X1731">
        <v>15.6</v>
      </c>
      <c r="Y1731">
        <v>9</v>
      </c>
      <c r="Z1731">
        <v>13</v>
      </c>
      <c r="AA1731">
        <v>13</v>
      </c>
      <c r="AB1731">
        <v>13</v>
      </c>
      <c r="AC1731">
        <v>8.6</v>
      </c>
      <c r="AD1731">
        <v>14.3</v>
      </c>
      <c r="AE1731">
        <v>13</v>
      </c>
      <c r="AF1731">
        <v>14.3</v>
      </c>
      <c r="AG1731">
        <v>7.2</v>
      </c>
      <c r="AH1731">
        <v>11.7</v>
      </c>
      <c r="AI1731">
        <v>10.3</v>
      </c>
      <c r="AJ1731">
        <v>11.7</v>
      </c>
      <c r="BQ1731" s="9" t="s">
        <v>3441</v>
      </c>
      <c r="BR1731" t="s">
        <v>67</v>
      </c>
      <c r="BS1731" s="1">
        <v>44816</v>
      </c>
      <c r="BT1731" t="s">
        <v>1910</v>
      </c>
      <c r="BU1731">
        <v>2585</v>
      </c>
      <c r="BX1731" s="11"/>
      <c r="BY1731" s="11"/>
      <c r="BZ1731" s="11"/>
    </row>
    <row r="1732" spans="1:78" x14ac:dyDescent="0.2">
      <c r="A1732" t="s">
        <v>2073</v>
      </c>
      <c r="C1732" t="s">
        <v>1483</v>
      </c>
      <c r="D1732" t="s">
        <v>61</v>
      </c>
      <c r="E1732" t="s">
        <v>567</v>
      </c>
      <c r="F1732" t="s">
        <v>1113</v>
      </c>
      <c r="G1732" t="s">
        <v>567</v>
      </c>
      <c r="H1732" t="s">
        <v>1113</v>
      </c>
      <c r="AS1732">
        <v>10.4</v>
      </c>
      <c r="AV1732">
        <v>9.6999999999999993</v>
      </c>
      <c r="AW1732">
        <v>9</v>
      </c>
      <c r="AX1732">
        <v>7.5</v>
      </c>
      <c r="AY1732">
        <v>7.4</v>
      </c>
      <c r="AZ1732">
        <v>7.5</v>
      </c>
      <c r="BA1732">
        <v>8.6999999999999993</v>
      </c>
      <c r="BB1732">
        <v>8.5</v>
      </c>
      <c r="BC1732">
        <v>8.1</v>
      </c>
      <c r="BD1732">
        <v>8.5</v>
      </c>
      <c r="BE1732">
        <v>10.5</v>
      </c>
      <c r="BF1732">
        <v>8.1</v>
      </c>
      <c r="BG1732">
        <v>7.3</v>
      </c>
      <c r="BH1732">
        <v>8.1</v>
      </c>
      <c r="BR1732" t="s">
        <v>67</v>
      </c>
      <c r="BS1732" s="1">
        <v>44816</v>
      </c>
      <c r="BT1732" t="s">
        <v>1910</v>
      </c>
      <c r="BU1732">
        <v>2585</v>
      </c>
      <c r="BX1732" s="11"/>
      <c r="BY1732" s="11"/>
      <c r="BZ1732" s="11"/>
    </row>
    <row r="1733" spans="1:78" x14ac:dyDescent="0.2">
      <c r="A1733" t="s">
        <v>2062</v>
      </c>
      <c r="C1733" t="s">
        <v>1483</v>
      </c>
      <c r="D1733" t="s">
        <v>61</v>
      </c>
      <c r="E1733" t="s">
        <v>567</v>
      </c>
      <c r="F1733" t="s">
        <v>1113</v>
      </c>
      <c r="G1733" t="s">
        <v>567</v>
      </c>
      <c r="H1733" t="s">
        <v>1113</v>
      </c>
      <c r="M1733">
        <v>11.1</v>
      </c>
      <c r="P1733">
        <v>12.3</v>
      </c>
      <c r="BQ1733" s="9" t="s">
        <v>3442</v>
      </c>
      <c r="BR1733" t="s">
        <v>67</v>
      </c>
      <c r="BS1733" s="1">
        <v>44816</v>
      </c>
      <c r="BT1733" t="s">
        <v>1910</v>
      </c>
      <c r="BU1733">
        <v>2585</v>
      </c>
      <c r="BX1733" s="11"/>
      <c r="BY1733" s="11"/>
      <c r="BZ1733" s="11"/>
    </row>
    <row r="1734" spans="1:78" x14ac:dyDescent="0.2">
      <c r="A1734" t="s">
        <v>2062</v>
      </c>
      <c r="C1734" t="s">
        <v>1483</v>
      </c>
      <c r="D1734" t="s">
        <v>61</v>
      </c>
      <c r="E1734" t="s">
        <v>567</v>
      </c>
      <c r="F1734" t="s">
        <v>1113</v>
      </c>
      <c r="G1734" t="s">
        <v>567</v>
      </c>
      <c r="H1734" t="s">
        <v>1113</v>
      </c>
      <c r="AS1734">
        <v>11.8</v>
      </c>
      <c r="AV1734">
        <v>11</v>
      </c>
      <c r="AW1734">
        <v>10.199999999999999</v>
      </c>
      <c r="AX1734">
        <v>8.6</v>
      </c>
      <c r="AY1734">
        <v>8.4</v>
      </c>
      <c r="AZ1734">
        <v>8.6</v>
      </c>
      <c r="BR1734" t="s">
        <v>67</v>
      </c>
      <c r="BS1734" s="1">
        <v>44816</v>
      </c>
      <c r="BT1734" t="s">
        <v>1910</v>
      </c>
      <c r="BU1734">
        <v>2585</v>
      </c>
      <c r="BX1734" s="11"/>
      <c r="BY1734" s="11"/>
      <c r="BZ1734" s="11"/>
    </row>
    <row r="1735" spans="1:78" x14ac:dyDescent="0.2">
      <c r="A1735" t="s">
        <v>2074</v>
      </c>
      <c r="C1735" t="s">
        <v>1483</v>
      </c>
      <c r="D1735" t="s">
        <v>61</v>
      </c>
      <c r="E1735" t="s">
        <v>567</v>
      </c>
      <c r="F1735" t="s">
        <v>1113</v>
      </c>
      <c r="G1735" t="s">
        <v>567</v>
      </c>
      <c r="H1735" t="s">
        <v>1113</v>
      </c>
      <c r="AS1735">
        <v>12</v>
      </c>
      <c r="AV1735">
        <v>10.9</v>
      </c>
      <c r="AW1735">
        <v>9.6</v>
      </c>
      <c r="AX1735">
        <v>8.3000000000000007</v>
      </c>
      <c r="AY1735">
        <v>7.5</v>
      </c>
      <c r="AZ1735">
        <v>8.3000000000000007</v>
      </c>
      <c r="BQ1735" s="9" t="s">
        <v>3435</v>
      </c>
      <c r="BR1735" t="s">
        <v>67</v>
      </c>
      <c r="BS1735" s="1">
        <v>44816</v>
      </c>
      <c r="BT1735" t="s">
        <v>1910</v>
      </c>
      <c r="BU1735">
        <v>2585</v>
      </c>
      <c r="BX1735" s="11"/>
      <c r="BY1735" s="11"/>
      <c r="BZ1735" s="11"/>
    </row>
    <row r="1736" spans="1:78" x14ac:dyDescent="0.2">
      <c r="A1736" t="s">
        <v>2075</v>
      </c>
      <c r="C1736" t="s">
        <v>1483</v>
      </c>
      <c r="D1736" t="s">
        <v>61</v>
      </c>
      <c r="E1736" t="s">
        <v>567</v>
      </c>
      <c r="F1736" t="s">
        <v>1113</v>
      </c>
      <c r="G1736" t="s">
        <v>567</v>
      </c>
      <c r="H1736" t="s">
        <v>1113</v>
      </c>
      <c r="BA1736">
        <v>9.4</v>
      </c>
      <c r="BB1736">
        <v>8</v>
      </c>
      <c r="BC1736">
        <v>8.1</v>
      </c>
      <c r="BD1736">
        <v>8.1</v>
      </c>
      <c r="BE1736">
        <v>11.3</v>
      </c>
      <c r="BF1736">
        <v>8</v>
      </c>
      <c r="BG1736">
        <v>7.3</v>
      </c>
      <c r="BH1736">
        <v>8</v>
      </c>
      <c r="BR1736" t="s">
        <v>67</v>
      </c>
      <c r="BS1736" s="1">
        <v>44816</v>
      </c>
      <c r="BT1736" t="s">
        <v>1910</v>
      </c>
      <c r="BU1736">
        <v>2585</v>
      </c>
      <c r="BX1736" s="11"/>
      <c r="BY1736" s="11"/>
      <c r="BZ1736" s="11"/>
    </row>
    <row r="1737" spans="1:78" x14ac:dyDescent="0.2">
      <c r="A1737" t="s">
        <v>2063</v>
      </c>
      <c r="C1737" t="s">
        <v>1483</v>
      </c>
      <c r="D1737" t="s">
        <v>61</v>
      </c>
      <c r="E1737" t="s">
        <v>567</v>
      </c>
      <c r="F1737" t="s">
        <v>1113</v>
      </c>
      <c r="G1737" t="s">
        <v>567</v>
      </c>
      <c r="H1737" t="s">
        <v>1113</v>
      </c>
      <c r="M1737">
        <v>8</v>
      </c>
      <c r="P1737">
        <v>9.1999999999999993</v>
      </c>
      <c r="BQ1737" s="9" t="s">
        <v>2068</v>
      </c>
      <c r="BR1737" t="s">
        <v>67</v>
      </c>
      <c r="BS1737" s="1">
        <v>44816</v>
      </c>
      <c r="BT1737" t="s">
        <v>1910</v>
      </c>
      <c r="BU1737">
        <v>2585</v>
      </c>
      <c r="BX1737" s="11"/>
      <c r="BY1737" s="11"/>
      <c r="BZ1737" s="11"/>
    </row>
    <row r="1738" spans="1:78" x14ac:dyDescent="0.2">
      <c r="A1738" t="s">
        <v>2063</v>
      </c>
      <c r="C1738" t="s">
        <v>1483</v>
      </c>
      <c r="D1738" t="s">
        <v>61</v>
      </c>
      <c r="E1738" t="s">
        <v>567</v>
      </c>
      <c r="F1738" t="s">
        <v>1113</v>
      </c>
      <c r="G1738" t="s">
        <v>567</v>
      </c>
      <c r="H1738" t="s">
        <v>1113</v>
      </c>
      <c r="M1738">
        <v>8.1</v>
      </c>
      <c r="P1738">
        <v>9.5</v>
      </c>
      <c r="Q1738">
        <v>9.8000000000000007</v>
      </c>
      <c r="T1738">
        <v>12.5</v>
      </c>
      <c r="BQ1738" s="9" t="s">
        <v>3443</v>
      </c>
      <c r="BR1738" t="s">
        <v>67</v>
      </c>
      <c r="BS1738" s="1">
        <v>44816</v>
      </c>
      <c r="BT1738" t="s">
        <v>1910</v>
      </c>
      <c r="BU1738">
        <v>2585</v>
      </c>
      <c r="BX1738" s="11"/>
      <c r="BY1738" s="11"/>
      <c r="BZ1738" s="11"/>
    </row>
    <row r="1739" spans="1:78" x14ac:dyDescent="0.2">
      <c r="A1739" t="s">
        <v>2076</v>
      </c>
      <c r="C1739" t="s">
        <v>1483</v>
      </c>
      <c r="D1739" t="s">
        <v>61</v>
      </c>
      <c r="E1739" t="s">
        <v>567</v>
      </c>
      <c r="F1739" t="s">
        <v>1113</v>
      </c>
      <c r="G1739" t="s">
        <v>567</v>
      </c>
      <c r="H1739" t="s">
        <v>1113</v>
      </c>
      <c r="BA1739">
        <v>9.1</v>
      </c>
      <c r="BB1739">
        <v>8.6999999999999993</v>
      </c>
      <c r="BC1739">
        <v>8.3000000000000007</v>
      </c>
      <c r="BD1739">
        <v>8.6999999999999993</v>
      </c>
      <c r="BR1739" t="s">
        <v>67</v>
      </c>
      <c r="BS1739" s="1">
        <v>44816</v>
      </c>
      <c r="BT1739" t="s">
        <v>1910</v>
      </c>
      <c r="BU1739">
        <v>2585</v>
      </c>
      <c r="BX1739" s="11"/>
      <c r="BY1739" s="11"/>
      <c r="BZ1739" s="11"/>
    </row>
    <row r="1740" spans="1:78" x14ac:dyDescent="0.2">
      <c r="A1740" t="s">
        <v>2077</v>
      </c>
      <c r="C1740" t="s">
        <v>1483</v>
      </c>
      <c r="D1740" t="s">
        <v>61</v>
      </c>
      <c r="E1740" t="s">
        <v>567</v>
      </c>
      <c r="F1740" t="s">
        <v>1113</v>
      </c>
      <c r="G1740" t="s">
        <v>567</v>
      </c>
      <c r="H1740" t="s">
        <v>1113</v>
      </c>
      <c r="AO1740">
        <v>11.7</v>
      </c>
      <c r="AR1740">
        <v>9.8000000000000007</v>
      </c>
      <c r="AS1740">
        <v>11.4</v>
      </c>
      <c r="AV1740">
        <v>9.8000000000000007</v>
      </c>
      <c r="AY1740">
        <v>7.2</v>
      </c>
      <c r="AZ1740">
        <v>7.2</v>
      </c>
      <c r="BA1740">
        <v>8.6999999999999993</v>
      </c>
      <c r="BB1740">
        <v>7.5</v>
      </c>
      <c r="BC1740">
        <v>7.5</v>
      </c>
      <c r="BD1740">
        <v>7.5</v>
      </c>
      <c r="BE1740">
        <v>10.8</v>
      </c>
      <c r="BF1740">
        <v>7</v>
      </c>
      <c r="BG1740">
        <v>6.6</v>
      </c>
      <c r="BH1740">
        <v>7</v>
      </c>
      <c r="BQ1740" s="9" t="s">
        <v>3444</v>
      </c>
      <c r="BR1740" t="s">
        <v>67</v>
      </c>
      <c r="BS1740" s="1">
        <v>44816</v>
      </c>
      <c r="BT1740" t="s">
        <v>1910</v>
      </c>
      <c r="BU1740">
        <v>2585</v>
      </c>
      <c r="BX1740" s="11"/>
      <c r="BY1740" s="11"/>
      <c r="BZ1740" s="11"/>
    </row>
    <row r="1741" spans="1:78" x14ac:dyDescent="0.2">
      <c r="A1741" t="s">
        <v>2064</v>
      </c>
      <c r="C1741" t="s">
        <v>1483</v>
      </c>
      <c r="D1741" t="s">
        <v>61</v>
      </c>
      <c r="E1741" t="s">
        <v>567</v>
      </c>
      <c r="F1741" t="s">
        <v>1113</v>
      </c>
      <c r="G1741" t="s">
        <v>567</v>
      </c>
      <c r="H1741" t="s">
        <v>1113</v>
      </c>
      <c r="BR1741" t="s">
        <v>67</v>
      </c>
      <c r="BS1741" s="1">
        <v>44816</v>
      </c>
      <c r="BT1741" t="s">
        <v>1910</v>
      </c>
      <c r="BU1741">
        <v>2585</v>
      </c>
      <c r="BX1741" s="11"/>
      <c r="BY1741" s="11"/>
      <c r="BZ1741" s="11"/>
    </row>
    <row r="1742" spans="1:78" x14ac:dyDescent="0.2">
      <c r="A1742" t="s">
        <v>2078</v>
      </c>
      <c r="C1742" t="s">
        <v>1483</v>
      </c>
      <c r="D1742" t="s">
        <v>61</v>
      </c>
      <c r="E1742" t="s">
        <v>567</v>
      </c>
      <c r="F1742" t="s">
        <v>1113</v>
      </c>
      <c r="G1742" t="s">
        <v>567</v>
      </c>
      <c r="H1742" t="s">
        <v>1113</v>
      </c>
      <c r="AK1742">
        <v>9.3000000000000007</v>
      </c>
      <c r="AO1742">
        <v>11.6</v>
      </c>
      <c r="AR1742">
        <v>9</v>
      </c>
      <c r="AS1742">
        <v>11.5</v>
      </c>
      <c r="AV1742">
        <v>9.6999999999999993</v>
      </c>
      <c r="BR1742" t="s">
        <v>67</v>
      </c>
      <c r="BS1742" s="1">
        <v>44816</v>
      </c>
      <c r="BT1742" t="s">
        <v>1910</v>
      </c>
      <c r="BU1742">
        <v>2585</v>
      </c>
      <c r="BX1742" s="11"/>
      <c r="BY1742" s="11"/>
      <c r="BZ1742" s="11"/>
    </row>
    <row r="1743" spans="1:78" x14ac:dyDescent="0.2">
      <c r="A1743" t="s">
        <v>2079</v>
      </c>
      <c r="C1743" t="s">
        <v>1483</v>
      </c>
      <c r="D1743" t="s">
        <v>61</v>
      </c>
      <c r="E1743" t="s">
        <v>567</v>
      </c>
      <c r="F1743" t="s">
        <v>1113</v>
      </c>
      <c r="G1743" t="s">
        <v>567</v>
      </c>
      <c r="H1743" t="s">
        <v>1113</v>
      </c>
      <c r="BA1743">
        <v>7.8</v>
      </c>
      <c r="BB1743">
        <v>7.3</v>
      </c>
      <c r="BC1743">
        <v>7.2</v>
      </c>
      <c r="BD1743">
        <v>7.3</v>
      </c>
      <c r="BE1743">
        <v>10.199999999999999</v>
      </c>
      <c r="BF1743">
        <v>7.1</v>
      </c>
      <c r="BG1743">
        <v>6.1</v>
      </c>
      <c r="BH1743">
        <v>7.1</v>
      </c>
      <c r="BR1743" t="s">
        <v>67</v>
      </c>
      <c r="BS1743" s="1">
        <v>44816</v>
      </c>
      <c r="BT1743" t="s">
        <v>1910</v>
      </c>
      <c r="BU1743">
        <v>2585</v>
      </c>
      <c r="BX1743" s="11"/>
      <c r="BY1743" s="11"/>
      <c r="BZ1743" s="11"/>
    </row>
    <row r="1744" spans="1:78" x14ac:dyDescent="0.2">
      <c r="A1744" t="s">
        <v>2065</v>
      </c>
      <c r="C1744" t="s">
        <v>1483</v>
      </c>
      <c r="D1744" t="s">
        <v>61</v>
      </c>
      <c r="E1744" t="s">
        <v>567</v>
      </c>
      <c r="F1744" t="s">
        <v>1113</v>
      </c>
      <c r="G1744" t="s">
        <v>567</v>
      </c>
      <c r="H1744" t="s">
        <v>1113</v>
      </c>
      <c r="U1744">
        <v>10.8</v>
      </c>
      <c r="X1744">
        <v>17.3</v>
      </c>
      <c r="BR1744" t="s">
        <v>67</v>
      </c>
      <c r="BS1744" s="1">
        <v>44816</v>
      </c>
      <c r="BT1744" t="s">
        <v>1910</v>
      </c>
      <c r="BU1744">
        <v>2585</v>
      </c>
      <c r="BX1744" s="11"/>
      <c r="BY1744" s="11"/>
      <c r="BZ1744" s="11"/>
    </row>
    <row r="1745" spans="1:78" x14ac:dyDescent="0.2">
      <c r="A1745" t="s">
        <v>2080</v>
      </c>
      <c r="C1745" t="s">
        <v>1483</v>
      </c>
      <c r="D1745" t="s">
        <v>61</v>
      </c>
      <c r="E1745" t="s">
        <v>567</v>
      </c>
      <c r="F1745" t="s">
        <v>1113</v>
      </c>
      <c r="G1745" t="s">
        <v>567</v>
      </c>
      <c r="H1745" t="s">
        <v>1113</v>
      </c>
      <c r="AX1745">
        <v>8.3000000000000007</v>
      </c>
      <c r="AY1745">
        <v>7.9</v>
      </c>
      <c r="AZ1745">
        <v>8.3000000000000007</v>
      </c>
      <c r="BB1745">
        <v>8.4</v>
      </c>
      <c r="BC1745">
        <v>7.9</v>
      </c>
      <c r="BD1745">
        <v>8.4</v>
      </c>
      <c r="BE1745">
        <v>10.7</v>
      </c>
      <c r="BF1745">
        <v>8</v>
      </c>
      <c r="BG1745">
        <v>7.6</v>
      </c>
      <c r="BH1745">
        <v>8</v>
      </c>
      <c r="BR1745" t="s">
        <v>67</v>
      </c>
      <c r="BS1745" s="1">
        <v>44816</v>
      </c>
      <c r="BT1745" t="s">
        <v>1910</v>
      </c>
      <c r="BU1745">
        <v>2585</v>
      </c>
      <c r="BX1745" s="11"/>
      <c r="BY1745" s="11"/>
      <c r="BZ1745" s="11"/>
    </row>
    <row r="1746" spans="1:78" x14ac:dyDescent="0.2">
      <c r="A1746" t="s">
        <v>2081</v>
      </c>
      <c r="C1746" t="s">
        <v>1483</v>
      </c>
      <c r="D1746" t="s">
        <v>61</v>
      </c>
      <c r="E1746" t="s">
        <v>567</v>
      </c>
      <c r="F1746" t="s">
        <v>1113</v>
      </c>
      <c r="G1746" t="s">
        <v>567</v>
      </c>
      <c r="H1746" t="s">
        <v>1113</v>
      </c>
      <c r="BR1746" t="s">
        <v>67</v>
      </c>
      <c r="BS1746" s="1">
        <v>44816</v>
      </c>
      <c r="BT1746" t="s">
        <v>1910</v>
      </c>
      <c r="BU1746">
        <v>2585</v>
      </c>
      <c r="BX1746" s="11"/>
      <c r="BY1746" s="11"/>
      <c r="BZ1746" s="11"/>
    </row>
    <row r="1747" spans="1:78" s="6" customFormat="1" x14ac:dyDescent="0.2">
      <c r="A1747" t="s">
        <v>2066</v>
      </c>
      <c r="B1747"/>
      <c r="C1747" t="s">
        <v>1483</v>
      </c>
      <c r="D1747" t="s">
        <v>61</v>
      </c>
      <c r="E1747" t="s">
        <v>567</v>
      </c>
      <c r="F1747" t="s">
        <v>1113</v>
      </c>
      <c r="G1747" t="s">
        <v>567</v>
      </c>
      <c r="H1747" t="s">
        <v>1113</v>
      </c>
      <c r="I1747"/>
      <c r="J1747"/>
      <c r="K1747"/>
      <c r="L1747"/>
      <c r="M1747"/>
      <c r="N1747"/>
      <c r="O1747"/>
      <c r="P1747"/>
      <c r="Q1747"/>
      <c r="R1747"/>
      <c r="S1747"/>
      <c r="T1747"/>
      <c r="U1747">
        <v>11.6</v>
      </c>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t="s">
        <v>67</v>
      </c>
      <c r="BS1747" s="1">
        <v>44816</v>
      </c>
      <c r="BT1747" t="s">
        <v>1910</v>
      </c>
      <c r="BU1747">
        <v>2585</v>
      </c>
      <c r="BV1747"/>
      <c r="BW1747"/>
      <c r="BX1747" s="11"/>
      <c r="BY1747" s="11"/>
      <c r="BZ1747" s="11"/>
    </row>
    <row r="1748" spans="1:78" x14ac:dyDescent="0.2">
      <c r="A1748" t="s">
        <v>2082</v>
      </c>
      <c r="C1748" t="s">
        <v>1483</v>
      </c>
      <c r="D1748" t="s">
        <v>61</v>
      </c>
      <c r="E1748" t="s">
        <v>567</v>
      </c>
      <c r="F1748" t="s">
        <v>1113</v>
      </c>
      <c r="G1748" t="s">
        <v>567</v>
      </c>
      <c r="H1748" t="s">
        <v>1113</v>
      </c>
      <c r="AW1748">
        <v>9.3000000000000007</v>
      </c>
      <c r="AX1748">
        <v>8</v>
      </c>
      <c r="AZ1748">
        <v>8</v>
      </c>
      <c r="BR1748" t="s">
        <v>67</v>
      </c>
      <c r="BS1748" s="1">
        <v>44816</v>
      </c>
      <c r="BT1748" t="s">
        <v>1910</v>
      </c>
      <c r="BU1748">
        <v>2585</v>
      </c>
      <c r="BX1748" s="11"/>
      <c r="BY1748" s="11"/>
      <c r="BZ1748" s="11"/>
    </row>
    <row r="1749" spans="1:78" x14ac:dyDescent="0.2">
      <c r="A1749" t="s">
        <v>2067</v>
      </c>
      <c r="C1749" t="s">
        <v>1483</v>
      </c>
      <c r="D1749" t="s">
        <v>61</v>
      </c>
      <c r="E1749" t="s">
        <v>567</v>
      </c>
      <c r="F1749" t="s">
        <v>1113</v>
      </c>
      <c r="G1749" t="s">
        <v>567</v>
      </c>
      <c r="H1749" t="s">
        <v>1113</v>
      </c>
      <c r="M1749">
        <v>10.3</v>
      </c>
      <c r="P1749">
        <v>11.1</v>
      </c>
      <c r="BR1749" t="s">
        <v>67</v>
      </c>
      <c r="BS1749" s="1">
        <v>44816</v>
      </c>
      <c r="BT1749" t="s">
        <v>1910</v>
      </c>
      <c r="BU1749">
        <v>2585</v>
      </c>
      <c r="BX1749" s="11"/>
      <c r="BY1749" s="11"/>
      <c r="BZ1749" s="11"/>
    </row>
    <row r="1750" spans="1:78" s="19" customFormat="1" x14ac:dyDescent="0.2">
      <c r="A1750" t="s">
        <v>2083</v>
      </c>
      <c r="B1750"/>
      <c r="C1750" t="s">
        <v>1483</v>
      </c>
      <c r="D1750" t="s">
        <v>61</v>
      </c>
      <c r="E1750" t="s">
        <v>567</v>
      </c>
      <c r="F1750" t="s">
        <v>1113</v>
      </c>
      <c r="G1750" t="s">
        <v>567</v>
      </c>
      <c r="H1750" t="s">
        <v>1113</v>
      </c>
      <c r="I1750"/>
      <c r="J1750"/>
      <c r="K1750"/>
      <c r="L1750"/>
      <c r="M1750"/>
      <c r="N1750"/>
      <c r="O1750"/>
      <c r="P1750"/>
      <c r="Q1750"/>
      <c r="R1750"/>
      <c r="S1750"/>
      <c r="T1750"/>
      <c r="U1750"/>
      <c r="V1750"/>
      <c r="W1750"/>
      <c r="X1750"/>
      <c r="Y1750"/>
      <c r="Z1750"/>
      <c r="AA1750"/>
      <c r="AB1750"/>
      <c r="AC1750"/>
      <c r="AD1750"/>
      <c r="AE1750"/>
      <c r="AF1750"/>
      <c r="AG1750"/>
      <c r="AH1750"/>
      <c r="AI1750"/>
      <c r="AJ1750"/>
      <c r="AK1750"/>
      <c r="AL1750"/>
      <c r="AM1750"/>
      <c r="AN1750"/>
      <c r="AO1750">
        <v>10.5</v>
      </c>
      <c r="AP1750"/>
      <c r="AQ1750"/>
      <c r="AR1750">
        <v>8.8000000000000007</v>
      </c>
      <c r="AS1750">
        <v>10</v>
      </c>
      <c r="AT1750"/>
      <c r="AU1750"/>
      <c r="AV1750">
        <v>8.9</v>
      </c>
      <c r="AW1750">
        <v>8.9</v>
      </c>
      <c r="AX1750">
        <v>8</v>
      </c>
      <c r="AY1750">
        <v>7.4</v>
      </c>
      <c r="AZ1750">
        <v>8</v>
      </c>
      <c r="BA1750">
        <v>8</v>
      </c>
      <c r="BB1750">
        <v>7.9</v>
      </c>
      <c r="BC1750">
        <v>7.2</v>
      </c>
      <c r="BD1750">
        <v>7.9</v>
      </c>
      <c r="BE1750">
        <v>9.5</v>
      </c>
      <c r="BF1750">
        <v>6.9</v>
      </c>
      <c r="BG1750">
        <v>5.8</v>
      </c>
      <c r="BH1750">
        <v>6.9</v>
      </c>
      <c r="BI1750"/>
      <c r="BJ1750"/>
      <c r="BK1750"/>
      <c r="BL1750"/>
      <c r="BM1750"/>
      <c r="BN1750"/>
      <c r="BO1750"/>
      <c r="BP1750"/>
      <c r="BQ1750" s="9" t="s">
        <v>3445</v>
      </c>
      <c r="BR1750" t="s">
        <v>67</v>
      </c>
      <c r="BS1750" s="1">
        <v>44816</v>
      </c>
      <c r="BT1750" t="s">
        <v>1910</v>
      </c>
      <c r="BU1750">
        <v>2585</v>
      </c>
      <c r="BV1750"/>
      <c r="BW1750"/>
      <c r="BX1750" s="11"/>
      <c r="BY1750" s="11"/>
      <c r="BZ1750" s="11"/>
    </row>
    <row r="1751" spans="1:78" s="19" customFormat="1" x14ac:dyDescent="0.2">
      <c r="A1751" t="s">
        <v>2084</v>
      </c>
      <c r="B1751"/>
      <c r="C1751" t="s">
        <v>1483</v>
      </c>
      <c r="D1751" t="s">
        <v>61</v>
      </c>
      <c r="E1751" t="s">
        <v>567</v>
      </c>
      <c r="F1751" t="s">
        <v>1113</v>
      </c>
      <c r="G1751" t="s">
        <v>567</v>
      </c>
      <c r="H1751" t="s">
        <v>1113</v>
      </c>
      <c r="I1751"/>
      <c r="J1751"/>
      <c r="K1751"/>
      <c r="L1751"/>
      <c r="M1751"/>
      <c r="N1751"/>
      <c r="O1751"/>
      <c r="P1751"/>
      <c r="Q1751"/>
      <c r="R1751"/>
      <c r="S1751"/>
      <c r="T1751"/>
      <c r="U1751"/>
      <c r="V1751"/>
      <c r="W1751"/>
      <c r="X1751"/>
      <c r="Y1751"/>
      <c r="Z1751"/>
      <c r="AA1751"/>
      <c r="AB1751"/>
      <c r="AC1751"/>
      <c r="AD1751"/>
      <c r="AE1751"/>
      <c r="AF1751"/>
      <c r="AG1751"/>
      <c r="AH1751"/>
      <c r="AI1751"/>
      <c r="AJ1751"/>
      <c r="AK1751">
        <v>9</v>
      </c>
      <c r="AL1751"/>
      <c r="AM1751"/>
      <c r="AN1751">
        <v>7.1</v>
      </c>
      <c r="AO1751"/>
      <c r="AP1751"/>
      <c r="AQ1751"/>
      <c r="AR1751">
        <v>9.8000000000000007</v>
      </c>
      <c r="AS1751">
        <v>11.2</v>
      </c>
      <c r="AT1751"/>
      <c r="AU1751"/>
      <c r="AV1751">
        <v>10.6</v>
      </c>
      <c r="AW1751">
        <v>9.6</v>
      </c>
      <c r="AX1751"/>
      <c r="AY1751"/>
      <c r="AZ1751"/>
      <c r="BA1751"/>
      <c r="BB1751"/>
      <c r="BC1751">
        <v>7.9</v>
      </c>
      <c r="BD1751">
        <v>7.9</v>
      </c>
      <c r="BE1751">
        <v>11.7</v>
      </c>
      <c r="BF1751">
        <v>7.6</v>
      </c>
      <c r="BG1751"/>
      <c r="BH1751">
        <v>7.6</v>
      </c>
      <c r="BI1751"/>
      <c r="BJ1751"/>
      <c r="BK1751"/>
      <c r="BL1751"/>
      <c r="BM1751"/>
      <c r="BN1751"/>
      <c r="BO1751"/>
      <c r="BP1751"/>
      <c r="BQ1751" t="s">
        <v>3446</v>
      </c>
      <c r="BR1751" t="s">
        <v>67</v>
      </c>
      <c r="BS1751" s="1">
        <v>44816</v>
      </c>
      <c r="BT1751" t="s">
        <v>1910</v>
      </c>
      <c r="BU1751">
        <v>2585</v>
      </c>
      <c r="BV1751"/>
      <c r="BW1751"/>
      <c r="BX1751" s="11"/>
      <c r="BY1751" s="11"/>
      <c r="BZ1751" s="11"/>
    </row>
    <row r="1752" spans="1:78" s="19" customFormat="1" x14ac:dyDescent="0.2">
      <c r="A1752" t="s">
        <v>2085</v>
      </c>
      <c r="B1752"/>
      <c r="C1752" t="s">
        <v>1483</v>
      </c>
      <c r="D1752" t="s">
        <v>61</v>
      </c>
      <c r="E1752" t="s">
        <v>567</v>
      </c>
      <c r="F1752" t="s">
        <v>1113</v>
      </c>
      <c r="G1752" t="s">
        <v>567</v>
      </c>
      <c r="H1752" t="s">
        <v>1113</v>
      </c>
      <c r="I1752"/>
      <c r="J1752"/>
      <c r="K1752"/>
      <c r="L1752"/>
      <c r="M1752"/>
      <c r="N1752"/>
      <c r="O1752"/>
      <c r="P1752"/>
      <c r="Q1752"/>
      <c r="R1752"/>
      <c r="S1752"/>
      <c r="T1752"/>
      <c r="U1752"/>
      <c r="V1752"/>
      <c r="W1752"/>
      <c r="X1752"/>
      <c r="Y1752"/>
      <c r="Z1752"/>
      <c r="AA1752"/>
      <c r="AB1752"/>
      <c r="AC1752"/>
      <c r="AD1752"/>
      <c r="AE1752"/>
      <c r="AF1752"/>
      <c r="AG1752"/>
      <c r="AH1752"/>
      <c r="AI1752"/>
      <c r="AJ1752"/>
      <c r="AK1752"/>
      <c r="AL1752"/>
      <c r="AM1752"/>
      <c r="AN1752"/>
      <c r="AO1752">
        <v>12.5</v>
      </c>
      <c r="AP1752"/>
      <c r="AQ1752"/>
      <c r="AR1752"/>
      <c r="AS1752">
        <v>12.4</v>
      </c>
      <c r="AT1752"/>
      <c r="AU1752"/>
      <c r="AV1752"/>
      <c r="AW1752"/>
      <c r="AX1752"/>
      <c r="AY1752"/>
      <c r="AZ1752"/>
      <c r="BA1752"/>
      <c r="BB1752"/>
      <c r="BC1752"/>
      <c r="BD1752"/>
      <c r="BE1752"/>
      <c r="BF1752"/>
      <c r="BG1752"/>
      <c r="BH1752"/>
      <c r="BI1752"/>
      <c r="BJ1752"/>
      <c r="BK1752"/>
      <c r="BL1752"/>
      <c r="BM1752"/>
      <c r="BN1752"/>
      <c r="BO1752"/>
      <c r="BP1752"/>
      <c r="BQ1752" t="s">
        <v>3447</v>
      </c>
      <c r="BR1752" t="s">
        <v>67</v>
      </c>
      <c r="BS1752" s="1">
        <v>44816</v>
      </c>
      <c r="BT1752" t="s">
        <v>1910</v>
      </c>
      <c r="BU1752">
        <v>2585</v>
      </c>
      <c r="BV1752"/>
      <c r="BW1752"/>
      <c r="BX1752" s="11"/>
      <c r="BY1752" s="11"/>
      <c r="BZ1752" s="11"/>
    </row>
    <row r="1753" spans="1:78" s="19" customFormat="1" x14ac:dyDescent="0.2">
      <c r="A1753" t="s">
        <v>1119</v>
      </c>
      <c r="B1753"/>
      <c r="C1753" t="s">
        <v>1483</v>
      </c>
      <c r="D1753" t="s">
        <v>61</v>
      </c>
      <c r="E1753" t="s">
        <v>567</v>
      </c>
      <c r="F1753" t="s">
        <v>1113</v>
      </c>
      <c r="G1753" t="s">
        <v>567</v>
      </c>
      <c r="H1753" t="s">
        <v>1113</v>
      </c>
      <c r="I1753"/>
      <c r="J1753"/>
      <c r="K1753"/>
      <c r="L1753"/>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v>10</v>
      </c>
      <c r="AX1753">
        <v>6.8</v>
      </c>
      <c r="AY1753">
        <v>6.1</v>
      </c>
      <c r="AZ1753">
        <v>6.8</v>
      </c>
      <c r="BA1753"/>
      <c r="BB1753"/>
      <c r="BC1753"/>
      <c r="BD1753"/>
      <c r="BE1753"/>
      <c r="BF1753"/>
      <c r="BG1753"/>
      <c r="BH1753"/>
      <c r="BI1753"/>
      <c r="BJ1753"/>
      <c r="BK1753"/>
      <c r="BL1753"/>
      <c r="BM1753"/>
      <c r="BN1753"/>
      <c r="BO1753"/>
      <c r="BP1753"/>
      <c r="BQ1753"/>
      <c r="BR1753" t="s">
        <v>67</v>
      </c>
      <c r="BS1753"/>
      <c r="BT1753" t="s">
        <v>275</v>
      </c>
      <c r="BU1753">
        <v>17228</v>
      </c>
      <c r="BV1753"/>
      <c r="BW1753"/>
      <c r="BX1753" s="11"/>
      <c r="BY1753" s="11"/>
      <c r="BZ1753" s="11"/>
    </row>
    <row r="1754" spans="1:78" x14ac:dyDescent="0.2">
      <c r="A1754" t="s">
        <v>2086</v>
      </c>
      <c r="C1754" t="s">
        <v>1483</v>
      </c>
      <c r="D1754" t="s">
        <v>61</v>
      </c>
      <c r="E1754" t="s">
        <v>567</v>
      </c>
      <c r="F1754" t="s">
        <v>1113</v>
      </c>
      <c r="G1754" t="s">
        <v>567</v>
      </c>
      <c r="H1754" t="s">
        <v>1113</v>
      </c>
      <c r="I1754" t="b">
        <v>0</v>
      </c>
      <c r="AS1754">
        <v>12.5</v>
      </c>
      <c r="AV1754">
        <v>11.1</v>
      </c>
      <c r="BQ1754" t="s">
        <v>2088</v>
      </c>
      <c r="BR1754" t="s">
        <v>67</v>
      </c>
      <c r="BS1754" s="1">
        <v>44816</v>
      </c>
      <c r="BT1754" t="s">
        <v>1910</v>
      </c>
      <c r="BU1754">
        <v>2585</v>
      </c>
      <c r="BX1754" s="11"/>
      <c r="BY1754" s="11"/>
      <c r="BZ1754" s="11"/>
    </row>
    <row r="1755" spans="1:78" x14ac:dyDescent="0.2">
      <c r="A1755" t="s">
        <v>2086</v>
      </c>
      <c r="C1755" t="s">
        <v>1483</v>
      </c>
      <c r="D1755" t="s">
        <v>61</v>
      </c>
      <c r="E1755" t="s">
        <v>567</v>
      </c>
      <c r="F1755" t="s">
        <v>1113</v>
      </c>
      <c r="G1755" t="s">
        <v>567</v>
      </c>
      <c r="H1755" t="s">
        <v>1113</v>
      </c>
      <c r="I1755" t="b">
        <v>0</v>
      </c>
      <c r="AK1755">
        <v>9.6</v>
      </c>
      <c r="AN1755">
        <v>7.4</v>
      </c>
      <c r="AO1755">
        <v>10.7</v>
      </c>
      <c r="AR1755">
        <v>9.1999999999999993</v>
      </c>
      <c r="BQ1755" t="s">
        <v>2088</v>
      </c>
      <c r="BR1755" t="s">
        <v>67</v>
      </c>
      <c r="BS1755" s="1">
        <v>44816</v>
      </c>
      <c r="BT1755" t="s">
        <v>1910</v>
      </c>
      <c r="BU1755">
        <v>2585</v>
      </c>
      <c r="BX1755" s="11"/>
      <c r="BY1755" s="11"/>
      <c r="BZ1755" s="11"/>
    </row>
    <row r="1756" spans="1:78" x14ac:dyDescent="0.2">
      <c r="A1756" t="s">
        <v>1834</v>
      </c>
      <c r="C1756" t="s">
        <v>1483</v>
      </c>
      <c r="D1756" t="s">
        <v>61</v>
      </c>
      <c r="E1756" t="s">
        <v>567</v>
      </c>
      <c r="F1756" t="s">
        <v>1113</v>
      </c>
      <c r="G1756" t="s">
        <v>567</v>
      </c>
      <c r="H1756" t="s">
        <v>1113</v>
      </c>
      <c r="L1756" t="s">
        <v>1839</v>
      </c>
      <c r="M1756">
        <v>10.792</v>
      </c>
      <c r="P1756">
        <v>13.131</v>
      </c>
      <c r="Q1756">
        <v>10.773</v>
      </c>
      <c r="T1756">
        <v>15.180999999999999</v>
      </c>
      <c r="BR1756" t="s">
        <v>67</v>
      </c>
      <c r="BS1756" s="1">
        <v>44812</v>
      </c>
      <c r="BT1756" t="s">
        <v>1701</v>
      </c>
      <c r="BU1756">
        <v>1420</v>
      </c>
      <c r="BX1756" s="11"/>
      <c r="BY1756" s="11"/>
      <c r="BZ1756" s="11"/>
    </row>
    <row r="1757" spans="1:78" x14ac:dyDescent="0.2">
      <c r="A1757" t="s">
        <v>1838</v>
      </c>
      <c r="C1757" t="s">
        <v>1483</v>
      </c>
      <c r="D1757" t="s">
        <v>61</v>
      </c>
      <c r="E1757" t="s">
        <v>567</v>
      </c>
      <c r="F1757" t="s">
        <v>1113</v>
      </c>
      <c r="G1757" t="s">
        <v>567</v>
      </c>
      <c r="H1757" t="s">
        <v>1113</v>
      </c>
      <c r="L1757" t="s">
        <v>1761</v>
      </c>
      <c r="Y1757">
        <v>8.4619999999999997</v>
      </c>
      <c r="AB1757">
        <v>11.185</v>
      </c>
      <c r="BQ1757" t="s">
        <v>1747</v>
      </c>
      <c r="BR1757" t="s">
        <v>67</v>
      </c>
      <c r="BS1757" s="1">
        <v>44812</v>
      </c>
      <c r="BT1757" t="s">
        <v>1701</v>
      </c>
      <c r="BU1757">
        <v>1420</v>
      </c>
      <c r="BX1757" s="11"/>
      <c r="BY1757" s="11"/>
      <c r="BZ1757" s="11"/>
    </row>
    <row r="1758" spans="1:78" x14ac:dyDescent="0.2">
      <c r="A1758" t="s">
        <v>1836</v>
      </c>
      <c r="C1758" t="s">
        <v>1483</v>
      </c>
      <c r="D1758" t="s">
        <v>61</v>
      </c>
      <c r="E1758" t="s">
        <v>567</v>
      </c>
      <c r="F1758" t="s">
        <v>1113</v>
      </c>
      <c r="G1758" t="s">
        <v>567</v>
      </c>
      <c r="H1758" t="s">
        <v>1113</v>
      </c>
      <c r="L1758" t="s">
        <v>1840</v>
      </c>
      <c r="Q1758">
        <v>10</v>
      </c>
      <c r="T1758">
        <v>13</v>
      </c>
      <c r="BQ1758" t="s">
        <v>1835</v>
      </c>
      <c r="BR1758" t="s">
        <v>67</v>
      </c>
      <c r="BS1758" s="1">
        <v>44812</v>
      </c>
      <c r="BT1758" t="s">
        <v>1701</v>
      </c>
      <c r="BU1758">
        <v>1420</v>
      </c>
      <c r="BX1758" s="11"/>
      <c r="BY1758" s="11"/>
      <c r="BZ1758" s="11"/>
    </row>
    <row r="1759" spans="1:78" x14ac:dyDescent="0.2">
      <c r="A1759" s="10" t="s">
        <v>1845</v>
      </c>
      <c r="B1759" s="10"/>
      <c r="C1759" s="10" t="s">
        <v>1483</v>
      </c>
      <c r="D1759" s="10" t="s">
        <v>61</v>
      </c>
      <c r="E1759" s="10" t="s">
        <v>567</v>
      </c>
      <c r="F1759" s="10" t="s">
        <v>1113</v>
      </c>
      <c r="G1759" s="10" t="s">
        <v>567</v>
      </c>
      <c r="H1759" s="10" t="s">
        <v>1113</v>
      </c>
      <c r="I1759" s="10"/>
      <c r="J1759" s="10"/>
      <c r="K1759" s="10"/>
      <c r="L1759" s="10"/>
      <c r="M1759" s="10"/>
      <c r="N1759" s="10"/>
      <c r="O1759" s="10"/>
      <c r="P1759" s="10"/>
      <c r="Q1759" s="10"/>
      <c r="R1759" s="10"/>
      <c r="S1759" s="10"/>
      <c r="T1759" s="10"/>
      <c r="U1759" s="10"/>
      <c r="V1759" s="10"/>
      <c r="W1759" s="10"/>
      <c r="X1759" s="10"/>
      <c r="Y1759" s="10"/>
      <c r="Z1759" s="10"/>
      <c r="AA1759" s="10"/>
      <c r="AB1759" s="10"/>
      <c r="AC1759" s="10"/>
      <c r="AD1759" s="10"/>
      <c r="AE1759" s="10"/>
      <c r="AF1759" s="10"/>
      <c r="AG1759" s="10"/>
      <c r="AH1759" s="10"/>
      <c r="AI1759" s="10"/>
      <c r="AJ1759" s="10"/>
      <c r="AK1759" s="10"/>
      <c r="AL1759" s="10"/>
      <c r="AM1759" s="10"/>
      <c r="AN1759" s="10"/>
      <c r="AO1759" s="10"/>
      <c r="AP1759" s="10"/>
      <c r="AQ1759" s="10"/>
      <c r="AR1759" s="10"/>
      <c r="AS1759" s="10"/>
      <c r="AT1759" s="10"/>
      <c r="AU1759" s="10"/>
      <c r="AV1759" s="10"/>
      <c r="AW1759" s="10"/>
      <c r="AX1759" s="10"/>
      <c r="AY1759" s="10"/>
      <c r="AZ1759" s="10"/>
      <c r="BA1759" s="10"/>
      <c r="BB1759" s="10"/>
      <c r="BC1759" s="10"/>
      <c r="BD1759" s="10"/>
      <c r="BE1759" s="10"/>
      <c r="BF1759" s="10"/>
      <c r="BG1759" s="10"/>
      <c r="BH1759" s="10"/>
      <c r="BI1759" s="10"/>
      <c r="BJ1759" s="10"/>
      <c r="BK1759" s="10"/>
      <c r="BL1759" s="10"/>
      <c r="BM1759" s="10"/>
      <c r="BN1759" s="10"/>
      <c r="BO1759" s="10"/>
      <c r="BP1759" s="10"/>
      <c r="BQ1759" s="10"/>
      <c r="BR1759" s="10" t="s">
        <v>67</v>
      </c>
      <c r="BS1759" s="12">
        <v>44812</v>
      </c>
      <c r="BT1759" s="10" t="s">
        <v>1701</v>
      </c>
      <c r="BU1759" s="10">
        <v>1420</v>
      </c>
      <c r="BV1759" s="10" t="s">
        <v>60</v>
      </c>
      <c r="BW1759" s="10" t="s">
        <v>1701</v>
      </c>
      <c r="BX1759" s="11"/>
      <c r="BY1759" s="11"/>
      <c r="BZ1759" s="11"/>
    </row>
    <row r="1760" spans="1:78" x14ac:dyDescent="0.2">
      <c r="A1760" t="s">
        <v>1843</v>
      </c>
      <c r="C1760" t="s">
        <v>1483</v>
      </c>
      <c r="D1760" t="s">
        <v>61</v>
      </c>
      <c r="E1760" t="s">
        <v>567</v>
      </c>
      <c r="F1760" t="s">
        <v>1113</v>
      </c>
      <c r="G1760" t="s">
        <v>567</v>
      </c>
      <c r="H1760" t="s">
        <v>1113</v>
      </c>
      <c r="L1760" t="s">
        <v>1705</v>
      </c>
      <c r="BE1760">
        <v>9.5640000000000001</v>
      </c>
      <c r="BF1760">
        <v>6.6</v>
      </c>
      <c r="BG1760">
        <v>5.8</v>
      </c>
      <c r="BH1760">
        <v>6.6</v>
      </c>
      <c r="BQ1760" t="s">
        <v>1844</v>
      </c>
      <c r="BR1760" t="s">
        <v>67</v>
      </c>
      <c r="BS1760" s="1">
        <v>44812</v>
      </c>
      <c r="BT1760" t="s">
        <v>1701</v>
      </c>
      <c r="BU1760">
        <v>1420</v>
      </c>
      <c r="BX1760" s="11"/>
      <c r="BY1760" s="11"/>
      <c r="BZ1760" s="11"/>
    </row>
    <row r="1761" spans="1:78" x14ac:dyDescent="0.2">
      <c r="A1761" t="s">
        <v>1842</v>
      </c>
      <c r="C1761" t="s">
        <v>1483</v>
      </c>
      <c r="D1761" t="s">
        <v>61</v>
      </c>
      <c r="E1761" t="s">
        <v>567</v>
      </c>
      <c r="F1761" t="s">
        <v>1113</v>
      </c>
      <c r="G1761" t="s">
        <v>567</v>
      </c>
      <c r="H1761" t="s">
        <v>1113</v>
      </c>
      <c r="L1761" t="s">
        <v>1705</v>
      </c>
      <c r="BA1761">
        <v>8.4600000000000009</v>
      </c>
      <c r="BB1761">
        <v>7.7350000000000003</v>
      </c>
      <c r="BC1761">
        <v>7.1120000000000001</v>
      </c>
      <c r="BD1761">
        <v>7.7350000000000003</v>
      </c>
      <c r="BR1761" t="s">
        <v>67</v>
      </c>
      <c r="BS1761" s="1">
        <v>44812</v>
      </c>
      <c r="BT1761" t="s">
        <v>1701</v>
      </c>
      <c r="BU1761">
        <v>1420</v>
      </c>
      <c r="BX1761" s="11"/>
      <c r="BY1761" s="11"/>
      <c r="BZ1761" s="11"/>
    </row>
    <row r="1762" spans="1:78" x14ac:dyDescent="0.2">
      <c r="A1762" t="s">
        <v>1841</v>
      </c>
      <c r="C1762" t="s">
        <v>1483</v>
      </c>
      <c r="D1762" t="s">
        <v>61</v>
      </c>
      <c r="E1762" t="s">
        <v>567</v>
      </c>
      <c r="F1762" t="s">
        <v>1113</v>
      </c>
      <c r="G1762" t="s">
        <v>567</v>
      </c>
      <c r="H1762" t="s">
        <v>1113</v>
      </c>
      <c r="L1762" t="s">
        <v>1705</v>
      </c>
      <c r="AK1762">
        <v>9.1229999999999993</v>
      </c>
      <c r="AN1762">
        <v>6.1</v>
      </c>
      <c r="BR1762" t="s">
        <v>67</v>
      </c>
      <c r="BS1762" s="1">
        <v>44812</v>
      </c>
      <c r="BT1762" t="s">
        <v>1701</v>
      </c>
      <c r="BU1762">
        <v>1420</v>
      </c>
      <c r="BX1762" s="11"/>
      <c r="BY1762" s="11"/>
      <c r="BZ1762" s="11"/>
    </row>
    <row r="1763" spans="1:78" x14ac:dyDescent="0.2">
      <c r="A1763" t="s">
        <v>1837</v>
      </c>
      <c r="C1763" t="s">
        <v>1483</v>
      </c>
      <c r="D1763" t="s">
        <v>61</v>
      </c>
      <c r="E1763" t="s">
        <v>567</v>
      </c>
      <c r="F1763" t="s">
        <v>1113</v>
      </c>
      <c r="G1763" t="s">
        <v>567</v>
      </c>
      <c r="H1763" t="s">
        <v>1113</v>
      </c>
      <c r="L1763" t="s">
        <v>1751</v>
      </c>
      <c r="AC1763">
        <v>8.1929999999999996</v>
      </c>
      <c r="AF1763">
        <v>11.286</v>
      </c>
      <c r="AG1763">
        <v>7.0339999999999998</v>
      </c>
      <c r="AJ1763">
        <v>9.7449999999999992</v>
      </c>
      <c r="BR1763" t="s">
        <v>67</v>
      </c>
      <c r="BS1763" s="1">
        <v>44812</v>
      </c>
      <c r="BT1763" t="s">
        <v>1701</v>
      </c>
      <c r="BU1763">
        <v>1420</v>
      </c>
      <c r="BV1763" t="s">
        <v>60</v>
      </c>
      <c r="BW1763" t="s">
        <v>1701</v>
      </c>
      <c r="BX1763" s="11"/>
      <c r="BY1763" s="11"/>
      <c r="BZ1763" s="11"/>
    </row>
    <row r="1764" spans="1:78" x14ac:dyDescent="0.2">
      <c r="A1764" s="6"/>
      <c r="B1764" s="6"/>
      <c r="C1764" s="6" t="s">
        <v>1483</v>
      </c>
      <c r="D1764" s="6" t="s">
        <v>61</v>
      </c>
      <c r="E1764" s="6" t="s">
        <v>567</v>
      </c>
      <c r="F1764" s="6" t="s">
        <v>1113</v>
      </c>
      <c r="G1764" s="6" t="s">
        <v>567</v>
      </c>
      <c r="H1764" s="6" t="s">
        <v>1113</v>
      </c>
      <c r="I1764" s="6"/>
      <c r="J1764" s="6"/>
      <c r="K1764" s="6"/>
      <c r="L1764" s="6"/>
      <c r="M1764" s="6"/>
      <c r="N1764" s="6"/>
      <c r="O1764" s="6"/>
      <c r="P1764" s="6"/>
      <c r="Q1764" s="6"/>
      <c r="R1764" s="6"/>
      <c r="S1764" s="6"/>
      <c r="T1764" s="6"/>
      <c r="U1764" s="6"/>
      <c r="V1764" s="6"/>
      <c r="W1764" s="6"/>
      <c r="X1764" s="6"/>
      <c r="Y1764" s="6"/>
      <c r="Z1764" s="6"/>
      <c r="AA1764" s="6"/>
      <c r="AB1764" s="6"/>
      <c r="AC1764" s="6">
        <v>9.5</v>
      </c>
      <c r="AD1764" s="6"/>
      <c r="AE1764" s="6"/>
      <c r="AF1764" s="6">
        <v>13</v>
      </c>
      <c r="AG1764" s="6"/>
      <c r="AH1764" s="6"/>
      <c r="AI1764" s="6"/>
      <c r="AJ1764" s="6"/>
      <c r="AK1764" s="6"/>
      <c r="AL1764" s="6"/>
      <c r="AM1764" s="6"/>
      <c r="AN1764" s="6"/>
      <c r="AO1764" s="6"/>
      <c r="AP1764" s="6"/>
      <c r="AQ1764" s="6"/>
      <c r="AR1764" s="6"/>
      <c r="AS1764" s="6"/>
      <c r="AT1764" s="6"/>
      <c r="AU1764" s="6"/>
      <c r="AV1764" s="6"/>
      <c r="AW1764" s="6"/>
      <c r="AX1764" s="6"/>
      <c r="AY1764" s="6"/>
      <c r="AZ1764" s="6"/>
      <c r="BA1764" s="6"/>
      <c r="BB1764" s="6"/>
      <c r="BC1764" s="6"/>
      <c r="BD1764" s="6"/>
      <c r="BE1764" s="6"/>
      <c r="BF1764" s="6"/>
      <c r="BG1764" s="6"/>
      <c r="BH1764" s="6"/>
      <c r="BI1764" s="6"/>
      <c r="BJ1764" s="6"/>
      <c r="BK1764" s="6"/>
      <c r="BL1764" s="6"/>
      <c r="BM1764" s="6"/>
      <c r="BN1764" s="6"/>
      <c r="BO1764" s="6"/>
      <c r="BP1764" s="6"/>
      <c r="BQ1764" s="6"/>
      <c r="BR1764" s="6" t="s">
        <v>67</v>
      </c>
      <c r="BS1764" s="7">
        <v>44964</v>
      </c>
      <c r="BT1764" s="6" t="s">
        <v>3669</v>
      </c>
      <c r="BU1764" s="58" t="s">
        <v>3702</v>
      </c>
      <c r="BV1764" s="6"/>
      <c r="BW1764" s="6"/>
      <c r="BX1764" s="6"/>
      <c r="BY1764" s="6"/>
      <c r="BZ1764" s="6"/>
    </row>
    <row r="1765" spans="1:78" x14ac:dyDescent="0.2">
      <c r="A1765" s="11" t="s">
        <v>1700</v>
      </c>
      <c r="B1765" s="11"/>
      <c r="C1765" s="11" t="s">
        <v>1483</v>
      </c>
      <c r="D1765" s="11" t="s">
        <v>61</v>
      </c>
      <c r="E1765" s="11" t="s">
        <v>567</v>
      </c>
      <c r="F1765" s="11" t="s">
        <v>1113</v>
      </c>
      <c r="G1765" s="11" t="s">
        <v>567</v>
      </c>
      <c r="H1765" s="11" t="s">
        <v>1663</v>
      </c>
      <c r="I1765" s="11"/>
      <c r="J1765" s="11"/>
      <c r="K1765" s="11"/>
      <c r="L1765" s="11"/>
      <c r="M1765" s="11"/>
      <c r="N1765" s="11"/>
      <c r="O1765" s="11"/>
      <c r="P1765" s="11"/>
      <c r="Q1765" s="11"/>
      <c r="R1765" s="11"/>
      <c r="S1765" s="11"/>
      <c r="T1765" s="11"/>
      <c r="U1765" s="11"/>
      <c r="V1765" s="11"/>
      <c r="W1765" s="11"/>
      <c r="X1765" s="11"/>
      <c r="Y1765" s="11"/>
      <c r="Z1765" s="11"/>
      <c r="AA1765" s="11"/>
      <c r="AB1765" s="11"/>
      <c r="AC1765" s="11"/>
      <c r="AD1765" s="11"/>
      <c r="AE1765" s="11"/>
      <c r="AF1765" s="11"/>
      <c r="AG1765" s="11"/>
      <c r="AH1765" s="11"/>
      <c r="AI1765" s="11"/>
      <c r="AJ1765" s="11"/>
      <c r="AK1765" s="11"/>
      <c r="AL1765" s="11"/>
      <c r="AM1765" s="11"/>
      <c r="AN1765" s="11"/>
      <c r="AO1765" s="11"/>
      <c r="AP1765" s="11"/>
      <c r="AQ1765" s="11"/>
      <c r="AR1765" s="11"/>
      <c r="AS1765" s="11"/>
      <c r="AT1765" s="11"/>
      <c r="AU1765" s="11"/>
      <c r="AV1765" s="11"/>
      <c r="AW1765" s="11"/>
      <c r="AX1765" s="11"/>
      <c r="AY1765" s="11"/>
      <c r="AZ1765" s="11"/>
      <c r="BA1765" s="11"/>
      <c r="BB1765" s="11"/>
      <c r="BC1765" s="11"/>
      <c r="BD1765" s="11"/>
      <c r="BE1765" s="11"/>
      <c r="BF1765" s="11"/>
      <c r="BG1765" s="11"/>
      <c r="BH1765" s="11"/>
      <c r="BI1765" s="11"/>
      <c r="BJ1765" s="11"/>
      <c r="BK1765" s="11"/>
      <c r="BL1765" s="11"/>
      <c r="BM1765" s="11"/>
      <c r="BN1765" s="11"/>
      <c r="BO1765" s="11"/>
      <c r="BP1765" s="11"/>
      <c r="BQ1765" s="11"/>
      <c r="BR1765" s="11"/>
      <c r="BS1765" s="11"/>
      <c r="BT1765" s="11"/>
      <c r="BU1765" s="11"/>
      <c r="BV1765" s="11"/>
      <c r="BW1765" s="11"/>
      <c r="BX1765" s="11"/>
      <c r="BY1765" s="11"/>
      <c r="BZ1765" s="11"/>
    </row>
    <row r="1766" spans="1:78" x14ac:dyDescent="0.2">
      <c r="A1766" t="s">
        <v>2344</v>
      </c>
      <c r="C1766" t="s">
        <v>1483</v>
      </c>
      <c r="D1766" t="s">
        <v>61</v>
      </c>
      <c r="E1766" t="s">
        <v>567</v>
      </c>
      <c r="F1766" t="s">
        <v>1113</v>
      </c>
      <c r="G1766" t="s">
        <v>567</v>
      </c>
      <c r="H1766" t="s">
        <v>1663</v>
      </c>
      <c r="AG1766">
        <v>7</v>
      </c>
      <c r="AJ1766">
        <v>9.5</v>
      </c>
      <c r="BR1766" t="s">
        <v>67</v>
      </c>
      <c r="BS1766" s="1">
        <v>44824</v>
      </c>
      <c r="BT1766" t="s">
        <v>2329</v>
      </c>
      <c r="BU1766">
        <v>2930</v>
      </c>
      <c r="BX1766" s="11"/>
      <c r="BY1766" s="11"/>
      <c r="BZ1766" s="11"/>
    </row>
    <row r="1767" spans="1:78" x14ac:dyDescent="0.2">
      <c r="A1767" t="s">
        <v>2342</v>
      </c>
      <c r="C1767" t="s">
        <v>1483</v>
      </c>
      <c r="D1767" t="s">
        <v>61</v>
      </c>
      <c r="E1767" t="s">
        <v>567</v>
      </c>
      <c r="F1767" t="s">
        <v>1113</v>
      </c>
      <c r="G1767" t="s">
        <v>567</v>
      </c>
      <c r="H1767" t="s">
        <v>1663</v>
      </c>
      <c r="AC1767">
        <v>7.9</v>
      </c>
      <c r="AF1767">
        <v>11.7</v>
      </c>
      <c r="BR1767" t="s">
        <v>67</v>
      </c>
      <c r="BS1767" s="1">
        <v>44824</v>
      </c>
      <c r="BT1767" t="s">
        <v>2329</v>
      </c>
      <c r="BU1767">
        <v>2930</v>
      </c>
      <c r="BX1767" s="11"/>
      <c r="BY1767" s="11"/>
      <c r="BZ1767" s="11"/>
    </row>
    <row r="1768" spans="1:78" x14ac:dyDescent="0.2">
      <c r="A1768" t="s">
        <v>2338</v>
      </c>
      <c r="C1768" t="s">
        <v>1483</v>
      </c>
      <c r="D1768" t="s">
        <v>61</v>
      </c>
      <c r="E1768" t="s">
        <v>567</v>
      </c>
      <c r="F1768" t="s">
        <v>1113</v>
      </c>
      <c r="G1768" t="s">
        <v>567</v>
      </c>
      <c r="H1768" t="s">
        <v>1663</v>
      </c>
      <c r="AS1768">
        <v>10.6</v>
      </c>
      <c r="AV1768">
        <v>8.1999999999999993</v>
      </c>
      <c r="BR1768" t="s">
        <v>67</v>
      </c>
      <c r="BS1768" s="1">
        <v>44824</v>
      </c>
      <c r="BT1768" t="s">
        <v>2329</v>
      </c>
      <c r="BU1768">
        <v>2930</v>
      </c>
      <c r="BX1768" s="11"/>
      <c r="BY1768" s="11"/>
      <c r="BZ1768" s="11"/>
    </row>
    <row r="1769" spans="1:78" x14ac:dyDescent="0.2">
      <c r="A1769" t="s">
        <v>2341</v>
      </c>
      <c r="C1769" t="s">
        <v>1483</v>
      </c>
      <c r="D1769" t="s">
        <v>61</v>
      </c>
      <c r="E1769" t="s">
        <v>567</v>
      </c>
      <c r="F1769" t="s">
        <v>1113</v>
      </c>
      <c r="G1769" t="s">
        <v>567</v>
      </c>
      <c r="H1769" t="s">
        <v>1663</v>
      </c>
      <c r="AS1769">
        <v>10.9</v>
      </c>
      <c r="AV1769">
        <v>8.6</v>
      </c>
      <c r="BR1769" t="s">
        <v>67</v>
      </c>
      <c r="BS1769" s="1">
        <v>44824</v>
      </c>
      <c r="BT1769" t="s">
        <v>2329</v>
      </c>
      <c r="BU1769">
        <v>2930</v>
      </c>
      <c r="BX1769" s="11"/>
      <c r="BY1769" s="11"/>
      <c r="BZ1769" s="11"/>
    </row>
    <row r="1770" spans="1:78" s="4" customFormat="1" x14ac:dyDescent="0.2">
      <c r="A1770" t="s">
        <v>2345</v>
      </c>
      <c r="B1770"/>
      <c r="C1770" t="s">
        <v>1483</v>
      </c>
      <c r="D1770" t="s">
        <v>61</v>
      </c>
      <c r="E1770" t="s">
        <v>567</v>
      </c>
      <c r="F1770" t="s">
        <v>1113</v>
      </c>
      <c r="G1770" t="s">
        <v>567</v>
      </c>
      <c r="H1770" t="s">
        <v>1663</v>
      </c>
      <c r="I1770"/>
      <c r="J1770"/>
      <c r="K1770"/>
      <c r="L1770"/>
      <c r="M1770"/>
      <c r="N1770"/>
      <c r="O1770"/>
      <c r="P1770"/>
      <c r="Q1770"/>
      <c r="R1770"/>
      <c r="S1770"/>
      <c r="T1770"/>
      <c r="U1770"/>
      <c r="V1770"/>
      <c r="W1770"/>
      <c r="X1770"/>
      <c r="Y1770"/>
      <c r="Z1770"/>
      <c r="AA1770"/>
      <c r="AB1770"/>
      <c r="AC1770">
        <v>8.3000000000000007</v>
      </c>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t="s">
        <v>67</v>
      </c>
      <c r="BS1770" s="1">
        <v>44824</v>
      </c>
      <c r="BT1770" t="s">
        <v>2329</v>
      </c>
      <c r="BU1770">
        <v>2930</v>
      </c>
      <c r="BV1770"/>
      <c r="BW1770"/>
      <c r="BX1770" s="11"/>
      <c r="BY1770" s="11"/>
      <c r="BZ1770" s="11"/>
    </row>
    <row r="1771" spans="1:78" s="4" customFormat="1" x14ac:dyDescent="0.2">
      <c r="A1771" t="s">
        <v>2339</v>
      </c>
      <c r="B1771"/>
      <c r="C1771" t="s">
        <v>1483</v>
      </c>
      <c r="D1771" t="s">
        <v>61</v>
      </c>
      <c r="E1771" t="s">
        <v>567</v>
      </c>
      <c r="F1771" t="s">
        <v>1113</v>
      </c>
      <c r="G1771" t="s">
        <v>567</v>
      </c>
      <c r="H1771" t="s">
        <v>1663</v>
      </c>
      <c r="I1771"/>
      <c r="J1771"/>
      <c r="K1771"/>
      <c r="L1771"/>
      <c r="M1771">
        <v>9</v>
      </c>
      <c r="N1771"/>
      <c r="O1771"/>
      <c r="P1771">
        <v>10.25</v>
      </c>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t="s">
        <v>2340</v>
      </c>
      <c r="BR1771" t="s">
        <v>67</v>
      </c>
      <c r="BS1771" s="1">
        <v>44824</v>
      </c>
      <c r="BT1771" t="s">
        <v>2329</v>
      </c>
      <c r="BU1771">
        <v>2930</v>
      </c>
      <c r="BV1771"/>
      <c r="BW1771"/>
      <c r="BX1771" s="11"/>
      <c r="BY1771" s="11"/>
      <c r="BZ1771" s="11"/>
    </row>
    <row r="1772" spans="1:78" x14ac:dyDescent="0.2">
      <c r="A1772" t="s">
        <v>2346</v>
      </c>
      <c r="C1772" t="s">
        <v>1483</v>
      </c>
      <c r="D1772" t="s">
        <v>61</v>
      </c>
      <c r="E1772" t="s">
        <v>567</v>
      </c>
      <c r="F1772" t="s">
        <v>1113</v>
      </c>
      <c r="G1772" t="s">
        <v>567</v>
      </c>
      <c r="H1772" t="s">
        <v>1663</v>
      </c>
      <c r="AC1772">
        <v>7.8</v>
      </c>
      <c r="AF1772">
        <v>10.4</v>
      </c>
      <c r="BR1772" t="s">
        <v>67</v>
      </c>
      <c r="BS1772" s="1">
        <v>44824</v>
      </c>
      <c r="BT1772" t="s">
        <v>2329</v>
      </c>
      <c r="BU1772">
        <v>2930</v>
      </c>
      <c r="BX1772" s="11"/>
      <c r="BY1772" s="11"/>
      <c r="BZ1772" s="11"/>
    </row>
    <row r="1773" spans="1:78" s="19" customFormat="1" x14ac:dyDescent="0.2">
      <c r="A1773" t="s">
        <v>2343</v>
      </c>
      <c r="B1773"/>
      <c r="C1773" t="s">
        <v>1483</v>
      </c>
      <c r="D1773" t="s">
        <v>61</v>
      </c>
      <c r="E1773" t="s">
        <v>567</v>
      </c>
      <c r="F1773" t="s">
        <v>1113</v>
      </c>
      <c r="G1773" t="s">
        <v>567</v>
      </c>
      <c r="H1773" t="s">
        <v>1663</v>
      </c>
      <c r="I1773"/>
      <c r="J1773"/>
      <c r="K1773"/>
      <c r="L1773"/>
      <c r="M1773"/>
      <c r="N1773"/>
      <c r="O1773"/>
      <c r="P1773"/>
      <c r="Q1773"/>
      <c r="R1773"/>
      <c r="S1773"/>
      <c r="T1773"/>
      <c r="U1773"/>
      <c r="V1773"/>
      <c r="W1773"/>
      <c r="X1773"/>
      <c r="Y1773"/>
      <c r="Z1773"/>
      <c r="AA1773"/>
      <c r="AB1773"/>
      <c r="AC1773"/>
      <c r="AD1773"/>
      <c r="AE1773"/>
      <c r="AF1773"/>
      <c r="AG1773">
        <v>7</v>
      </c>
      <c r="AH1773"/>
      <c r="AI1773"/>
      <c r="AJ1773">
        <v>9</v>
      </c>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t="s">
        <v>67</v>
      </c>
      <c r="BS1773" s="1">
        <v>44824</v>
      </c>
      <c r="BT1773" t="s">
        <v>2329</v>
      </c>
      <c r="BU1773">
        <v>2930</v>
      </c>
      <c r="BV1773"/>
      <c r="BW1773"/>
      <c r="BX1773" s="11"/>
      <c r="BY1773" s="11"/>
      <c r="BZ1773" s="11"/>
    </row>
    <row r="1774" spans="1:78" s="19" customFormat="1" x14ac:dyDescent="0.2">
      <c r="A1774" s="11" t="s">
        <v>1700</v>
      </c>
      <c r="B1774" s="11"/>
      <c r="C1774" s="11" t="s">
        <v>1483</v>
      </c>
      <c r="D1774" s="11" t="s">
        <v>61</v>
      </c>
      <c r="E1774" s="11" t="s">
        <v>567</v>
      </c>
      <c r="F1774" s="11" t="s">
        <v>1113</v>
      </c>
      <c r="G1774" s="11" t="s">
        <v>567</v>
      </c>
      <c r="H1774" s="11" t="s">
        <v>441</v>
      </c>
      <c r="I1774" s="11"/>
      <c r="J1774" s="11"/>
      <c r="K1774" s="11"/>
      <c r="L1774" s="11"/>
      <c r="M1774" s="11"/>
      <c r="N1774" s="11"/>
      <c r="O1774" s="11"/>
      <c r="P1774" s="11"/>
      <c r="Q1774" s="11"/>
      <c r="R1774" s="11"/>
      <c r="S1774" s="11"/>
      <c r="T1774" s="11"/>
      <c r="U1774" s="11"/>
      <c r="V1774" s="11"/>
      <c r="W1774" s="11"/>
      <c r="X1774" s="11"/>
      <c r="Y1774" s="11"/>
      <c r="Z1774" s="11"/>
      <c r="AA1774" s="11"/>
      <c r="AB1774" s="11"/>
      <c r="AC1774" s="11"/>
      <c r="AD1774" s="11"/>
      <c r="AE1774" s="11"/>
      <c r="AF1774" s="11"/>
      <c r="AG1774" s="11"/>
      <c r="AH1774" s="11"/>
      <c r="AI1774" s="11"/>
      <c r="AJ1774" s="11"/>
      <c r="AK1774" s="11"/>
      <c r="AL1774" s="11"/>
      <c r="AM1774" s="11"/>
      <c r="AN1774" s="11"/>
      <c r="AO1774" s="11"/>
      <c r="AP1774" s="11"/>
      <c r="AQ1774" s="11"/>
      <c r="AR1774" s="11"/>
      <c r="AS1774" s="11"/>
      <c r="AT1774" s="11"/>
      <c r="AU1774" s="11"/>
      <c r="AV1774" s="11"/>
      <c r="AW1774" s="11"/>
      <c r="AX1774" s="11"/>
      <c r="AY1774" s="11"/>
      <c r="AZ1774" s="11"/>
      <c r="BA1774" s="11"/>
      <c r="BB1774" s="11"/>
      <c r="BC1774" s="11"/>
      <c r="BD1774" s="11"/>
      <c r="BE1774" s="11"/>
      <c r="BF1774" s="11"/>
      <c r="BG1774" s="11"/>
      <c r="BH1774" s="11"/>
      <c r="BI1774" s="11"/>
      <c r="BJ1774" s="11"/>
      <c r="BK1774" s="11"/>
      <c r="BL1774" s="11"/>
      <c r="BM1774" s="11"/>
      <c r="BN1774" s="11"/>
      <c r="BO1774" s="11"/>
      <c r="BP1774" s="11"/>
      <c r="BQ1774" s="11"/>
      <c r="BR1774" s="11"/>
      <c r="BS1774" s="11"/>
      <c r="BT1774" s="11"/>
      <c r="BU1774" s="11"/>
      <c r="BV1774" s="11"/>
      <c r="BW1774" s="11"/>
      <c r="BX1774" s="11"/>
      <c r="BY1774" s="11"/>
      <c r="BZ1774" s="11"/>
    </row>
    <row r="1775" spans="1:78" s="56" customFormat="1" x14ac:dyDescent="0.2">
      <c r="A1775" s="11" t="s">
        <v>1700</v>
      </c>
      <c r="B1775" s="11"/>
      <c r="C1775" s="11" t="s">
        <v>1483</v>
      </c>
      <c r="D1775" s="11" t="s">
        <v>61</v>
      </c>
      <c r="E1775" s="11" t="s">
        <v>567</v>
      </c>
      <c r="F1775" s="11" t="s">
        <v>1113</v>
      </c>
      <c r="G1775" s="11" t="s">
        <v>1114</v>
      </c>
      <c r="H1775" s="11" t="s">
        <v>441</v>
      </c>
      <c r="I1775" s="11"/>
      <c r="J1775" s="11"/>
      <c r="K1775" s="11"/>
      <c r="L1775" s="11"/>
      <c r="M1775" s="11"/>
      <c r="N1775" s="11"/>
      <c r="O1775" s="11"/>
      <c r="P1775" s="11"/>
      <c r="Q1775" s="11"/>
      <c r="R1775" s="11"/>
      <c r="S1775" s="11"/>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1"/>
      <c r="BH1775" s="11"/>
      <c r="BI1775" s="11"/>
      <c r="BJ1775" s="11"/>
      <c r="BK1775" s="11"/>
      <c r="BL1775" s="11"/>
      <c r="BM1775" s="11"/>
      <c r="BN1775" s="11"/>
      <c r="BO1775" s="11"/>
      <c r="BP1775" s="11"/>
      <c r="BQ1775" s="11"/>
      <c r="BR1775" s="11"/>
      <c r="BS1775" s="11"/>
      <c r="BT1775" s="11"/>
      <c r="BU1775" s="11"/>
      <c r="BV1775" s="11"/>
      <c r="BW1775" s="11"/>
      <c r="BX1775" s="11"/>
      <c r="BY1775" s="11"/>
      <c r="BZ1775" s="11"/>
    </row>
    <row r="1776" spans="1:78" s="19" customFormat="1" x14ac:dyDescent="0.2">
      <c r="A1776" t="s">
        <v>1112</v>
      </c>
      <c r="B1776" t="s">
        <v>154</v>
      </c>
      <c r="C1776" t="s">
        <v>1483</v>
      </c>
      <c r="D1776" t="s">
        <v>61</v>
      </c>
      <c r="E1776" t="s">
        <v>567</v>
      </c>
      <c r="F1776" t="s">
        <v>1113</v>
      </c>
      <c r="G1776" t="s">
        <v>1114</v>
      </c>
      <c r="H1776" t="s">
        <v>441</v>
      </c>
      <c r="I1776"/>
      <c r="J1776"/>
      <c r="K1776"/>
      <c r="L1776"/>
      <c r="M1776"/>
      <c r="N1776"/>
      <c r="O1776"/>
      <c r="P1776"/>
      <c r="Q1776"/>
      <c r="R1776"/>
      <c r="S1776"/>
      <c r="T1776"/>
      <c r="U1776"/>
      <c r="V1776"/>
      <c r="W1776"/>
      <c r="X1776"/>
      <c r="Y1776"/>
      <c r="Z1776"/>
      <c r="AA1776"/>
      <c r="AB1776"/>
      <c r="AC1776"/>
      <c r="AD1776"/>
      <c r="AE1776"/>
      <c r="AF1776"/>
      <c r="AG1776"/>
      <c r="AH1776"/>
      <c r="AI1776"/>
      <c r="AJ1776"/>
      <c r="AK1776">
        <v>11</v>
      </c>
      <c r="AL1776"/>
      <c r="AM1776"/>
      <c r="AN1776">
        <v>8.5</v>
      </c>
      <c r="AO1776">
        <v>12.5</v>
      </c>
      <c r="AP1776"/>
      <c r="AQ1776"/>
      <c r="AR1776">
        <v>11</v>
      </c>
      <c r="AS1776">
        <v>13</v>
      </c>
      <c r="AT1776"/>
      <c r="AU1776"/>
      <c r="AV1776">
        <v>11.5</v>
      </c>
      <c r="AW1776">
        <v>10</v>
      </c>
      <c r="AX1776"/>
      <c r="AY1776"/>
      <c r="AZ1776">
        <v>9</v>
      </c>
      <c r="BA1776">
        <v>10</v>
      </c>
      <c r="BB1776"/>
      <c r="BC1776"/>
      <c r="BD1776">
        <v>9</v>
      </c>
      <c r="BE1776">
        <v>11</v>
      </c>
      <c r="BF1776"/>
      <c r="BG1776"/>
      <c r="BH1776">
        <v>8.5</v>
      </c>
      <c r="BI1776"/>
      <c r="BJ1776"/>
      <c r="BK1776"/>
      <c r="BL1776"/>
      <c r="BM1776"/>
      <c r="BN1776"/>
      <c r="BO1776"/>
      <c r="BP1776"/>
      <c r="BQ1776"/>
      <c r="BR1776" t="s">
        <v>67</v>
      </c>
      <c r="BS1776"/>
      <c r="BT1776" t="s">
        <v>345</v>
      </c>
      <c r="BU1776">
        <v>3142</v>
      </c>
      <c r="BV1776" t="s">
        <v>69</v>
      </c>
      <c r="BW1776" t="s">
        <v>345</v>
      </c>
      <c r="BX1776" s="11"/>
      <c r="BY1776" s="11"/>
      <c r="BZ1776" s="11"/>
    </row>
    <row r="1777" spans="1:78" s="19" customFormat="1" x14ac:dyDescent="0.2">
      <c r="A1777" s="10" t="s">
        <v>2614</v>
      </c>
      <c r="B1777" s="10"/>
      <c r="C1777" s="10" t="s">
        <v>1483</v>
      </c>
      <c r="D1777" s="10" t="s">
        <v>61</v>
      </c>
      <c r="E1777" s="10" t="s">
        <v>567</v>
      </c>
      <c r="F1777" s="10" t="s">
        <v>267</v>
      </c>
      <c r="G1777" s="10" t="s">
        <v>567</v>
      </c>
      <c r="H1777" s="10" t="s">
        <v>267</v>
      </c>
      <c r="I1777" s="10"/>
      <c r="J1777" s="10"/>
      <c r="K1777" s="10"/>
      <c r="L1777" s="10"/>
      <c r="M1777" s="10"/>
      <c r="N1777" s="10"/>
      <c r="O1777" s="10"/>
      <c r="P1777" s="10"/>
      <c r="Q1777" s="10"/>
      <c r="R1777" s="10"/>
      <c r="S1777" s="10"/>
      <c r="T1777" s="10"/>
      <c r="U1777" s="10"/>
      <c r="V1777" s="10"/>
      <c r="W1777" s="10"/>
      <c r="X1777" s="10"/>
      <c r="Y1777" s="10"/>
      <c r="Z1777" s="10"/>
      <c r="AA1777" s="10"/>
      <c r="AB1777" s="10"/>
      <c r="AC1777" s="10"/>
      <c r="AD1777" s="10"/>
      <c r="AE1777" s="10"/>
      <c r="AF1777" s="10"/>
      <c r="AG1777" s="10"/>
      <c r="AH1777" s="10"/>
      <c r="AI1777" s="10"/>
      <c r="AJ1777" s="10"/>
      <c r="AK1777" s="10"/>
      <c r="AL1777" s="10"/>
      <c r="AM1777" s="10"/>
      <c r="AN1777" s="10"/>
      <c r="AO1777" s="10"/>
      <c r="AP1777" s="10"/>
      <c r="AQ1777" s="10"/>
      <c r="AR1777" s="10"/>
      <c r="AS1777" s="10"/>
      <c r="AT1777" s="10"/>
      <c r="AU1777" s="10"/>
      <c r="AV1777" s="10"/>
      <c r="AW1777" s="10"/>
      <c r="AX1777" s="10"/>
      <c r="AY1777" s="10"/>
      <c r="AZ1777" s="10"/>
      <c r="BA1777" s="10"/>
      <c r="BB1777" s="10"/>
      <c r="BC1777" s="10"/>
      <c r="BD1777" s="10"/>
      <c r="BE1777" s="10"/>
      <c r="BF1777" s="10"/>
      <c r="BG1777" s="10"/>
      <c r="BH1777" s="10"/>
      <c r="BI1777" s="10"/>
      <c r="BJ1777" s="10"/>
      <c r="BK1777" s="10"/>
      <c r="BL1777" s="10"/>
      <c r="BM1777" s="10"/>
      <c r="BN1777" s="10"/>
      <c r="BO1777" s="10"/>
      <c r="BP1777" s="10"/>
      <c r="BQ1777" s="10" t="s">
        <v>2615</v>
      </c>
      <c r="BR1777" s="10" t="s">
        <v>67</v>
      </c>
      <c r="BS1777" s="12">
        <v>44827</v>
      </c>
      <c r="BT1777" s="10" t="s">
        <v>2590</v>
      </c>
      <c r="BU1777" s="10">
        <v>1985</v>
      </c>
      <c r="BV1777" s="10" t="s">
        <v>60</v>
      </c>
      <c r="BW1777" s="10"/>
      <c r="BX1777" s="11"/>
      <c r="BY1777" s="11"/>
      <c r="BZ1777" s="11"/>
    </row>
    <row r="1778" spans="1:78" x14ac:dyDescent="0.2">
      <c r="A1778" s="11" t="s">
        <v>1700</v>
      </c>
      <c r="B1778" s="11"/>
      <c r="C1778" s="11" t="s">
        <v>1483</v>
      </c>
      <c r="D1778" s="11" t="s">
        <v>61</v>
      </c>
      <c r="E1778" s="11" t="s">
        <v>567</v>
      </c>
      <c r="F1778" s="11"/>
      <c r="G1778" s="11" t="s">
        <v>1665</v>
      </c>
      <c r="H1778" s="11"/>
      <c r="I1778" s="11"/>
      <c r="J1778" s="11"/>
      <c r="K1778" s="11"/>
      <c r="L1778" s="11"/>
      <c r="M1778" s="11"/>
      <c r="N1778" s="11"/>
      <c r="O1778" s="11"/>
      <c r="P1778" s="11"/>
      <c r="Q1778" s="11"/>
      <c r="R1778" s="11"/>
      <c r="S1778" s="11"/>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1"/>
      <c r="BH1778" s="11"/>
      <c r="BI1778" s="11"/>
      <c r="BJ1778" s="11"/>
      <c r="BK1778" s="11"/>
      <c r="BL1778" s="11"/>
      <c r="BM1778" s="11"/>
      <c r="BN1778" s="11"/>
      <c r="BO1778" s="11"/>
      <c r="BP1778" s="11"/>
      <c r="BQ1778" s="11"/>
      <c r="BR1778" s="11"/>
      <c r="BS1778" s="11"/>
      <c r="BT1778" s="11"/>
      <c r="BU1778" s="11"/>
      <c r="BV1778" s="11"/>
      <c r="BW1778" s="11"/>
      <c r="BX1778" s="11"/>
      <c r="BY1778" s="11"/>
      <c r="BZ1778" s="11"/>
    </row>
    <row r="1779" spans="1:78" x14ac:dyDescent="0.2">
      <c r="A1779" s="11" t="s">
        <v>1700</v>
      </c>
      <c r="B1779" s="11"/>
      <c r="C1779" s="11" t="s">
        <v>1483</v>
      </c>
      <c r="D1779" s="11" t="s">
        <v>61</v>
      </c>
      <c r="E1779" s="11" t="s">
        <v>567</v>
      </c>
      <c r="F1779" s="11"/>
      <c r="G1779" s="11" t="s">
        <v>1662</v>
      </c>
      <c r="H1779" s="11"/>
      <c r="I1779" s="11"/>
      <c r="J1779" s="11"/>
      <c r="K1779" s="11"/>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1"/>
      <c r="BH1779" s="11"/>
      <c r="BI1779" s="11"/>
      <c r="BJ1779" s="11"/>
      <c r="BK1779" s="11"/>
      <c r="BL1779" s="11"/>
      <c r="BM1779" s="11"/>
      <c r="BN1779" s="11"/>
      <c r="BO1779" s="11"/>
      <c r="BP1779" s="11"/>
      <c r="BQ1779" s="11"/>
      <c r="BR1779" s="11"/>
      <c r="BS1779" s="11"/>
      <c r="BT1779" s="11"/>
      <c r="BU1779" s="11"/>
      <c r="BV1779" s="11"/>
      <c r="BW1779" s="11"/>
      <c r="BX1779" s="11"/>
      <c r="BY1779" s="11"/>
      <c r="BZ1779" s="11"/>
    </row>
    <row r="1780" spans="1:78" x14ac:dyDescent="0.2">
      <c r="A1780" s="11" t="s">
        <v>1700</v>
      </c>
      <c r="B1780" s="11"/>
      <c r="C1780" s="11" t="s">
        <v>1483</v>
      </c>
      <c r="D1780" s="11" t="s">
        <v>61</v>
      </c>
      <c r="E1780" s="11" t="s">
        <v>567</v>
      </c>
      <c r="F1780" s="11"/>
      <c r="G1780" s="11" t="s">
        <v>567</v>
      </c>
      <c r="H1780" s="11"/>
      <c r="I1780" s="11"/>
      <c r="J1780" s="11"/>
      <c r="K1780" s="11"/>
      <c r="L1780" s="11"/>
      <c r="M1780" s="11"/>
      <c r="N1780" s="11"/>
      <c r="O1780" s="11"/>
      <c r="P1780" s="11"/>
      <c r="Q1780" s="11"/>
      <c r="R1780" s="11"/>
      <c r="S1780" s="11"/>
      <c r="T1780" s="11"/>
      <c r="U1780" s="11"/>
      <c r="V1780" s="11"/>
      <c r="W1780" s="11"/>
      <c r="X1780" s="11"/>
      <c r="Y1780" s="11"/>
      <c r="Z1780" s="11"/>
      <c r="AA1780" s="11"/>
      <c r="AB1780" s="11"/>
      <c r="AC1780" s="11"/>
      <c r="AD1780" s="11"/>
      <c r="AE1780" s="11"/>
      <c r="AF1780" s="11"/>
      <c r="AG1780" s="11"/>
      <c r="AH1780" s="11"/>
      <c r="AI1780" s="11"/>
      <c r="AJ1780" s="11"/>
      <c r="AK1780" s="11"/>
      <c r="AL1780" s="11"/>
      <c r="AM1780" s="11"/>
      <c r="AN1780" s="11"/>
      <c r="AO1780" s="11"/>
      <c r="AP1780" s="11"/>
      <c r="AQ1780" s="11"/>
      <c r="AR1780" s="11"/>
      <c r="AS1780" s="11"/>
      <c r="AT1780" s="11"/>
      <c r="AU1780" s="11"/>
      <c r="AV1780" s="11"/>
      <c r="AW1780" s="11"/>
      <c r="AX1780" s="11"/>
      <c r="AY1780" s="11"/>
      <c r="AZ1780" s="11"/>
      <c r="BA1780" s="11"/>
      <c r="BB1780" s="11"/>
      <c r="BC1780" s="11"/>
      <c r="BD1780" s="11"/>
      <c r="BE1780" s="11"/>
      <c r="BF1780" s="11"/>
      <c r="BG1780" s="11"/>
      <c r="BH1780" s="11"/>
      <c r="BI1780" s="11"/>
      <c r="BJ1780" s="11"/>
      <c r="BK1780" s="11"/>
      <c r="BL1780" s="11"/>
      <c r="BM1780" s="11"/>
      <c r="BN1780" s="11"/>
      <c r="BO1780" s="11"/>
      <c r="BP1780" s="11"/>
      <c r="BQ1780" s="11"/>
      <c r="BR1780" s="11"/>
      <c r="BS1780" s="11"/>
      <c r="BT1780" s="11"/>
      <c r="BU1780" s="11"/>
      <c r="BV1780" s="11"/>
      <c r="BW1780" s="11"/>
      <c r="BX1780" s="11"/>
      <c r="BY1780" s="11"/>
      <c r="BZ1780" s="11"/>
    </row>
    <row r="1781" spans="1:78" x14ac:dyDescent="0.2">
      <c r="A1781" s="11" t="s">
        <v>1700</v>
      </c>
      <c r="B1781" s="11"/>
      <c r="C1781" s="11" t="s">
        <v>1483</v>
      </c>
      <c r="D1781" s="11" t="s">
        <v>61</v>
      </c>
      <c r="E1781" s="11" t="s">
        <v>567</v>
      </c>
      <c r="F1781" s="11"/>
      <c r="G1781" s="11" t="s">
        <v>1114</v>
      </c>
      <c r="H1781" s="11"/>
      <c r="I1781" s="11"/>
      <c r="J1781" s="11"/>
      <c r="K1781" s="11"/>
      <c r="L1781" s="11"/>
      <c r="M1781" s="11"/>
      <c r="N1781" s="11"/>
      <c r="O1781" s="11"/>
      <c r="P1781" s="11"/>
      <c r="Q1781" s="11"/>
      <c r="R1781" s="11"/>
      <c r="S1781" s="11"/>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11"/>
      <c r="AT1781" s="11"/>
      <c r="AU1781" s="11"/>
      <c r="AV1781" s="11"/>
      <c r="AW1781" s="11"/>
      <c r="AX1781" s="11"/>
      <c r="AY1781" s="11"/>
      <c r="AZ1781" s="11"/>
      <c r="BA1781" s="11"/>
      <c r="BB1781" s="11"/>
      <c r="BC1781" s="11"/>
      <c r="BD1781" s="11"/>
      <c r="BE1781" s="11"/>
      <c r="BF1781" s="11"/>
      <c r="BG1781" s="11"/>
      <c r="BH1781" s="11"/>
      <c r="BI1781" s="11"/>
      <c r="BJ1781" s="11"/>
      <c r="BK1781" s="11"/>
      <c r="BL1781" s="11"/>
      <c r="BM1781" s="11"/>
      <c r="BN1781" s="11"/>
      <c r="BO1781" s="11"/>
      <c r="BP1781" s="11"/>
      <c r="BQ1781" s="11"/>
      <c r="BR1781" s="11"/>
      <c r="BS1781" s="11"/>
      <c r="BT1781" s="11"/>
      <c r="BU1781" s="11"/>
      <c r="BV1781" s="11"/>
      <c r="BW1781" s="11"/>
      <c r="BX1781" s="11"/>
      <c r="BY1781" s="11"/>
      <c r="BZ1781" s="11"/>
    </row>
    <row r="1782" spans="1:78" x14ac:dyDescent="0.2">
      <c r="A1782" s="19" t="s">
        <v>1700</v>
      </c>
      <c r="B1782" s="19"/>
      <c r="C1782" s="19" t="s">
        <v>1483</v>
      </c>
      <c r="D1782" s="19" t="s">
        <v>61</v>
      </c>
      <c r="E1782" s="19" t="s">
        <v>1680</v>
      </c>
      <c r="F1782" s="19" t="s">
        <v>1681</v>
      </c>
      <c r="G1782" s="19" t="s">
        <v>1680</v>
      </c>
      <c r="H1782" s="19" t="s">
        <v>1681</v>
      </c>
      <c r="I1782" s="19"/>
      <c r="J1782" s="19"/>
      <c r="K1782" s="19"/>
      <c r="L1782" s="19"/>
      <c r="M1782" s="19"/>
      <c r="N1782" s="19"/>
      <c r="O1782" s="19"/>
      <c r="P1782" s="19"/>
      <c r="Q1782" s="19"/>
      <c r="R1782" s="19"/>
      <c r="S1782" s="19"/>
      <c r="T1782" s="19"/>
      <c r="U1782" s="19"/>
      <c r="V1782" s="19"/>
      <c r="W1782" s="19"/>
      <c r="X1782" s="19"/>
      <c r="Y1782" s="19"/>
      <c r="Z1782" s="19"/>
      <c r="AA1782" s="19"/>
      <c r="AB1782" s="19"/>
      <c r="AC1782" s="19"/>
      <c r="AD1782" s="19"/>
      <c r="AE1782" s="19"/>
      <c r="AF1782" s="19"/>
      <c r="AG1782" s="19"/>
      <c r="AH1782" s="19"/>
      <c r="AI1782" s="19"/>
      <c r="AJ1782" s="19"/>
      <c r="AK1782" s="19"/>
      <c r="AL1782" s="19"/>
      <c r="AM1782" s="19"/>
      <c r="AN1782" s="19"/>
      <c r="AO1782" s="19"/>
      <c r="AP1782" s="19"/>
      <c r="AQ1782" s="19"/>
      <c r="AR1782" s="19"/>
      <c r="AS1782" s="19"/>
      <c r="AT1782" s="19"/>
      <c r="AU1782" s="19"/>
      <c r="AV1782" s="19"/>
      <c r="AW1782" s="19"/>
      <c r="AX1782" s="19"/>
      <c r="AY1782" s="19"/>
      <c r="AZ1782" s="19"/>
      <c r="BA1782" s="19"/>
      <c r="BB1782" s="19"/>
      <c r="BC1782" s="19"/>
      <c r="BD1782" s="19"/>
      <c r="BE1782" s="19"/>
      <c r="BF1782" s="19"/>
      <c r="BG1782" s="19"/>
      <c r="BH1782" s="19"/>
      <c r="BI1782" s="19"/>
      <c r="BJ1782" s="19"/>
      <c r="BK1782" s="19"/>
      <c r="BL1782" s="19"/>
      <c r="BM1782" s="19"/>
      <c r="BN1782" s="19"/>
      <c r="BO1782" s="19"/>
      <c r="BP1782" s="19"/>
      <c r="BQ1782" s="19"/>
      <c r="BR1782" s="19"/>
      <c r="BS1782" s="19"/>
      <c r="BT1782" s="19"/>
      <c r="BU1782" s="19"/>
      <c r="BV1782" s="19"/>
      <c r="BW1782" s="19"/>
      <c r="BX1782" s="11"/>
      <c r="BY1782" s="11"/>
      <c r="BZ1782" s="11"/>
    </row>
    <row r="1783" spans="1:78" x14ac:dyDescent="0.2">
      <c r="A1783" s="19" t="s">
        <v>1700</v>
      </c>
      <c r="B1783" s="19"/>
      <c r="C1783" s="19" t="s">
        <v>1483</v>
      </c>
      <c r="D1783" s="19" t="s">
        <v>61</v>
      </c>
      <c r="E1783" s="19" t="s">
        <v>1680</v>
      </c>
      <c r="F1783" s="19"/>
      <c r="G1783" s="19" t="s">
        <v>1680</v>
      </c>
      <c r="H1783" s="19"/>
      <c r="I1783" s="19"/>
      <c r="J1783" s="19"/>
      <c r="K1783" s="19"/>
      <c r="L1783" s="19"/>
      <c r="M1783" s="19"/>
      <c r="N1783" s="19"/>
      <c r="O1783" s="19"/>
      <c r="P1783" s="19"/>
      <c r="Q1783" s="19"/>
      <c r="R1783" s="19"/>
      <c r="S1783" s="19"/>
      <c r="T1783" s="19"/>
      <c r="U1783" s="19"/>
      <c r="V1783" s="19"/>
      <c r="W1783" s="19"/>
      <c r="X1783" s="19"/>
      <c r="Y1783" s="19"/>
      <c r="Z1783" s="19"/>
      <c r="AA1783" s="19"/>
      <c r="AB1783" s="19"/>
      <c r="AC1783" s="19"/>
      <c r="AD1783" s="19"/>
      <c r="AE1783" s="19"/>
      <c r="AF1783" s="19"/>
      <c r="AG1783" s="19"/>
      <c r="AH1783" s="19"/>
      <c r="AI1783" s="19"/>
      <c r="AJ1783" s="19"/>
      <c r="AK1783" s="19"/>
      <c r="AL1783" s="19"/>
      <c r="AM1783" s="19"/>
      <c r="AN1783" s="19"/>
      <c r="AO1783" s="19"/>
      <c r="AP1783" s="19"/>
      <c r="AQ1783" s="19"/>
      <c r="AR1783" s="19"/>
      <c r="AS1783" s="19"/>
      <c r="AT1783" s="19"/>
      <c r="AU1783" s="19"/>
      <c r="AV1783" s="19"/>
      <c r="AW1783" s="19"/>
      <c r="AX1783" s="19"/>
      <c r="AY1783" s="19"/>
      <c r="AZ1783" s="19"/>
      <c r="BA1783" s="19"/>
      <c r="BB1783" s="19"/>
      <c r="BC1783" s="19"/>
      <c r="BD1783" s="19"/>
      <c r="BE1783" s="19"/>
      <c r="BF1783" s="19"/>
      <c r="BG1783" s="19"/>
      <c r="BH1783" s="19"/>
      <c r="BI1783" s="19"/>
      <c r="BJ1783" s="19"/>
      <c r="BK1783" s="19"/>
      <c r="BL1783" s="19"/>
      <c r="BM1783" s="19"/>
      <c r="BN1783" s="19"/>
      <c r="BO1783" s="19"/>
      <c r="BP1783" s="19"/>
      <c r="BQ1783" s="19"/>
      <c r="BR1783" s="19"/>
      <c r="BS1783" s="19"/>
      <c r="BT1783" s="19"/>
      <c r="BU1783" s="19"/>
      <c r="BV1783" s="19"/>
      <c r="BW1783" s="19"/>
      <c r="BX1783" s="11"/>
      <c r="BY1783" s="11"/>
      <c r="BZ1783" s="11"/>
    </row>
    <row r="1784" spans="1:78" x14ac:dyDescent="0.2">
      <c r="A1784" s="11" t="s">
        <v>1700</v>
      </c>
      <c r="B1784" s="11"/>
      <c r="C1784" s="11" t="s">
        <v>1483</v>
      </c>
      <c r="D1784" s="11" t="s">
        <v>61</v>
      </c>
      <c r="E1784" s="11" t="s">
        <v>1655</v>
      </c>
      <c r="F1784" s="11" t="s">
        <v>1656</v>
      </c>
      <c r="G1784" s="11" t="s">
        <v>1655</v>
      </c>
      <c r="H1784" s="11" t="s">
        <v>1656</v>
      </c>
      <c r="I1784" s="11"/>
      <c r="J1784" s="11"/>
      <c r="K1784" s="11"/>
      <c r="L1784" s="11"/>
      <c r="M1784" s="11"/>
      <c r="N1784" s="11"/>
      <c r="O1784" s="11"/>
      <c r="P1784" s="11"/>
      <c r="Q1784" s="11"/>
      <c r="R1784" s="11"/>
      <c r="S1784" s="11"/>
      <c r="T1784" s="11"/>
      <c r="U1784" s="11"/>
      <c r="V1784" s="11"/>
      <c r="W1784" s="11"/>
      <c r="X1784" s="11"/>
      <c r="Y1784" s="11"/>
      <c r="Z1784" s="11"/>
      <c r="AA1784" s="11"/>
      <c r="AB1784" s="11"/>
      <c r="AC1784" s="11"/>
      <c r="AD1784" s="11"/>
      <c r="AE1784" s="11"/>
      <c r="AF1784" s="11"/>
      <c r="AG1784" s="11"/>
      <c r="AH1784" s="11"/>
      <c r="AI1784" s="11"/>
      <c r="AJ1784" s="11"/>
      <c r="AK1784" s="11"/>
      <c r="AL1784" s="11"/>
      <c r="AM1784" s="11"/>
      <c r="AN1784" s="11"/>
      <c r="AO1784" s="11"/>
      <c r="AP1784" s="11"/>
      <c r="AQ1784" s="11"/>
      <c r="AR1784" s="11"/>
      <c r="AS1784" s="11"/>
      <c r="AT1784" s="11"/>
      <c r="AU1784" s="11"/>
      <c r="AV1784" s="11"/>
      <c r="AW1784" s="11"/>
      <c r="AX1784" s="11"/>
      <c r="AY1784" s="11"/>
      <c r="AZ1784" s="11"/>
      <c r="BA1784" s="11"/>
      <c r="BB1784" s="11"/>
      <c r="BC1784" s="11"/>
      <c r="BD1784" s="11"/>
      <c r="BE1784" s="11"/>
      <c r="BF1784" s="11"/>
      <c r="BG1784" s="11"/>
      <c r="BH1784" s="11"/>
      <c r="BI1784" s="11"/>
      <c r="BJ1784" s="11"/>
      <c r="BK1784" s="11"/>
      <c r="BL1784" s="11"/>
      <c r="BM1784" s="11"/>
      <c r="BN1784" s="11"/>
      <c r="BO1784" s="11"/>
      <c r="BP1784" s="11"/>
      <c r="BQ1784" s="11"/>
      <c r="BR1784" s="11"/>
      <c r="BS1784" s="11"/>
      <c r="BT1784" s="11"/>
      <c r="BU1784" s="11"/>
      <c r="BV1784" s="11"/>
      <c r="BW1784" s="11"/>
      <c r="BX1784" s="11"/>
      <c r="BY1784" s="11"/>
      <c r="BZ1784" s="11"/>
    </row>
    <row r="1785" spans="1:78" s="19" customFormat="1" x14ac:dyDescent="0.2">
      <c r="A1785" t="s">
        <v>2608</v>
      </c>
      <c r="B1785"/>
      <c r="C1785" t="s">
        <v>1483</v>
      </c>
      <c r="D1785" t="s">
        <v>61</v>
      </c>
      <c r="E1785" t="s">
        <v>1655</v>
      </c>
      <c r="F1785" t="s">
        <v>1656</v>
      </c>
      <c r="G1785" t="s">
        <v>1655</v>
      </c>
      <c r="H1785" t="s">
        <v>1656</v>
      </c>
      <c r="I1785"/>
      <c r="J1785"/>
      <c r="K1785"/>
      <c r="L1785"/>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v>4.4000000000000004</v>
      </c>
      <c r="BB1785">
        <v>3.7</v>
      </c>
      <c r="BC1785">
        <v>3.6</v>
      </c>
      <c r="BD1785">
        <v>3.7</v>
      </c>
      <c r="BE1785">
        <v>5.0999999999999996</v>
      </c>
      <c r="BF1785">
        <v>2.8</v>
      </c>
      <c r="BG1785">
        <v>3.2</v>
      </c>
      <c r="BH1785">
        <v>3.2</v>
      </c>
      <c r="BI1785"/>
      <c r="BJ1785"/>
      <c r="BK1785"/>
      <c r="BL1785"/>
      <c r="BM1785"/>
      <c r="BN1785"/>
      <c r="BO1785"/>
      <c r="BP1785"/>
      <c r="BQ1785"/>
      <c r="BR1785" t="s">
        <v>67</v>
      </c>
      <c r="BS1785" s="1">
        <v>44827</v>
      </c>
      <c r="BT1785" t="s">
        <v>2590</v>
      </c>
      <c r="BU1785">
        <v>1985</v>
      </c>
      <c r="BV1785" t="s">
        <v>60</v>
      </c>
      <c r="BW1785"/>
      <c r="BX1785" s="11"/>
      <c r="BY1785" s="11"/>
      <c r="BZ1785" s="11"/>
    </row>
    <row r="1786" spans="1:78" s="19" customFormat="1" x14ac:dyDescent="0.2">
      <c r="A1786" t="s">
        <v>2604</v>
      </c>
      <c r="B1786"/>
      <c r="C1786" t="s">
        <v>1483</v>
      </c>
      <c r="D1786" t="s">
        <v>61</v>
      </c>
      <c r="E1786" t="s">
        <v>1655</v>
      </c>
      <c r="F1786" t="s">
        <v>1656</v>
      </c>
      <c r="G1786" t="s">
        <v>1655</v>
      </c>
      <c r="H1786" t="s">
        <v>1656</v>
      </c>
      <c r="I1786"/>
      <c r="J1786"/>
      <c r="K1786"/>
      <c r="L1786"/>
      <c r="M1786"/>
      <c r="N1786"/>
      <c r="O1786"/>
      <c r="P1786"/>
      <c r="Q1786"/>
      <c r="R1786"/>
      <c r="S1786"/>
      <c r="T1786"/>
      <c r="U1786">
        <v>4.0999999999999996</v>
      </c>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t="s">
        <v>67</v>
      </c>
      <c r="BS1786" s="1">
        <v>44827</v>
      </c>
      <c r="BT1786" t="s">
        <v>2590</v>
      </c>
      <c r="BU1786">
        <v>1985</v>
      </c>
      <c r="BV1786" t="s">
        <v>60</v>
      </c>
      <c r="BW1786"/>
      <c r="BX1786" s="11"/>
      <c r="BY1786" s="11"/>
      <c r="BZ1786" s="11"/>
    </row>
    <row r="1787" spans="1:78" x14ac:dyDescent="0.2">
      <c r="A1787" t="s">
        <v>2607</v>
      </c>
      <c r="C1787" t="s">
        <v>1483</v>
      </c>
      <c r="D1787" t="s">
        <v>61</v>
      </c>
      <c r="E1787" t="s">
        <v>1655</v>
      </c>
      <c r="F1787" t="s">
        <v>1656</v>
      </c>
      <c r="G1787" t="s">
        <v>1655</v>
      </c>
      <c r="H1787" t="s">
        <v>1656</v>
      </c>
      <c r="AG1787">
        <v>3.4</v>
      </c>
      <c r="AH1787">
        <v>5.4</v>
      </c>
      <c r="AI1787">
        <v>4.5</v>
      </c>
      <c r="AJ1787">
        <v>5.4</v>
      </c>
      <c r="BR1787" t="s">
        <v>67</v>
      </c>
      <c r="BS1787" s="1">
        <v>44827</v>
      </c>
      <c r="BT1787" t="s">
        <v>2590</v>
      </c>
      <c r="BU1787">
        <v>1985</v>
      </c>
      <c r="BX1787" s="11"/>
      <c r="BY1787" s="11"/>
      <c r="BZ1787" s="11"/>
    </row>
    <row r="1788" spans="1:78" x14ac:dyDescent="0.2">
      <c r="A1788" t="s">
        <v>2609</v>
      </c>
      <c r="C1788" t="s">
        <v>1483</v>
      </c>
      <c r="D1788" t="s">
        <v>61</v>
      </c>
      <c r="E1788" t="s">
        <v>1655</v>
      </c>
      <c r="F1788" t="s">
        <v>1656</v>
      </c>
      <c r="G1788" t="s">
        <v>1655</v>
      </c>
      <c r="H1788" t="s">
        <v>1656</v>
      </c>
      <c r="BE1788">
        <v>5.4</v>
      </c>
      <c r="BF1788">
        <v>3.3</v>
      </c>
      <c r="BG1788">
        <v>2.8</v>
      </c>
      <c r="BH1788">
        <v>3.3</v>
      </c>
      <c r="BR1788" t="s">
        <v>67</v>
      </c>
      <c r="BS1788" s="1">
        <v>44827</v>
      </c>
      <c r="BT1788" t="s">
        <v>2590</v>
      </c>
      <c r="BU1788">
        <v>1985</v>
      </c>
      <c r="BX1788" s="11"/>
      <c r="BY1788" s="11"/>
      <c r="BZ1788" s="11"/>
    </row>
    <row r="1789" spans="1:78" s="6" customFormat="1" x14ac:dyDescent="0.2">
      <c r="A1789" t="s">
        <v>2612</v>
      </c>
      <c r="B1789"/>
      <c r="C1789" t="s">
        <v>1483</v>
      </c>
      <c r="D1789" t="s">
        <v>61</v>
      </c>
      <c r="E1789" t="s">
        <v>1655</v>
      </c>
      <c r="F1789" t="s">
        <v>1656</v>
      </c>
      <c r="G1789" t="s">
        <v>1655</v>
      </c>
      <c r="H1789" t="s">
        <v>1656</v>
      </c>
      <c r="I1789"/>
      <c r="J1789"/>
      <c r="K1789"/>
      <c r="L1789"/>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v>3.3</v>
      </c>
      <c r="BG1789"/>
      <c r="BH1789">
        <v>3.3</v>
      </c>
      <c r="BI1789"/>
      <c r="BJ1789"/>
      <c r="BK1789"/>
      <c r="BL1789"/>
      <c r="BM1789"/>
      <c r="BN1789"/>
      <c r="BO1789"/>
      <c r="BP1789"/>
      <c r="BQ1789" t="s">
        <v>2613</v>
      </c>
      <c r="BR1789" t="s">
        <v>67</v>
      </c>
      <c r="BS1789" s="1">
        <v>44827</v>
      </c>
      <c r="BT1789" t="s">
        <v>2590</v>
      </c>
      <c r="BU1789">
        <v>1985</v>
      </c>
      <c r="BV1789"/>
      <c r="BW1789"/>
      <c r="BX1789" s="11"/>
      <c r="BY1789" s="11"/>
      <c r="BZ1789" s="11"/>
    </row>
    <row r="1790" spans="1:78" x14ac:dyDescent="0.2">
      <c r="A1790" t="s">
        <v>2605</v>
      </c>
      <c r="C1790" t="s">
        <v>1483</v>
      </c>
      <c r="D1790" t="s">
        <v>61</v>
      </c>
      <c r="E1790" t="s">
        <v>1655</v>
      </c>
      <c r="F1790" t="s">
        <v>1656</v>
      </c>
      <c r="G1790" t="s">
        <v>1655</v>
      </c>
      <c r="H1790" t="s">
        <v>1656</v>
      </c>
      <c r="AC1790">
        <v>3.9</v>
      </c>
      <c r="AD1790">
        <v>6.4</v>
      </c>
      <c r="AE1790">
        <v>6.5</v>
      </c>
      <c r="AF1790">
        <v>6.5</v>
      </c>
      <c r="BR1790" t="s">
        <v>67</v>
      </c>
      <c r="BS1790" s="1">
        <v>44827</v>
      </c>
      <c r="BT1790" t="s">
        <v>2590</v>
      </c>
      <c r="BU1790">
        <v>1985</v>
      </c>
      <c r="BX1790" s="11"/>
      <c r="BY1790" s="11"/>
      <c r="BZ1790" s="11"/>
    </row>
    <row r="1791" spans="1:78" x14ac:dyDescent="0.2">
      <c r="A1791" t="s">
        <v>2611</v>
      </c>
      <c r="C1791" t="s">
        <v>1483</v>
      </c>
      <c r="D1791" t="s">
        <v>61</v>
      </c>
      <c r="E1791" t="s">
        <v>1655</v>
      </c>
      <c r="F1791" t="s">
        <v>1656</v>
      </c>
      <c r="G1791" t="s">
        <v>1655</v>
      </c>
      <c r="H1791" t="s">
        <v>1656</v>
      </c>
      <c r="BE1791">
        <v>5.2</v>
      </c>
      <c r="BF1791">
        <v>3.2</v>
      </c>
      <c r="BG1791">
        <v>2.8</v>
      </c>
      <c r="BH1791">
        <v>3.2</v>
      </c>
      <c r="BR1791" t="s">
        <v>67</v>
      </c>
      <c r="BS1791" s="1">
        <v>44827</v>
      </c>
      <c r="BT1791" t="s">
        <v>2590</v>
      </c>
      <c r="BU1791">
        <v>1985</v>
      </c>
      <c r="BX1791" s="11"/>
      <c r="BY1791" s="11"/>
      <c r="BZ1791" s="11"/>
    </row>
    <row r="1792" spans="1:78" x14ac:dyDescent="0.2">
      <c r="A1792" t="s">
        <v>2610</v>
      </c>
      <c r="C1792" t="s">
        <v>1483</v>
      </c>
      <c r="D1792" t="s">
        <v>61</v>
      </c>
      <c r="E1792" t="s">
        <v>1655</v>
      </c>
      <c r="F1792" t="s">
        <v>1656</v>
      </c>
      <c r="G1792" t="s">
        <v>1655</v>
      </c>
      <c r="H1792" t="s">
        <v>1656</v>
      </c>
      <c r="BE1792">
        <v>5.2</v>
      </c>
      <c r="BF1792">
        <v>3.1</v>
      </c>
      <c r="BG1792">
        <v>2.6</v>
      </c>
      <c r="BH1792">
        <v>3.1</v>
      </c>
      <c r="BR1792" t="s">
        <v>67</v>
      </c>
      <c r="BS1792" s="1">
        <v>44827</v>
      </c>
      <c r="BT1792" t="s">
        <v>2590</v>
      </c>
      <c r="BU1792">
        <v>1985</v>
      </c>
      <c r="BX1792" s="11"/>
      <c r="BY1792" s="11"/>
      <c r="BZ1792" s="11"/>
    </row>
    <row r="1793" spans="1:78" x14ac:dyDescent="0.2">
      <c r="A1793" t="s">
        <v>2606</v>
      </c>
      <c r="C1793" t="s">
        <v>1483</v>
      </c>
      <c r="D1793" t="s">
        <v>61</v>
      </c>
      <c r="E1793" t="s">
        <v>1655</v>
      </c>
      <c r="F1793" t="s">
        <v>1656</v>
      </c>
      <c r="G1793" t="s">
        <v>1655</v>
      </c>
      <c r="H1793" t="s">
        <v>1656</v>
      </c>
      <c r="AC1793">
        <v>3.8</v>
      </c>
      <c r="AD1793">
        <v>6.2</v>
      </c>
      <c r="AE1793">
        <v>6.3</v>
      </c>
      <c r="AF1793">
        <v>6.3</v>
      </c>
      <c r="BR1793" t="s">
        <v>67</v>
      </c>
      <c r="BS1793" s="1">
        <v>44827</v>
      </c>
      <c r="BT1793" t="s">
        <v>2590</v>
      </c>
      <c r="BU1793">
        <v>1985</v>
      </c>
      <c r="BV1793" t="s">
        <v>60</v>
      </c>
      <c r="BX1793" s="11"/>
      <c r="BY1793" s="11"/>
      <c r="BZ1793" s="11"/>
    </row>
    <row r="1794" spans="1:78" x14ac:dyDescent="0.2">
      <c r="A1794" t="s">
        <v>2163</v>
      </c>
      <c r="B1794" t="s">
        <v>322</v>
      </c>
      <c r="C1794" t="s">
        <v>1483</v>
      </c>
      <c r="D1794" t="s">
        <v>61</v>
      </c>
      <c r="E1794" t="s">
        <v>1655</v>
      </c>
      <c r="F1794" t="s">
        <v>1656</v>
      </c>
      <c r="G1794" t="s">
        <v>1655</v>
      </c>
      <c r="H1794" t="s">
        <v>1656</v>
      </c>
      <c r="BE1794">
        <v>5</v>
      </c>
      <c r="BF1794">
        <v>3.3</v>
      </c>
      <c r="BG1794">
        <v>2.8</v>
      </c>
      <c r="BH1794">
        <v>3.3</v>
      </c>
      <c r="BR1794" t="s">
        <v>67</v>
      </c>
      <c r="BS1794" s="1">
        <v>44819</v>
      </c>
      <c r="BT1794" t="s">
        <v>59</v>
      </c>
      <c r="BU1794">
        <v>3485</v>
      </c>
      <c r="BV1794" t="s">
        <v>60</v>
      </c>
      <c r="BW1794" t="s">
        <v>59</v>
      </c>
      <c r="BX1794" s="11"/>
      <c r="BY1794" s="11"/>
      <c r="BZ1794" s="11"/>
    </row>
    <row r="1795" spans="1:78" x14ac:dyDescent="0.2">
      <c r="A1795" s="11" t="s">
        <v>1700</v>
      </c>
      <c r="B1795" s="11"/>
      <c r="C1795" s="11" t="s">
        <v>1483</v>
      </c>
      <c r="D1795" s="11" t="s">
        <v>61</v>
      </c>
      <c r="E1795" s="11" t="s">
        <v>1655</v>
      </c>
      <c r="F1795" s="11"/>
      <c r="G1795" s="11" t="s">
        <v>1655</v>
      </c>
      <c r="H1795" s="11"/>
      <c r="I1795" s="11"/>
      <c r="J1795" s="11"/>
      <c r="K1795" s="11"/>
      <c r="L1795" s="11"/>
      <c r="M1795" s="11"/>
      <c r="N1795" s="11"/>
      <c r="O1795" s="11"/>
      <c r="P1795" s="11"/>
      <c r="Q1795" s="11"/>
      <c r="R1795" s="11"/>
      <c r="S1795" s="11"/>
      <c r="T1795" s="11"/>
      <c r="U1795" s="11"/>
      <c r="V1795" s="11"/>
      <c r="W1795" s="11"/>
      <c r="X1795" s="11"/>
      <c r="Y1795" s="11"/>
      <c r="Z1795" s="11"/>
      <c r="AA1795" s="11"/>
      <c r="AB1795" s="11"/>
      <c r="AC1795" s="11"/>
      <c r="AD1795" s="11"/>
      <c r="AE1795" s="11"/>
      <c r="AF1795" s="11"/>
      <c r="AG1795" s="11"/>
      <c r="AH1795" s="11"/>
      <c r="AI1795" s="11"/>
      <c r="AJ1795" s="11"/>
      <c r="AK1795" s="11"/>
      <c r="AL1795" s="11"/>
      <c r="AM1795" s="11"/>
      <c r="AN1795" s="11"/>
      <c r="AO1795" s="11"/>
      <c r="AP1795" s="11"/>
      <c r="AQ1795" s="11"/>
      <c r="AR1795" s="11"/>
      <c r="AS1795" s="11"/>
      <c r="AT1795" s="11"/>
      <c r="AU1795" s="11"/>
      <c r="AV1795" s="11"/>
      <c r="AW1795" s="11"/>
      <c r="AX1795" s="11"/>
      <c r="AY1795" s="11"/>
      <c r="AZ1795" s="11"/>
      <c r="BA1795" s="11"/>
      <c r="BB1795" s="11"/>
      <c r="BC1795" s="11"/>
      <c r="BD1795" s="11"/>
      <c r="BE1795" s="11"/>
      <c r="BF1795" s="11"/>
      <c r="BG1795" s="11"/>
      <c r="BH1795" s="11"/>
      <c r="BI1795" s="11"/>
      <c r="BJ1795" s="11"/>
      <c r="BK1795" s="11"/>
      <c r="BL1795" s="11"/>
      <c r="BM1795" s="11"/>
      <c r="BN1795" s="11"/>
      <c r="BO1795" s="11"/>
      <c r="BP1795" s="11"/>
      <c r="BQ1795" s="11"/>
      <c r="BR1795" s="11"/>
      <c r="BS1795" s="11"/>
      <c r="BT1795" s="11"/>
      <c r="BU1795" s="11"/>
      <c r="BV1795" s="11"/>
      <c r="BW1795" s="11"/>
      <c r="BX1795" s="11"/>
      <c r="BY1795" s="11"/>
      <c r="BZ1795" s="11"/>
    </row>
    <row r="1796" spans="1:78" x14ac:dyDescent="0.2">
      <c r="A1796" s="11" t="s">
        <v>1700</v>
      </c>
      <c r="B1796" s="11"/>
      <c r="C1796" s="11" t="s">
        <v>1483</v>
      </c>
      <c r="D1796" s="11" t="s">
        <v>108</v>
      </c>
      <c r="E1796" s="11" t="s">
        <v>1694</v>
      </c>
      <c r="F1796" s="11"/>
      <c r="G1796" s="11" t="s">
        <v>1694</v>
      </c>
      <c r="H1796" s="11"/>
      <c r="I1796" s="11"/>
      <c r="J1796" s="11"/>
      <c r="K1796" s="11"/>
      <c r="L1796" s="11"/>
      <c r="M1796" s="11"/>
      <c r="N1796" s="11"/>
      <c r="O1796" s="11"/>
      <c r="P1796" s="11"/>
      <c r="Q1796" s="11"/>
      <c r="R1796" s="11"/>
      <c r="S1796" s="11"/>
      <c r="T1796" s="11"/>
      <c r="U1796" s="11"/>
      <c r="V1796" s="11"/>
      <c r="W1796" s="11"/>
      <c r="X1796" s="11"/>
      <c r="Y1796" s="11"/>
      <c r="Z1796" s="11"/>
      <c r="AA1796" s="11"/>
      <c r="AB1796" s="11"/>
      <c r="AC1796" s="11"/>
      <c r="AD1796" s="11"/>
      <c r="AE1796" s="11"/>
      <c r="AF1796" s="11"/>
      <c r="AG1796" s="11"/>
      <c r="AH1796" s="11"/>
      <c r="AI1796" s="11"/>
      <c r="AJ1796" s="11"/>
      <c r="AK1796" s="11"/>
      <c r="AL1796" s="11"/>
      <c r="AM1796" s="11"/>
      <c r="AN1796" s="11"/>
      <c r="AO1796" s="11"/>
      <c r="AP1796" s="11"/>
      <c r="AQ1796" s="11"/>
      <c r="AR1796" s="11"/>
      <c r="AS1796" s="11"/>
      <c r="AT1796" s="11"/>
      <c r="AU1796" s="11"/>
      <c r="AV1796" s="11"/>
      <c r="AW1796" s="11"/>
      <c r="AX1796" s="11"/>
      <c r="AY1796" s="11"/>
      <c r="AZ1796" s="11"/>
      <c r="BA1796" s="11"/>
      <c r="BB1796" s="11"/>
      <c r="BC1796" s="11"/>
      <c r="BD1796" s="11"/>
      <c r="BE1796" s="11"/>
      <c r="BF1796" s="11"/>
      <c r="BG1796" s="11"/>
      <c r="BH1796" s="11"/>
      <c r="BI1796" s="11"/>
      <c r="BJ1796" s="11"/>
      <c r="BK1796" s="11"/>
      <c r="BL1796" s="11"/>
      <c r="BM1796" s="11"/>
      <c r="BN1796" s="11"/>
      <c r="BO1796" s="11"/>
      <c r="BP1796" s="11"/>
      <c r="BQ1796" s="11"/>
      <c r="BR1796" s="11"/>
      <c r="BS1796" s="11"/>
      <c r="BT1796" s="11"/>
      <c r="BU1796" s="11"/>
      <c r="BV1796" s="11"/>
      <c r="BW1796" s="11"/>
      <c r="BX1796" s="11"/>
      <c r="BY1796" s="11"/>
      <c r="BZ1796" s="11"/>
    </row>
    <row r="1797" spans="1:78" x14ac:dyDescent="0.2">
      <c r="A1797" s="11" t="s">
        <v>1700</v>
      </c>
      <c r="B1797" s="11"/>
      <c r="C1797" s="11" t="s">
        <v>1483</v>
      </c>
      <c r="D1797" s="11" t="s">
        <v>108</v>
      </c>
      <c r="E1797" s="11" t="s">
        <v>449</v>
      </c>
      <c r="F1797" s="11" t="s">
        <v>450</v>
      </c>
      <c r="G1797" s="11" t="s">
        <v>449</v>
      </c>
      <c r="H1797" s="11" t="s">
        <v>450</v>
      </c>
      <c r="I1797" s="11"/>
      <c r="J1797" s="11"/>
      <c r="K1797" s="11"/>
      <c r="L1797" s="11"/>
      <c r="M1797" s="11"/>
      <c r="N1797" s="11"/>
      <c r="O1797" s="11"/>
      <c r="P1797" s="11"/>
      <c r="Q1797" s="11"/>
      <c r="R1797" s="11"/>
      <c r="S1797" s="11"/>
      <c r="T1797" s="11"/>
      <c r="U1797" s="11"/>
      <c r="V1797" s="11"/>
      <c r="W1797" s="11"/>
      <c r="X1797" s="11"/>
      <c r="Y1797" s="11"/>
      <c r="Z1797" s="11"/>
      <c r="AA1797" s="11"/>
      <c r="AB1797" s="11"/>
      <c r="AC1797" s="11"/>
      <c r="AD1797" s="11"/>
      <c r="AE1797" s="11"/>
      <c r="AF1797" s="11"/>
      <c r="AG1797" s="11"/>
      <c r="AH1797" s="11"/>
      <c r="AI1797" s="11"/>
      <c r="AJ1797" s="11"/>
      <c r="AK1797" s="11"/>
      <c r="AL1797" s="11"/>
      <c r="AM1797" s="11"/>
      <c r="AN1797" s="11"/>
      <c r="AO1797" s="11"/>
      <c r="AP1797" s="11"/>
      <c r="AQ1797" s="11"/>
      <c r="AR1797" s="11"/>
      <c r="AS1797" s="11"/>
      <c r="AT1797" s="11"/>
      <c r="AU1797" s="11"/>
      <c r="AV1797" s="11"/>
      <c r="AW1797" s="11"/>
      <c r="AX1797" s="11"/>
      <c r="AY1797" s="11"/>
      <c r="AZ1797" s="11"/>
      <c r="BA1797" s="11"/>
      <c r="BB1797" s="11"/>
      <c r="BC1797" s="11"/>
      <c r="BD1797" s="11"/>
      <c r="BE1797" s="11"/>
      <c r="BF1797" s="11"/>
      <c r="BG1797" s="11"/>
      <c r="BH1797" s="11"/>
      <c r="BI1797" s="11"/>
      <c r="BJ1797" s="11"/>
      <c r="BK1797" s="11"/>
      <c r="BL1797" s="11"/>
      <c r="BM1797" s="11"/>
      <c r="BN1797" s="11"/>
      <c r="BO1797" s="11"/>
      <c r="BP1797" s="11"/>
      <c r="BQ1797" s="11"/>
      <c r="BR1797" s="11"/>
      <c r="BS1797" s="11"/>
      <c r="BT1797" s="11"/>
      <c r="BU1797" s="11"/>
      <c r="BV1797" s="11"/>
      <c r="BW1797" s="11"/>
      <c r="BX1797" s="11"/>
      <c r="BY1797" s="11"/>
      <c r="BZ1797" s="11"/>
    </row>
    <row r="1798" spans="1:78" x14ac:dyDescent="0.2">
      <c r="A1798" t="s">
        <v>2623</v>
      </c>
      <c r="C1798" t="s">
        <v>1483</v>
      </c>
      <c r="D1798" t="s">
        <v>108</v>
      </c>
      <c r="E1798" t="s">
        <v>449</v>
      </c>
      <c r="F1798" t="s">
        <v>450</v>
      </c>
      <c r="G1798" t="s">
        <v>449</v>
      </c>
      <c r="H1798" t="s">
        <v>450</v>
      </c>
      <c r="L1798" t="s">
        <v>455</v>
      </c>
      <c r="U1798">
        <v>6.6</v>
      </c>
      <c r="X1798">
        <v>7</v>
      </c>
      <c r="Y1798">
        <v>6.97</v>
      </c>
      <c r="AB1798">
        <v>8.52</v>
      </c>
      <c r="AC1798">
        <v>7.29</v>
      </c>
      <c r="AF1798">
        <v>8.6199999999999992</v>
      </c>
      <c r="AG1798">
        <v>6.21</v>
      </c>
      <c r="AJ1798">
        <v>6.72</v>
      </c>
      <c r="AO1798">
        <v>7.66</v>
      </c>
      <c r="AR1798">
        <v>4.03</v>
      </c>
      <c r="AS1798">
        <v>8</v>
      </c>
      <c r="AV1798">
        <v>4.72</v>
      </c>
      <c r="AW1798">
        <v>6.82</v>
      </c>
      <c r="AZ1798">
        <v>5.25</v>
      </c>
      <c r="BA1798">
        <v>6.87</v>
      </c>
      <c r="BD1798">
        <v>5.77</v>
      </c>
      <c r="BE1798">
        <v>7.21</v>
      </c>
      <c r="BH1798">
        <v>5.01</v>
      </c>
      <c r="BQ1798" t="s">
        <v>456</v>
      </c>
      <c r="BR1798" t="s">
        <v>67</v>
      </c>
      <c r="BS1798"/>
      <c r="BT1798" t="s">
        <v>457</v>
      </c>
      <c r="BU1798">
        <v>3401</v>
      </c>
      <c r="BX1798" s="11"/>
      <c r="BY1798" s="11"/>
      <c r="BZ1798" s="11"/>
    </row>
    <row r="1799" spans="1:78" x14ac:dyDescent="0.2">
      <c r="A1799" t="s">
        <v>2623</v>
      </c>
      <c r="C1799" t="s">
        <v>1483</v>
      </c>
      <c r="D1799" t="s">
        <v>108</v>
      </c>
      <c r="E1799" t="s">
        <v>449</v>
      </c>
      <c r="F1799" t="s">
        <v>450</v>
      </c>
      <c r="G1799" t="s">
        <v>449</v>
      </c>
      <c r="H1799" t="s">
        <v>450</v>
      </c>
      <c r="L1799" t="s">
        <v>458</v>
      </c>
      <c r="Q1799">
        <v>7.43</v>
      </c>
      <c r="T1799">
        <v>5.63</v>
      </c>
      <c r="U1799">
        <v>6.82</v>
      </c>
      <c r="X1799">
        <v>7.5</v>
      </c>
      <c r="Y1799">
        <v>7.27</v>
      </c>
      <c r="AB1799">
        <v>8.26</v>
      </c>
      <c r="AC1799">
        <v>7.03</v>
      </c>
      <c r="AF1799">
        <v>8.4700000000000006</v>
      </c>
      <c r="AG1799">
        <v>6.3</v>
      </c>
      <c r="AJ1799">
        <v>6.63</v>
      </c>
      <c r="AO1799">
        <v>7.28</v>
      </c>
      <c r="AR1799">
        <v>3.63</v>
      </c>
      <c r="AS1799">
        <v>7.72</v>
      </c>
      <c r="AV1799">
        <v>4.72</v>
      </c>
      <c r="AW1799">
        <v>6.72</v>
      </c>
      <c r="AZ1799">
        <v>5.45</v>
      </c>
      <c r="BA1799">
        <v>6.71</v>
      </c>
      <c r="BD1799">
        <v>5.73</v>
      </c>
      <c r="BE1799">
        <v>7.02</v>
      </c>
      <c r="BH1799">
        <v>4.91</v>
      </c>
      <c r="BQ1799" t="s">
        <v>456</v>
      </c>
      <c r="BR1799" t="s">
        <v>67</v>
      </c>
      <c r="BS1799"/>
      <c r="BT1799" t="s">
        <v>457</v>
      </c>
      <c r="BU1799">
        <v>3401</v>
      </c>
      <c r="BX1799" s="11"/>
      <c r="BY1799" s="11"/>
      <c r="BZ1799" s="11"/>
    </row>
    <row r="1800" spans="1:78" x14ac:dyDescent="0.2">
      <c r="A1800" t="s">
        <v>2623</v>
      </c>
      <c r="C1800" t="s">
        <v>1483</v>
      </c>
      <c r="D1800" t="s">
        <v>108</v>
      </c>
      <c r="E1800" t="s">
        <v>449</v>
      </c>
      <c r="F1800" t="s">
        <v>450</v>
      </c>
      <c r="G1800" t="s">
        <v>449</v>
      </c>
      <c r="H1800" t="s">
        <v>450</v>
      </c>
      <c r="L1800" t="s">
        <v>459</v>
      </c>
      <c r="U1800">
        <v>6.4</v>
      </c>
      <c r="X1800">
        <v>7.7</v>
      </c>
      <c r="AC1800">
        <v>7.27</v>
      </c>
      <c r="AF1800">
        <v>8.6999999999999993</v>
      </c>
      <c r="AG1800">
        <v>6.48</v>
      </c>
      <c r="AJ1800">
        <v>6.8</v>
      </c>
      <c r="AO1800">
        <v>7.5</v>
      </c>
      <c r="AR1800">
        <v>4.4000000000000004</v>
      </c>
      <c r="AS1800">
        <v>7.87</v>
      </c>
      <c r="AV1800">
        <v>5.96</v>
      </c>
      <c r="AW1800">
        <v>6.98</v>
      </c>
      <c r="AZ1800">
        <v>5.6</v>
      </c>
      <c r="BA1800">
        <v>6.93</v>
      </c>
      <c r="BD1800">
        <v>5.95</v>
      </c>
      <c r="BE1800">
        <v>7.5</v>
      </c>
      <c r="BH1800">
        <v>5.07</v>
      </c>
      <c r="BQ1800" t="s">
        <v>456</v>
      </c>
      <c r="BR1800" t="s">
        <v>67</v>
      </c>
      <c r="BS1800"/>
      <c r="BT1800" t="s">
        <v>457</v>
      </c>
      <c r="BU1800">
        <v>3401</v>
      </c>
      <c r="BX1800" s="11"/>
      <c r="BY1800" s="11"/>
      <c r="BZ1800" s="11"/>
    </row>
    <row r="1801" spans="1:78" x14ac:dyDescent="0.2">
      <c r="A1801" t="s">
        <v>3225</v>
      </c>
      <c r="C1801" t="s">
        <v>1483</v>
      </c>
      <c r="D1801" t="s">
        <v>108</v>
      </c>
      <c r="E1801" t="s">
        <v>449</v>
      </c>
      <c r="F1801" t="s">
        <v>450</v>
      </c>
      <c r="G1801" t="s">
        <v>335</v>
      </c>
      <c r="H1801" t="s">
        <v>450</v>
      </c>
      <c r="AS1801">
        <v>6.9</v>
      </c>
      <c r="AV1801">
        <v>3.8</v>
      </c>
      <c r="BR1801" t="s">
        <v>67</v>
      </c>
      <c r="BS1801" s="1">
        <v>44883</v>
      </c>
      <c r="BT1801" t="s">
        <v>3210</v>
      </c>
      <c r="BU1801">
        <v>19812</v>
      </c>
      <c r="BX1801" s="11"/>
      <c r="BY1801" s="11"/>
      <c r="BZ1801" s="11"/>
    </row>
    <row r="1802" spans="1:78" x14ac:dyDescent="0.2">
      <c r="A1802" t="s">
        <v>3224</v>
      </c>
      <c r="C1802" t="s">
        <v>1483</v>
      </c>
      <c r="D1802" t="s">
        <v>108</v>
      </c>
      <c r="E1802" t="s">
        <v>449</v>
      </c>
      <c r="F1802" t="s">
        <v>450</v>
      </c>
      <c r="G1802" t="s">
        <v>335</v>
      </c>
      <c r="H1802" t="s">
        <v>450</v>
      </c>
      <c r="AS1802">
        <v>7.2</v>
      </c>
      <c r="AV1802">
        <v>4.4000000000000004</v>
      </c>
      <c r="AW1802">
        <v>6.8</v>
      </c>
      <c r="AZ1802">
        <v>5.45</v>
      </c>
      <c r="BA1802">
        <v>6.2</v>
      </c>
      <c r="BD1802">
        <v>5.3</v>
      </c>
      <c r="BE1802">
        <v>6.2</v>
      </c>
      <c r="BH1802">
        <v>4.0999999999999996</v>
      </c>
      <c r="BR1802" t="s">
        <v>67</v>
      </c>
      <c r="BS1802" s="1">
        <v>44883</v>
      </c>
      <c r="BT1802" t="s">
        <v>3210</v>
      </c>
      <c r="BU1802">
        <v>19812</v>
      </c>
      <c r="BX1802" s="11"/>
      <c r="BY1802" s="11"/>
      <c r="BZ1802" s="11"/>
    </row>
    <row r="1803" spans="1:78" x14ac:dyDescent="0.2">
      <c r="A1803" t="s">
        <v>448</v>
      </c>
      <c r="C1803" t="s">
        <v>1483</v>
      </c>
      <c r="D1803" t="s">
        <v>108</v>
      </c>
      <c r="E1803" t="s">
        <v>449</v>
      </c>
      <c r="F1803" t="s">
        <v>450</v>
      </c>
      <c r="G1803" t="s">
        <v>335</v>
      </c>
      <c r="H1803" t="s">
        <v>450</v>
      </c>
      <c r="AG1803">
        <v>5.05</v>
      </c>
      <c r="AJ1803">
        <v>7.15</v>
      </c>
      <c r="BR1803" t="s">
        <v>67</v>
      </c>
      <c r="BS1803"/>
      <c r="BT1803" t="s">
        <v>104</v>
      </c>
      <c r="BU1803">
        <v>1358</v>
      </c>
      <c r="BX1803" s="11"/>
      <c r="BY1803" s="11"/>
      <c r="BZ1803" s="11"/>
    </row>
    <row r="1804" spans="1:78" s="10" customFormat="1" x14ac:dyDescent="0.2">
      <c r="A1804" t="s">
        <v>451</v>
      </c>
      <c r="B1804"/>
      <c r="C1804" t="s">
        <v>1483</v>
      </c>
      <c r="D1804" t="s">
        <v>108</v>
      </c>
      <c r="E1804" t="s">
        <v>449</v>
      </c>
      <c r="F1804" t="s">
        <v>450</v>
      </c>
      <c r="G1804" t="s">
        <v>335</v>
      </c>
      <c r="H1804" t="s">
        <v>450</v>
      </c>
      <c r="I1804"/>
      <c r="J1804"/>
      <c r="K1804"/>
      <c r="L18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v>6.3</v>
      </c>
      <c r="AX1804"/>
      <c r="AY1804"/>
      <c r="AZ1804">
        <v>4.95</v>
      </c>
      <c r="BA1804"/>
      <c r="BB1804"/>
      <c r="BC1804"/>
      <c r="BD1804"/>
      <c r="BE1804"/>
      <c r="BF1804"/>
      <c r="BG1804"/>
      <c r="BH1804"/>
      <c r="BI1804"/>
      <c r="BJ1804"/>
      <c r="BK1804"/>
      <c r="BL1804"/>
      <c r="BM1804"/>
      <c r="BN1804"/>
      <c r="BO1804"/>
      <c r="BP1804"/>
      <c r="BQ1804"/>
      <c r="BR1804" t="s">
        <v>67</v>
      </c>
      <c r="BS1804"/>
      <c r="BT1804" t="s">
        <v>104</v>
      </c>
      <c r="BU1804">
        <v>1358</v>
      </c>
      <c r="BV1804"/>
      <c r="BW1804"/>
      <c r="BX1804" s="11"/>
      <c r="BY1804" s="11"/>
      <c r="BZ1804" s="11"/>
    </row>
    <row r="1805" spans="1:78" x14ac:dyDescent="0.2">
      <c r="A1805" t="s">
        <v>452</v>
      </c>
      <c r="C1805" t="s">
        <v>1483</v>
      </c>
      <c r="D1805" t="s">
        <v>108</v>
      </c>
      <c r="E1805" t="s">
        <v>449</v>
      </c>
      <c r="F1805" t="s">
        <v>450</v>
      </c>
      <c r="G1805" t="s">
        <v>335</v>
      </c>
      <c r="H1805" t="s">
        <v>450</v>
      </c>
      <c r="AW1805">
        <v>6.6</v>
      </c>
      <c r="AZ1805">
        <v>5.25</v>
      </c>
      <c r="BR1805" t="s">
        <v>67</v>
      </c>
      <c r="BS1805"/>
      <c r="BT1805" t="s">
        <v>104</v>
      </c>
      <c r="BU1805">
        <v>1358</v>
      </c>
      <c r="BX1805" s="11"/>
      <c r="BY1805" s="11"/>
      <c r="BZ1805" s="11"/>
    </row>
    <row r="1806" spans="1:78" x14ac:dyDescent="0.2">
      <c r="A1806" t="s">
        <v>453</v>
      </c>
      <c r="C1806" t="s">
        <v>1483</v>
      </c>
      <c r="D1806" t="s">
        <v>108</v>
      </c>
      <c r="E1806" t="s">
        <v>449</v>
      </c>
      <c r="F1806" t="s">
        <v>450</v>
      </c>
      <c r="G1806" t="s">
        <v>335</v>
      </c>
      <c r="H1806" t="s">
        <v>450</v>
      </c>
      <c r="AW1806">
        <v>6.5</v>
      </c>
      <c r="AZ1806">
        <v>5.35</v>
      </c>
      <c r="BA1806">
        <v>6.6</v>
      </c>
      <c r="BD1806">
        <v>6</v>
      </c>
      <c r="BR1806" t="s">
        <v>67</v>
      </c>
      <c r="BS1806"/>
      <c r="BT1806" t="s">
        <v>104</v>
      </c>
      <c r="BU1806">
        <v>1358</v>
      </c>
      <c r="BX1806" s="11"/>
      <c r="BY1806" s="11"/>
      <c r="BZ1806" s="11"/>
    </row>
    <row r="1807" spans="1:78" x14ac:dyDescent="0.2">
      <c r="A1807" t="s">
        <v>454</v>
      </c>
      <c r="C1807" t="s">
        <v>1483</v>
      </c>
      <c r="D1807" t="s">
        <v>108</v>
      </c>
      <c r="E1807" t="s">
        <v>449</v>
      </c>
      <c r="F1807" t="s">
        <v>450</v>
      </c>
      <c r="G1807" t="s">
        <v>335</v>
      </c>
      <c r="H1807" t="s">
        <v>450</v>
      </c>
      <c r="AO1807">
        <v>7.3</v>
      </c>
      <c r="AR1807">
        <v>4.1500000000000004</v>
      </c>
      <c r="AS1807">
        <v>7.35</v>
      </c>
      <c r="AV1807">
        <v>3.4</v>
      </c>
      <c r="AW1807">
        <v>7.1</v>
      </c>
      <c r="AZ1807">
        <v>5.5</v>
      </c>
      <c r="BR1807" t="s">
        <v>67</v>
      </c>
      <c r="BS1807"/>
      <c r="BT1807" t="s">
        <v>104</v>
      </c>
      <c r="BU1807">
        <v>1358</v>
      </c>
      <c r="BX1807" s="11"/>
      <c r="BY1807" s="11"/>
      <c r="BZ1807" s="11"/>
    </row>
    <row r="1808" spans="1:78" x14ac:dyDescent="0.2">
      <c r="A1808" t="s">
        <v>2623</v>
      </c>
      <c r="C1808" t="s">
        <v>1483</v>
      </c>
      <c r="D1808" t="s">
        <v>108</v>
      </c>
      <c r="E1808" t="s">
        <v>449</v>
      </c>
      <c r="F1808" t="s">
        <v>450</v>
      </c>
      <c r="G1808" t="s">
        <v>335</v>
      </c>
      <c r="H1808" t="s">
        <v>450</v>
      </c>
      <c r="L1808" t="s">
        <v>2628</v>
      </c>
      <c r="U1808">
        <v>6.3</v>
      </c>
      <c r="X1808">
        <v>7.07</v>
      </c>
      <c r="Y1808">
        <v>6.66</v>
      </c>
      <c r="Z1808">
        <v>8.24</v>
      </c>
      <c r="AA1808">
        <v>7.96</v>
      </c>
      <c r="AB1808">
        <v>8.24</v>
      </c>
      <c r="AC1808">
        <v>6.35</v>
      </c>
      <c r="AD1808">
        <v>8.59</v>
      </c>
      <c r="AE1808">
        <v>7.92</v>
      </c>
      <c r="AF1808">
        <v>8.59</v>
      </c>
      <c r="AG1808">
        <v>4.95</v>
      </c>
      <c r="AJ1808">
        <v>6.93</v>
      </c>
      <c r="AS1808">
        <v>7.6</v>
      </c>
      <c r="AT1808">
        <v>4.1100000000000003</v>
      </c>
      <c r="AU1808">
        <v>4.5199999999999996</v>
      </c>
      <c r="AV1808">
        <v>4.5199999999999996</v>
      </c>
      <c r="AW1808">
        <v>6.72</v>
      </c>
      <c r="AX1808">
        <v>5.34</v>
      </c>
      <c r="AY1808">
        <v>5.35</v>
      </c>
      <c r="AZ1808">
        <v>5.35</v>
      </c>
      <c r="BA1808">
        <v>6.85</v>
      </c>
      <c r="BB1808">
        <v>5.65</v>
      </c>
      <c r="BC1808">
        <v>5.45</v>
      </c>
      <c r="BD1808">
        <v>5.65</v>
      </c>
      <c r="BE1808">
        <v>7.09</v>
      </c>
      <c r="BF1808">
        <v>4.79</v>
      </c>
      <c r="BG1808">
        <v>4.3</v>
      </c>
      <c r="BH1808">
        <v>4.79</v>
      </c>
      <c r="BR1808" t="s">
        <v>67</v>
      </c>
      <c r="BS1808" s="1">
        <v>44827</v>
      </c>
      <c r="BT1808" t="s">
        <v>2619</v>
      </c>
      <c r="BU1808" s="5">
        <v>3601</v>
      </c>
      <c r="BX1808" s="11"/>
      <c r="BY1808" s="11"/>
      <c r="BZ1808" s="11"/>
    </row>
    <row r="1809" spans="1:78" x14ac:dyDescent="0.2">
      <c r="A1809" t="s">
        <v>3547</v>
      </c>
      <c r="C1809" t="s">
        <v>1483</v>
      </c>
      <c r="D1809" t="s">
        <v>108</v>
      </c>
      <c r="E1809" t="s">
        <v>449</v>
      </c>
      <c r="F1809" t="s">
        <v>450</v>
      </c>
      <c r="G1809" t="s">
        <v>335</v>
      </c>
      <c r="H1809" t="s">
        <v>450</v>
      </c>
      <c r="AS1809">
        <v>7</v>
      </c>
      <c r="BL1809">
        <v>27</v>
      </c>
      <c r="BQ1809" t="s">
        <v>1451</v>
      </c>
      <c r="BR1809" t="s">
        <v>67</v>
      </c>
      <c r="BS1809" s="1">
        <v>44806</v>
      </c>
      <c r="BT1809" t="s">
        <v>1443</v>
      </c>
      <c r="BU1809">
        <v>35427</v>
      </c>
      <c r="BX1809" s="11"/>
      <c r="BY1809" s="11"/>
      <c r="BZ1809" s="11"/>
    </row>
    <row r="1810" spans="1:78" x14ac:dyDescent="0.2">
      <c r="C1810" t="s">
        <v>1483</v>
      </c>
      <c r="D1810" t="s">
        <v>108</v>
      </c>
      <c r="E1810" t="s">
        <v>449</v>
      </c>
      <c r="F1810" t="s">
        <v>450</v>
      </c>
      <c r="G1810" t="s">
        <v>335</v>
      </c>
      <c r="H1810" t="s">
        <v>450</v>
      </c>
      <c r="BE1810">
        <v>7</v>
      </c>
      <c r="BH1810">
        <v>4.5999999999999996</v>
      </c>
      <c r="BR1810" t="s">
        <v>67</v>
      </c>
      <c r="BS1810" s="1">
        <v>44797</v>
      </c>
      <c r="BT1810" t="s">
        <v>73</v>
      </c>
      <c r="BU1810">
        <v>36083</v>
      </c>
      <c r="BV1810" t="s">
        <v>60</v>
      </c>
      <c r="BW1810" t="s">
        <v>73</v>
      </c>
      <c r="BX1810" s="11"/>
      <c r="BY1810" s="11"/>
      <c r="BZ1810" s="11"/>
    </row>
    <row r="1811" spans="1:78" x14ac:dyDescent="0.2">
      <c r="A1811" t="s">
        <v>460</v>
      </c>
      <c r="C1811" t="s">
        <v>1483</v>
      </c>
      <c r="D1811" t="s">
        <v>108</v>
      </c>
      <c r="E1811" t="s">
        <v>449</v>
      </c>
      <c r="F1811" t="s">
        <v>450</v>
      </c>
      <c r="G1811" t="s">
        <v>335</v>
      </c>
      <c r="H1811" t="s">
        <v>461</v>
      </c>
      <c r="K1811" t="s">
        <v>462</v>
      </c>
      <c r="L1811" t="s">
        <v>463</v>
      </c>
      <c r="BA1811">
        <v>7.3</v>
      </c>
      <c r="BD1811">
        <v>5.9</v>
      </c>
      <c r="BR1811" t="s">
        <v>67</v>
      </c>
      <c r="BS1811"/>
      <c r="BT1811" t="s">
        <v>464</v>
      </c>
      <c r="BU1811">
        <v>2672</v>
      </c>
      <c r="BX1811" s="11"/>
      <c r="BY1811" s="11"/>
      <c r="BZ1811" s="11"/>
    </row>
    <row r="1812" spans="1:78" x14ac:dyDescent="0.2">
      <c r="A1812" s="10" t="s">
        <v>2929</v>
      </c>
      <c r="B1812" s="10"/>
      <c r="C1812" s="10" t="s">
        <v>1483</v>
      </c>
      <c r="D1812" s="10" t="s">
        <v>108</v>
      </c>
      <c r="E1812" s="10" t="s">
        <v>449</v>
      </c>
      <c r="F1812" s="10" t="s">
        <v>450</v>
      </c>
      <c r="G1812" s="10" t="s">
        <v>1128</v>
      </c>
      <c r="H1812" s="10" t="s">
        <v>450</v>
      </c>
      <c r="I1812" s="10"/>
      <c r="J1812" s="10"/>
      <c r="K1812" s="10"/>
      <c r="L1812" s="10" t="s">
        <v>2930</v>
      </c>
      <c r="M1812" s="10"/>
      <c r="N1812" s="10"/>
      <c r="O1812" s="10"/>
      <c r="P1812" s="10"/>
      <c r="Q1812" s="10"/>
      <c r="R1812" s="10"/>
      <c r="S1812" s="10"/>
      <c r="T1812" s="10"/>
      <c r="U1812" s="10"/>
      <c r="V1812" s="10"/>
      <c r="W1812" s="10"/>
      <c r="X1812" s="10"/>
      <c r="Y1812" s="10"/>
      <c r="Z1812" s="10"/>
      <c r="AA1812" s="10"/>
      <c r="AB1812" s="10"/>
      <c r="AC1812" s="10"/>
      <c r="AD1812" s="10"/>
      <c r="AE1812" s="10"/>
      <c r="AF1812" s="10"/>
      <c r="AG1812" s="10"/>
      <c r="AH1812" s="10"/>
      <c r="AI1812" s="10"/>
      <c r="AJ1812" s="10"/>
      <c r="AK1812" s="10"/>
      <c r="AL1812" s="10"/>
      <c r="AM1812" s="10"/>
      <c r="AN1812" s="10"/>
      <c r="AO1812" s="10"/>
      <c r="AP1812" s="10"/>
      <c r="AQ1812" s="10"/>
      <c r="AR1812" s="10"/>
      <c r="AS1812" s="10"/>
      <c r="AT1812" s="10"/>
      <c r="AU1812" s="10"/>
      <c r="AV1812" s="10"/>
      <c r="AW1812" s="10"/>
      <c r="AX1812" s="10"/>
      <c r="AY1812" s="10"/>
      <c r="AZ1812" s="10"/>
      <c r="BA1812" s="10"/>
      <c r="BB1812" s="10"/>
      <c r="BC1812" s="10"/>
      <c r="BD1812" s="10"/>
      <c r="BE1812" s="10"/>
      <c r="BF1812" s="10"/>
      <c r="BG1812" s="10"/>
      <c r="BH1812" s="10"/>
      <c r="BI1812" s="10"/>
      <c r="BJ1812" s="10"/>
      <c r="BK1812" s="10"/>
      <c r="BL1812" s="10"/>
      <c r="BM1812" s="10"/>
      <c r="BN1812" s="10"/>
      <c r="BO1812" s="10"/>
      <c r="BP1812" s="10"/>
      <c r="BQ1812" s="10" t="s">
        <v>3610</v>
      </c>
      <c r="BR1812" s="10" t="s">
        <v>67</v>
      </c>
      <c r="BS1812" s="12">
        <v>44832</v>
      </c>
      <c r="BT1812" s="10" t="s">
        <v>2920</v>
      </c>
      <c r="BU1812" s="10">
        <v>2528</v>
      </c>
      <c r="BV1812" s="10" t="s">
        <v>60</v>
      </c>
      <c r="BW1812" s="10" t="s">
        <v>2920</v>
      </c>
      <c r="BX1812" s="11"/>
      <c r="BY1812" s="11"/>
      <c r="BZ1812" s="11"/>
    </row>
    <row r="1813" spans="1:78" x14ac:dyDescent="0.2">
      <c r="A1813" s="10" t="s">
        <v>2927</v>
      </c>
      <c r="B1813" s="10"/>
      <c r="C1813" s="10" t="s">
        <v>1483</v>
      </c>
      <c r="D1813" s="10" t="s">
        <v>108</v>
      </c>
      <c r="E1813" s="10" t="s">
        <v>449</v>
      </c>
      <c r="F1813" s="10" t="s">
        <v>450</v>
      </c>
      <c r="G1813" s="10" t="s">
        <v>1128</v>
      </c>
      <c r="H1813" s="10" t="s">
        <v>450</v>
      </c>
      <c r="I1813" s="10"/>
      <c r="J1813" s="10"/>
      <c r="K1813" s="10"/>
      <c r="L1813" s="10" t="s">
        <v>2928</v>
      </c>
      <c r="M1813" s="10"/>
      <c r="N1813" s="10"/>
      <c r="O1813" s="10"/>
      <c r="P1813" s="10"/>
      <c r="Q1813" s="10"/>
      <c r="R1813" s="10"/>
      <c r="S1813" s="10"/>
      <c r="T1813" s="10"/>
      <c r="U1813" s="10"/>
      <c r="V1813" s="10"/>
      <c r="W1813" s="10"/>
      <c r="X1813" s="10"/>
      <c r="Y1813" s="10"/>
      <c r="Z1813" s="10"/>
      <c r="AA1813" s="10"/>
      <c r="AB1813" s="10"/>
      <c r="AC1813" s="10"/>
      <c r="AD1813" s="10"/>
      <c r="AE1813" s="10"/>
      <c r="AF1813" s="10"/>
      <c r="AG1813" s="10"/>
      <c r="AH1813" s="10"/>
      <c r="AI1813" s="10"/>
      <c r="AJ1813" s="10"/>
      <c r="AK1813" s="10"/>
      <c r="AL1813" s="10"/>
      <c r="AM1813" s="10"/>
      <c r="AN1813" s="10"/>
      <c r="AO1813" s="10"/>
      <c r="AP1813" s="10"/>
      <c r="AQ1813" s="10"/>
      <c r="AR1813" s="10"/>
      <c r="AS1813" s="10"/>
      <c r="AT1813" s="10"/>
      <c r="AU1813" s="10"/>
      <c r="AV1813" s="10"/>
      <c r="AW1813" s="10"/>
      <c r="AX1813" s="10"/>
      <c r="AY1813" s="10"/>
      <c r="AZ1813" s="10"/>
      <c r="BA1813" s="10"/>
      <c r="BB1813" s="10"/>
      <c r="BC1813" s="10"/>
      <c r="BD1813" s="10"/>
      <c r="BE1813" s="10"/>
      <c r="BF1813" s="10"/>
      <c r="BG1813" s="10"/>
      <c r="BH1813" s="10"/>
      <c r="BI1813" s="10"/>
      <c r="BJ1813" s="10"/>
      <c r="BK1813" s="10"/>
      <c r="BL1813" s="10"/>
      <c r="BM1813" s="10"/>
      <c r="BQ1813" s="10" t="s">
        <v>3610</v>
      </c>
      <c r="BR1813" s="10" t="s">
        <v>67</v>
      </c>
      <c r="BS1813" s="24">
        <v>44832</v>
      </c>
      <c r="BT1813" s="10" t="s">
        <v>2920</v>
      </c>
      <c r="BU1813" s="10">
        <v>2528</v>
      </c>
      <c r="BV1813" s="10" t="s">
        <v>60</v>
      </c>
      <c r="BW1813" s="10" t="s">
        <v>2920</v>
      </c>
      <c r="BX1813" s="11"/>
      <c r="BY1813" s="11"/>
      <c r="BZ1813" s="11"/>
    </row>
    <row r="1814" spans="1:78" x14ac:dyDescent="0.2">
      <c r="A1814" s="10" t="s">
        <v>2932</v>
      </c>
      <c r="B1814" s="10"/>
      <c r="C1814" s="10" t="s">
        <v>1483</v>
      </c>
      <c r="D1814" s="10" t="s">
        <v>108</v>
      </c>
      <c r="E1814" s="10" t="s">
        <v>449</v>
      </c>
      <c r="F1814" s="10" t="s">
        <v>450</v>
      </c>
      <c r="G1814" s="10" t="s">
        <v>1128</v>
      </c>
      <c r="H1814" s="10" t="s">
        <v>450</v>
      </c>
      <c r="I1814" s="10"/>
      <c r="J1814" s="10"/>
      <c r="K1814" s="10"/>
      <c r="L1814" s="10" t="s">
        <v>2930</v>
      </c>
      <c r="M1814" s="10"/>
      <c r="N1814" s="10"/>
      <c r="O1814" s="10"/>
      <c r="P1814" s="10"/>
      <c r="Q1814" s="10"/>
      <c r="R1814" s="10"/>
      <c r="S1814" s="10"/>
      <c r="T1814" s="10"/>
      <c r="U1814" s="10"/>
      <c r="V1814" s="10"/>
      <c r="W1814" s="10"/>
      <c r="X1814" s="10"/>
      <c r="Y1814" s="10"/>
      <c r="Z1814" s="10"/>
      <c r="AA1814" s="10"/>
      <c r="AB1814" s="10"/>
      <c r="AC1814" s="10"/>
      <c r="AD1814" s="10"/>
      <c r="AE1814" s="10"/>
      <c r="AF1814" s="10"/>
      <c r="AG1814" s="10"/>
      <c r="AH1814" s="10"/>
      <c r="AI1814" s="10"/>
      <c r="AJ1814" s="10"/>
      <c r="AK1814" s="10"/>
      <c r="AL1814" s="10"/>
      <c r="AM1814" s="10"/>
      <c r="AN1814" s="10"/>
      <c r="AO1814" s="10"/>
      <c r="AP1814" s="10"/>
      <c r="AQ1814" s="10"/>
      <c r="AR1814" s="10"/>
      <c r="AS1814" s="10"/>
      <c r="AT1814" s="10"/>
      <c r="AU1814" s="10"/>
      <c r="AV1814" s="10"/>
      <c r="AW1814" s="10"/>
      <c r="AX1814" s="10"/>
      <c r="AY1814" s="10"/>
      <c r="AZ1814" s="10"/>
      <c r="BA1814" s="10"/>
      <c r="BB1814" s="10"/>
      <c r="BC1814" s="10"/>
      <c r="BD1814" s="10"/>
      <c r="BE1814" s="10"/>
      <c r="BF1814" s="10"/>
      <c r="BG1814" s="10"/>
      <c r="BH1814" s="10"/>
      <c r="BI1814" s="10"/>
      <c r="BJ1814" s="10"/>
      <c r="BK1814" s="10"/>
      <c r="BL1814" s="10"/>
      <c r="BM1814" s="10"/>
      <c r="BN1814" s="10"/>
      <c r="BO1814" s="10"/>
      <c r="BP1814" s="10"/>
      <c r="BQ1814" s="10" t="s">
        <v>3610</v>
      </c>
      <c r="BR1814" s="10" t="s">
        <v>67</v>
      </c>
      <c r="BS1814" s="12">
        <v>44832</v>
      </c>
      <c r="BT1814" s="10" t="s">
        <v>2920</v>
      </c>
      <c r="BU1814" s="10">
        <v>2528</v>
      </c>
      <c r="BV1814" s="10" t="s">
        <v>60</v>
      </c>
      <c r="BW1814" s="10" t="s">
        <v>2920</v>
      </c>
      <c r="BX1814" s="11"/>
      <c r="BY1814" s="11"/>
      <c r="BZ1814" s="11"/>
    </row>
    <row r="1815" spans="1:78" s="10" customFormat="1" x14ac:dyDescent="0.2">
      <c r="A1815" s="10" t="s">
        <v>2931</v>
      </c>
      <c r="C1815" s="10" t="s">
        <v>1483</v>
      </c>
      <c r="D1815" s="10" t="s">
        <v>108</v>
      </c>
      <c r="E1815" s="10" t="s">
        <v>449</v>
      </c>
      <c r="F1815" s="10" t="s">
        <v>450</v>
      </c>
      <c r="G1815" s="10" t="s">
        <v>1128</v>
      </c>
      <c r="H1815" s="10" t="s">
        <v>450</v>
      </c>
      <c r="L1815" s="10" t="s">
        <v>2930</v>
      </c>
      <c r="BQ1815" s="10" t="s">
        <v>3610</v>
      </c>
      <c r="BR1815" s="10" t="s">
        <v>67</v>
      </c>
      <c r="BS1815" s="24">
        <v>44832</v>
      </c>
      <c r="BT1815" s="10" t="s">
        <v>2920</v>
      </c>
      <c r="BU1815" s="10">
        <v>2528</v>
      </c>
      <c r="BV1815" s="10" t="s">
        <v>60</v>
      </c>
      <c r="BW1815" s="10" t="s">
        <v>2920</v>
      </c>
      <c r="BX1815" s="11"/>
      <c r="BY1815" s="11"/>
      <c r="BZ1815" s="11"/>
    </row>
    <row r="1816" spans="1:78" x14ac:dyDescent="0.2">
      <c r="A1816" s="11" t="s">
        <v>1700</v>
      </c>
      <c r="B1816" s="11"/>
      <c r="C1816" s="11" t="s">
        <v>1483</v>
      </c>
      <c r="D1816" s="11" t="s">
        <v>108</v>
      </c>
      <c r="E1816" s="11" t="s">
        <v>449</v>
      </c>
      <c r="F1816" s="11" t="s">
        <v>465</v>
      </c>
      <c r="G1816" s="11" t="s">
        <v>449</v>
      </c>
      <c r="H1816" s="11" t="s">
        <v>465</v>
      </c>
      <c r="I1816" s="11"/>
      <c r="J1816" s="11"/>
      <c r="K1816" s="11"/>
      <c r="L1816" s="11"/>
      <c r="M1816" s="11"/>
      <c r="N1816" s="11"/>
      <c r="O1816" s="11"/>
      <c r="P1816" s="11"/>
      <c r="Q1816" s="11"/>
      <c r="R1816" s="11"/>
      <c r="S1816" s="11"/>
      <c r="T1816" s="11"/>
      <c r="U1816" s="11"/>
      <c r="V1816" s="11"/>
      <c r="W1816" s="11"/>
      <c r="X1816" s="11"/>
      <c r="Y1816" s="11"/>
      <c r="Z1816" s="11"/>
      <c r="AA1816" s="11"/>
      <c r="AB1816" s="11"/>
      <c r="AC1816" s="11"/>
      <c r="AD1816" s="11"/>
      <c r="AE1816" s="11"/>
      <c r="AF1816" s="11"/>
      <c r="AG1816" s="11"/>
      <c r="AH1816" s="11"/>
      <c r="AI1816" s="11"/>
      <c r="AJ1816" s="11"/>
      <c r="AK1816" s="11"/>
      <c r="AL1816" s="11"/>
      <c r="AM1816" s="11"/>
      <c r="AN1816" s="11"/>
      <c r="AO1816" s="11"/>
      <c r="AP1816" s="11"/>
      <c r="AQ1816" s="11"/>
      <c r="AR1816" s="11"/>
      <c r="AS1816" s="11"/>
      <c r="AT1816" s="11"/>
      <c r="AU1816" s="11"/>
      <c r="AV1816" s="11"/>
      <c r="AW1816" s="11"/>
      <c r="AX1816" s="11"/>
      <c r="AY1816" s="11"/>
      <c r="AZ1816" s="11"/>
      <c r="BA1816" s="11"/>
      <c r="BB1816" s="11"/>
      <c r="BC1816" s="11"/>
      <c r="BD1816" s="11"/>
      <c r="BE1816" s="11"/>
      <c r="BF1816" s="11"/>
      <c r="BG1816" s="11"/>
      <c r="BH1816" s="11"/>
      <c r="BI1816" s="11"/>
      <c r="BJ1816" s="11"/>
      <c r="BK1816" s="11"/>
      <c r="BL1816" s="11"/>
      <c r="BM1816" s="11"/>
      <c r="BN1816" s="11"/>
      <c r="BO1816" s="11"/>
      <c r="BP1816" s="11"/>
      <c r="BQ1816" s="11"/>
      <c r="BR1816" s="11"/>
      <c r="BS1816" s="11"/>
      <c r="BT1816" s="11"/>
      <c r="BU1816" s="11"/>
      <c r="BV1816" s="11"/>
      <c r="BW1816" s="11"/>
      <c r="BX1816" s="11"/>
      <c r="BY1816" s="11"/>
      <c r="BZ1816" s="11"/>
    </row>
    <row r="1817" spans="1:78" x14ac:dyDescent="0.2">
      <c r="A1817" t="s">
        <v>2623</v>
      </c>
      <c r="C1817" t="s">
        <v>1483</v>
      </c>
      <c r="D1817" t="s">
        <v>108</v>
      </c>
      <c r="E1817" t="s">
        <v>449</v>
      </c>
      <c r="F1817" t="s">
        <v>465</v>
      </c>
      <c r="G1817" t="s">
        <v>449</v>
      </c>
      <c r="H1817" t="s">
        <v>465</v>
      </c>
      <c r="L1817" t="s">
        <v>466</v>
      </c>
      <c r="Q1817">
        <v>3.8</v>
      </c>
      <c r="T1817">
        <v>2.2000000000000002</v>
      </c>
      <c r="X1817">
        <v>6.2</v>
      </c>
      <c r="Y1817">
        <v>6.1</v>
      </c>
      <c r="AB1817">
        <v>7.07</v>
      </c>
      <c r="AC1817">
        <v>5.96</v>
      </c>
      <c r="AF1817">
        <v>6.98</v>
      </c>
      <c r="AG1817">
        <v>4.88</v>
      </c>
      <c r="AJ1817">
        <v>5.2</v>
      </c>
      <c r="AO1817">
        <v>6.6</v>
      </c>
      <c r="AR1817">
        <v>3.15</v>
      </c>
      <c r="AS1817">
        <v>6.15</v>
      </c>
      <c r="AV1817">
        <v>3.82</v>
      </c>
      <c r="AW1817">
        <v>5.64</v>
      </c>
      <c r="AZ1817">
        <v>4.3600000000000003</v>
      </c>
      <c r="BA1817">
        <v>5.78</v>
      </c>
      <c r="BD1817">
        <v>4.79</v>
      </c>
      <c r="BE1817">
        <v>5.57</v>
      </c>
      <c r="BH1817">
        <v>4</v>
      </c>
      <c r="BR1817" t="s">
        <v>67</v>
      </c>
      <c r="BS1817"/>
      <c r="BT1817" t="s">
        <v>457</v>
      </c>
      <c r="BU1817">
        <v>3401</v>
      </c>
      <c r="BX1817" s="11"/>
      <c r="BY1817" s="11"/>
      <c r="BZ1817" s="11"/>
    </row>
    <row r="1818" spans="1:78" x14ac:dyDescent="0.2">
      <c r="A1818" s="11" t="s">
        <v>1700</v>
      </c>
      <c r="B1818" s="11"/>
      <c r="C1818" s="11" t="s">
        <v>1483</v>
      </c>
      <c r="D1818" s="11" t="s">
        <v>108</v>
      </c>
      <c r="E1818" s="11" t="s">
        <v>449</v>
      </c>
      <c r="F1818" s="11"/>
      <c r="G1818" s="11" t="s">
        <v>449</v>
      </c>
      <c r="H1818" s="11"/>
      <c r="I1818" s="11"/>
      <c r="J1818" s="11"/>
      <c r="K1818" s="11"/>
      <c r="L1818" s="11"/>
      <c r="M1818" s="11"/>
      <c r="N1818" s="11"/>
      <c r="O1818" s="11"/>
      <c r="P1818" s="11"/>
      <c r="Q1818" s="11"/>
      <c r="R1818" s="11"/>
      <c r="S1818" s="11"/>
      <c r="T1818" s="11"/>
      <c r="U1818" s="11"/>
      <c r="V1818" s="11"/>
      <c r="W1818" s="11"/>
      <c r="X1818" s="11"/>
      <c r="Y1818" s="11"/>
      <c r="Z1818" s="11"/>
      <c r="AA1818" s="11"/>
      <c r="AB1818" s="11"/>
      <c r="AC1818" s="11"/>
      <c r="AD1818" s="11"/>
      <c r="AE1818" s="11"/>
      <c r="AF1818" s="11"/>
      <c r="AG1818" s="11"/>
      <c r="AH1818" s="11"/>
      <c r="AI1818" s="11"/>
      <c r="AJ1818" s="11"/>
      <c r="AK1818" s="11"/>
      <c r="AL1818" s="11"/>
      <c r="AM1818" s="11"/>
      <c r="AN1818" s="11"/>
      <c r="AO1818" s="11"/>
      <c r="AP1818" s="11"/>
      <c r="AQ1818" s="11"/>
      <c r="AR1818" s="11"/>
      <c r="AS1818" s="11"/>
      <c r="AT1818" s="11"/>
      <c r="AU1818" s="11"/>
      <c r="AV1818" s="11"/>
      <c r="AW1818" s="11"/>
      <c r="AX1818" s="11"/>
      <c r="AY1818" s="11"/>
      <c r="AZ1818" s="11"/>
      <c r="BA1818" s="11"/>
      <c r="BB1818" s="11"/>
      <c r="BC1818" s="11"/>
      <c r="BD1818" s="11"/>
      <c r="BE1818" s="11"/>
      <c r="BF1818" s="11"/>
      <c r="BG1818" s="11"/>
      <c r="BH1818" s="11"/>
      <c r="BI1818" s="11"/>
      <c r="BJ1818" s="11"/>
      <c r="BK1818" s="11"/>
      <c r="BL1818" s="11"/>
      <c r="BM1818" s="11"/>
      <c r="BN1818" s="11"/>
      <c r="BO1818" s="11"/>
      <c r="BP1818" s="11"/>
      <c r="BQ1818" s="11"/>
      <c r="BR1818" s="11"/>
      <c r="BS1818" s="11"/>
      <c r="BT1818" s="11"/>
      <c r="BU1818" s="11"/>
      <c r="BV1818" s="11"/>
      <c r="BW1818" s="11"/>
      <c r="BX1818" s="11"/>
      <c r="BY1818" s="11"/>
      <c r="BZ1818" s="11"/>
    </row>
    <row r="1819" spans="1:78" x14ac:dyDescent="0.2">
      <c r="A1819" s="11" t="s">
        <v>1700</v>
      </c>
      <c r="B1819" s="11"/>
      <c r="C1819" s="11" t="s">
        <v>1483</v>
      </c>
      <c r="D1819" s="11" t="s">
        <v>108</v>
      </c>
      <c r="E1819" s="11" t="s">
        <v>507</v>
      </c>
      <c r="F1819" s="11" t="s">
        <v>508</v>
      </c>
      <c r="G1819" s="11" t="s">
        <v>507</v>
      </c>
      <c r="H1819" s="11" t="s">
        <v>508</v>
      </c>
      <c r="I1819" s="11"/>
      <c r="J1819" s="11"/>
      <c r="K1819" s="11"/>
      <c r="L1819" s="11"/>
      <c r="M1819" s="11"/>
      <c r="N1819" s="11"/>
      <c r="O1819" s="11"/>
      <c r="P1819" s="11"/>
      <c r="Q1819" s="11"/>
      <c r="R1819" s="11"/>
      <c r="S1819" s="11"/>
      <c r="T1819" s="11"/>
      <c r="U1819" s="11"/>
      <c r="V1819" s="11"/>
      <c r="W1819" s="11"/>
      <c r="X1819" s="11"/>
      <c r="Y1819" s="11"/>
      <c r="Z1819" s="11"/>
      <c r="AA1819" s="11"/>
      <c r="AB1819" s="11"/>
      <c r="AC1819" s="11"/>
      <c r="AD1819" s="11"/>
      <c r="AE1819" s="11"/>
      <c r="AF1819" s="11"/>
      <c r="AG1819" s="11"/>
      <c r="AH1819" s="11"/>
      <c r="AI1819" s="11"/>
      <c r="AJ1819" s="11"/>
      <c r="AK1819" s="11"/>
      <c r="AL1819" s="11"/>
      <c r="AM1819" s="11"/>
      <c r="AN1819" s="11"/>
      <c r="AO1819" s="11"/>
      <c r="AP1819" s="11"/>
      <c r="AQ1819" s="11"/>
      <c r="AR1819" s="11"/>
      <c r="AS1819" s="11"/>
      <c r="AT1819" s="11"/>
      <c r="AU1819" s="11"/>
      <c r="AV1819" s="11"/>
      <c r="AW1819" s="11"/>
      <c r="AX1819" s="11"/>
      <c r="AY1819" s="11"/>
      <c r="AZ1819" s="11"/>
      <c r="BA1819" s="11"/>
      <c r="BB1819" s="11"/>
      <c r="BC1819" s="11"/>
      <c r="BD1819" s="11"/>
      <c r="BE1819" s="11"/>
      <c r="BF1819" s="11"/>
      <c r="BG1819" s="11"/>
      <c r="BH1819" s="11"/>
      <c r="BI1819" s="11"/>
      <c r="BJ1819" s="11"/>
      <c r="BK1819" s="11"/>
      <c r="BL1819" s="11"/>
      <c r="BM1819" s="11"/>
      <c r="BN1819" s="11"/>
      <c r="BO1819" s="11"/>
      <c r="BP1819" s="11"/>
      <c r="BQ1819" s="11"/>
      <c r="BR1819" s="11"/>
      <c r="BS1819" s="11"/>
      <c r="BT1819" s="11"/>
      <c r="BU1819" s="11"/>
      <c r="BV1819" s="11"/>
      <c r="BW1819" s="11"/>
      <c r="BX1819" s="11"/>
      <c r="BY1819" s="11"/>
      <c r="BZ1819" s="11"/>
    </row>
    <row r="1820" spans="1:78" x14ac:dyDescent="0.2">
      <c r="A1820" t="s">
        <v>2623</v>
      </c>
      <c r="C1820" t="s">
        <v>1483</v>
      </c>
      <c r="D1820" t="s">
        <v>108</v>
      </c>
      <c r="E1820" t="s">
        <v>507</v>
      </c>
      <c r="F1820" t="s">
        <v>508</v>
      </c>
      <c r="G1820" t="s">
        <v>507</v>
      </c>
      <c r="H1820" t="s">
        <v>508</v>
      </c>
      <c r="L1820" t="s">
        <v>509</v>
      </c>
      <c r="Q1820">
        <v>5.43</v>
      </c>
      <c r="T1820">
        <v>5.23</v>
      </c>
      <c r="U1820">
        <v>5.8</v>
      </c>
      <c r="X1820">
        <v>6.77</v>
      </c>
      <c r="Y1820">
        <v>6.72</v>
      </c>
      <c r="AB1820">
        <v>7.78</v>
      </c>
      <c r="AC1820">
        <v>7.3</v>
      </c>
      <c r="AF1820">
        <v>8.16</v>
      </c>
      <c r="AG1820">
        <v>6.28</v>
      </c>
      <c r="AJ1820">
        <v>6.76</v>
      </c>
      <c r="AO1820">
        <v>4.96</v>
      </c>
      <c r="AR1820">
        <v>3.02</v>
      </c>
      <c r="AS1820">
        <v>5.94</v>
      </c>
      <c r="AV1820">
        <v>3.96</v>
      </c>
      <c r="AW1820">
        <v>6</v>
      </c>
      <c r="AZ1820">
        <v>4.45</v>
      </c>
      <c r="BA1820">
        <v>6.36</v>
      </c>
      <c r="BD1820">
        <v>4.95</v>
      </c>
      <c r="BE1820">
        <v>6.9</v>
      </c>
      <c r="BH1820">
        <v>4.3099999999999996</v>
      </c>
      <c r="BQ1820" t="s">
        <v>456</v>
      </c>
      <c r="BR1820" t="s">
        <v>67</v>
      </c>
      <c r="BS1820"/>
      <c r="BT1820" t="s">
        <v>457</v>
      </c>
      <c r="BU1820">
        <v>3401</v>
      </c>
      <c r="BX1820" s="11"/>
      <c r="BY1820" s="11"/>
      <c r="BZ1820" s="11"/>
    </row>
    <row r="1821" spans="1:78" x14ac:dyDescent="0.2">
      <c r="A1821" t="s">
        <v>94</v>
      </c>
      <c r="C1821" t="s">
        <v>1483</v>
      </c>
      <c r="D1821" t="s">
        <v>108</v>
      </c>
      <c r="E1821" t="s">
        <v>507</v>
      </c>
      <c r="F1821" t="s">
        <v>508</v>
      </c>
      <c r="G1821" t="s">
        <v>507</v>
      </c>
      <c r="H1821" t="s">
        <v>508</v>
      </c>
      <c r="I1821" t="b">
        <v>0</v>
      </c>
      <c r="U1821">
        <v>5.8</v>
      </c>
      <c r="X1821">
        <v>6.77</v>
      </c>
      <c r="Y1821">
        <v>6.72</v>
      </c>
      <c r="AB1821">
        <v>7.78</v>
      </c>
      <c r="AC1821">
        <v>7.3</v>
      </c>
      <c r="AF1821">
        <v>8.16</v>
      </c>
      <c r="BQ1821" t="s">
        <v>510</v>
      </c>
      <c r="BR1821" t="s">
        <v>67</v>
      </c>
      <c r="BS1821" s="1">
        <v>44795</v>
      </c>
      <c r="BT1821" t="s">
        <v>511</v>
      </c>
      <c r="BU1821">
        <v>69736</v>
      </c>
      <c r="BX1821" s="11"/>
      <c r="BY1821" s="11"/>
      <c r="BZ1821" s="11"/>
    </row>
    <row r="1822" spans="1:78" x14ac:dyDescent="0.2">
      <c r="A1822" t="s">
        <v>524</v>
      </c>
      <c r="B1822" t="s">
        <v>154</v>
      </c>
      <c r="C1822" t="s">
        <v>1483</v>
      </c>
      <c r="D1822" t="s">
        <v>108</v>
      </c>
      <c r="E1822" t="s">
        <v>507</v>
      </c>
      <c r="F1822" t="s">
        <v>512</v>
      </c>
      <c r="G1822" t="s">
        <v>517</v>
      </c>
      <c r="H1822" t="s">
        <v>430</v>
      </c>
      <c r="AO1822">
        <v>6.7</v>
      </c>
      <c r="AR1822">
        <v>3.9</v>
      </c>
      <c r="AS1822">
        <v>7.2</v>
      </c>
      <c r="AV1822">
        <v>4.7</v>
      </c>
      <c r="AW1822">
        <v>7</v>
      </c>
      <c r="AZ1822">
        <v>5.4</v>
      </c>
      <c r="BA1822">
        <v>7.3</v>
      </c>
      <c r="BD1822">
        <v>5.4</v>
      </c>
      <c r="BE1822">
        <v>7.3</v>
      </c>
      <c r="BH1822">
        <v>4.5999999999999996</v>
      </c>
      <c r="BR1822" t="s">
        <v>67</v>
      </c>
      <c r="BS1822"/>
      <c r="BT1822" t="s">
        <v>372</v>
      </c>
      <c r="BU1822">
        <v>3140</v>
      </c>
      <c r="BX1822" s="11"/>
      <c r="BY1822" s="11"/>
      <c r="BZ1822" s="11"/>
    </row>
    <row r="1823" spans="1:78" x14ac:dyDescent="0.2">
      <c r="A1823" t="s">
        <v>524</v>
      </c>
      <c r="B1823" t="s">
        <v>154</v>
      </c>
      <c r="C1823" t="s">
        <v>1483</v>
      </c>
      <c r="D1823" t="s">
        <v>108</v>
      </c>
      <c r="E1823" t="s">
        <v>507</v>
      </c>
      <c r="F1823" t="s">
        <v>512</v>
      </c>
      <c r="G1823" t="s">
        <v>517</v>
      </c>
      <c r="H1823" t="s">
        <v>430</v>
      </c>
      <c r="I1823" t="b">
        <v>0</v>
      </c>
      <c r="AO1823">
        <v>6.7</v>
      </c>
      <c r="AR1823">
        <v>3.9</v>
      </c>
      <c r="AS1823">
        <v>7.2</v>
      </c>
      <c r="AV1823">
        <v>4.7</v>
      </c>
      <c r="AW1823">
        <v>7</v>
      </c>
      <c r="AZ1823">
        <v>5.4</v>
      </c>
      <c r="BA1823">
        <v>7.3</v>
      </c>
      <c r="BD1823">
        <v>5.4</v>
      </c>
      <c r="BE1823">
        <v>7.3</v>
      </c>
      <c r="BH1823">
        <v>4.5999999999999996</v>
      </c>
      <c r="BR1823" t="s">
        <v>67</v>
      </c>
      <c r="BS1823"/>
      <c r="BT1823" t="s">
        <v>95</v>
      </c>
      <c r="BU1823">
        <v>3144</v>
      </c>
      <c r="BV1823" t="s">
        <v>69</v>
      </c>
      <c r="BW1823" t="s">
        <v>95</v>
      </c>
      <c r="BX1823" s="11"/>
      <c r="BY1823" s="11"/>
      <c r="BZ1823" s="11"/>
    </row>
    <row r="1824" spans="1:78" s="10" customFormat="1" x14ac:dyDescent="0.2">
      <c r="A1824" t="s">
        <v>514</v>
      </c>
      <c r="B1824" t="s">
        <v>154</v>
      </c>
      <c r="C1824" t="s">
        <v>1483</v>
      </c>
      <c r="D1824" t="s">
        <v>108</v>
      </c>
      <c r="E1824" t="s">
        <v>507</v>
      </c>
      <c r="F1824" t="s">
        <v>512</v>
      </c>
      <c r="G1824" t="s">
        <v>517</v>
      </c>
      <c r="H1824" t="s">
        <v>516</v>
      </c>
      <c r="I1824"/>
      <c r="J1824"/>
      <c r="K1824"/>
      <c r="L182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v>7.7</v>
      </c>
      <c r="BB1824">
        <v>6.2</v>
      </c>
      <c r="BC1824">
        <v>5.5</v>
      </c>
      <c r="BD1824">
        <v>6.2</v>
      </c>
      <c r="BE1824"/>
      <c r="BF1824"/>
      <c r="BG1824"/>
      <c r="BH1824"/>
      <c r="BI1824"/>
      <c r="BJ1824"/>
      <c r="BK1824"/>
      <c r="BL1824"/>
      <c r="BM1824"/>
      <c r="BN1824"/>
      <c r="BO1824"/>
      <c r="BP1824"/>
      <c r="BQ1824"/>
      <c r="BR1824" t="s">
        <v>67</v>
      </c>
      <c r="BS1824"/>
      <c r="BT1824" t="s">
        <v>95</v>
      </c>
      <c r="BU1824">
        <v>3144</v>
      </c>
      <c r="BV1824" t="s">
        <v>69</v>
      </c>
      <c r="BW1824" t="s">
        <v>95</v>
      </c>
      <c r="BX1824" s="11"/>
      <c r="BY1824" s="11"/>
      <c r="BZ1824" s="11"/>
    </row>
    <row r="1825" spans="1:78" s="10" customFormat="1" x14ac:dyDescent="0.2">
      <c r="A1825" s="11" t="s">
        <v>1700</v>
      </c>
      <c r="B1825" s="11"/>
      <c r="C1825" s="11" t="s">
        <v>1483</v>
      </c>
      <c r="D1825" s="11" t="s">
        <v>108</v>
      </c>
      <c r="E1825" s="11" t="s">
        <v>507</v>
      </c>
      <c r="F1825" s="11" t="s">
        <v>512</v>
      </c>
      <c r="G1825" s="11" t="s">
        <v>507</v>
      </c>
      <c r="H1825" s="11" t="s">
        <v>512</v>
      </c>
      <c r="I1825" s="11"/>
      <c r="J1825" s="11"/>
      <c r="K1825" s="11"/>
      <c r="L1825" s="11"/>
      <c r="M1825" s="11"/>
      <c r="N1825" s="11"/>
      <c r="O1825" s="11"/>
      <c r="P1825" s="11"/>
      <c r="Q1825" s="11"/>
      <c r="R1825" s="11"/>
      <c r="S1825" s="11"/>
      <c r="T1825" s="11"/>
      <c r="U1825" s="11"/>
      <c r="V1825" s="11"/>
      <c r="W1825" s="11"/>
      <c r="X1825" s="11"/>
      <c r="Y1825" s="11"/>
      <c r="Z1825" s="11"/>
      <c r="AA1825" s="11"/>
      <c r="AB1825" s="11"/>
      <c r="AC1825" s="11"/>
      <c r="AD1825" s="11"/>
      <c r="AE1825" s="11"/>
      <c r="AF1825" s="11"/>
      <c r="AG1825" s="11"/>
      <c r="AH1825" s="11"/>
      <c r="AI1825" s="11"/>
      <c r="AJ1825" s="11"/>
      <c r="AK1825" s="11"/>
      <c r="AL1825" s="11"/>
      <c r="AM1825" s="11"/>
      <c r="AN1825" s="11"/>
      <c r="AO1825" s="11"/>
      <c r="AP1825" s="11"/>
      <c r="AQ1825" s="11"/>
      <c r="AR1825" s="11"/>
      <c r="AS1825" s="11"/>
      <c r="AT1825" s="11"/>
      <c r="AU1825" s="11"/>
      <c r="AV1825" s="11"/>
      <c r="AW1825" s="11"/>
      <c r="AX1825" s="11"/>
      <c r="AY1825" s="11"/>
      <c r="AZ1825" s="11"/>
      <c r="BA1825" s="11"/>
      <c r="BB1825" s="11"/>
      <c r="BC1825" s="11"/>
      <c r="BD1825" s="11"/>
      <c r="BE1825" s="11"/>
      <c r="BF1825" s="11"/>
      <c r="BG1825" s="11"/>
      <c r="BH1825" s="11"/>
      <c r="BI1825" s="11"/>
      <c r="BJ1825" s="11"/>
      <c r="BK1825" s="11"/>
      <c r="BL1825" s="11"/>
      <c r="BM1825" s="11"/>
      <c r="BN1825" s="11"/>
      <c r="BO1825" s="11"/>
      <c r="BP1825" s="11"/>
      <c r="BQ1825" s="11"/>
      <c r="BR1825" s="11"/>
      <c r="BS1825" s="11"/>
      <c r="BT1825" s="11"/>
      <c r="BU1825" s="11"/>
      <c r="BV1825" s="11"/>
      <c r="BW1825" s="11"/>
      <c r="BX1825" s="11"/>
      <c r="BY1825" s="11"/>
      <c r="BZ1825" s="11"/>
    </row>
    <row r="1826" spans="1:78" s="10" customFormat="1" x14ac:dyDescent="0.2">
      <c r="A1826" t="s">
        <v>2623</v>
      </c>
      <c r="B1826"/>
      <c r="C1826" t="s">
        <v>1483</v>
      </c>
      <c r="D1826" t="s">
        <v>108</v>
      </c>
      <c r="E1826" t="s">
        <v>507</v>
      </c>
      <c r="F1826" t="s">
        <v>512</v>
      </c>
      <c r="G1826" t="s">
        <v>507</v>
      </c>
      <c r="H1826" t="s">
        <v>512</v>
      </c>
      <c r="I1826"/>
      <c r="J1826"/>
      <c r="K1826"/>
      <c r="L1826" t="s">
        <v>513</v>
      </c>
      <c r="M1826"/>
      <c r="N1826"/>
      <c r="O1826"/>
      <c r="P1826"/>
      <c r="Q1826">
        <v>5.6</v>
      </c>
      <c r="R1826"/>
      <c r="S1826"/>
      <c r="T1826">
        <v>5.05</v>
      </c>
      <c r="U1826">
        <v>5.83</v>
      </c>
      <c r="V1826"/>
      <c r="W1826"/>
      <c r="X1826">
        <v>6.76</v>
      </c>
      <c r="Y1826">
        <v>7.21</v>
      </c>
      <c r="Z1826"/>
      <c r="AA1826"/>
      <c r="AB1826">
        <v>8.39</v>
      </c>
      <c r="AC1826">
        <v>7.4</v>
      </c>
      <c r="AD1826"/>
      <c r="AE1826"/>
      <c r="AF1826">
        <v>8.36</v>
      </c>
      <c r="AG1826">
        <v>6.39</v>
      </c>
      <c r="AH1826"/>
      <c r="AI1826"/>
      <c r="AJ1826">
        <v>7.07</v>
      </c>
      <c r="AK1826"/>
      <c r="AL1826"/>
      <c r="AM1826"/>
      <c r="AN1826"/>
      <c r="AO1826">
        <v>5.51</v>
      </c>
      <c r="AP1826"/>
      <c r="AQ1826"/>
      <c r="AR1826">
        <v>3.29</v>
      </c>
      <c r="AS1826">
        <v>6.54</v>
      </c>
      <c r="AT1826"/>
      <c r="AU1826"/>
      <c r="AV1826">
        <v>4.4400000000000004</v>
      </c>
      <c r="AW1826">
        <v>6.59</v>
      </c>
      <c r="AX1826"/>
      <c r="AY1826"/>
      <c r="AZ1826">
        <v>5.19</v>
      </c>
      <c r="BA1826">
        <v>6.71</v>
      </c>
      <c r="BB1826"/>
      <c r="BC1826"/>
      <c r="BD1826">
        <v>5.59</v>
      </c>
      <c r="BE1826">
        <v>7.34</v>
      </c>
      <c r="BF1826"/>
      <c r="BG1826"/>
      <c r="BH1826">
        <v>4.8099999999999996</v>
      </c>
      <c r="BI1826"/>
      <c r="BJ1826"/>
      <c r="BK1826"/>
      <c r="BL1826"/>
      <c r="BM1826"/>
      <c r="BN1826"/>
      <c r="BO1826"/>
      <c r="BP1826"/>
      <c r="BQ1826" t="s">
        <v>456</v>
      </c>
      <c r="BR1826" t="s">
        <v>67</v>
      </c>
      <c r="BS1826"/>
      <c r="BT1826" t="s">
        <v>457</v>
      </c>
      <c r="BU1826">
        <v>3401</v>
      </c>
      <c r="BV1826"/>
      <c r="BW1826"/>
      <c r="BX1826" s="11"/>
      <c r="BY1826" s="11"/>
      <c r="BZ1826" s="11"/>
    </row>
    <row r="1827" spans="1:78" s="10" customFormat="1" x14ac:dyDescent="0.2">
      <c r="A1827" t="s">
        <v>94</v>
      </c>
      <c r="B1827"/>
      <c r="C1827" t="s">
        <v>1483</v>
      </c>
      <c r="D1827" t="s">
        <v>108</v>
      </c>
      <c r="E1827" t="s">
        <v>507</v>
      </c>
      <c r="F1827" t="s">
        <v>512</v>
      </c>
      <c r="G1827" t="s">
        <v>507</v>
      </c>
      <c r="H1827" t="s">
        <v>512</v>
      </c>
      <c r="I1827" t="b">
        <v>0</v>
      </c>
      <c r="J1827"/>
      <c r="K1827"/>
      <c r="L1827"/>
      <c r="M1827"/>
      <c r="N1827"/>
      <c r="O1827"/>
      <c r="P1827"/>
      <c r="Q1827"/>
      <c r="R1827"/>
      <c r="S1827"/>
      <c r="T1827"/>
      <c r="U1827">
        <v>5.83</v>
      </c>
      <c r="V1827"/>
      <c r="W1827"/>
      <c r="X1827">
        <v>6.76</v>
      </c>
      <c r="Y1827">
        <v>7.21</v>
      </c>
      <c r="Z1827"/>
      <c r="AA1827"/>
      <c r="AB1827">
        <v>8.39</v>
      </c>
      <c r="AC1827">
        <v>7.4</v>
      </c>
      <c r="AD1827"/>
      <c r="AE1827"/>
      <c r="AF1827">
        <v>8.36</v>
      </c>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t="s">
        <v>510</v>
      </c>
      <c r="BR1827" t="s">
        <v>67</v>
      </c>
      <c r="BS1827" s="1">
        <v>44795</v>
      </c>
      <c r="BT1827" t="s">
        <v>511</v>
      </c>
      <c r="BU1827">
        <v>69736</v>
      </c>
      <c r="BV1827"/>
      <c r="BW1827"/>
      <c r="BX1827" s="11"/>
      <c r="BY1827" s="11"/>
      <c r="BZ1827" s="11"/>
    </row>
    <row r="1828" spans="1:78" s="10" customFormat="1" x14ac:dyDescent="0.2">
      <c r="A1828" t="s">
        <v>2786</v>
      </c>
      <c r="B1828"/>
      <c r="C1828" t="s">
        <v>1483</v>
      </c>
      <c r="D1828" t="s">
        <v>108</v>
      </c>
      <c r="E1828" t="s">
        <v>507</v>
      </c>
      <c r="F1828" t="s">
        <v>512</v>
      </c>
      <c r="G1828" t="s">
        <v>507</v>
      </c>
      <c r="H1828" t="s">
        <v>512</v>
      </c>
      <c r="I1828"/>
      <c r="J1828"/>
      <c r="K1828"/>
      <c r="L1828" t="s">
        <v>2787</v>
      </c>
      <c r="M1828"/>
      <c r="N1828"/>
      <c r="O1828"/>
      <c r="P1828"/>
      <c r="Q1828"/>
      <c r="R1828"/>
      <c r="S1828"/>
      <c r="T1828"/>
      <c r="U1828"/>
      <c r="V1828"/>
      <c r="W1828"/>
      <c r="X1828"/>
      <c r="Y1828"/>
      <c r="Z1828"/>
      <c r="AA1828"/>
      <c r="AB1828"/>
      <c r="AC1828"/>
      <c r="AD1828"/>
      <c r="AE1828"/>
      <c r="AF1828"/>
      <c r="AG1828"/>
      <c r="AH1828"/>
      <c r="AI1828"/>
      <c r="AJ1828"/>
      <c r="AK1828">
        <v>3.65</v>
      </c>
      <c r="AL1828"/>
      <c r="AM1828"/>
      <c r="AN1828">
        <v>3.35</v>
      </c>
      <c r="AO1828">
        <v>5.2</v>
      </c>
      <c r="AP1828"/>
      <c r="AQ1828"/>
      <c r="AR1828">
        <v>3.35</v>
      </c>
      <c r="AS1828">
        <v>7.35</v>
      </c>
      <c r="AT1828"/>
      <c r="AU1828"/>
      <c r="AV1828">
        <v>4.2</v>
      </c>
      <c r="AW1828">
        <v>6.35</v>
      </c>
      <c r="AX1828">
        <v>5.2</v>
      </c>
      <c r="AY1828"/>
      <c r="AZ1828">
        <v>5.2</v>
      </c>
      <c r="BA1828">
        <v>7.1</v>
      </c>
      <c r="BB1828">
        <v>5.95</v>
      </c>
      <c r="BC1828"/>
      <c r="BD1828">
        <v>5.95</v>
      </c>
      <c r="BE1828">
        <v>7.6</v>
      </c>
      <c r="BF1828">
        <v>5.15</v>
      </c>
      <c r="BG1828"/>
      <c r="BH1828">
        <v>5.15</v>
      </c>
      <c r="BI1828"/>
      <c r="BJ1828"/>
      <c r="BK1828"/>
      <c r="BL1828"/>
      <c r="BM1828"/>
      <c r="BN1828"/>
      <c r="BO1828"/>
      <c r="BP1828"/>
      <c r="BQ1828"/>
      <c r="BR1828" t="s">
        <v>67</v>
      </c>
      <c r="BS1828" s="1">
        <v>44830</v>
      </c>
      <c r="BT1828" t="s">
        <v>2657</v>
      </c>
      <c r="BU1828">
        <v>63104</v>
      </c>
      <c r="BV1828"/>
      <c r="BW1828"/>
      <c r="BX1828" s="11"/>
      <c r="BY1828" s="11"/>
      <c r="BZ1828" s="11"/>
    </row>
    <row r="1829" spans="1:78" x14ac:dyDescent="0.2">
      <c r="A1829" t="s">
        <v>2623</v>
      </c>
      <c r="C1829" t="s">
        <v>1483</v>
      </c>
      <c r="D1829" t="s">
        <v>108</v>
      </c>
      <c r="E1829" t="s">
        <v>507</v>
      </c>
      <c r="F1829" t="s">
        <v>512</v>
      </c>
      <c r="G1829" t="s">
        <v>507</v>
      </c>
      <c r="H1829" t="s">
        <v>122</v>
      </c>
      <c r="L1829" t="s">
        <v>2636</v>
      </c>
      <c r="U1829">
        <v>5.9</v>
      </c>
      <c r="X1829">
        <v>6.87</v>
      </c>
      <c r="Y1829">
        <v>6.82</v>
      </c>
      <c r="Z1829">
        <v>8.6199999999999992</v>
      </c>
      <c r="AA1829">
        <v>7.73</v>
      </c>
      <c r="AB1829">
        <v>8.6199999999999992</v>
      </c>
      <c r="AC1829">
        <v>6.71</v>
      </c>
      <c r="AD1829">
        <v>9.18</v>
      </c>
      <c r="AE1829">
        <v>7.8</v>
      </c>
      <c r="AF1829">
        <v>9.18</v>
      </c>
      <c r="AG1829">
        <v>5.5</v>
      </c>
      <c r="AJ1829">
        <v>7.86</v>
      </c>
      <c r="AS1829">
        <v>6.66</v>
      </c>
      <c r="AT1829">
        <v>4.5</v>
      </c>
      <c r="AU1829">
        <v>4.4400000000000004</v>
      </c>
      <c r="AV1829">
        <v>4.5</v>
      </c>
      <c r="AW1829">
        <v>6.82</v>
      </c>
      <c r="AX1829">
        <v>5.2</v>
      </c>
      <c r="AY1829">
        <v>5.43</v>
      </c>
      <c r="AZ1829">
        <v>5.43</v>
      </c>
      <c r="BA1829">
        <v>6.98</v>
      </c>
      <c r="BB1829">
        <v>5.83</v>
      </c>
      <c r="BC1829">
        <v>5.47</v>
      </c>
      <c r="BD1829">
        <v>5.83</v>
      </c>
      <c r="BE1829">
        <v>7.35</v>
      </c>
      <c r="BF1829">
        <v>4.87</v>
      </c>
      <c r="BG1829">
        <v>4.13</v>
      </c>
      <c r="BH1829">
        <v>4.87</v>
      </c>
      <c r="BQ1829" s="9"/>
      <c r="BR1829" t="s">
        <v>67</v>
      </c>
      <c r="BS1829" s="1">
        <v>44827</v>
      </c>
      <c r="BT1829" t="s">
        <v>2619</v>
      </c>
      <c r="BU1829" s="5">
        <v>3601</v>
      </c>
      <c r="BX1829" s="11"/>
      <c r="BY1829" s="11"/>
      <c r="BZ1829" s="11"/>
    </row>
    <row r="1830" spans="1:78" x14ac:dyDescent="0.2">
      <c r="A1830" t="s">
        <v>2623</v>
      </c>
      <c r="C1830" t="s">
        <v>1483</v>
      </c>
      <c r="D1830" t="s">
        <v>108</v>
      </c>
      <c r="E1830" t="s">
        <v>507</v>
      </c>
      <c r="F1830" t="s">
        <v>512</v>
      </c>
      <c r="G1830" t="s">
        <v>507</v>
      </c>
      <c r="H1830" t="s">
        <v>520</v>
      </c>
      <c r="L1830" t="s">
        <v>2638</v>
      </c>
      <c r="U1830">
        <v>6.9</v>
      </c>
      <c r="X1830">
        <v>7.6</v>
      </c>
      <c r="Y1830">
        <v>7</v>
      </c>
      <c r="Z1830">
        <v>9.3000000000000007</v>
      </c>
      <c r="AA1830">
        <v>8.9</v>
      </c>
      <c r="AB1830">
        <v>9.3000000000000007</v>
      </c>
      <c r="AC1830">
        <v>6.45</v>
      </c>
      <c r="AD1830">
        <v>9.3000000000000007</v>
      </c>
      <c r="AE1830">
        <v>8.15</v>
      </c>
      <c r="AF1830">
        <v>9.3000000000000007</v>
      </c>
      <c r="AG1830">
        <v>5.0999999999999996</v>
      </c>
      <c r="AJ1830">
        <v>7.5</v>
      </c>
      <c r="AS1830">
        <v>6.48</v>
      </c>
      <c r="AT1830">
        <v>4.4800000000000004</v>
      </c>
      <c r="AU1830">
        <v>4.38</v>
      </c>
      <c r="AV1830">
        <v>4.4800000000000004</v>
      </c>
      <c r="AW1830">
        <v>6.57</v>
      </c>
      <c r="AX1830">
        <v>5.07</v>
      </c>
      <c r="AY1830">
        <v>5.27</v>
      </c>
      <c r="AZ1830">
        <v>5.27</v>
      </c>
      <c r="BA1830">
        <v>6.85</v>
      </c>
      <c r="BB1830">
        <v>5.48</v>
      </c>
      <c r="BC1830">
        <v>5.28</v>
      </c>
      <c r="BD1830">
        <v>5.48</v>
      </c>
      <c r="BE1830">
        <v>7.45</v>
      </c>
      <c r="BF1830">
        <v>4.9000000000000004</v>
      </c>
      <c r="BG1830">
        <v>4.4000000000000004</v>
      </c>
      <c r="BH1830">
        <v>4.9000000000000004</v>
      </c>
      <c r="BR1830" t="s">
        <v>67</v>
      </c>
      <c r="BS1830" s="1">
        <v>44827</v>
      </c>
      <c r="BT1830" t="s">
        <v>2619</v>
      </c>
      <c r="BU1830" s="5">
        <v>3601</v>
      </c>
      <c r="BX1830" s="11"/>
      <c r="BY1830" s="11"/>
      <c r="BZ1830" s="11"/>
    </row>
    <row r="1831" spans="1:78" x14ac:dyDescent="0.2">
      <c r="A1831" t="s">
        <v>2623</v>
      </c>
      <c r="C1831" t="s">
        <v>1483</v>
      </c>
      <c r="D1831" t="s">
        <v>108</v>
      </c>
      <c r="E1831" t="s">
        <v>507</v>
      </c>
      <c r="F1831" t="s">
        <v>512</v>
      </c>
      <c r="G1831" t="s">
        <v>507</v>
      </c>
      <c r="H1831" t="s">
        <v>520</v>
      </c>
      <c r="L1831" t="s">
        <v>2637</v>
      </c>
      <c r="U1831">
        <v>5.77</v>
      </c>
      <c r="X1831">
        <v>6.87</v>
      </c>
      <c r="Y1831">
        <v>6.45</v>
      </c>
      <c r="Z1831">
        <v>7.9</v>
      </c>
      <c r="AA1831">
        <v>7.1</v>
      </c>
      <c r="AB1831">
        <v>7.9</v>
      </c>
      <c r="AC1831">
        <v>6.6</v>
      </c>
      <c r="AD1831">
        <v>8.4</v>
      </c>
      <c r="AE1831">
        <v>7.5</v>
      </c>
      <c r="AF1831">
        <v>8.4</v>
      </c>
      <c r="AG1831">
        <v>5.0999999999999996</v>
      </c>
      <c r="AJ1831">
        <v>7.57</v>
      </c>
      <c r="AS1831">
        <v>6.3</v>
      </c>
      <c r="AT1831">
        <v>3.93</v>
      </c>
      <c r="AU1831">
        <v>3.98</v>
      </c>
      <c r="AV1831">
        <v>3.98</v>
      </c>
      <c r="AW1831">
        <v>6.17</v>
      </c>
      <c r="AX1831">
        <v>4.57</v>
      </c>
      <c r="AY1831">
        <v>4.88</v>
      </c>
      <c r="AZ1831">
        <v>4.88</v>
      </c>
      <c r="BA1831">
        <v>6.52</v>
      </c>
      <c r="BB1831">
        <v>5.0599999999999996</v>
      </c>
      <c r="BC1831">
        <v>4.97</v>
      </c>
      <c r="BD1831">
        <v>5.0599999999999996</v>
      </c>
      <c r="BE1831">
        <v>7</v>
      </c>
      <c r="BF1831">
        <v>4.43</v>
      </c>
      <c r="BG1831">
        <v>4.0999999999999996</v>
      </c>
      <c r="BH1831">
        <v>4.43</v>
      </c>
      <c r="BR1831" t="s">
        <v>67</v>
      </c>
      <c r="BS1831" s="1">
        <v>44827</v>
      </c>
      <c r="BT1831" t="s">
        <v>2619</v>
      </c>
      <c r="BU1831" s="5">
        <v>3601</v>
      </c>
      <c r="BX1831" s="11"/>
      <c r="BY1831" s="11"/>
      <c r="BZ1831" s="11"/>
    </row>
    <row r="1832" spans="1:78" x14ac:dyDescent="0.2">
      <c r="A1832" s="11" t="s">
        <v>1700</v>
      </c>
      <c r="B1832" s="11"/>
      <c r="C1832" s="11" t="s">
        <v>1483</v>
      </c>
      <c r="D1832" s="11" t="s">
        <v>108</v>
      </c>
      <c r="E1832" s="11" t="s">
        <v>507</v>
      </c>
      <c r="F1832" s="11" t="s">
        <v>512</v>
      </c>
      <c r="G1832" s="11" t="s">
        <v>519</v>
      </c>
      <c r="H1832" s="11" t="s">
        <v>122</v>
      </c>
      <c r="I1832" s="11"/>
      <c r="J1832" s="11"/>
      <c r="K1832" s="11"/>
      <c r="L1832" s="11"/>
      <c r="M1832" s="11"/>
      <c r="N1832" s="11"/>
      <c r="O1832" s="11"/>
      <c r="P1832" s="11"/>
      <c r="Q1832" s="11"/>
      <c r="R1832" s="11"/>
      <c r="S1832" s="11"/>
      <c r="T1832" s="11"/>
      <c r="U1832" s="11"/>
      <c r="V1832" s="11"/>
      <c r="W1832" s="11"/>
      <c r="X1832" s="11"/>
      <c r="Y1832" s="11"/>
      <c r="Z1832" s="11"/>
      <c r="AA1832" s="11"/>
      <c r="AB1832" s="11"/>
      <c r="AC1832" s="11"/>
      <c r="AD1832" s="11"/>
      <c r="AE1832" s="11"/>
      <c r="AF1832" s="11"/>
      <c r="AG1832" s="11"/>
      <c r="AH1832" s="11"/>
      <c r="AI1832" s="11"/>
      <c r="AJ1832" s="11"/>
      <c r="AK1832" s="11"/>
      <c r="AL1832" s="11"/>
      <c r="AM1832" s="11"/>
      <c r="AN1832" s="11"/>
      <c r="AO1832" s="11"/>
      <c r="AP1832" s="11"/>
      <c r="AQ1832" s="11"/>
      <c r="AR1832" s="11"/>
      <c r="AS1832" s="11"/>
      <c r="AT1832" s="11"/>
      <c r="AU1832" s="11"/>
      <c r="AV1832" s="11"/>
      <c r="AW1832" s="11"/>
      <c r="AX1832" s="11"/>
      <c r="AY1832" s="11"/>
      <c r="AZ1832" s="11"/>
      <c r="BA1832" s="11"/>
      <c r="BB1832" s="11"/>
      <c r="BC1832" s="11"/>
      <c r="BD1832" s="11"/>
      <c r="BE1832" s="11"/>
      <c r="BF1832" s="11"/>
      <c r="BG1832" s="11"/>
      <c r="BH1832" s="11"/>
      <c r="BI1832" s="11"/>
      <c r="BJ1832" s="11"/>
      <c r="BK1832" s="11"/>
      <c r="BL1832" s="11"/>
      <c r="BM1832" s="11"/>
      <c r="BN1832" s="11"/>
      <c r="BO1832" s="11"/>
      <c r="BP1832" s="11"/>
      <c r="BQ1832" s="11"/>
      <c r="BR1832" s="11"/>
      <c r="BS1832" s="11"/>
      <c r="BT1832" s="11"/>
      <c r="BU1832" s="11"/>
      <c r="BV1832" s="11"/>
      <c r="BW1832" s="11"/>
      <c r="BX1832" s="11"/>
      <c r="BY1832" s="11"/>
      <c r="BZ1832" s="11"/>
    </row>
    <row r="1833" spans="1:78" x14ac:dyDescent="0.2">
      <c r="A1833" t="s">
        <v>525</v>
      </c>
      <c r="B1833" t="s">
        <v>154</v>
      </c>
      <c r="C1833" t="s">
        <v>1483</v>
      </c>
      <c r="D1833" t="s">
        <v>108</v>
      </c>
      <c r="E1833" t="s">
        <v>507</v>
      </c>
      <c r="F1833" t="s">
        <v>512</v>
      </c>
      <c r="G1833" t="s">
        <v>519</v>
      </c>
      <c r="H1833" t="s">
        <v>122</v>
      </c>
      <c r="M1833">
        <v>4.5</v>
      </c>
      <c r="P1833">
        <v>3.1</v>
      </c>
      <c r="Q1833">
        <v>5.9</v>
      </c>
      <c r="T1833">
        <v>5.8</v>
      </c>
      <c r="U1833">
        <v>5.7</v>
      </c>
      <c r="X1833">
        <v>7.2</v>
      </c>
      <c r="Y1833">
        <v>7</v>
      </c>
      <c r="AB1833">
        <v>9</v>
      </c>
      <c r="AC1833">
        <v>6.9</v>
      </c>
      <c r="AF1833">
        <v>9.9</v>
      </c>
      <c r="BR1833" t="s">
        <v>67</v>
      </c>
      <c r="BS1833"/>
      <c r="BT1833" t="s">
        <v>372</v>
      </c>
      <c r="BU1833">
        <v>3140</v>
      </c>
      <c r="BX1833" s="11"/>
      <c r="BY1833" s="11"/>
      <c r="BZ1833" s="11"/>
    </row>
    <row r="1834" spans="1:78" x14ac:dyDescent="0.2">
      <c r="A1834" t="s">
        <v>525</v>
      </c>
      <c r="B1834" t="s">
        <v>154</v>
      </c>
      <c r="C1834" t="s">
        <v>1483</v>
      </c>
      <c r="D1834" t="s">
        <v>108</v>
      </c>
      <c r="E1834" t="s">
        <v>507</v>
      </c>
      <c r="F1834" t="s">
        <v>512</v>
      </c>
      <c r="G1834" t="s">
        <v>519</v>
      </c>
      <c r="H1834" t="s">
        <v>122</v>
      </c>
      <c r="I1834" t="b">
        <v>0</v>
      </c>
      <c r="M1834">
        <v>4.5</v>
      </c>
      <c r="P1834">
        <v>3.1</v>
      </c>
      <c r="Q1834">
        <v>5.9</v>
      </c>
      <c r="T1834">
        <v>5.8</v>
      </c>
      <c r="U1834">
        <v>5.7</v>
      </c>
      <c r="X1834">
        <v>7.2</v>
      </c>
      <c r="Y1834">
        <v>7</v>
      </c>
      <c r="AB1834">
        <v>9</v>
      </c>
      <c r="AC1834">
        <v>6.9</v>
      </c>
      <c r="AF1834">
        <v>9.9</v>
      </c>
      <c r="BQ1834" t="s">
        <v>526</v>
      </c>
      <c r="BR1834" t="s">
        <v>67</v>
      </c>
      <c r="BS1834"/>
      <c r="BT1834" t="s">
        <v>95</v>
      </c>
      <c r="BU1834">
        <v>3144</v>
      </c>
      <c r="BX1834" s="11"/>
      <c r="BY1834" s="11"/>
      <c r="BZ1834" s="11"/>
    </row>
    <row r="1835" spans="1:78" x14ac:dyDescent="0.2">
      <c r="A1835" t="s">
        <v>527</v>
      </c>
      <c r="C1835" t="s">
        <v>1483</v>
      </c>
      <c r="D1835" t="s">
        <v>108</v>
      </c>
      <c r="E1835" t="s">
        <v>507</v>
      </c>
      <c r="F1835" t="s">
        <v>512</v>
      </c>
      <c r="G1835" t="s">
        <v>519</v>
      </c>
      <c r="H1835" t="s">
        <v>528</v>
      </c>
      <c r="AS1835">
        <v>7.2</v>
      </c>
      <c r="AV1835">
        <v>4.8</v>
      </c>
      <c r="BR1835" t="s">
        <v>67</v>
      </c>
      <c r="BS1835"/>
      <c r="BT1835" t="s">
        <v>95</v>
      </c>
      <c r="BU1835">
        <v>3144</v>
      </c>
      <c r="BX1835" s="11"/>
      <c r="BY1835" s="11"/>
      <c r="BZ1835" s="11"/>
    </row>
    <row r="1836" spans="1:78" x14ac:dyDescent="0.2">
      <c r="A1836" s="11" t="s">
        <v>1700</v>
      </c>
      <c r="B1836" s="11"/>
      <c r="C1836" s="11" t="s">
        <v>1483</v>
      </c>
      <c r="D1836" s="11" t="s">
        <v>108</v>
      </c>
      <c r="E1836" s="11" t="s">
        <v>507</v>
      </c>
      <c r="F1836" s="11" t="s">
        <v>512</v>
      </c>
      <c r="G1836" s="11" t="s">
        <v>519</v>
      </c>
      <c r="H1836" s="11" t="s">
        <v>430</v>
      </c>
      <c r="I1836" s="11"/>
      <c r="J1836" s="11"/>
      <c r="K1836" s="11"/>
      <c r="L1836" s="11"/>
      <c r="M1836" s="11"/>
      <c r="N1836" s="11"/>
      <c r="O1836" s="11"/>
      <c r="P1836" s="11"/>
      <c r="Q1836" s="11"/>
      <c r="R1836" s="11"/>
      <c r="S1836" s="11"/>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11"/>
      <c r="AT1836" s="11"/>
      <c r="AU1836" s="11"/>
      <c r="AV1836" s="11"/>
      <c r="AW1836" s="11"/>
      <c r="AX1836" s="11"/>
      <c r="AY1836" s="11"/>
      <c r="AZ1836" s="11"/>
      <c r="BA1836" s="11"/>
      <c r="BB1836" s="11"/>
      <c r="BC1836" s="11"/>
      <c r="BD1836" s="11"/>
      <c r="BE1836" s="11"/>
      <c r="BF1836" s="11"/>
      <c r="BG1836" s="11"/>
      <c r="BH1836" s="11"/>
      <c r="BI1836" s="11"/>
      <c r="BJ1836" s="11"/>
      <c r="BK1836" s="11"/>
      <c r="BL1836" s="11"/>
      <c r="BM1836" s="11"/>
      <c r="BN1836" s="11"/>
      <c r="BO1836" s="11"/>
      <c r="BP1836" s="11"/>
      <c r="BQ1836" s="11"/>
      <c r="BR1836" s="11"/>
      <c r="BS1836" s="11"/>
      <c r="BT1836" s="11"/>
      <c r="BU1836" s="11"/>
      <c r="BV1836" s="11"/>
      <c r="BW1836" s="11"/>
      <c r="BX1836" s="11"/>
      <c r="BY1836" s="11"/>
      <c r="BZ1836" s="11"/>
    </row>
    <row r="1837" spans="1:78" x14ac:dyDescent="0.2">
      <c r="A1837" s="11" t="s">
        <v>1700</v>
      </c>
      <c r="B1837" s="11"/>
      <c r="C1837" s="11" t="s">
        <v>1483</v>
      </c>
      <c r="D1837" s="11" t="s">
        <v>108</v>
      </c>
      <c r="E1837" s="11" t="s">
        <v>507</v>
      </c>
      <c r="F1837" s="11" t="s">
        <v>512</v>
      </c>
      <c r="G1837" s="11" t="s">
        <v>519</v>
      </c>
      <c r="H1837" s="11" t="s">
        <v>520</v>
      </c>
      <c r="I1837" s="11"/>
      <c r="J1837" s="11"/>
      <c r="K1837" s="11"/>
      <c r="L1837" s="11"/>
      <c r="M1837" s="11"/>
      <c r="N1837" s="11"/>
      <c r="O1837" s="11"/>
      <c r="P1837" s="11"/>
      <c r="Q1837" s="11"/>
      <c r="R1837" s="11"/>
      <c r="S1837" s="11"/>
      <c r="T1837" s="11"/>
      <c r="U1837" s="11"/>
      <c r="V1837" s="11"/>
      <c r="W1837" s="11"/>
      <c r="X1837" s="11"/>
      <c r="Y1837" s="11"/>
      <c r="Z1837" s="11"/>
      <c r="AA1837" s="11"/>
      <c r="AB1837" s="11"/>
      <c r="AC1837" s="11"/>
      <c r="AD1837" s="11"/>
      <c r="AE1837" s="11"/>
      <c r="AF1837" s="11"/>
      <c r="AG1837" s="11"/>
      <c r="AH1837" s="11"/>
      <c r="AI1837" s="11"/>
      <c r="AJ1837" s="11"/>
      <c r="AK1837" s="11"/>
      <c r="AL1837" s="11"/>
      <c r="AM1837" s="11"/>
      <c r="AN1837" s="11"/>
      <c r="AO1837" s="11"/>
      <c r="AP1837" s="11"/>
      <c r="AQ1837" s="11"/>
      <c r="AR1837" s="11"/>
      <c r="AS1837" s="11"/>
      <c r="AT1837" s="11"/>
      <c r="AU1837" s="11"/>
      <c r="AV1837" s="11"/>
      <c r="AW1837" s="11"/>
      <c r="AX1837" s="11"/>
      <c r="AY1837" s="11"/>
      <c r="AZ1837" s="11"/>
      <c r="BA1837" s="11"/>
      <c r="BB1837" s="11"/>
      <c r="BC1837" s="11"/>
      <c r="BD1837" s="11"/>
      <c r="BE1837" s="11"/>
      <c r="BF1837" s="11"/>
      <c r="BG1837" s="11"/>
      <c r="BH1837" s="11"/>
      <c r="BI1837" s="11"/>
      <c r="BJ1837" s="11"/>
      <c r="BK1837" s="11"/>
      <c r="BL1837" s="11"/>
      <c r="BM1837" s="11"/>
      <c r="BN1837" s="11"/>
      <c r="BO1837" s="11"/>
      <c r="BP1837" s="11"/>
      <c r="BQ1837" s="11"/>
      <c r="BR1837" s="11"/>
      <c r="BS1837" s="11"/>
      <c r="BT1837" s="11"/>
      <c r="BU1837" s="11"/>
      <c r="BV1837" s="11"/>
      <c r="BW1837" s="11"/>
      <c r="BX1837" s="11"/>
      <c r="BY1837" s="11"/>
      <c r="BZ1837" s="11"/>
    </row>
    <row r="1838" spans="1:78" x14ac:dyDescent="0.2">
      <c r="A1838" t="s">
        <v>518</v>
      </c>
      <c r="C1838" t="s">
        <v>1483</v>
      </c>
      <c r="D1838" t="s">
        <v>108</v>
      </c>
      <c r="E1838" t="s">
        <v>507</v>
      </c>
      <c r="F1838" t="s">
        <v>512</v>
      </c>
      <c r="G1838" t="s">
        <v>519</v>
      </c>
      <c r="H1838" t="s">
        <v>520</v>
      </c>
      <c r="AO1838">
        <v>5.8</v>
      </c>
      <c r="AR1838">
        <v>3.5</v>
      </c>
      <c r="AS1838">
        <v>6.8</v>
      </c>
      <c r="AV1838">
        <v>4.7</v>
      </c>
      <c r="AW1838">
        <v>6.5</v>
      </c>
      <c r="AZ1838">
        <v>5.2</v>
      </c>
      <c r="BQ1838" t="s">
        <v>63</v>
      </c>
      <c r="BR1838" t="s">
        <v>67</v>
      </c>
      <c r="BS1838"/>
      <c r="BT1838" t="s">
        <v>213</v>
      </c>
      <c r="BU1838">
        <v>1609</v>
      </c>
      <c r="BV1838" t="s">
        <v>60</v>
      </c>
      <c r="BW1838" t="s">
        <v>213</v>
      </c>
      <c r="BX1838" s="11"/>
      <c r="BY1838" s="11"/>
      <c r="BZ1838" s="11"/>
    </row>
    <row r="1839" spans="1:78" x14ac:dyDescent="0.2">
      <c r="A1839" t="s">
        <v>521</v>
      </c>
      <c r="C1839" t="s">
        <v>1483</v>
      </c>
      <c r="D1839" t="s">
        <v>108</v>
      </c>
      <c r="E1839" t="s">
        <v>507</v>
      </c>
      <c r="F1839" t="s">
        <v>512</v>
      </c>
      <c r="G1839" t="s">
        <v>519</v>
      </c>
      <c r="H1839" t="s">
        <v>520</v>
      </c>
      <c r="AW1839">
        <v>6.6</v>
      </c>
      <c r="AZ1839">
        <v>5.2</v>
      </c>
      <c r="BA1839">
        <v>6.8</v>
      </c>
      <c r="BD1839">
        <v>5.6</v>
      </c>
      <c r="BF1839">
        <v>4.8</v>
      </c>
      <c r="BH1839">
        <v>4.8</v>
      </c>
      <c r="BR1839" t="s">
        <v>67</v>
      </c>
      <c r="BS1839"/>
      <c r="BT1839" t="s">
        <v>213</v>
      </c>
      <c r="BU1839">
        <v>1609</v>
      </c>
      <c r="BV1839" t="s">
        <v>60</v>
      </c>
      <c r="BW1839" t="s">
        <v>213</v>
      </c>
      <c r="BX1839" s="11"/>
      <c r="BY1839" s="11"/>
      <c r="BZ1839" s="11"/>
    </row>
    <row r="1840" spans="1:78" x14ac:dyDescent="0.2">
      <c r="A1840" t="s">
        <v>522</v>
      </c>
      <c r="C1840" t="s">
        <v>1483</v>
      </c>
      <c r="D1840" t="s">
        <v>108</v>
      </c>
      <c r="E1840" t="s">
        <v>507</v>
      </c>
      <c r="F1840" t="s">
        <v>512</v>
      </c>
      <c r="G1840" t="s">
        <v>519</v>
      </c>
      <c r="H1840" t="s">
        <v>520</v>
      </c>
      <c r="Y1840">
        <v>7.4</v>
      </c>
      <c r="AB1840">
        <v>9.6</v>
      </c>
      <c r="AC1840">
        <v>7.2</v>
      </c>
      <c r="AF1840">
        <v>10.4</v>
      </c>
      <c r="AG1840">
        <v>5.7</v>
      </c>
      <c r="AJ1840">
        <v>8.4</v>
      </c>
      <c r="BQ1840" t="s">
        <v>523</v>
      </c>
      <c r="BR1840" t="s">
        <v>67</v>
      </c>
      <c r="BS1840"/>
      <c r="BT1840" t="s">
        <v>213</v>
      </c>
      <c r="BU1840">
        <v>1609</v>
      </c>
      <c r="BV1840" t="s">
        <v>60</v>
      </c>
      <c r="BW1840" t="s">
        <v>213</v>
      </c>
      <c r="BX1840" s="11"/>
      <c r="BY1840" s="11"/>
      <c r="BZ1840" s="11"/>
    </row>
    <row r="1841" spans="1:78" x14ac:dyDescent="0.2">
      <c r="A1841" s="11" t="s">
        <v>1700</v>
      </c>
      <c r="B1841" s="11"/>
      <c r="C1841" s="11" t="s">
        <v>1483</v>
      </c>
      <c r="D1841" s="11" t="s">
        <v>108</v>
      </c>
      <c r="E1841" s="11" t="s">
        <v>507</v>
      </c>
      <c r="F1841" s="11" t="s">
        <v>512</v>
      </c>
      <c r="G1841" s="11" t="s">
        <v>881</v>
      </c>
      <c r="H1841" s="11" t="s">
        <v>1690</v>
      </c>
      <c r="I1841" s="11"/>
      <c r="J1841" s="11"/>
      <c r="K1841" s="11"/>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1"/>
      <c r="BH1841" s="11"/>
      <c r="BI1841" s="11"/>
      <c r="BJ1841" s="11"/>
      <c r="BK1841" s="11"/>
      <c r="BL1841" s="11"/>
      <c r="BM1841" s="11"/>
      <c r="BN1841" s="11"/>
      <c r="BO1841" s="11"/>
      <c r="BP1841" s="11"/>
      <c r="BQ1841" s="11"/>
      <c r="BR1841" s="11"/>
      <c r="BS1841" s="11"/>
      <c r="BT1841" s="11"/>
      <c r="BU1841" s="11"/>
      <c r="BV1841" s="11"/>
      <c r="BW1841" s="11"/>
      <c r="BX1841" s="11"/>
      <c r="BY1841" s="11"/>
      <c r="BZ1841" s="11"/>
    </row>
    <row r="1842" spans="1:78" x14ac:dyDescent="0.2">
      <c r="A1842" s="11" t="s">
        <v>1700</v>
      </c>
      <c r="B1842" s="11"/>
      <c r="C1842" s="11" t="s">
        <v>1483</v>
      </c>
      <c r="D1842" s="11" t="s">
        <v>108</v>
      </c>
      <c r="E1842" s="11" t="s">
        <v>507</v>
      </c>
      <c r="F1842" s="11" t="s">
        <v>512</v>
      </c>
      <c r="G1842" s="11" t="s">
        <v>515</v>
      </c>
      <c r="H1842" s="11" t="s">
        <v>516</v>
      </c>
      <c r="I1842" s="11"/>
      <c r="J1842" s="11"/>
      <c r="K1842" s="11"/>
      <c r="L1842" s="11"/>
      <c r="M1842" s="11"/>
      <c r="N1842" s="11"/>
      <c r="O1842" s="11"/>
      <c r="P1842" s="11"/>
      <c r="Q1842" s="11"/>
      <c r="R1842" s="11"/>
      <c r="S1842" s="11"/>
      <c r="T1842" s="11"/>
      <c r="U1842" s="11"/>
      <c r="V1842" s="11"/>
      <c r="W1842" s="11"/>
      <c r="X1842" s="11"/>
      <c r="Y1842" s="11"/>
      <c r="Z1842" s="11"/>
      <c r="AA1842" s="11"/>
      <c r="AB1842" s="11"/>
      <c r="AC1842" s="11"/>
      <c r="AD1842" s="11"/>
      <c r="AE1842" s="11"/>
      <c r="AF1842" s="11"/>
      <c r="AG1842" s="11"/>
      <c r="AH1842" s="11"/>
      <c r="AI1842" s="11"/>
      <c r="AJ1842" s="11"/>
      <c r="AK1842" s="11"/>
      <c r="AL1842" s="11"/>
      <c r="AM1842" s="11"/>
      <c r="AN1842" s="11"/>
      <c r="AO1842" s="11"/>
      <c r="AP1842" s="11"/>
      <c r="AQ1842" s="11"/>
      <c r="AR1842" s="11"/>
      <c r="AS1842" s="11"/>
      <c r="AT1842" s="11"/>
      <c r="AU1842" s="11"/>
      <c r="AV1842" s="11"/>
      <c r="AW1842" s="11"/>
      <c r="AX1842" s="11"/>
      <c r="AY1842" s="11"/>
      <c r="AZ1842" s="11"/>
      <c r="BA1842" s="11"/>
      <c r="BB1842" s="11"/>
      <c r="BC1842" s="11"/>
      <c r="BD1842" s="11"/>
      <c r="BE1842" s="11"/>
      <c r="BF1842" s="11"/>
      <c r="BG1842" s="11"/>
      <c r="BH1842" s="11"/>
      <c r="BI1842" s="11"/>
      <c r="BJ1842" s="11"/>
      <c r="BK1842" s="11"/>
      <c r="BL1842" s="11"/>
      <c r="BM1842" s="11"/>
      <c r="BN1842" s="11"/>
      <c r="BO1842" s="11"/>
      <c r="BP1842" s="11"/>
      <c r="BQ1842" s="11"/>
      <c r="BR1842" s="11"/>
      <c r="BS1842" s="11"/>
      <c r="BT1842" s="11"/>
      <c r="BU1842" s="11"/>
      <c r="BV1842" s="11"/>
      <c r="BW1842" s="11"/>
      <c r="BX1842" s="11"/>
      <c r="BY1842" s="11"/>
      <c r="BZ1842" s="11"/>
    </row>
    <row r="1843" spans="1:78" x14ac:dyDescent="0.2">
      <c r="A1843" t="s">
        <v>514</v>
      </c>
      <c r="B1843" t="s">
        <v>154</v>
      </c>
      <c r="C1843" t="s">
        <v>1483</v>
      </c>
      <c r="D1843" t="s">
        <v>108</v>
      </c>
      <c r="E1843" t="s">
        <v>507</v>
      </c>
      <c r="F1843" t="s">
        <v>512</v>
      </c>
      <c r="G1843" t="s">
        <v>515</v>
      </c>
      <c r="H1843" t="s">
        <v>516</v>
      </c>
      <c r="I1843" t="b">
        <v>0</v>
      </c>
      <c r="BA1843">
        <v>7.7</v>
      </c>
      <c r="BD1843">
        <v>6.2</v>
      </c>
      <c r="BR1843" t="s">
        <v>67</v>
      </c>
      <c r="BS1843"/>
      <c r="BT1843" t="s">
        <v>372</v>
      </c>
      <c r="BU1843">
        <v>3140</v>
      </c>
      <c r="BX1843" s="11"/>
      <c r="BY1843" s="11"/>
      <c r="BZ1843" s="11"/>
    </row>
    <row r="1844" spans="1:78" x14ac:dyDescent="0.2">
      <c r="A1844" s="11" t="s">
        <v>1700</v>
      </c>
      <c r="B1844" s="11"/>
      <c r="C1844" s="11" t="s">
        <v>1483</v>
      </c>
      <c r="D1844" s="11" t="s">
        <v>108</v>
      </c>
      <c r="E1844" s="11" t="s">
        <v>507</v>
      </c>
      <c r="F1844" s="11" t="s">
        <v>530</v>
      </c>
      <c r="G1844" s="11" t="s">
        <v>507</v>
      </c>
      <c r="H1844" s="11" t="s">
        <v>530</v>
      </c>
      <c r="I1844" s="11"/>
      <c r="J1844" s="11"/>
      <c r="K1844" s="11"/>
      <c r="L1844" s="11"/>
      <c r="M1844" s="11"/>
      <c r="N1844" s="11"/>
      <c r="O1844" s="11"/>
      <c r="P1844" s="11"/>
      <c r="Q1844" s="11"/>
      <c r="R1844" s="11"/>
      <c r="S1844" s="11"/>
      <c r="T1844" s="11"/>
      <c r="U1844" s="11"/>
      <c r="V1844" s="11"/>
      <c r="W1844" s="11"/>
      <c r="X1844" s="11"/>
      <c r="Y1844" s="11"/>
      <c r="Z1844" s="11"/>
      <c r="AA1844" s="11"/>
      <c r="AB1844" s="11"/>
      <c r="AC1844" s="11"/>
      <c r="AD1844" s="11"/>
      <c r="AE1844" s="11"/>
      <c r="AF1844" s="11"/>
      <c r="AG1844" s="11"/>
      <c r="AH1844" s="11"/>
      <c r="AI1844" s="11"/>
      <c r="AJ1844" s="11"/>
      <c r="AK1844" s="11"/>
      <c r="AL1844" s="11"/>
      <c r="AM1844" s="11"/>
      <c r="AN1844" s="11"/>
      <c r="AO1844" s="11"/>
      <c r="AP1844" s="11"/>
      <c r="AQ1844" s="11"/>
      <c r="AR1844" s="11"/>
      <c r="AS1844" s="11"/>
      <c r="AT1844" s="11"/>
      <c r="AU1844" s="11"/>
      <c r="AV1844" s="11"/>
      <c r="AW1844" s="11"/>
      <c r="AX1844" s="11"/>
      <c r="AY1844" s="11"/>
      <c r="AZ1844" s="11"/>
      <c r="BA1844" s="11"/>
      <c r="BB1844" s="11"/>
      <c r="BC1844" s="11"/>
      <c r="BD1844" s="11"/>
      <c r="BE1844" s="11"/>
      <c r="BF1844" s="11"/>
      <c r="BG1844" s="11"/>
      <c r="BH1844" s="11"/>
      <c r="BI1844" s="11"/>
      <c r="BJ1844" s="11"/>
      <c r="BK1844" s="11"/>
      <c r="BL1844" s="11"/>
      <c r="BM1844" s="11"/>
      <c r="BN1844" s="11"/>
      <c r="BO1844" s="11"/>
      <c r="BP1844" s="11"/>
      <c r="BQ1844" s="11"/>
      <c r="BR1844" s="11"/>
      <c r="BS1844" s="11"/>
      <c r="BT1844" s="11"/>
      <c r="BU1844" s="11"/>
      <c r="BV1844" s="11"/>
      <c r="BW1844" s="11"/>
      <c r="BX1844" s="11"/>
      <c r="BY1844" s="11"/>
      <c r="BZ1844" s="11"/>
    </row>
    <row r="1845" spans="1:78" x14ac:dyDescent="0.2">
      <c r="A1845" t="s">
        <v>529</v>
      </c>
      <c r="C1845" t="s">
        <v>1483</v>
      </c>
      <c r="D1845" t="s">
        <v>108</v>
      </c>
      <c r="E1845" t="s">
        <v>507</v>
      </c>
      <c r="F1845" t="s">
        <v>530</v>
      </c>
      <c r="G1845" t="s">
        <v>507</v>
      </c>
      <c r="H1845" t="s">
        <v>530</v>
      </c>
      <c r="K1845" t="s">
        <v>462</v>
      </c>
      <c r="L1845" t="s">
        <v>463</v>
      </c>
      <c r="M1845">
        <v>5.77</v>
      </c>
      <c r="P1845">
        <v>4.1500000000000004</v>
      </c>
      <c r="Q1845">
        <v>7.42</v>
      </c>
      <c r="T1845">
        <v>7.39</v>
      </c>
      <c r="U1845">
        <v>7.35</v>
      </c>
      <c r="X1845">
        <v>8.59</v>
      </c>
      <c r="AC1845">
        <v>8.24</v>
      </c>
      <c r="AF1845">
        <v>10.96</v>
      </c>
      <c r="AG1845">
        <v>7.51</v>
      </c>
      <c r="BR1845" t="s">
        <v>67</v>
      </c>
      <c r="BS1845"/>
      <c r="BT1845" t="s">
        <v>464</v>
      </c>
      <c r="BU1845">
        <v>2672</v>
      </c>
      <c r="BV1845" t="s">
        <v>60</v>
      </c>
      <c r="BW1845" t="s">
        <v>464</v>
      </c>
      <c r="BX1845" s="11"/>
      <c r="BY1845" s="11"/>
      <c r="BZ1845" s="11"/>
    </row>
    <row r="1846" spans="1:78" x14ac:dyDescent="0.2">
      <c r="A1846" t="s">
        <v>94</v>
      </c>
      <c r="C1846" t="s">
        <v>1483</v>
      </c>
      <c r="D1846" t="s">
        <v>108</v>
      </c>
      <c r="E1846" t="s">
        <v>507</v>
      </c>
      <c r="F1846" t="s">
        <v>530</v>
      </c>
      <c r="G1846" t="s">
        <v>507</v>
      </c>
      <c r="H1846" t="s">
        <v>530</v>
      </c>
      <c r="I1846" t="b">
        <v>0</v>
      </c>
      <c r="U1846">
        <v>7.35</v>
      </c>
      <c r="X1846">
        <v>8.59</v>
      </c>
      <c r="AC1846">
        <v>8.15</v>
      </c>
      <c r="AF1846">
        <v>11.09</v>
      </c>
      <c r="BQ1846" t="s">
        <v>531</v>
      </c>
      <c r="BR1846" t="s">
        <v>67</v>
      </c>
      <c r="BS1846" s="1">
        <v>44795</v>
      </c>
      <c r="BT1846" t="s">
        <v>511</v>
      </c>
      <c r="BU1846">
        <v>69736</v>
      </c>
      <c r="BX1846" s="11"/>
      <c r="BY1846" s="11"/>
      <c r="BZ1846" s="11"/>
    </row>
    <row r="1847" spans="1:78" x14ac:dyDescent="0.2">
      <c r="A1847" s="11" t="s">
        <v>1700</v>
      </c>
      <c r="B1847" s="11"/>
      <c r="C1847" s="11" t="s">
        <v>1483</v>
      </c>
      <c r="D1847" s="11" t="s">
        <v>108</v>
      </c>
      <c r="E1847" s="11" t="s">
        <v>507</v>
      </c>
      <c r="F1847" s="11" t="s">
        <v>532</v>
      </c>
      <c r="G1847" s="11" t="s">
        <v>507</v>
      </c>
      <c r="H1847" s="11" t="s">
        <v>532</v>
      </c>
      <c r="I1847" s="11"/>
      <c r="J1847" s="11"/>
      <c r="K1847" s="11"/>
      <c r="L1847" s="11"/>
      <c r="M1847" s="11"/>
      <c r="N1847" s="11"/>
      <c r="O1847" s="11"/>
      <c r="P1847" s="11"/>
      <c r="Q1847" s="11"/>
      <c r="R1847" s="11"/>
      <c r="S1847" s="11"/>
      <c r="T1847" s="11"/>
      <c r="U1847" s="11"/>
      <c r="V1847" s="11"/>
      <c r="W1847" s="11"/>
      <c r="X1847" s="11"/>
      <c r="Y1847" s="11"/>
      <c r="Z1847" s="11"/>
      <c r="AA1847" s="11"/>
      <c r="AB1847" s="11"/>
      <c r="AC1847" s="11"/>
      <c r="AD1847" s="11"/>
      <c r="AE1847" s="11"/>
      <c r="AF1847" s="11"/>
      <c r="AG1847" s="11"/>
      <c r="AH1847" s="11"/>
      <c r="AI1847" s="11"/>
      <c r="AJ1847" s="11"/>
      <c r="AK1847" s="11"/>
      <c r="AL1847" s="11"/>
      <c r="AM1847" s="11"/>
      <c r="AN1847" s="11"/>
      <c r="AO1847" s="11"/>
      <c r="AP1847" s="11"/>
      <c r="AQ1847" s="11"/>
      <c r="AR1847" s="11"/>
      <c r="AS1847" s="11"/>
      <c r="AT1847" s="11"/>
      <c r="AU1847" s="11"/>
      <c r="AV1847" s="11"/>
      <c r="AW1847" s="11"/>
      <c r="AX1847" s="11"/>
      <c r="AY1847" s="11"/>
      <c r="AZ1847" s="11"/>
      <c r="BA1847" s="11"/>
      <c r="BB1847" s="11"/>
      <c r="BC1847" s="11"/>
      <c r="BD1847" s="11"/>
      <c r="BE1847" s="11"/>
      <c r="BF1847" s="11"/>
      <c r="BG1847" s="11"/>
      <c r="BH1847" s="11"/>
      <c r="BI1847" s="11"/>
      <c r="BJ1847" s="11"/>
      <c r="BK1847" s="11"/>
      <c r="BL1847" s="11"/>
      <c r="BM1847" s="11"/>
      <c r="BN1847" s="11"/>
      <c r="BO1847" s="11"/>
      <c r="BP1847" s="11"/>
      <c r="BQ1847" s="11"/>
      <c r="BR1847" s="11"/>
      <c r="BS1847" s="11"/>
      <c r="BT1847" s="11"/>
      <c r="BU1847" s="11"/>
      <c r="BV1847" s="11"/>
      <c r="BW1847" s="11"/>
      <c r="BX1847" s="11"/>
      <c r="BY1847" s="11"/>
      <c r="BZ1847" s="11"/>
    </row>
    <row r="1848" spans="1:78" x14ac:dyDescent="0.2">
      <c r="A1848" t="s">
        <v>2623</v>
      </c>
      <c r="C1848" t="s">
        <v>1483</v>
      </c>
      <c r="D1848" t="s">
        <v>108</v>
      </c>
      <c r="E1848" t="s">
        <v>507</v>
      </c>
      <c r="F1848" t="s">
        <v>532</v>
      </c>
      <c r="G1848" t="s">
        <v>507</v>
      </c>
      <c r="H1848" t="s">
        <v>532</v>
      </c>
      <c r="J1848" t="s">
        <v>533</v>
      </c>
      <c r="L1848" t="s">
        <v>534</v>
      </c>
      <c r="AO1848">
        <v>7.5</v>
      </c>
      <c r="AR1848">
        <v>4.5</v>
      </c>
      <c r="AS1848">
        <v>8.1999999999999993</v>
      </c>
      <c r="AV1848">
        <v>5.85</v>
      </c>
      <c r="AW1848">
        <v>8.9</v>
      </c>
      <c r="AZ1848">
        <v>7.27</v>
      </c>
      <c r="BA1848">
        <v>9.17</v>
      </c>
      <c r="BD1848">
        <v>7.5</v>
      </c>
      <c r="BE1848">
        <v>9.6999999999999993</v>
      </c>
      <c r="BH1848">
        <v>6.5</v>
      </c>
      <c r="BQ1848" t="s">
        <v>456</v>
      </c>
      <c r="BR1848" t="s">
        <v>67</v>
      </c>
      <c r="BS1848"/>
      <c r="BT1848" t="s">
        <v>457</v>
      </c>
      <c r="BU1848">
        <v>3401</v>
      </c>
      <c r="BX1848" s="11"/>
      <c r="BY1848" s="11"/>
      <c r="BZ1848" s="11"/>
    </row>
    <row r="1849" spans="1:78" s="6" customFormat="1" x14ac:dyDescent="0.2">
      <c r="A1849" t="s">
        <v>94</v>
      </c>
      <c r="B1849"/>
      <c r="C1849" t="s">
        <v>1483</v>
      </c>
      <c r="D1849" t="s">
        <v>108</v>
      </c>
      <c r="E1849" t="s">
        <v>507</v>
      </c>
      <c r="F1849" t="s">
        <v>532</v>
      </c>
      <c r="G1849" t="s">
        <v>507</v>
      </c>
      <c r="H1849" t="s">
        <v>532</v>
      </c>
      <c r="I1849"/>
      <c r="J1849"/>
      <c r="K1849"/>
      <c r="L1849"/>
      <c r="M1849"/>
      <c r="N1849"/>
      <c r="O1849"/>
      <c r="P1849"/>
      <c r="Q1849"/>
      <c r="R1849"/>
      <c r="S1849"/>
      <c r="T1849"/>
      <c r="U1849">
        <v>8.1</v>
      </c>
      <c r="V1849"/>
      <c r="W1849"/>
      <c r="X1849">
        <v>9.4</v>
      </c>
      <c r="Y1849">
        <v>7.5</v>
      </c>
      <c r="Z1849"/>
      <c r="AA1849"/>
      <c r="AB1849">
        <v>10</v>
      </c>
      <c r="AC1849">
        <v>7.5</v>
      </c>
      <c r="AD1849"/>
      <c r="AE1849"/>
      <c r="AF1849">
        <v>10</v>
      </c>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t="s">
        <v>535</v>
      </c>
      <c r="BR1849" t="s">
        <v>67</v>
      </c>
      <c r="BS1849" s="1">
        <v>44795</v>
      </c>
      <c r="BT1849" t="s">
        <v>511</v>
      </c>
      <c r="BU1849">
        <v>69736</v>
      </c>
      <c r="BV1849"/>
      <c r="BW1849"/>
      <c r="BX1849" s="11"/>
      <c r="BY1849" s="11"/>
      <c r="BZ1849" s="11"/>
    </row>
    <row r="1850" spans="1:78" x14ac:dyDescent="0.2">
      <c r="A1850" s="11" t="s">
        <v>1700</v>
      </c>
      <c r="B1850" s="11"/>
      <c r="C1850" s="11" t="s">
        <v>1483</v>
      </c>
      <c r="D1850" s="11" t="s">
        <v>108</v>
      </c>
      <c r="E1850" s="11" t="s">
        <v>507</v>
      </c>
      <c r="F1850" s="11" t="s">
        <v>536</v>
      </c>
      <c r="G1850" s="11" t="s">
        <v>507</v>
      </c>
      <c r="H1850" s="11" t="s">
        <v>536</v>
      </c>
      <c r="I1850" s="11"/>
      <c r="J1850" s="11"/>
      <c r="K1850" s="11"/>
      <c r="L1850" s="11"/>
      <c r="M1850" s="11"/>
      <c r="N1850" s="11"/>
      <c r="O1850" s="11"/>
      <c r="P1850" s="11"/>
      <c r="Q1850" s="11"/>
      <c r="R1850" s="11"/>
      <c r="S1850" s="11"/>
      <c r="T1850" s="11"/>
      <c r="U1850" s="11"/>
      <c r="V1850" s="11"/>
      <c r="W1850" s="11"/>
      <c r="X1850" s="11"/>
      <c r="Y1850" s="11"/>
      <c r="Z1850" s="11"/>
      <c r="AA1850" s="11"/>
      <c r="AB1850" s="11"/>
      <c r="AC1850" s="11"/>
      <c r="AD1850" s="11"/>
      <c r="AE1850" s="11"/>
      <c r="AF1850" s="11"/>
      <c r="AG1850" s="11"/>
      <c r="AH1850" s="11"/>
      <c r="AI1850" s="11"/>
      <c r="AJ1850" s="11"/>
      <c r="AK1850" s="11"/>
      <c r="AL1850" s="11"/>
      <c r="AM1850" s="11"/>
      <c r="AN1850" s="11"/>
      <c r="AO1850" s="11"/>
      <c r="AP1850" s="11"/>
      <c r="AQ1850" s="11"/>
      <c r="AR1850" s="11"/>
      <c r="AS1850" s="11"/>
      <c r="AT1850" s="11"/>
      <c r="AU1850" s="11"/>
      <c r="AV1850" s="11"/>
      <c r="AW1850" s="11"/>
      <c r="AX1850" s="11"/>
      <c r="AY1850" s="11"/>
      <c r="AZ1850" s="11"/>
      <c r="BA1850" s="11"/>
      <c r="BB1850" s="11"/>
      <c r="BC1850" s="11"/>
      <c r="BD1850" s="11"/>
      <c r="BE1850" s="11"/>
      <c r="BF1850" s="11"/>
      <c r="BG1850" s="11"/>
      <c r="BH1850" s="11"/>
      <c r="BI1850" s="11"/>
      <c r="BJ1850" s="11"/>
      <c r="BK1850" s="11"/>
      <c r="BL1850" s="11"/>
      <c r="BM1850" s="11"/>
      <c r="BN1850" s="11"/>
      <c r="BO1850" s="11"/>
      <c r="BP1850" s="11"/>
      <c r="BQ1850" s="11"/>
      <c r="BR1850" s="11"/>
      <c r="BS1850" s="11"/>
      <c r="BT1850" s="11"/>
      <c r="BU1850" s="11"/>
      <c r="BV1850" s="11"/>
      <c r="BW1850" s="11"/>
      <c r="BX1850" s="11"/>
      <c r="BY1850" s="11"/>
      <c r="BZ1850" s="11"/>
    </row>
    <row r="1851" spans="1:78" x14ac:dyDescent="0.2">
      <c r="A1851" t="s">
        <v>2623</v>
      </c>
      <c r="C1851" t="s">
        <v>1483</v>
      </c>
      <c r="D1851" t="s">
        <v>108</v>
      </c>
      <c r="E1851" t="s">
        <v>507</v>
      </c>
      <c r="F1851" t="s">
        <v>536</v>
      </c>
      <c r="G1851" t="s">
        <v>507</v>
      </c>
      <c r="H1851" t="s">
        <v>536</v>
      </c>
      <c r="L1851" t="s">
        <v>537</v>
      </c>
      <c r="Q1851">
        <v>5.77</v>
      </c>
      <c r="T1851">
        <v>5.5</v>
      </c>
      <c r="U1851">
        <v>5.91</v>
      </c>
      <c r="X1851">
        <v>7.06</v>
      </c>
      <c r="Y1851">
        <v>6.94</v>
      </c>
      <c r="AB1851">
        <v>8.18</v>
      </c>
      <c r="AC1851">
        <v>7.46</v>
      </c>
      <c r="AF1851">
        <v>8.2799999999999994</v>
      </c>
      <c r="AG1851">
        <v>6.32</v>
      </c>
      <c r="AJ1851">
        <v>6.74</v>
      </c>
      <c r="AO1851">
        <v>5.7</v>
      </c>
      <c r="AR1851">
        <v>3.51</v>
      </c>
      <c r="AS1851">
        <v>6.26</v>
      </c>
      <c r="AV1851">
        <v>4.37</v>
      </c>
      <c r="AW1851">
        <v>6.38</v>
      </c>
      <c r="AZ1851">
        <v>5.0599999999999996</v>
      </c>
      <c r="BA1851">
        <v>6.57</v>
      </c>
      <c r="BD1851">
        <v>5.38</v>
      </c>
      <c r="BE1851">
        <v>7.22</v>
      </c>
      <c r="BH1851">
        <v>4.58</v>
      </c>
      <c r="BQ1851" t="s">
        <v>456</v>
      </c>
      <c r="BR1851" t="s">
        <v>67</v>
      </c>
      <c r="BS1851"/>
      <c r="BT1851" t="s">
        <v>457</v>
      </c>
      <c r="BU1851">
        <v>3401</v>
      </c>
      <c r="BX1851" s="11"/>
      <c r="BY1851" s="11"/>
      <c r="BZ1851" s="11"/>
    </row>
    <row r="1852" spans="1:78" x14ac:dyDescent="0.2">
      <c r="A1852" t="s">
        <v>94</v>
      </c>
      <c r="C1852" t="s">
        <v>1483</v>
      </c>
      <c r="D1852" t="s">
        <v>108</v>
      </c>
      <c r="E1852" t="s">
        <v>507</v>
      </c>
      <c r="F1852" t="s">
        <v>536</v>
      </c>
      <c r="G1852" t="s">
        <v>507</v>
      </c>
      <c r="H1852" t="s">
        <v>536</v>
      </c>
      <c r="I1852" t="b">
        <v>0</v>
      </c>
      <c r="U1852">
        <v>5.91</v>
      </c>
      <c r="X1852">
        <v>7.06</v>
      </c>
      <c r="Y1852">
        <v>6.94</v>
      </c>
      <c r="AB1852">
        <v>8.18</v>
      </c>
      <c r="AC1852">
        <v>7.46</v>
      </c>
      <c r="AF1852">
        <v>8.2799999999999994</v>
      </c>
      <c r="BQ1852" t="s">
        <v>510</v>
      </c>
      <c r="BR1852" t="s">
        <v>67</v>
      </c>
      <c r="BS1852" s="1">
        <v>44795</v>
      </c>
      <c r="BT1852" t="s">
        <v>511</v>
      </c>
      <c r="BU1852">
        <v>69736</v>
      </c>
      <c r="BX1852" s="11"/>
      <c r="BY1852" s="11"/>
      <c r="BZ1852" s="11"/>
    </row>
    <row r="1853" spans="1:78" x14ac:dyDescent="0.2">
      <c r="A1853" s="11" t="s">
        <v>1700</v>
      </c>
      <c r="B1853" s="11"/>
      <c r="C1853" s="11" t="s">
        <v>1483</v>
      </c>
      <c r="D1853" s="11" t="s">
        <v>108</v>
      </c>
      <c r="E1853" s="11" t="s">
        <v>507</v>
      </c>
      <c r="F1853" s="11" t="s">
        <v>539</v>
      </c>
      <c r="G1853" s="11" t="s">
        <v>507</v>
      </c>
      <c r="H1853" s="11" t="s">
        <v>539</v>
      </c>
      <c r="I1853" s="11"/>
      <c r="J1853" s="11"/>
      <c r="K1853" s="11"/>
      <c r="L1853" s="11"/>
      <c r="M1853" s="11"/>
      <c r="N1853" s="11"/>
      <c r="O1853" s="11"/>
      <c r="P1853" s="11"/>
      <c r="Q1853" s="11"/>
      <c r="R1853" s="11"/>
      <c r="S1853" s="11"/>
      <c r="T1853" s="11"/>
      <c r="U1853" s="11"/>
      <c r="V1853" s="11"/>
      <c r="W1853" s="11"/>
      <c r="X1853" s="11"/>
      <c r="Y1853" s="11"/>
      <c r="Z1853" s="11"/>
      <c r="AA1853" s="11"/>
      <c r="AB1853" s="11"/>
      <c r="AC1853" s="11"/>
      <c r="AD1853" s="11"/>
      <c r="AE1853" s="11"/>
      <c r="AF1853" s="11"/>
      <c r="AG1853" s="11"/>
      <c r="AH1853" s="11"/>
      <c r="AI1853" s="11"/>
      <c r="AJ1853" s="11"/>
      <c r="AK1853" s="11"/>
      <c r="AL1853" s="11"/>
      <c r="AM1853" s="11"/>
      <c r="AN1853" s="11"/>
      <c r="AO1853" s="11"/>
      <c r="AP1853" s="11"/>
      <c r="AQ1853" s="11"/>
      <c r="AR1853" s="11"/>
      <c r="AS1853" s="11"/>
      <c r="AT1853" s="11"/>
      <c r="AU1853" s="11"/>
      <c r="AV1853" s="11"/>
      <c r="AW1853" s="11"/>
      <c r="AX1853" s="11"/>
      <c r="AY1853" s="11"/>
      <c r="AZ1853" s="11"/>
      <c r="BA1853" s="11"/>
      <c r="BB1853" s="11"/>
      <c r="BC1853" s="11"/>
      <c r="BD1853" s="11"/>
      <c r="BE1853" s="11"/>
      <c r="BF1853" s="11"/>
      <c r="BG1853" s="11"/>
      <c r="BH1853" s="11"/>
      <c r="BI1853" s="11"/>
      <c r="BJ1853" s="11"/>
      <c r="BK1853" s="11"/>
      <c r="BL1853" s="11"/>
      <c r="BM1853" s="11"/>
      <c r="BN1853" s="11"/>
      <c r="BO1853" s="11"/>
      <c r="BP1853" s="11"/>
      <c r="BQ1853" s="11"/>
      <c r="BR1853" s="11"/>
      <c r="BS1853" s="11"/>
      <c r="BT1853" s="11"/>
      <c r="BU1853" s="11"/>
      <c r="BV1853" s="11"/>
      <c r="BW1853" s="11"/>
      <c r="BX1853" s="11"/>
      <c r="BY1853" s="11"/>
      <c r="BZ1853" s="11"/>
    </row>
    <row r="1854" spans="1:78" x14ac:dyDescent="0.2">
      <c r="A1854" t="s">
        <v>538</v>
      </c>
      <c r="C1854" t="s">
        <v>1483</v>
      </c>
      <c r="D1854" t="s">
        <v>108</v>
      </c>
      <c r="E1854" t="s">
        <v>507</v>
      </c>
      <c r="F1854" t="s">
        <v>539</v>
      </c>
      <c r="G1854" t="s">
        <v>507</v>
      </c>
      <c r="H1854" t="s">
        <v>539</v>
      </c>
      <c r="Y1854">
        <v>4.8499999999999996</v>
      </c>
      <c r="BR1854" t="s">
        <v>67</v>
      </c>
      <c r="BS1854"/>
      <c r="BT1854" t="s">
        <v>540</v>
      </c>
      <c r="BU1854">
        <v>69736</v>
      </c>
      <c r="BV1854" t="s">
        <v>60</v>
      </c>
      <c r="BW1854" t="s">
        <v>540</v>
      </c>
      <c r="BX1854" s="11"/>
      <c r="BY1854" s="11"/>
      <c r="BZ1854" s="11"/>
    </row>
    <row r="1855" spans="1:78" x14ac:dyDescent="0.2">
      <c r="A1855" t="s">
        <v>94</v>
      </c>
      <c r="C1855" t="s">
        <v>1483</v>
      </c>
      <c r="D1855" t="s">
        <v>108</v>
      </c>
      <c r="E1855" t="s">
        <v>507</v>
      </c>
      <c r="F1855" t="s">
        <v>539</v>
      </c>
      <c r="G1855" t="s">
        <v>507</v>
      </c>
      <c r="H1855" t="s">
        <v>539</v>
      </c>
      <c r="I1855" t="b">
        <v>0</v>
      </c>
      <c r="U1855">
        <v>4.55</v>
      </c>
      <c r="X1855">
        <v>6.05</v>
      </c>
      <c r="BQ1855" t="s">
        <v>541</v>
      </c>
      <c r="BR1855" t="s">
        <v>67</v>
      </c>
      <c r="BS1855" s="1">
        <v>44795</v>
      </c>
      <c r="BT1855" t="s">
        <v>511</v>
      </c>
      <c r="BU1855">
        <v>69736</v>
      </c>
      <c r="BX1855" s="11"/>
      <c r="BY1855" s="11"/>
      <c r="BZ1855" s="11"/>
    </row>
    <row r="1856" spans="1:78" x14ac:dyDescent="0.2">
      <c r="A1856" t="s">
        <v>542</v>
      </c>
      <c r="C1856" t="s">
        <v>1483</v>
      </c>
      <c r="D1856" t="s">
        <v>108</v>
      </c>
      <c r="E1856" t="s">
        <v>507</v>
      </c>
      <c r="F1856" t="s">
        <v>539</v>
      </c>
      <c r="G1856" t="s">
        <v>507</v>
      </c>
      <c r="H1856" t="s">
        <v>539</v>
      </c>
      <c r="U1856">
        <v>4.55</v>
      </c>
      <c r="X1856">
        <v>6.05</v>
      </c>
      <c r="BR1856" t="s">
        <v>67</v>
      </c>
      <c r="BS1856"/>
      <c r="BT1856" t="s">
        <v>540</v>
      </c>
      <c r="BU1856">
        <v>69736</v>
      </c>
      <c r="BV1856" t="s">
        <v>60</v>
      </c>
      <c r="BW1856" t="s">
        <v>540</v>
      </c>
    </row>
    <row r="1857" spans="1:78" x14ac:dyDescent="0.2">
      <c r="A1857" t="s">
        <v>554</v>
      </c>
      <c r="C1857" t="s">
        <v>1483</v>
      </c>
      <c r="D1857" t="s">
        <v>108</v>
      </c>
      <c r="E1857" t="s">
        <v>507</v>
      </c>
      <c r="F1857" t="s">
        <v>544</v>
      </c>
      <c r="G1857" t="s">
        <v>507</v>
      </c>
      <c r="H1857" t="s">
        <v>555</v>
      </c>
      <c r="AS1857">
        <v>7.5</v>
      </c>
      <c r="AV1857">
        <v>5.0999999999999996</v>
      </c>
      <c r="AW1857">
        <v>6.8</v>
      </c>
      <c r="AZ1857">
        <v>5.9</v>
      </c>
      <c r="BA1857">
        <v>7.1</v>
      </c>
      <c r="BD1857">
        <v>6.5</v>
      </c>
      <c r="BR1857" t="s">
        <v>67</v>
      </c>
      <c r="BS1857"/>
      <c r="BT1857" t="s">
        <v>213</v>
      </c>
      <c r="BU1857">
        <v>4269</v>
      </c>
    </row>
    <row r="1858" spans="1:78" x14ac:dyDescent="0.2">
      <c r="A1858" t="s">
        <v>2623</v>
      </c>
      <c r="C1858" t="s">
        <v>1483</v>
      </c>
      <c r="D1858" t="s">
        <v>108</v>
      </c>
      <c r="E1858" t="s">
        <v>507</v>
      </c>
      <c r="F1858" t="s">
        <v>544</v>
      </c>
      <c r="G1858" t="s">
        <v>507</v>
      </c>
      <c r="H1858" t="s">
        <v>2640</v>
      </c>
      <c r="L1858" t="s">
        <v>2639</v>
      </c>
      <c r="U1858">
        <v>6.35</v>
      </c>
      <c r="X1858">
        <v>7.63</v>
      </c>
      <c r="Y1858">
        <v>6.65</v>
      </c>
      <c r="Z1858">
        <v>8.81</v>
      </c>
      <c r="AA1858">
        <v>8.0500000000000007</v>
      </c>
      <c r="AB1858">
        <v>8.81</v>
      </c>
      <c r="AC1858">
        <v>6.61</v>
      </c>
      <c r="AD1858">
        <v>9.3699999999999992</v>
      </c>
      <c r="AE1858">
        <v>8.2899999999999991</v>
      </c>
      <c r="AF1858">
        <v>9.3699999999999992</v>
      </c>
      <c r="AG1858">
        <v>5.23</v>
      </c>
      <c r="AJ1858">
        <v>7.65</v>
      </c>
      <c r="AS1858">
        <v>6.57</v>
      </c>
      <c r="AT1858">
        <v>4.33</v>
      </c>
      <c r="AU1858">
        <v>4.4800000000000004</v>
      </c>
      <c r="AV1858">
        <v>4.4800000000000004</v>
      </c>
      <c r="AW1858">
        <v>6.43</v>
      </c>
      <c r="AX1858">
        <v>5.08</v>
      </c>
      <c r="AY1858">
        <v>5.22</v>
      </c>
      <c r="AZ1858">
        <v>5.22</v>
      </c>
      <c r="BA1858">
        <v>6.62</v>
      </c>
      <c r="BB1858">
        <v>5.39</v>
      </c>
      <c r="BC1858">
        <v>5.15</v>
      </c>
      <c r="BD1858">
        <v>5.39</v>
      </c>
      <c r="BE1858">
        <v>7.11</v>
      </c>
      <c r="BF1858">
        <v>4.63</v>
      </c>
      <c r="BG1858">
        <v>4.12</v>
      </c>
      <c r="BH1858">
        <v>4.63</v>
      </c>
      <c r="BR1858" t="s">
        <v>67</v>
      </c>
      <c r="BS1858" s="1">
        <v>44827</v>
      </c>
      <c r="BT1858" t="s">
        <v>2619</v>
      </c>
      <c r="BU1858" s="5">
        <v>3601</v>
      </c>
    </row>
    <row r="1859" spans="1:78" x14ac:dyDescent="0.2">
      <c r="A1859" t="s">
        <v>2623</v>
      </c>
      <c r="C1859" t="s">
        <v>1483</v>
      </c>
      <c r="D1859" t="s">
        <v>108</v>
      </c>
      <c r="E1859" t="s">
        <v>507</v>
      </c>
      <c r="F1859" t="s">
        <v>544</v>
      </c>
      <c r="G1859" t="s">
        <v>507</v>
      </c>
      <c r="H1859" t="s">
        <v>2640</v>
      </c>
      <c r="L1859" t="s">
        <v>2641</v>
      </c>
      <c r="U1859">
        <v>6.48</v>
      </c>
      <c r="X1859">
        <v>7.65</v>
      </c>
      <c r="Y1859">
        <v>6.73</v>
      </c>
      <c r="Z1859">
        <v>8.84</v>
      </c>
      <c r="AA1859">
        <v>8.31</v>
      </c>
      <c r="AB1859">
        <v>8.84</v>
      </c>
      <c r="AC1859">
        <v>6.67</v>
      </c>
      <c r="AD1859">
        <v>9.5299999999999994</v>
      </c>
      <c r="AE1859">
        <v>8.5399999999999991</v>
      </c>
      <c r="AF1859">
        <v>9.5299999999999994</v>
      </c>
      <c r="AG1859">
        <v>5.55</v>
      </c>
      <c r="AJ1859">
        <v>8.08</v>
      </c>
      <c r="AS1859">
        <v>6.99</v>
      </c>
      <c r="AT1859">
        <v>4.5999999999999996</v>
      </c>
      <c r="AU1859">
        <v>4.78</v>
      </c>
      <c r="AV1859">
        <v>4.78</v>
      </c>
      <c r="AW1859">
        <v>6.77</v>
      </c>
      <c r="AX1859">
        <v>5.39</v>
      </c>
      <c r="AY1859">
        <v>5.42</v>
      </c>
      <c r="AZ1859">
        <v>5.42</v>
      </c>
      <c r="BA1859">
        <v>6.87</v>
      </c>
      <c r="BB1859">
        <v>5.72</v>
      </c>
      <c r="BC1859">
        <v>5.44</v>
      </c>
      <c r="BD1859">
        <v>5.72</v>
      </c>
      <c r="BE1859">
        <v>7.32</v>
      </c>
      <c r="BF1859">
        <v>4.91</v>
      </c>
      <c r="BG1859">
        <v>4.42</v>
      </c>
      <c r="BH1859">
        <v>4.91</v>
      </c>
      <c r="BR1859" t="s">
        <v>67</v>
      </c>
      <c r="BS1859" s="1">
        <v>44827</v>
      </c>
      <c r="BT1859" t="s">
        <v>2619</v>
      </c>
      <c r="BU1859" s="5">
        <v>3601</v>
      </c>
    </row>
    <row r="1860" spans="1:78" x14ac:dyDescent="0.2">
      <c r="A1860" s="11" t="s">
        <v>1700</v>
      </c>
      <c r="B1860" s="11"/>
      <c r="C1860" s="11" t="s">
        <v>1483</v>
      </c>
      <c r="D1860" s="11" t="s">
        <v>108</v>
      </c>
      <c r="E1860" s="11" t="s">
        <v>507</v>
      </c>
      <c r="F1860" s="11" t="s">
        <v>544</v>
      </c>
      <c r="G1860" s="11" t="s">
        <v>507</v>
      </c>
      <c r="H1860" s="11" t="s">
        <v>544</v>
      </c>
      <c r="I1860" s="11"/>
      <c r="J1860" s="11"/>
      <c r="K1860" s="11"/>
      <c r="L1860" s="11"/>
      <c r="M1860" s="11"/>
      <c r="N1860" s="11"/>
      <c r="O1860" s="11"/>
      <c r="P1860" s="11"/>
      <c r="Q1860" s="11"/>
      <c r="R1860" s="11"/>
      <c r="S1860" s="11"/>
      <c r="T1860" s="11"/>
      <c r="U1860" s="11"/>
      <c r="V1860" s="11"/>
      <c r="W1860" s="11"/>
      <c r="X1860" s="11"/>
      <c r="Y1860" s="11"/>
      <c r="Z1860" s="11"/>
      <c r="AA1860" s="11"/>
      <c r="AB1860" s="11"/>
      <c r="AC1860" s="11"/>
      <c r="AD1860" s="11"/>
      <c r="AE1860" s="11"/>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row>
    <row r="1861" spans="1:78" x14ac:dyDescent="0.2">
      <c r="A1861" t="s">
        <v>543</v>
      </c>
      <c r="C1861" t="s">
        <v>1483</v>
      </c>
      <c r="D1861" t="s">
        <v>108</v>
      </c>
      <c r="E1861" t="s">
        <v>507</v>
      </c>
      <c r="F1861" t="s">
        <v>544</v>
      </c>
      <c r="G1861" t="s">
        <v>507</v>
      </c>
      <c r="H1861" t="s">
        <v>544</v>
      </c>
      <c r="BE1861">
        <v>8.35</v>
      </c>
      <c r="BH1861">
        <v>5.9</v>
      </c>
      <c r="BQ1861" t="s">
        <v>545</v>
      </c>
      <c r="BR1861" t="s">
        <v>67</v>
      </c>
      <c r="BS1861"/>
      <c r="BT1861" t="s">
        <v>104</v>
      </c>
      <c r="BU1861">
        <v>1358</v>
      </c>
    </row>
    <row r="1862" spans="1:78" s="21" customFormat="1" x14ac:dyDescent="0.2">
      <c r="A1862" t="s">
        <v>546</v>
      </c>
      <c r="B1862"/>
      <c r="C1862" t="s">
        <v>1483</v>
      </c>
      <c r="D1862" t="s">
        <v>108</v>
      </c>
      <c r="E1862" t="s">
        <v>507</v>
      </c>
      <c r="F1862" t="s">
        <v>544</v>
      </c>
      <c r="G1862" t="s">
        <v>507</v>
      </c>
      <c r="H1862" t="s">
        <v>544</v>
      </c>
      <c r="I1862"/>
      <c r="J1862"/>
      <c r="K1862"/>
      <c r="L1862"/>
      <c r="M1862"/>
      <c r="N1862"/>
      <c r="O1862"/>
      <c r="P1862"/>
      <c r="Q1862"/>
      <c r="R1862"/>
      <c r="S1862"/>
      <c r="T1862"/>
      <c r="U1862"/>
      <c r="V1862"/>
      <c r="W1862"/>
      <c r="X1862"/>
      <c r="Y1862">
        <v>7.15</v>
      </c>
      <c r="Z1862"/>
      <c r="AA1862"/>
      <c r="AB1862">
        <v>8.6</v>
      </c>
      <c r="AC1862">
        <v>7.4</v>
      </c>
      <c r="AD1862"/>
      <c r="AE1862"/>
      <c r="AF1862">
        <v>9.8000000000000007</v>
      </c>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t="s">
        <v>545</v>
      </c>
      <c r="BR1862" t="s">
        <v>67</v>
      </c>
      <c r="BS1862"/>
      <c r="BT1862" t="s">
        <v>104</v>
      </c>
      <c r="BU1862">
        <v>1358</v>
      </c>
      <c r="BV1862"/>
      <c r="BW1862"/>
      <c r="BX1862"/>
      <c r="BY1862"/>
      <c r="BZ1862"/>
    </row>
    <row r="1863" spans="1:78" s="21" customFormat="1" x14ac:dyDescent="0.2">
      <c r="A1863" t="s">
        <v>547</v>
      </c>
      <c r="B1863"/>
      <c r="C1863" t="s">
        <v>1483</v>
      </c>
      <c r="D1863" t="s">
        <v>108</v>
      </c>
      <c r="E1863" t="s">
        <v>507</v>
      </c>
      <c r="F1863" t="s">
        <v>544</v>
      </c>
      <c r="G1863" t="s">
        <v>507</v>
      </c>
      <c r="H1863" t="s">
        <v>544</v>
      </c>
      <c r="I1863"/>
      <c r="J1863"/>
      <c r="K1863"/>
      <c r="L1863"/>
      <c r="M1863"/>
      <c r="N1863"/>
      <c r="O1863"/>
      <c r="P1863"/>
      <c r="Q1863"/>
      <c r="R1863"/>
      <c r="S1863"/>
      <c r="T1863"/>
      <c r="U1863"/>
      <c r="V1863"/>
      <c r="W1863"/>
      <c r="X1863"/>
      <c r="Y1863"/>
      <c r="Z1863"/>
      <c r="AA1863"/>
      <c r="AB1863"/>
      <c r="AC1863"/>
      <c r="AD1863"/>
      <c r="AE1863"/>
      <c r="AF1863"/>
      <c r="AG1863"/>
      <c r="AH1863"/>
      <c r="AI1863"/>
      <c r="AJ1863"/>
      <c r="AK1863"/>
      <c r="AL1863"/>
      <c r="AM1863"/>
      <c r="AN1863"/>
      <c r="AO1863">
        <v>6.75</v>
      </c>
      <c r="AP1863"/>
      <c r="AQ1863"/>
      <c r="AR1863">
        <v>4.3499999999999996</v>
      </c>
      <c r="AS1863">
        <v>7.3</v>
      </c>
      <c r="AT1863"/>
      <c r="AU1863"/>
      <c r="AV1863">
        <v>5.3</v>
      </c>
      <c r="AW1863">
        <v>7.1</v>
      </c>
      <c r="AX1863"/>
      <c r="AY1863"/>
      <c r="AZ1863">
        <v>6</v>
      </c>
      <c r="BA1863"/>
      <c r="BB1863"/>
      <c r="BC1863"/>
      <c r="BD1863"/>
      <c r="BE1863"/>
      <c r="BF1863"/>
      <c r="BG1863"/>
      <c r="BH1863"/>
      <c r="BI1863"/>
      <c r="BJ1863"/>
      <c r="BK1863"/>
      <c r="BL1863"/>
      <c r="BM1863"/>
      <c r="BN1863"/>
      <c r="BO1863"/>
      <c r="BP1863"/>
      <c r="BQ1863" t="s">
        <v>545</v>
      </c>
      <c r="BR1863" t="s">
        <v>67</v>
      </c>
      <c r="BS1863"/>
      <c r="BT1863" t="s">
        <v>104</v>
      </c>
      <c r="BU1863">
        <v>1358</v>
      </c>
      <c r="BV1863"/>
      <c r="BW1863"/>
      <c r="BX1863"/>
      <c r="BY1863"/>
      <c r="BZ1863"/>
    </row>
    <row r="1864" spans="1:78" s="21" customFormat="1" x14ac:dyDescent="0.2">
      <c r="A1864" t="s">
        <v>2623</v>
      </c>
      <c r="B1864"/>
      <c r="C1864" t="s">
        <v>1483</v>
      </c>
      <c r="D1864" t="s">
        <v>108</v>
      </c>
      <c r="E1864" t="s">
        <v>507</v>
      </c>
      <c r="F1864" t="s">
        <v>544</v>
      </c>
      <c r="G1864" t="s">
        <v>507</v>
      </c>
      <c r="H1864" t="s">
        <v>544</v>
      </c>
      <c r="I1864"/>
      <c r="J1864"/>
      <c r="K1864"/>
      <c r="L1864" t="s">
        <v>549</v>
      </c>
      <c r="M1864"/>
      <c r="N1864"/>
      <c r="O1864"/>
      <c r="P1864"/>
      <c r="Q1864"/>
      <c r="R1864"/>
      <c r="S1864"/>
      <c r="T1864"/>
      <c r="U1864">
        <v>6.54</v>
      </c>
      <c r="V1864"/>
      <c r="W1864"/>
      <c r="X1864">
        <v>7.95</v>
      </c>
      <c r="Y1864">
        <v>7.36</v>
      </c>
      <c r="Z1864"/>
      <c r="AA1864"/>
      <c r="AB1864">
        <v>8.61</v>
      </c>
      <c r="AC1864">
        <v>7.77</v>
      </c>
      <c r="AD1864"/>
      <c r="AE1864"/>
      <c r="AF1864">
        <v>9.02</v>
      </c>
      <c r="AG1864">
        <v>6.44</v>
      </c>
      <c r="AH1864"/>
      <c r="AI1864"/>
      <c r="AJ1864">
        <v>7.19</v>
      </c>
      <c r="AK1864"/>
      <c r="AL1864"/>
      <c r="AM1864"/>
      <c r="AN1864"/>
      <c r="AO1864">
        <v>6.99</v>
      </c>
      <c r="AP1864"/>
      <c r="AQ1864"/>
      <c r="AR1864">
        <v>4.03</v>
      </c>
      <c r="AS1864">
        <v>7.14</v>
      </c>
      <c r="AT1864"/>
      <c r="AU1864"/>
      <c r="AV1864">
        <v>4.96</v>
      </c>
      <c r="AW1864">
        <v>6.78</v>
      </c>
      <c r="AX1864"/>
      <c r="AY1864"/>
      <c r="AZ1864">
        <v>5.57</v>
      </c>
      <c r="BA1864">
        <v>6.92</v>
      </c>
      <c r="BB1864"/>
      <c r="BC1864"/>
      <c r="BD1864">
        <v>5.84</v>
      </c>
      <c r="BE1864">
        <v>7.44</v>
      </c>
      <c r="BF1864"/>
      <c r="BG1864"/>
      <c r="BH1864">
        <v>4.93</v>
      </c>
      <c r="BI1864"/>
      <c r="BJ1864"/>
      <c r="BK1864"/>
      <c r="BL1864"/>
      <c r="BM1864"/>
      <c r="BN1864"/>
      <c r="BO1864"/>
      <c r="BP1864"/>
      <c r="BQ1864" t="s">
        <v>456</v>
      </c>
      <c r="BR1864" t="s">
        <v>67</v>
      </c>
      <c r="BS1864"/>
      <c r="BT1864" t="s">
        <v>457</v>
      </c>
      <c r="BU1864">
        <v>3401</v>
      </c>
      <c r="BV1864"/>
      <c r="BW1864"/>
      <c r="BX1864"/>
      <c r="BY1864"/>
      <c r="BZ1864"/>
    </row>
    <row r="1865" spans="1:78" s="21" customFormat="1" x14ac:dyDescent="0.2">
      <c r="A1865" t="s">
        <v>2623</v>
      </c>
      <c r="B1865"/>
      <c r="C1865" t="s">
        <v>1483</v>
      </c>
      <c r="D1865" t="s">
        <v>108</v>
      </c>
      <c r="E1865" t="s">
        <v>507</v>
      </c>
      <c r="F1865" t="s">
        <v>544</v>
      </c>
      <c r="G1865" t="s">
        <v>507</v>
      </c>
      <c r="H1865" t="s">
        <v>544</v>
      </c>
      <c r="I1865"/>
      <c r="J1865"/>
      <c r="K1865"/>
      <c r="L1865" t="s">
        <v>550</v>
      </c>
      <c r="M1865"/>
      <c r="N1865"/>
      <c r="O1865"/>
      <c r="P1865"/>
      <c r="Q1865">
        <v>6.15</v>
      </c>
      <c r="R1865"/>
      <c r="S1865"/>
      <c r="T1865">
        <v>6.16</v>
      </c>
      <c r="U1865">
        <v>6.61</v>
      </c>
      <c r="V1865"/>
      <c r="W1865"/>
      <c r="X1865">
        <v>7.78</v>
      </c>
      <c r="Y1865">
        <v>7.23</v>
      </c>
      <c r="Z1865"/>
      <c r="AA1865"/>
      <c r="AB1865">
        <v>8.74</v>
      </c>
      <c r="AC1865">
        <v>7.58</v>
      </c>
      <c r="AD1865"/>
      <c r="AE1865"/>
      <c r="AF1865">
        <v>8.8800000000000008</v>
      </c>
      <c r="AG1865">
        <v>6.23</v>
      </c>
      <c r="AH1865"/>
      <c r="AI1865"/>
      <c r="AJ1865">
        <v>7</v>
      </c>
      <c r="AK1865"/>
      <c r="AL1865"/>
      <c r="AM1865"/>
      <c r="AN1865"/>
      <c r="AO1865">
        <v>6.6</v>
      </c>
      <c r="AP1865"/>
      <c r="AQ1865"/>
      <c r="AR1865">
        <v>3.7</v>
      </c>
      <c r="AS1865">
        <v>6.7</v>
      </c>
      <c r="AT1865"/>
      <c r="AU1865"/>
      <c r="AV1865">
        <v>4.7</v>
      </c>
      <c r="AW1865">
        <v>6.56</v>
      </c>
      <c r="AX1865"/>
      <c r="AY1865"/>
      <c r="AZ1865">
        <v>5.2</v>
      </c>
      <c r="BA1865">
        <v>6.7</v>
      </c>
      <c r="BB1865"/>
      <c r="BC1865"/>
      <c r="BD1865">
        <v>5.56</v>
      </c>
      <c r="BE1865">
        <v>7.21</v>
      </c>
      <c r="BF1865"/>
      <c r="BG1865"/>
      <c r="BH1865">
        <v>4.7699999999999996</v>
      </c>
      <c r="BI1865"/>
      <c r="BJ1865"/>
      <c r="BK1865"/>
      <c r="BL1865"/>
      <c r="BM1865"/>
      <c r="BN1865"/>
      <c r="BO1865"/>
      <c r="BP1865"/>
      <c r="BQ1865" t="s">
        <v>456</v>
      </c>
      <c r="BR1865" t="s">
        <v>67</v>
      </c>
      <c r="BS1865"/>
      <c r="BT1865" t="s">
        <v>457</v>
      </c>
      <c r="BU1865">
        <v>3401</v>
      </c>
      <c r="BV1865"/>
      <c r="BW1865"/>
      <c r="BX1865"/>
      <c r="BY1865"/>
      <c r="BZ1865"/>
    </row>
    <row r="1866" spans="1:78" s="10" customFormat="1" x14ac:dyDescent="0.2">
      <c r="A1866" t="s">
        <v>2623</v>
      </c>
      <c r="B1866"/>
      <c r="C1866" t="s">
        <v>1483</v>
      </c>
      <c r="D1866" t="s">
        <v>108</v>
      </c>
      <c r="E1866" t="s">
        <v>507</v>
      </c>
      <c r="F1866" t="s">
        <v>544</v>
      </c>
      <c r="G1866" t="s">
        <v>507</v>
      </c>
      <c r="H1866" t="s">
        <v>544</v>
      </c>
      <c r="I1866"/>
      <c r="J1866"/>
      <c r="K1866"/>
      <c r="L1866" t="s">
        <v>551</v>
      </c>
      <c r="M1866"/>
      <c r="N1866"/>
      <c r="O1866"/>
      <c r="P1866"/>
      <c r="Q1866">
        <v>6.29</v>
      </c>
      <c r="R1866"/>
      <c r="S1866"/>
      <c r="T1866">
        <v>6.28</v>
      </c>
      <c r="U1866">
        <v>6.72</v>
      </c>
      <c r="V1866"/>
      <c r="W1866"/>
      <c r="X1866">
        <v>8.0500000000000007</v>
      </c>
      <c r="Y1866">
        <v>7.36</v>
      </c>
      <c r="Z1866"/>
      <c r="AA1866"/>
      <c r="AB1866">
        <v>8.8699999999999992</v>
      </c>
      <c r="AC1866">
        <v>7.66</v>
      </c>
      <c r="AD1866"/>
      <c r="AE1866"/>
      <c r="AF1866">
        <v>8.86</v>
      </c>
      <c r="AG1866">
        <v>6.36</v>
      </c>
      <c r="AH1866"/>
      <c r="AI1866"/>
      <c r="AJ1866">
        <v>7.33</v>
      </c>
      <c r="AK1866"/>
      <c r="AL1866"/>
      <c r="AM1866"/>
      <c r="AN1866"/>
      <c r="AO1866">
        <v>6.62</v>
      </c>
      <c r="AP1866"/>
      <c r="AQ1866"/>
      <c r="AR1866">
        <v>3.93</v>
      </c>
      <c r="AS1866">
        <v>6.67</v>
      </c>
      <c r="AT1866"/>
      <c r="AU1866"/>
      <c r="AV1866">
        <v>4.7300000000000004</v>
      </c>
      <c r="AW1866">
        <v>6.55</v>
      </c>
      <c r="AX1866"/>
      <c r="AY1866"/>
      <c r="AZ1866">
        <v>5.23</v>
      </c>
      <c r="BA1866">
        <v>6.72</v>
      </c>
      <c r="BB1866"/>
      <c r="BC1866"/>
      <c r="BD1866">
        <v>5.63</v>
      </c>
      <c r="BE1866">
        <v>7.19</v>
      </c>
      <c r="BF1866"/>
      <c r="BG1866"/>
      <c r="BH1866">
        <v>4.76</v>
      </c>
      <c r="BI1866"/>
      <c r="BJ1866"/>
      <c r="BK1866"/>
      <c r="BL1866"/>
      <c r="BM1866"/>
      <c r="BN1866"/>
      <c r="BO1866"/>
      <c r="BP1866"/>
      <c r="BQ1866" t="s">
        <v>456</v>
      </c>
      <c r="BR1866" t="s">
        <v>67</v>
      </c>
      <c r="BS1866"/>
      <c r="BT1866" t="s">
        <v>457</v>
      </c>
      <c r="BU1866">
        <v>3401</v>
      </c>
      <c r="BV1866"/>
      <c r="BW1866"/>
      <c r="BX1866"/>
      <c r="BY1866"/>
      <c r="BZ1866"/>
    </row>
    <row r="1867" spans="1:78" s="10" customFormat="1" x14ac:dyDescent="0.2">
      <c r="A1867" t="s">
        <v>2623</v>
      </c>
      <c r="B1867"/>
      <c r="C1867" t="s">
        <v>1483</v>
      </c>
      <c r="D1867" t="s">
        <v>108</v>
      </c>
      <c r="E1867" t="s">
        <v>507</v>
      </c>
      <c r="F1867" t="s">
        <v>544</v>
      </c>
      <c r="G1867" t="s">
        <v>507</v>
      </c>
      <c r="H1867" t="s">
        <v>544</v>
      </c>
      <c r="I1867"/>
      <c r="J1867"/>
      <c r="K1867"/>
      <c r="L1867" t="s">
        <v>455</v>
      </c>
      <c r="M1867"/>
      <c r="N1867"/>
      <c r="O1867"/>
      <c r="P1867"/>
      <c r="Q1867">
        <v>6.39</v>
      </c>
      <c r="R1867"/>
      <c r="S1867"/>
      <c r="T1867">
        <v>6.2</v>
      </c>
      <c r="U1867">
        <v>6.56</v>
      </c>
      <c r="V1867"/>
      <c r="W1867"/>
      <c r="X1867">
        <v>7.68</v>
      </c>
      <c r="Y1867">
        <v>7.23</v>
      </c>
      <c r="Z1867"/>
      <c r="AA1867"/>
      <c r="AB1867">
        <v>8.73</v>
      </c>
      <c r="AC1867">
        <v>7.48</v>
      </c>
      <c r="AD1867"/>
      <c r="AE1867"/>
      <c r="AF1867">
        <v>8.83</v>
      </c>
      <c r="AG1867">
        <v>6.36</v>
      </c>
      <c r="AH1867"/>
      <c r="AI1867"/>
      <c r="AJ1867">
        <v>7.1</v>
      </c>
      <c r="AK1867"/>
      <c r="AL1867"/>
      <c r="AM1867"/>
      <c r="AN1867"/>
      <c r="AO1867">
        <v>6.9</v>
      </c>
      <c r="AP1867"/>
      <c r="AQ1867"/>
      <c r="AR1867">
        <v>3.82</v>
      </c>
      <c r="AS1867">
        <v>6.88</v>
      </c>
      <c r="AT1867"/>
      <c r="AU1867"/>
      <c r="AV1867">
        <v>4.7699999999999996</v>
      </c>
      <c r="AW1867">
        <v>6.63</v>
      </c>
      <c r="AX1867"/>
      <c r="AY1867"/>
      <c r="AZ1867">
        <v>5.32</v>
      </c>
      <c r="BA1867">
        <v>6.83</v>
      </c>
      <c r="BB1867"/>
      <c r="BC1867"/>
      <c r="BD1867">
        <v>5.7</v>
      </c>
      <c r="BE1867">
        <v>7.15</v>
      </c>
      <c r="BF1867"/>
      <c r="BG1867"/>
      <c r="BH1867">
        <v>4.8099999999999996</v>
      </c>
      <c r="BI1867"/>
      <c r="BJ1867"/>
      <c r="BK1867"/>
      <c r="BL1867"/>
      <c r="BM1867"/>
      <c r="BN1867"/>
      <c r="BO1867"/>
      <c r="BP1867"/>
      <c r="BQ1867" t="s">
        <v>456</v>
      </c>
      <c r="BR1867" t="s">
        <v>67</v>
      </c>
      <c r="BS1867"/>
      <c r="BT1867" t="s">
        <v>457</v>
      </c>
      <c r="BU1867">
        <v>3401</v>
      </c>
      <c r="BV1867"/>
      <c r="BW1867"/>
      <c r="BX1867"/>
      <c r="BY1867"/>
      <c r="BZ1867"/>
    </row>
    <row r="1868" spans="1:78" s="10" customFormat="1" x14ac:dyDescent="0.2">
      <c r="A1868" t="s">
        <v>2623</v>
      </c>
      <c r="B1868"/>
      <c r="C1868" t="s">
        <v>1483</v>
      </c>
      <c r="D1868" t="s">
        <v>108</v>
      </c>
      <c r="E1868" t="s">
        <v>507</v>
      </c>
      <c r="F1868" t="s">
        <v>544</v>
      </c>
      <c r="G1868" t="s">
        <v>507</v>
      </c>
      <c r="H1868" t="s">
        <v>544</v>
      </c>
      <c r="I1868"/>
      <c r="J1868"/>
      <c r="K1868"/>
      <c r="L1868" t="s">
        <v>552</v>
      </c>
      <c r="M1868"/>
      <c r="N1868"/>
      <c r="O1868"/>
      <c r="P1868"/>
      <c r="Q1868">
        <v>6.48</v>
      </c>
      <c r="R1868"/>
      <c r="S1868"/>
      <c r="T1868">
        <v>6.74</v>
      </c>
      <c r="U1868">
        <v>6.67</v>
      </c>
      <c r="V1868"/>
      <c r="W1868"/>
      <c r="X1868">
        <v>8.0299999999999994</v>
      </c>
      <c r="Y1868">
        <v>7.68</v>
      </c>
      <c r="Z1868"/>
      <c r="AA1868"/>
      <c r="AB1868">
        <v>8.86</v>
      </c>
      <c r="AC1868">
        <v>7.64</v>
      </c>
      <c r="AD1868"/>
      <c r="AE1868"/>
      <c r="AF1868">
        <v>8.84</v>
      </c>
      <c r="AG1868">
        <v>6.75</v>
      </c>
      <c r="AH1868"/>
      <c r="AI1868"/>
      <c r="AJ1868">
        <v>7.75</v>
      </c>
      <c r="AK1868"/>
      <c r="AL1868"/>
      <c r="AM1868"/>
      <c r="AN1868"/>
      <c r="AO1868">
        <v>6.91</v>
      </c>
      <c r="AP1868"/>
      <c r="AQ1868"/>
      <c r="AR1868">
        <v>4.16</v>
      </c>
      <c r="AS1868">
        <v>7.15</v>
      </c>
      <c r="AT1868"/>
      <c r="AU1868"/>
      <c r="AV1868">
        <v>5.0199999999999996</v>
      </c>
      <c r="AW1868">
        <v>6.9</v>
      </c>
      <c r="AX1868"/>
      <c r="AY1868"/>
      <c r="AZ1868">
        <v>5.63</v>
      </c>
      <c r="BA1868">
        <v>7</v>
      </c>
      <c r="BB1868"/>
      <c r="BC1868"/>
      <c r="BD1868">
        <v>5.81</v>
      </c>
      <c r="BE1868">
        <v>7.32</v>
      </c>
      <c r="BF1868"/>
      <c r="BG1868"/>
      <c r="BH1868">
        <v>4.93</v>
      </c>
      <c r="BI1868"/>
      <c r="BJ1868"/>
      <c r="BK1868"/>
      <c r="BL1868"/>
      <c r="BM1868"/>
      <c r="BN1868"/>
      <c r="BO1868"/>
      <c r="BP1868"/>
      <c r="BQ1868" t="s">
        <v>456</v>
      </c>
      <c r="BR1868" t="s">
        <v>67</v>
      </c>
      <c r="BS1868"/>
      <c r="BT1868" t="s">
        <v>457</v>
      </c>
      <c r="BU1868">
        <v>3401</v>
      </c>
      <c r="BV1868"/>
      <c r="BW1868"/>
      <c r="BX1868"/>
      <c r="BY1868"/>
      <c r="BZ1868"/>
    </row>
    <row r="1869" spans="1:78" s="10" customFormat="1" x14ac:dyDescent="0.2">
      <c r="A1869" t="s">
        <v>94</v>
      </c>
      <c r="B1869"/>
      <c r="C1869" t="s">
        <v>1483</v>
      </c>
      <c r="D1869" t="s">
        <v>108</v>
      </c>
      <c r="E1869" t="s">
        <v>507</v>
      </c>
      <c r="F1869" t="s">
        <v>544</v>
      </c>
      <c r="G1869" t="s">
        <v>507</v>
      </c>
      <c r="H1869" t="s">
        <v>544</v>
      </c>
      <c r="I1869" t="b">
        <v>0</v>
      </c>
      <c r="J1869"/>
      <c r="K1869"/>
      <c r="L1869"/>
      <c r="M1869"/>
      <c r="N1869"/>
      <c r="O1869"/>
      <c r="P1869"/>
      <c r="Q1869"/>
      <c r="R1869"/>
      <c r="S1869"/>
      <c r="T1869"/>
      <c r="U1869">
        <v>6.72</v>
      </c>
      <c r="V1869"/>
      <c r="W1869"/>
      <c r="X1869">
        <v>8.0500000000000007</v>
      </c>
      <c r="Y1869">
        <v>7.36</v>
      </c>
      <c r="Z1869"/>
      <c r="AA1869"/>
      <c r="AB1869">
        <v>8.8699999999999992</v>
      </c>
      <c r="AC1869">
        <v>7.66</v>
      </c>
      <c r="AD1869"/>
      <c r="AE1869"/>
      <c r="AF1869">
        <v>8.86</v>
      </c>
      <c r="AG1869">
        <v>6.36</v>
      </c>
      <c r="AH1869"/>
      <c r="AI1869"/>
      <c r="AJ1869">
        <v>7.33</v>
      </c>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t="s">
        <v>548</v>
      </c>
      <c r="BR1869" t="s">
        <v>67</v>
      </c>
      <c r="BS1869"/>
      <c r="BT1869" t="s">
        <v>511</v>
      </c>
      <c r="BU1869">
        <v>69736</v>
      </c>
      <c r="BV1869" t="s">
        <v>60</v>
      </c>
      <c r="BW1869" t="s">
        <v>511</v>
      </c>
      <c r="BX1869"/>
      <c r="BY1869"/>
      <c r="BZ1869"/>
    </row>
    <row r="1870" spans="1:78" s="10" customFormat="1" x14ac:dyDescent="0.2">
      <c r="A1870" t="s">
        <v>553</v>
      </c>
      <c r="B1870"/>
      <c r="C1870" t="s">
        <v>1483</v>
      </c>
      <c r="D1870" t="s">
        <v>108</v>
      </c>
      <c r="E1870" t="s">
        <v>507</v>
      </c>
      <c r="F1870" t="s">
        <v>544</v>
      </c>
      <c r="G1870" t="s">
        <v>507</v>
      </c>
      <c r="H1870" t="s">
        <v>544</v>
      </c>
      <c r="I1870"/>
      <c r="J1870"/>
      <c r="K1870"/>
      <c r="L1870"/>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v>7.3</v>
      </c>
      <c r="BF1870"/>
      <c r="BG1870"/>
      <c r="BH1870">
        <v>4.5999999999999996</v>
      </c>
      <c r="BI1870"/>
      <c r="BJ1870"/>
      <c r="BK1870"/>
      <c r="BL1870"/>
      <c r="BM1870"/>
      <c r="BN1870"/>
      <c r="BO1870"/>
      <c r="BP1870"/>
      <c r="BQ1870" t="s">
        <v>545</v>
      </c>
      <c r="BR1870" t="s">
        <v>67</v>
      </c>
      <c r="BS1870"/>
      <c r="BT1870" t="s">
        <v>104</v>
      </c>
      <c r="BU1870">
        <v>1358</v>
      </c>
      <c r="BV1870"/>
      <c r="BW1870"/>
    </row>
    <row r="1871" spans="1:78" s="10" customFormat="1" x14ac:dyDescent="0.2">
      <c r="A1871" t="s">
        <v>2796</v>
      </c>
      <c r="B1871"/>
      <c r="C1871" t="s">
        <v>1483</v>
      </c>
      <c r="D1871" t="s">
        <v>108</v>
      </c>
      <c r="E1871" t="s">
        <v>507</v>
      </c>
      <c r="F1871" t="s">
        <v>544</v>
      </c>
      <c r="G1871" t="s">
        <v>507</v>
      </c>
      <c r="H1871" t="s">
        <v>544</v>
      </c>
      <c r="I1871"/>
      <c r="J1871"/>
      <c r="K1871"/>
      <c r="L1871" t="s">
        <v>2803</v>
      </c>
      <c r="M1871"/>
      <c r="N1871"/>
      <c r="O1871"/>
      <c r="P1871"/>
      <c r="Q1871"/>
      <c r="R1871"/>
      <c r="S1871"/>
      <c r="T1871"/>
      <c r="U1871"/>
      <c r="V1871"/>
      <c r="W1871"/>
      <c r="X1871"/>
      <c r="Y1871"/>
      <c r="Z1871"/>
      <c r="AA1871"/>
      <c r="AB1871"/>
      <c r="AC1871"/>
      <c r="AD1871"/>
      <c r="AE1871"/>
      <c r="AF1871"/>
      <c r="AG1871"/>
      <c r="AH1871"/>
      <c r="AI1871"/>
      <c r="AJ1871"/>
      <c r="AK1871"/>
      <c r="AL1871"/>
      <c r="AM1871"/>
      <c r="AN1871"/>
      <c r="AO1871">
        <v>6.75</v>
      </c>
      <c r="AP1871"/>
      <c r="AQ1871"/>
      <c r="AR1871">
        <v>3.95</v>
      </c>
      <c r="AS1871"/>
      <c r="AT1871"/>
      <c r="AU1871"/>
      <c r="AV1871"/>
      <c r="AW1871"/>
      <c r="AX1871"/>
      <c r="AY1871"/>
      <c r="AZ1871"/>
      <c r="BA1871"/>
      <c r="BB1871"/>
      <c r="BC1871"/>
      <c r="BD1871"/>
      <c r="BE1871"/>
      <c r="BF1871"/>
      <c r="BG1871"/>
      <c r="BH1871"/>
      <c r="BI1871"/>
      <c r="BJ1871"/>
      <c r="BK1871"/>
      <c r="BL1871"/>
      <c r="BM1871"/>
      <c r="BN1871"/>
      <c r="BO1871"/>
      <c r="BP1871"/>
      <c r="BQ1871"/>
      <c r="BR1871" t="s">
        <v>67</v>
      </c>
      <c r="BS1871" s="1">
        <v>44830</v>
      </c>
      <c r="BT1871" t="s">
        <v>2657</v>
      </c>
      <c r="BU1871">
        <v>63104</v>
      </c>
      <c r="BV1871"/>
      <c r="BW1871"/>
      <c r="BX1871"/>
      <c r="BY1871"/>
      <c r="BZ1871"/>
    </row>
    <row r="1872" spans="1:78" s="10" customFormat="1" x14ac:dyDescent="0.2">
      <c r="A1872" t="s">
        <v>2795</v>
      </c>
      <c r="B1872"/>
      <c r="C1872" t="s">
        <v>1483</v>
      </c>
      <c r="D1872" t="s">
        <v>108</v>
      </c>
      <c r="E1872" t="s">
        <v>507</v>
      </c>
      <c r="F1872" t="s">
        <v>544</v>
      </c>
      <c r="G1872" t="s">
        <v>507</v>
      </c>
      <c r="H1872" t="s">
        <v>544</v>
      </c>
      <c r="I1872"/>
      <c r="J1872"/>
      <c r="K1872"/>
      <c r="L1872" t="s">
        <v>2804</v>
      </c>
      <c r="M1872"/>
      <c r="N1872"/>
      <c r="O1872"/>
      <c r="P1872"/>
      <c r="Q1872"/>
      <c r="R1872"/>
      <c r="S1872"/>
      <c r="T1872"/>
      <c r="U1872"/>
      <c r="V1872"/>
      <c r="W1872"/>
      <c r="X1872"/>
      <c r="Y1872"/>
      <c r="Z1872"/>
      <c r="AA1872"/>
      <c r="AB1872"/>
      <c r="AC1872"/>
      <c r="AD1872"/>
      <c r="AE1872"/>
      <c r="AF1872"/>
      <c r="AG1872"/>
      <c r="AH1872"/>
      <c r="AI1872"/>
      <c r="AJ1872"/>
      <c r="AK1872"/>
      <c r="AL1872"/>
      <c r="AM1872"/>
      <c r="AN1872"/>
      <c r="AO1872">
        <v>7.25</v>
      </c>
      <c r="AP1872"/>
      <c r="AQ1872"/>
      <c r="AR1872">
        <v>4.3</v>
      </c>
      <c r="AS1872"/>
      <c r="AT1872"/>
      <c r="AU1872"/>
      <c r="AV1872"/>
      <c r="AW1872"/>
      <c r="AX1872"/>
      <c r="AY1872"/>
      <c r="AZ1872"/>
      <c r="BA1872"/>
      <c r="BB1872"/>
      <c r="BC1872"/>
      <c r="BD1872"/>
      <c r="BE1872"/>
      <c r="BF1872"/>
      <c r="BG1872"/>
      <c r="BH1872"/>
      <c r="BI1872"/>
      <c r="BJ1872"/>
      <c r="BK1872"/>
      <c r="BL1872"/>
      <c r="BM1872"/>
      <c r="BN1872"/>
      <c r="BO1872"/>
      <c r="BP1872"/>
      <c r="BQ1872"/>
      <c r="BR1872" t="s">
        <v>67</v>
      </c>
      <c r="BS1872" s="1">
        <v>44830</v>
      </c>
      <c r="BT1872" t="s">
        <v>2657</v>
      </c>
      <c r="BU1872">
        <v>63104</v>
      </c>
      <c r="BV1872"/>
      <c r="BW1872"/>
      <c r="BX1872"/>
      <c r="BY1872"/>
      <c r="BZ1872"/>
    </row>
    <row r="1873" spans="1:78" s="10" customFormat="1" x14ac:dyDescent="0.2">
      <c r="A1873" t="s">
        <v>2789</v>
      </c>
      <c r="B1873"/>
      <c r="C1873" t="s">
        <v>1483</v>
      </c>
      <c r="D1873" t="s">
        <v>108</v>
      </c>
      <c r="E1873" t="s">
        <v>507</v>
      </c>
      <c r="F1873" t="s">
        <v>544</v>
      </c>
      <c r="G1873" t="s">
        <v>507</v>
      </c>
      <c r="H1873" t="s">
        <v>544</v>
      </c>
      <c r="I1873"/>
      <c r="J1873"/>
      <c r="K1873"/>
      <c r="L1873" t="s">
        <v>2780</v>
      </c>
      <c r="M1873"/>
      <c r="N1873"/>
      <c r="O1873"/>
      <c r="P1873"/>
      <c r="Q1873"/>
      <c r="R1873"/>
      <c r="S1873"/>
      <c r="T1873"/>
      <c r="U1873"/>
      <c r="V1873"/>
      <c r="W1873"/>
      <c r="X1873"/>
      <c r="Y1873"/>
      <c r="Z1873"/>
      <c r="AA1873"/>
      <c r="AB1873"/>
      <c r="AC1873"/>
      <c r="AD1873"/>
      <c r="AE1873"/>
      <c r="AF1873"/>
      <c r="AG1873"/>
      <c r="AH1873"/>
      <c r="AI1873"/>
      <c r="AJ1873"/>
      <c r="AK1873"/>
      <c r="AL1873"/>
      <c r="AM1873"/>
      <c r="AN1873"/>
      <c r="AO1873">
        <v>6.95</v>
      </c>
      <c r="AP1873"/>
      <c r="AQ1873"/>
      <c r="AR1873">
        <v>4.0999999999999996</v>
      </c>
      <c r="AS1873"/>
      <c r="AT1873"/>
      <c r="AU1873"/>
      <c r="AV1873"/>
      <c r="AW1873"/>
      <c r="AX1873"/>
      <c r="AY1873"/>
      <c r="AZ1873"/>
      <c r="BA1873"/>
      <c r="BB1873"/>
      <c r="BC1873"/>
      <c r="BD1873"/>
      <c r="BE1873"/>
      <c r="BF1873"/>
      <c r="BG1873"/>
      <c r="BH1873"/>
      <c r="BI1873"/>
      <c r="BJ1873"/>
      <c r="BK1873"/>
      <c r="BL1873"/>
      <c r="BM1873"/>
      <c r="BN1873"/>
      <c r="BO1873"/>
      <c r="BP1873"/>
      <c r="BQ1873"/>
      <c r="BR1873" t="s">
        <v>67</v>
      </c>
      <c r="BS1873" s="1">
        <v>44830</v>
      </c>
      <c r="BT1873" t="s">
        <v>2657</v>
      </c>
      <c r="BU1873">
        <v>63104</v>
      </c>
      <c r="BV1873"/>
      <c r="BW1873"/>
      <c r="BX1873"/>
      <c r="BY1873"/>
      <c r="BZ1873"/>
    </row>
    <row r="1874" spans="1:78" s="10" customFormat="1" x14ac:dyDescent="0.2">
      <c r="A1874" t="s">
        <v>2792</v>
      </c>
      <c r="B1874"/>
      <c r="C1874" t="s">
        <v>1483</v>
      </c>
      <c r="D1874" t="s">
        <v>108</v>
      </c>
      <c r="E1874" t="s">
        <v>507</v>
      </c>
      <c r="F1874" t="s">
        <v>544</v>
      </c>
      <c r="G1874" t="s">
        <v>507</v>
      </c>
      <c r="H1874" t="s">
        <v>544</v>
      </c>
      <c r="I1874"/>
      <c r="J1874"/>
      <c r="K1874"/>
      <c r="L1874" t="s">
        <v>2806</v>
      </c>
      <c r="M1874"/>
      <c r="N1874"/>
      <c r="O1874"/>
      <c r="P1874"/>
      <c r="Q1874"/>
      <c r="R1874"/>
      <c r="S1874"/>
      <c r="T1874"/>
      <c r="U1874"/>
      <c r="V1874"/>
      <c r="W1874"/>
      <c r="X1874"/>
      <c r="Y1874"/>
      <c r="Z1874"/>
      <c r="AA1874"/>
      <c r="AB1874"/>
      <c r="AC1874"/>
      <c r="AD1874"/>
      <c r="AE1874"/>
      <c r="AF1874"/>
      <c r="AG1874"/>
      <c r="AH1874"/>
      <c r="AI1874"/>
      <c r="AJ1874"/>
      <c r="AK1874"/>
      <c r="AL1874"/>
      <c r="AM1874"/>
      <c r="AN1874"/>
      <c r="AO1874">
        <v>7.25</v>
      </c>
      <c r="AP1874"/>
      <c r="AQ1874"/>
      <c r="AR1874">
        <v>4.55</v>
      </c>
      <c r="AS1874"/>
      <c r="AT1874"/>
      <c r="AU1874"/>
      <c r="AV1874"/>
      <c r="AW1874"/>
      <c r="AX1874"/>
      <c r="AY1874"/>
      <c r="AZ1874"/>
      <c r="BA1874"/>
      <c r="BB1874"/>
      <c r="BC1874"/>
      <c r="BD1874"/>
      <c r="BE1874"/>
      <c r="BF1874"/>
      <c r="BG1874"/>
      <c r="BH1874"/>
      <c r="BI1874"/>
      <c r="BJ1874"/>
      <c r="BK1874"/>
      <c r="BL1874"/>
      <c r="BM1874"/>
      <c r="BN1874"/>
      <c r="BO1874"/>
      <c r="BP1874"/>
      <c r="BQ1874"/>
      <c r="BR1874" t="s">
        <v>67</v>
      </c>
      <c r="BS1874" s="1">
        <v>44830</v>
      </c>
      <c r="BT1874" t="s">
        <v>2657</v>
      </c>
      <c r="BU1874">
        <v>63104</v>
      </c>
      <c r="BV1874"/>
      <c r="BW1874"/>
      <c r="BX1874"/>
      <c r="BY1874"/>
      <c r="BZ1874"/>
    </row>
    <row r="1875" spans="1:78" s="10" customFormat="1" x14ac:dyDescent="0.2">
      <c r="A1875" t="s">
        <v>2793</v>
      </c>
      <c r="B1875"/>
      <c r="C1875" t="s">
        <v>1483</v>
      </c>
      <c r="D1875" t="s">
        <v>108</v>
      </c>
      <c r="E1875" t="s">
        <v>507</v>
      </c>
      <c r="F1875" t="s">
        <v>544</v>
      </c>
      <c r="G1875" t="s">
        <v>507</v>
      </c>
      <c r="H1875" t="s">
        <v>544</v>
      </c>
      <c r="I1875"/>
      <c r="J1875"/>
      <c r="K1875"/>
      <c r="L1875" t="s">
        <v>2806</v>
      </c>
      <c r="M1875"/>
      <c r="N1875"/>
      <c r="O1875"/>
      <c r="P1875"/>
      <c r="Q1875"/>
      <c r="R1875"/>
      <c r="S1875"/>
      <c r="T1875"/>
      <c r="U1875"/>
      <c r="V1875"/>
      <c r="W1875"/>
      <c r="X1875"/>
      <c r="Y1875"/>
      <c r="Z1875"/>
      <c r="AA1875"/>
      <c r="AB1875"/>
      <c r="AC1875"/>
      <c r="AD1875"/>
      <c r="AE1875"/>
      <c r="AF1875"/>
      <c r="AG1875"/>
      <c r="AH1875"/>
      <c r="AI1875"/>
      <c r="AJ1875"/>
      <c r="AK1875"/>
      <c r="AL1875"/>
      <c r="AM1875"/>
      <c r="AN1875"/>
      <c r="AO1875">
        <v>6.7</v>
      </c>
      <c r="AP1875"/>
      <c r="AQ1875"/>
      <c r="AR1875">
        <v>4</v>
      </c>
      <c r="AS1875"/>
      <c r="AT1875"/>
      <c r="AU1875"/>
      <c r="AV1875"/>
      <c r="AW1875"/>
      <c r="AX1875"/>
      <c r="AY1875"/>
      <c r="AZ1875"/>
      <c r="BA1875"/>
      <c r="BB1875"/>
      <c r="BC1875"/>
      <c r="BD1875"/>
      <c r="BE1875"/>
      <c r="BF1875"/>
      <c r="BG1875"/>
      <c r="BH1875"/>
      <c r="BI1875"/>
      <c r="BJ1875"/>
      <c r="BK1875"/>
      <c r="BL1875"/>
      <c r="BM1875"/>
      <c r="BN1875"/>
      <c r="BO1875"/>
      <c r="BP1875"/>
      <c r="BQ1875"/>
      <c r="BR1875" t="s">
        <v>67</v>
      </c>
      <c r="BS1875" s="1">
        <v>44830</v>
      </c>
      <c r="BT1875" t="s">
        <v>2657</v>
      </c>
      <c r="BU1875">
        <v>63104</v>
      </c>
      <c r="BV1875"/>
      <c r="BW1875"/>
      <c r="BX1875"/>
      <c r="BY1875"/>
      <c r="BZ1875"/>
    </row>
    <row r="1876" spans="1:78" s="10" customFormat="1" x14ac:dyDescent="0.2">
      <c r="A1876" t="s">
        <v>2798</v>
      </c>
      <c r="B1876"/>
      <c r="C1876" t="s">
        <v>1483</v>
      </c>
      <c r="D1876" t="s">
        <v>108</v>
      </c>
      <c r="E1876" t="s">
        <v>507</v>
      </c>
      <c r="F1876" t="s">
        <v>544</v>
      </c>
      <c r="G1876" t="s">
        <v>507</v>
      </c>
      <c r="H1876" t="s">
        <v>544</v>
      </c>
      <c r="I1876"/>
      <c r="J1876"/>
      <c r="K1876"/>
      <c r="L1876" t="s">
        <v>2800</v>
      </c>
      <c r="M1876"/>
      <c r="N1876"/>
      <c r="O1876"/>
      <c r="P1876"/>
      <c r="Q1876"/>
      <c r="R1876"/>
      <c r="S1876"/>
      <c r="T1876"/>
      <c r="U1876"/>
      <c r="V1876"/>
      <c r="W1876"/>
      <c r="X1876"/>
      <c r="Y1876"/>
      <c r="Z1876"/>
      <c r="AA1876"/>
      <c r="AB1876"/>
      <c r="AC1876"/>
      <c r="AD1876"/>
      <c r="AE1876"/>
      <c r="AF1876"/>
      <c r="AG1876"/>
      <c r="AH1876"/>
      <c r="AI1876"/>
      <c r="AJ1876"/>
      <c r="AK1876"/>
      <c r="AL1876"/>
      <c r="AM1876"/>
      <c r="AN1876"/>
      <c r="AO1876">
        <v>6.45</v>
      </c>
      <c r="AP1876"/>
      <c r="AQ1876"/>
      <c r="AR1876">
        <v>3.95</v>
      </c>
      <c r="AS1876"/>
      <c r="AT1876"/>
      <c r="AU1876"/>
      <c r="AV1876"/>
      <c r="AW1876"/>
      <c r="AX1876"/>
      <c r="AY1876"/>
      <c r="AZ1876"/>
      <c r="BA1876"/>
      <c r="BB1876"/>
      <c r="BC1876"/>
      <c r="BD1876"/>
      <c r="BE1876"/>
      <c r="BF1876"/>
      <c r="BG1876"/>
      <c r="BH1876"/>
      <c r="BI1876"/>
      <c r="BJ1876"/>
      <c r="BK1876"/>
      <c r="BL1876"/>
      <c r="BM1876"/>
      <c r="BN1876"/>
      <c r="BO1876"/>
      <c r="BP1876"/>
      <c r="BQ1876"/>
      <c r="BR1876" t="s">
        <v>67</v>
      </c>
      <c r="BS1876" s="1">
        <v>44830</v>
      </c>
      <c r="BT1876" t="s">
        <v>2657</v>
      </c>
      <c r="BU1876">
        <v>63104</v>
      </c>
      <c r="BV1876"/>
      <c r="BW1876"/>
      <c r="BX1876"/>
      <c r="BY1876"/>
      <c r="BZ1876"/>
    </row>
    <row r="1877" spans="1:78" s="10" customFormat="1" x14ac:dyDescent="0.2">
      <c r="A1877" t="s">
        <v>2790</v>
      </c>
      <c r="B1877"/>
      <c r="C1877" t="s">
        <v>1483</v>
      </c>
      <c r="D1877" t="s">
        <v>108</v>
      </c>
      <c r="E1877" t="s">
        <v>507</v>
      </c>
      <c r="F1877" t="s">
        <v>544</v>
      </c>
      <c r="G1877" t="s">
        <v>507</v>
      </c>
      <c r="H1877" t="s">
        <v>544</v>
      </c>
      <c r="I1877"/>
      <c r="J1877"/>
      <c r="K1877"/>
      <c r="L1877" t="s">
        <v>2780</v>
      </c>
      <c r="M1877"/>
      <c r="N1877"/>
      <c r="O1877"/>
      <c r="P1877"/>
      <c r="Q1877"/>
      <c r="R1877"/>
      <c r="S1877"/>
      <c r="T1877"/>
      <c r="U1877"/>
      <c r="V1877"/>
      <c r="W1877"/>
      <c r="X1877"/>
      <c r="Y1877"/>
      <c r="Z1877"/>
      <c r="AA1877"/>
      <c r="AB1877"/>
      <c r="AC1877"/>
      <c r="AD1877"/>
      <c r="AE1877"/>
      <c r="AF1877"/>
      <c r="AG1877"/>
      <c r="AH1877"/>
      <c r="AI1877"/>
      <c r="AJ1877"/>
      <c r="AK1877"/>
      <c r="AL1877"/>
      <c r="AM1877"/>
      <c r="AN1877"/>
      <c r="AO1877">
        <v>7.05</v>
      </c>
      <c r="AP1877"/>
      <c r="AQ1877"/>
      <c r="AR1877">
        <v>4.05</v>
      </c>
      <c r="AS1877"/>
      <c r="AT1877"/>
      <c r="AU1877"/>
      <c r="AV1877"/>
      <c r="AW1877"/>
      <c r="AX1877"/>
      <c r="AY1877"/>
      <c r="AZ1877"/>
      <c r="BA1877"/>
      <c r="BB1877"/>
      <c r="BC1877"/>
      <c r="BD1877"/>
      <c r="BE1877"/>
      <c r="BF1877"/>
      <c r="BG1877"/>
      <c r="BH1877"/>
      <c r="BI1877"/>
      <c r="BJ1877"/>
      <c r="BK1877"/>
      <c r="BL1877"/>
      <c r="BM1877"/>
      <c r="BN1877"/>
      <c r="BO1877"/>
      <c r="BP1877"/>
      <c r="BQ1877"/>
      <c r="BR1877" t="s">
        <v>67</v>
      </c>
      <c r="BS1877" s="1">
        <v>44830</v>
      </c>
      <c r="BT1877" t="s">
        <v>2657</v>
      </c>
      <c r="BU1877">
        <v>63104</v>
      </c>
      <c r="BV1877"/>
      <c r="BW1877"/>
      <c r="BX1877"/>
      <c r="BY1877"/>
      <c r="BZ1877"/>
    </row>
    <row r="1878" spans="1:78" s="10" customFormat="1" x14ac:dyDescent="0.2">
      <c r="A1878" t="s">
        <v>2791</v>
      </c>
      <c r="B1878"/>
      <c r="C1878" t="s">
        <v>1483</v>
      </c>
      <c r="D1878" t="s">
        <v>108</v>
      </c>
      <c r="E1878" t="s">
        <v>507</v>
      </c>
      <c r="F1878" t="s">
        <v>544</v>
      </c>
      <c r="G1878" t="s">
        <v>507</v>
      </c>
      <c r="H1878" t="s">
        <v>544</v>
      </c>
      <c r="I1878"/>
      <c r="J1878"/>
      <c r="K1878"/>
      <c r="L1878" t="s">
        <v>2780</v>
      </c>
      <c r="M1878"/>
      <c r="N1878"/>
      <c r="O1878"/>
      <c r="P1878"/>
      <c r="Q1878"/>
      <c r="R1878"/>
      <c r="S1878"/>
      <c r="T1878"/>
      <c r="U1878"/>
      <c r="V1878"/>
      <c r="W1878"/>
      <c r="X1878"/>
      <c r="Y1878"/>
      <c r="Z1878"/>
      <c r="AA1878"/>
      <c r="AB1878"/>
      <c r="AC1878"/>
      <c r="AD1878"/>
      <c r="AE1878"/>
      <c r="AF1878"/>
      <c r="AG1878"/>
      <c r="AH1878"/>
      <c r="AI1878"/>
      <c r="AJ1878"/>
      <c r="AK1878"/>
      <c r="AL1878"/>
      <c r="AM1878"/>
      <c r="AN1878"/>
      <c r="AO1878">
        <v>6.95</v>
      </c>
      <c r="AP1878"/>
      <c r="AQ1878"/>
      <c r="AR1878">
        <v>4.3</v>
      </c>
      <c r="AS1878"/>
      <c r="AT1878"/>
      <c r="AU1878"/>
      <c r="AV1878"/>
      <c r="AW1878"/>
      <c r="AX1878"/>
      <c r="AY1878"/>
      <c r="AZ1878"/>
      <c r="BA1878"/>
      <c r="BB1878"/>
      <c r="BC1878"/>
      <c r="BD1878"/>
      <c r="BE1878"/>
      <c r="BF1878"/>
      <c r="BG1878"/>
      <c r="BH1878"/>
      <c r="BI1878"/>
      <c r="BJ1878"/>
      <c r="BK1878"/>
      <c r="BL1878"/>
      <c r="BM1878"/>
      <c r="BN1878"/>
      <c r="BO1878"/>
      <c r="BP1878"/>
      <c r="BQ1878"/>
      <c r="BR1878" t="s">
        <v>67</v>
      </c>
      <c r="BS1878" s="1">
        <v>44830</v>
      </c>
      <c r="BT1878" t="s">
        <v>2657</v>
      </c>
      <c r="BU1878">
        <v>63104</v>
      </c>
      <c r="BV1878"/>
      <c r="BW1878"/>
    </row>
    <row r="1879" spans="1:78" s="10" customFormat="1" x14ac:dyDescent="0.2">
      <c r="A1879" t="s">
        <v>2799</v>
      </c>
      <c r="B1879"/>
      <c r="C1879" t="s">
        <v>1483</v>
      </c>
      <c r="D1879" t="s">
        <v>108</v>
      </c>
      <c r="E1879" t="s">
        <v>507</v>
      </c>
      <c r="F1879" t="s">
        <v>544</v>
      </c>
      <c r="G1879" t="s">
        <v>507</v>
      </c>
      <c r="H1879" t="s">
        <v>544</v>
      </c>
      <c r="I1879"/>
      <c r="J1879"/>
      <c r="K1879"/>
      <c r="L1879" t="s">
        <v>2801</v>
      </c>
      <c r="M1879"/>
      <c r="N1879"/>
      <c r="O1879"/>
      <c r="P1879"/>
      <c r="Q1879"/>
      <c r="R1879"/>
      <c r="S1879"/>
      <c r="T1879"/>
      <c r="U1879"/>
      <c r="V1879"/>
      <c r="W1879"/>
      <c r="X1879"/>
      <c r="Y1879"/>
      <c r="Z1879"/>
      <c r="AA1879"/>
      <c r="AB1879"/>
      <c r="AC1879"/>
      <c r="AD1879"/>
      <c r="AE1879"/>
      <c r="AF1879"/>
      <c r="AG1879"/>
      <c r="AH1879"/>
      <c r="AI1879"/>
      <c r="AJ1879"/>
      <c r="AK1879"/>
      <c r="AL1879"/>
      <c r="AM1879"/>
      <c r="AN1879"/>
      <c r="AO1879">
        <v>6.7</v>
      </c>
      <c r="AP1879"/>
      <c r="AQ1879"/>
      <c r="AR1879">
        <v>3.95</v>
      </c>
      <c r="AS1879"/>
      <c r="AT1879"/>
      <c r="AU1879"/>
      <c r="AV1879"/>
      <c r="AW1879"/>
      <c r="AX1879"/>
      <c r="AY1879"/>
      <c r="AZ1879"/>
      <c r="BA1879"/>
      <c r="BB1879"/>
      <c r="BC1879"/>
      <c r="BD1879"/>
      <c r="BE1879"/>
      <c r="BF1879"/>
      <c r="BG1879"/>
      <c r="BH1879"/>
      <c r="BI1879"/>
      <c r="BJ1879"/>
      <c r="BK1879"/>
      <c r="BL1879"/>
      <c r="BM1879"/>
      <c r="BN1879"/>
      <c r="BO1879"/>
      <c r="BP1879"/>
      <c r="BQ1879"/>
      <c r="BR1879" t="s">
        <v>67</v>
      </c>
      <c r="BS1879" s="1">
        <v>44830</v>
      </c>
      <c r="BT1879" t="s">
        <v>2657</v>
      </c>
      <c r="BU1879">
        <v>63104</v>
      </c>
      <c r="BV1879"/>
      <c r="BW1879"/>
    </row>
    <row r="1880" spans="1:78" s="10" customFormat="1" x14ac:dyDescent="0.2">
      <c r="A1880" t="s">
        <v>2794</v>
      </c>
      <c r="B1880"/>
      <c r="C1880" t="s">
        <v>1483</v>
      </c>
      <c r="D1880" t="s">
        <v>108</v>
      </c>
      <c r="E1880" t="s">
        <v>507</v>
      </c>
      <c r="F1880" t="s">
        <v>544</v>
      </c>
      <c r="G1880" t="s">
        <v>507</v>
      </c>
      <c r="H1880" t="s">
        <v>544</v>
      </c>
      <c r="I1880"/>
      <c r="J1880"/>
      <c r="K1880"/>
      <c r="L1880" t="s">
        <v>2805</v>
      </c>
      <c r="M1880"/>
      <c r="N1880"/>
      <c r="O1880"/>
      <c r="P1880"/>
      <c r="Q1880"/>
      <c r="R1880"/>
      <c r="S1880"/>
      <c r="T1880"/>
      <c r="U1880"/>
      <c r="V1880"/>
      <c r="W1880"/>
      <c r="X1880"/>
      <c r="Y1880"/>
      <c r="Z1880"/>
      <c r="AA1880"/>
      <c r="AB1880"/>
      <c r="AC1880"/>
      <c r="AD1880"/>
      <c r="AE1880"/>
      <c r="AF1880"/>
      <c r="AG1880"/>
      <c r="AH1880"/>
      <c r="AI1880"/>
      <c r="AJ1880"/>
      <c r="AK1880"/>
      <c r="AL1880"/>
      <c r="AM1880"/>
      <c r="AN1880"/>
      <c r="AO1880">
        <v>6.65</v>
      </c>
      <c r="AP1880"/>
      <c r="AQ1880"/>
      <c r="AR1880">
        <v>4.1500000000000004</v>
      </c>
      <c r="AS1880"/>
      <c r="AT1880"/>
      <c r="AU1880"/>
      <c r="AV1880"/>
      <c r="AW1880"/>
      <c r="AX1880"/>
      <c r="AY1880"/>
      <c r="AZ1880"/>
      <c r="BA1880"/>
      <c r="BB1880"/>
      <c r="BC1880"/>
      <c r="BD1880"/>
      <c r="BE1880"/>
      <c r="BF1880"/>
      <c r="BG1880"/>
      <c r="BH1880"/>
      <c r="BI1880"/>
      <c r="BJ1880"/>
      <c r="BK1880"/>
      <c r="BL1880"/>
      <c r="BM1880"/>
      <c r="BN1880"/>
      <c r="BO1880"/>
      <c r="BP1880"/>
      <c r="BQ1880"/>
      <c r="BR1880" t="s">
        <v>67</v>
      </c>
      <c r="BS1880" s="1">
        <v>44830</v>
      </c>
      <c r="BT1880" t="s">
        <v>2657</v>
      </c>
      <c r="BU1880">
        <v>63104</v>
      </c>
      <c r="BV1880"/>
      <c r="BW1880"/>
      <c r="BX1880"/>
      <c r="BY1880"/>
      <c r="BZ1880"/>
    </row>
    <row r="1881" spans="1:78" s="10" customFormat="1" x14ac:dyDescent="0.2">
      <c r="A1881" t="s">
        <v>2788</v>
      </c>
      <c r="B1881"/>
      <c r="C1881" t="s">
        <v>1483</v>
      </c>
      <c r="D1881" t="s">
        <v>108</v>
      </c>
      <c r="E1881" t="s">
        <v>507</v>
      </c>
      <c r="F1881" t="s">
        <v>544</v>
      </c>
      <c r="G1881" t="s">
        <v>507</v>
      </c>
      <c r="H1881" t="s">
        <v>544</v>
      </c>
      <c r="I1881"/>
      <c r="J1881"/>
      <c r="K1881"/>
      <c r="L1881" t="s">
        <v>2780</v>
      </c>
      <c r="M1881"/>
      <c r="N1881"/>
      <c r="O1881"/>
      <c r="P1881"/>
      <c r="Q1881"/>
      <c r="R1881"/>
      <c r="S1881"/>
      <c r="T1881"/>
      <c r="U1881"/>
      <c r="V1881"/>
      <c r="W1881"/>
      <c r="X1881"/>
      <c r="Y1881"/>
      <c r="Z1881"/>
      <c r="AA1881"/>
      <c r="AB1881"/>
      <c r="AC1881"/>
      <c r="AD1881"/>
      <c r="AE1881"/>
      <c r="AF1881"/>
      <c r="AG1881"/>
      <c r="AH1881"/>
      <c r="AI1881"/>
      <c r="AJ1881"/>
      <c r="AK1881"/>
      <c r="AL1881"/>
      <c r="AM1881"/>
      <c r="AN1881"/>
      <c r="AO1881">
        <v>7.15</v>
      </c>
      <c r="AP1881"/>
      <c r="AQ1881"/>
      <c r="AR1881">
        <v>4.2</v>
      </c>
      <c r="AS1881"/>
      <c r="AT1881"/>
      <c r="AU1881"/>
      <c r="AV1881"/>
      <c r="AW1881"/>
      <c r="AX1881"/>
      <c r="AY1881"/>
      <c r="AZ1881"/>
      <c r="BA1881"/>
      <c r="BB1881"/>
      <c r="BC1881"/>
      <c r="BD1881"/>
      <c r="BE1881"/>
      <c r="BF1881"/>
      <c r="BG1881"/>
      <c r="BH1881"/>
      <c r="BI1881"/>
      <c r="BJ1881"/>
      <c r="BK1881"/>
      <c r="BL1881"/>
      <c r="BM1881"/>
      <c r="BN1881"/>
      <c r="BO1881"/>
      <c r="BP1881"/>
      <c r="BQ1881"/>
      <c r="BR1881" t="s">
        <v>67</v>
      </c>
      <c r="BS1881" s="1">
        <v>44830</v>
      </c>
      <c r="BT1881" t="s">
        <v>2657</v>
      </c>
      <c r="BU1881">
        <v>63104</v>
      </c>
      <c r="BV1881"/>
      <c r="BW1881"/>
      <c r="BX1881"/>
      <c r="BY1881"/>
      <c r="BZ1881"/>
    </row>
    <row r="1882" spans="1:78" s="10" customFormat="1" x14ac:dyDescent="0.2">
      <c r="A1882" t="s">
        <v>2797</v>
      </c>
      <c r="B1882"/>
      <c r="C1882" t="s">
        <v>1483</v>
      </c>
      <c r="D1882" t="s">
        <v>108</v>
      </c>
      <c r="E1882" t="s">
        <v>507</v>
      </c>
      <c r="F1882" t="s">
        <v>544</v>
      </c>
      <c r="G1882" t="s">
        <v>507</v>
      </c>
      <c r="H1882" t="s">
        <v>544</v>
      </c>
      <c r="I1882"/>
      <c r="J1882"/>
      <c r="K1882"/>
      <c r="L1882" t="s">
        <v>2802</v>
      </c>
      <c r="M1882"/>
      <c r="N1882"/>
      <c r="O1882"/>
      <c r="P1882"/>
      <c r="Q1882"/>
      <c r="R1882"/>
      <c r="S1882"/>
      <c r="T1882"/>
      <c r="U1882"/>
      <c r="V1882"/>
      <c r="W1882"/>
      <c r="X1882"/>
      <c r="Y1882"/>
      <c r="Z1882"/>
      <c r="AA1882"/>
      <c r="AB1882"/>
      <c r="AC1882"/>
      <c r="AD1882"/>
      <c r="AE1882"/>
      <c r="AF1882"/>
      <c r="AG1882"/>
      <c r="AH1882"/>
      <c r="AI1882"/>
      <c r="AJ1882"/>
      <c r="AK1882"/>
      <c r="AL1882"/>
      <c r="AM1882"/>
      <c r="AN1882"/>
      <c r="AO1882">
        <v>7.65</v>
      </c>
      <c r="AP1882"/>
      <c r="AQ1882"/>
      <c r="AR1882">
        <v>4.6500000000000004</v>
      </c>
      <c r="AS1882"/>
      <c r="AT1882"/>
      <c r="AU1882"/>
      <c r="AV1882"/>
      <c r="AW1882"/>
      <c r="AX1882"/>
      <c r="AY1882"/>
      <c r="AZ1882"/>
      <c r="BA1882"/>
      <c r="BB1882"/>
      <c r="BC1882"/>
      <c r="BD1882"/>
      <c r="BE1882"/>
      <c r="BF1882"/>
      <c r="BG1882"/>
      <c r="BH1882"/>
      <c r="BI1882"/>
      <c r="BJ1882"/>
      <c r="BK1882"/>
      <c r="BL1882"/>
      <c r="BM1882"/>
      <c r="BN1882"/>
      <c r="BO1882"/>
      <c r="BP1882"/>
      <c r="BQ1882"/>
      <c r="BR1882" t="s">
        <v>67</v>
      </c>
      <c r="BS1882" s="1">
        <v>44830</v>
      </c>
      <c r="BT1882" t="s">
        <v>2657</v>
      </c>
      <c r="BU1882">
        <v>63104</v>
      </c>
      <c r="BV1882"/>
      <c r="BW1882"/>
      <c r="BX1882"/>
      <c r="BY1882"/>
      <c r="BZ1882"/>
    </row>
    <row r="1883" spans="1:78" s="10" customFormat="1" x14ac:dyDescent="0.2">
      <c r="A1883" t="s">
        <v>2939</v>
      </c>
      <c r="B1883"/>
      <c r="C1883" t="s">
        <v>1483</v>
      </c>
      <c r="D1883" t="s">
        <v>108</v>
      </c>
      <c r="E1883" t="s">
        <v>507</v>
      </c>
      <c r="F1883" t="s">
        <v>544</v>
      </c>
      <c r="G1883" t="s">
        <v>507</v>
      </c>
      <c r="H1883" t="s">
        <v>2936</v>
      </c>
      <c r="I1883"/>
      <c r="J1883"/>
      <c r="K1883"/>
      <c r="L1883" t="s">
        <v>2940</v>
      </c>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v>7.3</v>
      </c>
      <c r="BF1883"/>
      <c r="BG1883"/>
      <c r="BH1883">
        <v>4.5999999999999996</v>
      </c>
      <c r="BI1883"/>
      <c r="BJ1883"/>
      <c r="BK1883"/>
      <c r="BL1883"/>
      <c r="BM1883"/>
      <c r="BN1883"/>
      <c r="BO1883"/>
      <c r="BP1883"/>
      <c r="BQ1883"/>
      <c r="BR1883" t="s">
        <v>67</v>
      </c>
      <c r="BS1883" s="1">
        <v>44832</v>
      </c>
      <c r="BT1883" t="s">
        <v>2920</v>
      </c>
      <c r="BU1883">
        <v>2528</v>
      </c>
      <c r="BV1883"/>
      <c r="BW1883"/>
      <c r="BX1883"/>
      <c r="BY1883"/>
      <c r="BZ1883"/>
    </row>
    <row r="1884" spans="1:78" s="10" customFormat="1" x14ac:dyDescent="0.2">
      <c r="A1884" t="s">
        <v>2937</v>
      </c>
      <c r="B1884"/>
      <c r="C1884" t="s">
        <v>1483</v>
      </c>
      <c r="D1884" t="s">
        <v>108</v>
      </c>
      <c r="E1884" t="s">
        <v>507</v>
      </c>
      <c r="F1884" t="s">
        <v>544</v>
      </c>
      <c r="G1884" t="s">
        <v>507</v>
      </c>
      <c r="H1884" t="s">
        <v>2936</v>
      </c>
      <c r="I1884"/>
      <c r="J1884"/>
      <c r="K1884"/>
      <c r="L1884" t="s">
        <v>2938</v>
      </c>
      <c r="M1884"/>
      <c r="N1884"/>
      <c r="O1884"/>
      <c r="P1884"/>
      <c r="Q1884"/>
      <c r="R1884"/>
      <c r="S1884"/>
      <c r="T1884"/>
      <c r="U1884"/>
      <c r="V1884"/>
      <c r="W1884"/>
      <c r="X1884"/>
      <c r="Y1884"/>
      <c r="Z1884"/>
      <c r="AA1884"/>
      <c r="AB1884"/>
      <c r="AC1884"/>
      <c r="AD1884"/>
      <c r="AE1884"/>
      <c r="AF1884"/>
      <c r="AG1884">
        <v>5.4</v>
      </c>
      <c r="AH1884"/>
      <c r="AI1884"/>
      <c r="AJ1884">
        <v>8.4</v>
      </c>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t="s">
        <v>67</v>
      </c>
      <c r="BS1884" s="25">
        <v>44832</v>
      </c>
      <c r="BT1884" t="s">
        <v>2920</v>
      </c>
      <c r="BU1884">
        <v>2528</v>
      </c>
      <c r="BV1884" t="s">
        <v>60</v>
      </c>
      <c r="BW1884" t="s">
        <v>2920</v>
      </c>
      <c r="BX1884"/>
      <c r="BY1884"/>
      <c r="BZ1884"/>
    </row>
    <row r="1885" spans="1:78" x14ac:dyDescent="0.2">
      <c r="A1885" s="11" t="s">
        <v>1700</v>
      </c>
      <c r="B1885" s="11"/>
      <c r="C1885" s="11" t="s">
        <v>1483</v>
      </c>
      <c r="D1885" s="11" t="s">
        <v>108</v>
      </c>
      <c r="E1885" s="11" t="s">
        <v>507</v>
      </c>
      <c r="F1885" s="11" t="s">
        <v>544</v>
      </c>
      <c r="G1885" s="11" t="s">
        <v>507</v>
      </c>
      <c r="H1885" s="11" t="s">
        <v>557</v>
      </c>
      <c r="I1885" s="11"/>
      <c r="J1885" s="11"/>
      <c r="K1885" s="11"/>
      <c r="L1885" s="11"/>
      <c r="M1885" s="11"/>
      <c r="N1885" s="11"/>
      <c r="O1885" s="11"/>
      <c r="P1885" s="11"/>
      <c r="Q1885" s="11"/>
      <c r="R1885" s="11"/>
      <c r="S1885" s="11"/>
      <c r="T1885" s="11"/>
      <c r="U1885" s="11"/>
      <c r="V1885" s="11"/>
      <c r="W1885" s="11"/>
      <c r="X1885" s="11"/>
      <c r="Y1885" s="11"/>
      <c r="Z1885" s="11"/>
      <c r="AA1885" s="11"/>
      <c r="AB1885" s="11"/>
      <c r="AC1885" s="11"/>
      <c r="AD1885" s="11"/>
      <c r="AE1885" s="11"/>
      <c r="AF1885" s="11"/>
      <c r="AG1885" s="11"/>
      <c r="AH1885" s="11"/>
      <c r="AI1885" s="11"/>
      <c r="AJ1885" s="11"/>
      <c r="AK1885" s="11"/>
      <c r="AL1885" s="11"/>
      <c r="AM1885" s="11"/>
      <c r="AN1885" s="11"/>
      <c r="AO1885" s="11"/>
      <c r="AP1885" s="11"/>
      <c r="AQ1885" s="11"/>
      <c r="AR1885" s="11"/>
      <c r="AS1885" s="11"/>
      <c r="AT1885" s="11"/>
      <c r="AU1885" s="11"/>
      <c r="AV1885" s="11"/>
      <c r="AW1885" s="11"/>
      <c r="AX1885" s="11"/>
      <c r="AY1885" s="11"/>
      <c r="AZ1885" s="11"/>
      <c r="BA1885" s="11"/>
      <c r="BB1885" s="11"/>
      <c r="BC1885" s="11"/>
      <c r="BD1885" s="11"/>
      <c r="BE1885" s="11"/>
      <c r="BF1885" s="11"/>
      <c r="BG1885" s="11"/>
      <c r="BH1885" s="11"/>
      <c r="BI1885" s="11"/>
      <c r="BJ1885" s="11"/>
      <c r="BK1885" s="11"/>
      <c r="BL1885" s="11"/>
      <c r="BM1885" s="11"/>
      <c r="BN1885" s="11"/>
      <c r="BO1885" s="11"/>
      <c r="BP1885" s="11"/>
      <c r="BQ1885" s="11"/>
      <c r="BR1885" s="11"/>
      <c r="BS1885" s="11"/>
      <c r="BT1885" s="11"/>
      <c r="BU1885" s="11"/>
      <c r="BV1885" s="11"/>
      <c r="BW1885" s="11"/>
    </row>
    <row r="1886" spans="1:78" s="6" customFormat="1" x14ac:dyDescent="0.2">
      <c r="A1886" t="s">
        <v>556</v>
      </c>
      <c r="B1886"/>
      <c r="C1886" t="s">
        <v>1483</v>
      </c>
      <c r="D1886" t="s">
        <v>108</v>
      </c>
      <c r="E1886" t="s">
        <v>507</v>
      </c>
      <c r="F1886" t="s">
        <v>544</v>
      </c>
      <c r="G1886" t="s">
        <v>507</v>
      </c>
      <c r="H1886" t="s">
        <v>557</v>
      </c>
      <c r="I1886"/>
      <c r="J1886"/>
      <c r="K1886"/>
      <c r="L1886"/>
      <c r="M1886">
        <v>4</v>
      </c>
      <c r="N1886"/>
      <c r="O1886"/>
      <c r="P1886">
        <v>2.2000000000000002</v>
      </c>
      <c r="Q1886">
        <v>5.7</v>
      </c>
      <c r="R1886"/>
      <c r="S1886"/>
      <c r="T1886">
        <v>5.5</v>
      </c>
      <c r="U1886">
        <v>6</v>
      </c>
      <c r="V1886"/>
      <c r="W1886"/>
      <c r="X1886">
        <v>7.3</v>
      </c>
      <c r="Y1886">
        <v>6.2</v>
      </c>
      <c r="Z1886"/>
      <c r="AA1886"/>
      <c r="AB1886">
        <v>8.5</v>
      </c>
      <c r="AC1886">
        <v>6.2</v>
      </c>
      <c r="AD1886"/>
      <c r="AE1886"/>
      <c r="AF1886">
        <v>9.1</v>
      </c>
      <c r="AG1886">
        <v>4.9000000000000004</v>
      </c>
      <c r="AH1886"/>
      <c r="AI1886"/>
      <c r="AJ1886">
        <v>7.5</v>
      </c>
      <c r="AK1886"/>
      <c r="AL1886"/>
      <c r="AM1886"/>
      <c r="AN1886"/>
      <c r="AO1886">
        <v>5.5</v>
      </c>
      <c r="AP1886"/>
      <c r="AQ1886"/>
      <c r="AR1886">
        <v>3.2</v>
      </c>
      <c r="AS1886">
        <v>6.7</v>
      </c>
      <c r="AT1886"/>
      <c r="AU1886"/>
      <c r="AV1886">
        <v>4.0999999999999996</v>
      </c>
      <c r="AW1886">
        <v>6.5</v>
      </c>
      <c r="AX1886"/>
      <c r="AY1886"/>
      <c r="AZ1886">
        <v>5.0999999999999996</v>
      </c>
      <c r="BA1886">
        <v>6.5</v>
      </c>
      <c r="BB1886"/>
      <c r="BC1886"/>
      <c r="BD1886">
        <v>5.4</v>
      </c>
      <c r="BE1886">
        <v>6.7</v>
      </c>
      <c r="BF1886"/>
      <c r="BG1886"/>
      <c r="BH1886">
        <v>4.5</v>
      </c>
      <c r="BI1886"/>
      <c r="BJ1886"/>
      <c r="BK1886"/>
      <c r="BL1886"/>
      <c r="BM1886"/>
      <c r="BN1886"/>
      <c r="BO1886"/>
      <c r="BP1886"/>
      <c r="BQ1886"/>
      <c r="BR1886" t="s">
        <v>67</v>
      </c>
      <c r="BS1886"/>
      <c r="BT1886" t="s">
        <v>213</v>
      </c>
      <c r="BU1886">
        <v>4269</v>
      </c>
      <c r="BV1886"/>
      <c r="BW1886"/>
      <c r="BX1886"/>
      <c r="BY1886"/>
      <c r="BZ1886"/>
    </row>
    <row r="1887" spans="1:78" s="6" customFormat="1" x14ac:dyDescent="0.2">
      <c r="A1887"/>
      <c r="B1887"/>
      <c r="C1887" t="s">
        <v>1483</v>
      </c>
      <c r="D1887" t="s">
        <v>108</v>
      </c>
      <c r="E1887" t="s">
        <v>507</v>
      </c>
      <c r="F1887" t="s">
        <v>544</v>
      </c>
      <c r="G1887" t="s">
        <v>1456</v>
      </c>
      <c r="H1887" t="s">
        <v>544</v>
      </c>
      <c r="I1887"/>
      <c r="J1887"/>
      <c r="K1887"/>
      <c r="L1887"/>
      <c r="M1887"/>
      <c r="N1887"/>
      <c r="O1887"/>
      <c r="P1887"/>
      <c r="Q1887"/>
      <c r="R1887"/>
      <c r="S1887"/>
      <c r="T1887"/>
      <c r="U1887">
        <v>8.5</v>
      </c>
      <c r="V1887"/>
      <c r="W1887"/>
      <c r="X1887">
        <v>8.5</v>
      </c>
      <c r="Y1887"/>
      <c r="Z1887"/>
      <c r="AA1887"/>
      <c r="AB1887"/>
      <c r="AC1887">
        <v>8</v>
      </c>
      <c r="AD1887"/>
      <c r="AE1887"/>
      <c r="AF1887">
        <v>9.6999999999999993</v>
      </c>
      <c r="AG1887"/>
      <c r="AH1887"/>
      <c r="AI1887"/>
      <c r="AJ1887"/>
      <c r="AK1887"/>
      <c r="AL1887"/>
      <c r="AM1887"/>
      <c r="AN1887"/>
      <c r="AO1887"/>
      <c r="AP1887"/>
      <c r="AQ1887"/>
      <c r="AR1887"/>
      <c r="AS1887">
        <v>8</v>
      </c>
      <c r="AT1887"/>
      <c r="AU1887"/>
      <c r="AV1887">
        <v>5</v>
      </c>
      <c r="AW1887"/>
      <c r="AX1887"/>
      <c r="AY1887"/>
      <c r="AZ1887"/>
      <c r="BA1887">
        <v>7.5</v>
      </c>
      <c r="BB1887"/>
      <c r="BC1887"/>
      <c r="BD1887">
        <v>6</v>
      </c>
      <c r="BE1887"/>
      <c r="BF1887"/>
      <c r="BG1887"/>
      <c r="BH1887"/>
      <c r="BI1887">
        <v>21</v>
      </c>
      <c r="BJ1887"/>
      <c r="BK1887"/>
      <c r="BL1887"/>
      <c r="BM1887"/>
      <c r="BN1887"/>
      <c r="BO1887"/>
      <c r="BP1887"/>
      <c r="BQ1887" t="s">
        <v>1457</v>
      </c>
      <c r="BR1887" t="s">
        <v>67</v>
      </c>
      <c r="BS1887" s="1">
        <v>44806</v>
      </c>
      <c r="BT1887" t="s">
        <v>1443</v>
      </c>
      <c r="BU1887">
        <v>35427</v>
      </c>
      <c r="BV1887"/>
      <c r="BW1887"/>
      <c r="BX1887"/>
      <c r="BY1887"/>
      <c r="BZ1887"/>
    </row>
    <row r="1888" spans="1:78" s="6" customFormat="1" x14ac:dyDescent="0.2">
      <c r="A1888" s="11" t="s">
        <v>1700</v>
      </c>
      <c r="B1888" s="11"/>
      <c r="C1888" s="11" t="s">
        <v>1483</v>
      </c>
      <c r="D1888" s="11" t="s">
        <v>108</v>
      </c>
      <c r="E1888" s="11" t="s">
        <v>507</v>
      </c>
      <c r="F1888" s="11" t="s">
        <v>558</v>
      </c>
      <c r="G1888" s="11" t="s">
        <v>507</v>
      </c>
      <c r="H1888" s="11" t="s">
        <v>558</v>
      </c>
      <c r="I1888" s="11"/>
      <c r="J1888" s="11"/>
      <c r="K1888" s="11"/>
      <c r="L1888" s="11"/>
      <c r="M1888" s="11"/>
      <c r="N1888" s="11"/>
      <c r="O1888" s="11"/>
      <c r="P1888" s="11"/>
      <c r="Q1888" s="11"/>
      <c r="R1888" s="11"/>
      <c r="S1888" s="11"/>
      <c r="T1888" s="11"/>
      <c r="U1888" s="11"/>
      <c r="V1888" s="11"/>
      <c r="W1888" s="11"/>
      <c r="X1888" s="11"/>
      <c r="Y1888" s="11"/>
      <c r="Z1888" s="11"/>
      <c r="AA1888" s="11"/>
      <c r="AB1888" s="11"/>
      <c r="AC1888" s="11"/>
      <c r="AD1888" s="11"/>
      <c r="AE1888" s="11"/>
      <c r="AF1888" s="11"/>
      <c r="AG1888" s="11"/>
      <c r="AH1888" s="11"/>
      <c r="AI1888" s="11"/>
      <c r="AJ1888" s="11"/>
      <c r="AK1888" s="11"/>
      <c r="AL1888" s="11"/>
      <c r="AM1888" s="11"/>
      <c r="AN1888" s="11"/>
      <c r="AO1888" s="11"/>
      <c r="AP1888" s="11"/>
      <c r="AQ1888" s="11"/>
      <c r="AR1888" s="11"/>
      <c r="AS1888" s="11"/>
      <c r="AT1888" s="11"/>
      <c r="AU1888" s="11"/>
      <c r="AV1888" s="11"/>
      <c r="AW1888" s="11"/>
      <c r="AX1888" s="11"/>
      <c r="AY1888" s="11"/>
      <c r="AZ1888" s="11"/>
      <c r="BA1888" s="11"/>
      <c r="BB1888" s="11"/>
      <c r="BC1888" s="11"/>
      <c r="BD1888" s="11"/>
      <c r="BE1888" s="11"/>
      <c r="BF1888" s="11"/>
      <c r="BG1888" s="11"/>
      <c r="BH1888" s="11"/>
      <c r="BI1888" s="11"/>
      <c r="BJ1888" s="11"/>
      <c r="BK1888" s="11"/>
      <c r="BL1888" s="11"/>
      <c r="BM1888" s="11"/>
      <c r="BN1888" s="11"/>
      <c r="BO1888" s="11"/>
      <c r="BP1888" s="11"/>
      <c r="BQ1888" s="11"/>
      <c r="BR1888" s="11"/>
      <c r="BS1888" s="11"/>
      <c r="BT1888" s="11"/>
      <c r="BU1888" s="11"/>
      <c r="BV1888" s="11"/>
      <c r="BW1888" s="11"/>
      <c r="BX1888"/>
      <c r="BY1888"/>
      <c r="BZ1888"/>
    </row>
    <row r="1889" spans="1:78" s="6" customFormat="1" x14ac:dyDescent="0.2">
      <c r="A1889" t="s">
        <v>2623</v>
      </c>
      <c r="B1889"/>
      <c r="C1889" t="s">
        <v>1483</v>
      </c>
      <c r="D1889" t="s">
        <v>108</v>
      </c>
      <c r="E1889" t="s">
        <v>507</v>
      </c>
      <c r="F1889" t="s">
        <v>558</v>
      </c>
      <c r="G1889" t="s">
        <v>507</v>
      </c>
      <c r="H1889" t="s">
        <v>558</v>
      </c>
      <c r="I1889"/>
      <c r="J1889"/>
      <c r="K1889"/>
      <c r="L1889" t="s">
        <v>466</v>
      </c>
      <c r="M1889"/>
      <c r="N1889"/>
      <c r="O1889"/>
      <c r="P1889"/>
      <c r="Q1889">
        <v>5.2</v>
      </c>
      <c r="R1889"/>
      <c r="S1889"/>
      <c r="T1889">
        <v>5.15</v>
      </c>
      <c r="U1889">
        <v>5.6</v>
      </c>
      <c r="V1889"/>
      <c r="W1889"/>
      <c r="X1889">
        <v>6.55</v>
      </c>
      <c r="Y1889">
        <v>5.67</v>
      </c>
      <c r="Z1889"/>
      <c r="AA1889"/>
      <c r="AB1889">
        <v>7.37</v>
      </c>
      <c r="AC1889">
        <v>6.33</v>
      </c>
      <c r="AD1889"/>
      <c r="AE1889"/>
      <c r="AF1889">
        <v>7.3</v>
      </c>
      <c r="AG1889">
        <v>5.2</v>
      </c>
      <c r="AH1889"/>
      <c r="AI1889"/>
      <c r="AJ1889">
        <v>6.06</v>
      </c>
      <c r="AK1889"/>
      <c r="AL1889"/>
      <c r="AM1889"/>
      <c r="AN1889"/>
      <c r="AO1889">
        <v>5.77</v>
      </c>
      <c r="AP1889"/>
      <c r="AQ1889"/>
      <c r="AR1889">
        <v>3.05</v>
      </c>
      <c r="AS1889">
        <v>5.78</v>
      </c>
      <c r="AT1889"/>
      <c r="AU1889"/>
      <c r="AV1889">
        <v>3.77</v>
      </c>
      <c r="AW1889">
        <v>5.47</v>
      </c>
      <c r="AX1889"/>
      <c r="AY1889"/>
      <c r="AZ1889">
        <v>4.3600000000000003</v>
      </c>
      <c r="BA1889">
        <v>5.48</v>
      </c>
      <c r="BB1889"/>
      <c r="BC1889"/>
      <c r="BD1889">
        <v>4.6399999999999997</v>
      </c>
      <c r="BE1889">
        <v>5.88</v>
      </c>
      <c r="BF1889"/>
      <c r="BG1889"/>
      <c r="BH1889">
        <v>3.83</v>
      </c>
      <c r="BI1889"/>
      <c r="BJ1889"/>
      <c r="BK1889"/>
      <c r="BL1889"/>
      <c r="BM1889"/>
      <c r="BN1889"/>
      <c r="BO1889"/>
      <c r="BP1889"/>
      <c r="BQ1889" t="s">
        <v>456</v>
      </c>
      <c r="BR1889" t="s">
        <v>67</v>
      </c>
      <c r="BS1889"/>
      <c r="BT1889" t="s">
        <v>457</v>
      </c>
      <c r="BU1889">
        <v>3401</v>
      </c>
      <c r="BV1889"/>
      <c r="BW1889"/>
      <c r="BX1889"/>
      <c r="BY1889"/>
      <c r="BZ1889"/>
    </row>
    <row r="1890" spans="1:78" s="6" customFormat="1" x14ac:dyDescent="0.2">
      <c r="A1890" t="s">
        <v>94</v>
      </c>
      <c r="B1890"/>
      <c r="C1890" t="s">
        <v>1483</v>
      </c>
      <c r="D1890" t="s">
        <v>108</v>
      </c>
      <c r="E1890" t="s">
        <v>507</v>
      </c>
      <c r="F1890" t="s">
        <v>558</v>
      </c>
      <c r="G1890" t="s">
        <v>507</v>
      </c>
      <c r="H1890" t="s">
        <v>558</v>
      </c>
      <c r="I1890" t="b">
        <v>0</v>
      </c>
      <c r="J1890"/>
      <c r="K1890"/>
      <c r="L1890"/>
      <c r="M1890"/>
      <c r="N1890"/>
      <c r="O1890"/>
      <c r="P1890"/>
      <c r="Q1890"/>
      <c r="R1890"/>
      <c r="S1890"/>
      <c r="T1890"/>
      <c r="U1890">
        <v>5.6</v>
      </c>
      <c r="V1890"/>
      <c r="W1890"/>
      <c r="X1890">
        <v>6.55</v>
      </c>
      <c r="Y1890">
        <v>5.67</v>
      </c>
      <c r="Z1890"/>
      <c r="AA1890"/>
      <c r="AB1890">
        <v>7.37</v>
      </c>
      <c r="AC1890">
        <v>6.33</v>
      </c>
      <c r="AD1890"/>
      <c r="AE1890"/>
      <c r="AF1890">
        <v>7.3</v>
      </c>
      <c r="AG1890">
        <v>5.2</v>
      </c>
      <c r="AH1890"/>
      <c r="AI1890"/>
      <c r="AJ1890">
        <v>6.06</v>
      </c>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t="s">
        <v>548</v>
      </c>
      <c r="BR1890" t="s">
        <v>67</v>
      </c>
      <c r="BS1890"/>
      <c r="BT1890" t="s">
        <v>511</v>
      </c>
      <c r="BU1890">
        <v>69736</v>
      </c>
      <c r="BV1890"/>
      <c r="BW1890"/>
      <c r="BX1890"/>
      <c r="BY1890"/>
      <c r="BZ1890"/>
    </row>
    <row r="1891" spans="1:78" s="6" customFormat="1" x14ac:dyDescent="0.2">
      <c r="A1891" t="s">
        <v>2808</v>
      </c>
      <c r="B1891"/>
      <c r="C1891" t="s">
        <v>1483</v>
      </c>
      <c r="D1891" t="s">
        <v>108</v>
      </c>
      <c r="E1891" t="s">
        <v>507</v>
      </c>
      <c r="F1891" t="s">
        <v>267</v>
      </c>
      <c r="G1891" t="s">
        <v>2807</v>
      </c>
      <c r="H1891" t="s">
        <v>267</v>
      </c>
      <c r="I1891"/>
      <c r="J1891"/>
      <c r="K1891"/>
      <c r="L1891"/>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v>6.85</v>
      </c>
      <c r="AT1891"/>
      <c r="AU1891"/>
      <c r="AV1891">
        <v>4.55</v>
      </c>
      <c r="AW1891">
        <v>6.73</v>
      </c>
      <c r="AX1891">
        <v>5.3</v>
      </c>
      <c r="AY1891"/>
      <c r="AZ1891">
        <v>5.3</v>
      </c>
      <c r="BA1891">
        <v>7</v>
      </c>
      <c r="BB1891">
        <v>5.9</v>
      </c>
      <c r="BC1891"/>
      <c r="BD1891">
        <v>5.9</v>
      </c>
      <c r="BE1891"/>
      <c r="BF1891"/>
      <c r="BG1891"/>
      <c r="BH1891"/>
      <c r="BI1891"/>
      <c r="BJ1891"/>
      <c r="BK1891"/>
      <c r="BL1891"/>
      <c r="BM1891"/>
      <c r="BN1891"/>
      <c r="BO1891"/>
      <c r="BP1891"/>
      <c r="BQ1891"/>
      <c r="BR1891" t="s">
        <v>67</v>
      </c>
      <c r="BS1891" s="1">
        <v>44830</v>
      </c>
      <c r="BT1891" t="s">
        <v>2657</v>
      </c>
      <c r="BU1891">
        <v>63104</v>
      </c>
      <c r="BV1891"/>
      <c r="BW1891"/>
      <c r="BX1891"/>
      <c r="BY1891"/>
      <c r="BZ1891"/>
    </row>
    <row r="1892" spans="1:78" s="6" customFormat="1" x14ac:dyDescent="0.2">
      <c r="A1892" t="s">
        <v>2809</v>
      </c>
      <c r="B1892"/>
      <c r="C1892" t="s">
        <v>1483</v>
      </c>
      <c r="D1892" t="s">
        <v>108</v>
      </c>
      <c r="E1892" t="s">
        <v>507</v>
      </c>
      <c r="F1892" t="s">
        <v>267</v>
      </c>
      <c r="G1892" t="s">
        <v>2807</v>
      </c>
      <c r="H1892" t="s">
        <v>267</v>
      </c>
      <c r="I1892"/>
      <c r="J1892"/>
      <c r="K1892"/>
      <c r="L1892"/>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s="22">
        <v>7.6</v>
      </c>
      <c r="BB1892">
        <v>5.9</v>
      </c>
      <c r="BC1892"/>
      <c r="BD1892">
        <v>5.9</v>
      </c>
      <c r="BE1892"/>
      <c r="BF1892"/>
      <c r="BG1892"/>
      <c r="BH1892"/>
      <c r="BI1892"/>
      <c r="BJ1892"/>
      <c r="BK1892"/>
      <c r="BL1892"/>
      <c r="BM1892"/>
      <c r="BN1892"/>
      <c r="BO1892"/>
      <c r="BP1892"/>
      <c r="BQ1892"/>
      <c r="BR1892" t="s">
        <v>67</v>
      </c>
      <c r="BS1892" s="1">
        <v>44830</v>
      </c>
      <c r="BT1892" t="s">
        <v>2657</v>
      </c>
      <c r="BU1892">
        <v>63104</v>
      </c>
      <c r="BV1892"/>
      <c r="BW1892"/>
      <c r="BX1892"/>
      <c r="BY1892"/>
      <c r="BZ1892"/>
    </row>
    <row r="1893" spans="1:78" s="6" customFormat="1" x14ac:dyDescent="0.2">
      <c r="A1893" t="s">
        <v>559</v>
      </c>
      <c r="B1893"/>
      <c r="C1893" t="s">
        <v>1483</v>
      </c>
      <c r="D1893" t="s">
        <v>108</v>
      </c>
      <c r="E1893" t="s">
        <v>507</v>
      </c>
      <c r="F1893" t="s">
        <v>267</v>
      </c>
      <c r="G1893" t="s">
        <v>507</v>
      </c>
      <c r="H1893" t="s">
        <v>267</v>
      </c>
      <c r="I1893"/>
      <c r="J1893"/>
      <c r="K1893" t="s">
        <v>462</v>
      </c>
      <c r="L1893" t="s">
        <v>463</v>
      </c>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v>7</v>
      </c>
      <c r="BB1893"/>
      <c r="BC1893"/>
      <c r="BD1893">
        <v>6</v>
      </c>
      <c r="BE1893"/>
      <c r="BF1893"/>
      <c r="BG1893"/>
      <c r="BH1893"/>
      <c r="BI1893"/>
      <c r="BJ1893"/>
      <c r="BK1893"/>
      <c r="BL1893"/>
      <c r="BM1893"/>
      <c r="BN1893"/>
      <c r="BO1893"/>
      <c r="BP1893"/>
      <c r="BQ1893"/>
      <c r="BR1893" t="s">
        <v>67</v>
      </c>
      <c r="BS1893"/>
      <c r="BT1893" t="s">
        <v>464</v>
      </c>
      <c r="BU1893">
        <v>2672</v>
      </c>
      <c r="BV1893"/>
      <c r="BW1893"/>
      <c r="BX1893"/>
      <c r="BY1893"/>
      <c r="BZ1893"/>
    </row>
    <row r="1894" spans="1:78" x14ac:dyDescent="0.2">
      <c r="A1894" t="s">
        <v>560</v>
      </c>
      <c r="C1894" t="s">
        <v>1483</v>
      </c>
      <c r="D1894" t="s">
        <v>108</v>
      </c>
      <c r="E1894" t="s">
        <v>507</v>
      </c>
      <c r="F1894" t="s">
        <v>267</v>
      </c>
      <c r="G1894" t="s">
        <v>507</v>
      </c>
      <c r="H1894" t="s">
        <v>267</v>
      </c>
      <c r="AC1894">
        <v>8.6999999999999993</v>
      </c>
      <c r="AF1894">
        <v>9.85</v>
      </c>
      <c r="AG1894">
        <v>6.65</v>
      </c>
      <c r="AJ1894">
        <v>7.45</v>
      </c>
      <c r="BQ1894" s="5" t="s">
        <v>561</v>
      </c>
      <c r="BR1894" t="s">
        <v>67</v>
      </c>
      <c r="BS1894"/>
      <c r="BT1894" t="s">
        <v>115</v>
      </c>
      <c r="BU1894">
        <v>3096</v>
      </c>
    </row>
    <row r="1895" spans="1:78" s="6" customFormat="1" x14ac:dyDescent="0.2">
      <c r="A1895" t="s">
        <v>562</v>
      </c>
      <c r="B1895"/>
      <c r="C1895" t="s">
        <v>1483</v>
      </c>
      <c r="D1895" t="s">
        <v>108</v>
      </c>
      <c r="E1895" t="s">
        <v>507</v>
      </c>
      <c r="F1895" t="s">
        <v>267</v>
      </c>
      <c r="G1895" t="s">
        <v>507</v>
      </c>
      <c r="H1895" t="s">
        <v>267</v>
      </c>
      <c r="I1895"/>
      <c r="J1895"/>
      <c r="K1895"/>
      <c r="L1895"/>
      <c r="M1895"/>
      <c r="N1895"/>
      <c r="O1895"/>
      <c r="P1895"/>
      <c r="Q1895"/>
      <c r="R1895"/>
      <c r="S1895"/>
      <c r="T1895"/>
      <c r="U1895"/>
      <c r="V1895"/>
      <c r="W1895"/>
      <c r="X1895"/>
      <c r="Y1895"/>
      <c r="Z1895"/>
      <c r="AA1895"/>
      <c r="AB1895"/>
      <c r="AC1895">
        <v>8.0500000000000007</v>
      </c>
      <c r="AD1895"/>
      <c r="AE1895"/>
      <c r="AF1895">
        <v>8.66</v>
      </c>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t="s">
        <v>67</v>
      </c>
      <c r="BS1895"/>
      <c r="BT1895" t="s">
        <v>115</v>
      </c>
      <c r="BU1895">
        <v>3096</v>
      </c>
      <c r="BV1895"/>
      <c r="BW1895"/>
      <c r="BX1895" s="10"/>
      <c r="BY1895" s="10"/>
      <c r="BZ1895" s="10"/>
    </row>
    <row r="1896" spans="1:78" s="10" customFormat="1" x14ac:dyDescent="0.2">
      <c r="A1896" s="11" t="s">
        <v>1700</v>
      </c>
      <c r="B1896" s="11"/>
      <c r="C1896" s="11" t="s">
        <v>1483</v>
      </c>
      <c r="D1896" s="11" t="s">
        <v>108</v>
      </c>
      <c r="E1896" s="11" t="s">
        <v>507</v>
      </c>
      <c r="F1896" s="11" t="s">
        <v>563</v>
      </c>
      <c r="G1896" s="11" t="s">
        <v>507</v>
      </c>
      <c r="H1896" s="11" t="s">
        <v>563</v>
      </c>
      <c r="I1896" s="11"/>
      <c r="J1896" s="11"/>
      <c r="K1896" s="11"/>
      <c r="L1896" s="11"/>
      <c r="M1896" s="11"/>
      <c r="N1896" s="11"/>
      <c r="O1896" s="11"/>
      <c r="P1896" s="11"/>
      <c r="Q1896" s="11"/>
      <c r="R1896" s="11"/>
      <c r="S1896" s="11"/>
      <c r="T1896" s="11"/>
      <c r="U1896" s="11"/>
      <c r="V1896" s="11"/>
      <c r="W1896" s="11"/>
      <c r="X1896" s="11"/>
      <c r="Y1896" s="11"/>
      <c r="Z1896" s="11"/>
      <c r="AA1896" s="11"/>
      <c r="AB1896" s="11"/>
      <c r="AC1896" s="11"/>
      <c r="AD1896" s="11"/>
      <c r="AE1896" s="11"/>
      <c r="AF1896" s="11"/>
      <c r="AG1896" s="11"/>
      <c r="AH1896" s="11"/>
      <c r="AI1896" s="11"/>
      <c r="AJ1896" s="11"/>
      <c r="AK1896" s="11"/>
      <c r="AL1896" s="11"/>
      <c r="AM1896" s="11"/>
      <c r="AN1896" s="11"/>
      <c r="AO1896" s="11"/>
      <c r="AP1896" s="11"/>
      <c r="AQ1896" s="11"/>
      <c r="AR1896" s="11"/>
      <c r="AS1896" s="11"/>
      <c r="AT1896" s="11"/>
      <c r="AU1896" s="11"/>
      <c r="AV1896" s="11"/>
      <c r="AW1896" s="11"/>
      <c r="AX1896" s="11"/>
      <c r="AY1896" s="11"/>
      <c r="AZ1896" s="11"/>
      <c r="BA1896" s="11"/>
      <c r="BB1896" s="11"/>
      <c r="BC1896" s="11"/>
      <c r="BD1896" s="11"/>
      <c r="BE1896" s="11"/>
      <c r="BF1896" s="11"/>
      <c r="BG1896" s="11"/>
      <c r="BH1896" s="11"/>
      <c r="BI1896" s="11"/>
      <c r="BJ1896" s="11"/>
      <c r="BK1896" s="11"/>
      <c r="BL1896" s="11"/>
      <c r="BM1896" s="11"/>
      <c r="BN1896" s="11"/>
      <c r="BO1896" s="11"/>
      <c r="BP1896" s="11"/>
      <c r="BQ1896" s="11"/>
      <c r="BR1896" s="11"/>
      <c r="BS1896" s="11"/>
      <c r="BT1896" s="11"/>
      <c r="BU1896" s="11"/>
      <c r="BV1896" s="11"/>
      <c r="BW1896" s="11"/>
    </row>
    <row r="1897" spans="1:78" x14ac:dyDescent="0.2">
      <c r="A1897" t="s">
        <v>2623</v>
      </c>
      <c r="C1897" t="s">
        <v>1483</v>
      </c>
      <c r="D1897" t="s">
        <v>108</v>
      </c>
      <c r="E1897" t="s">
        <v>507</v>
      </c>
      <c r="F1897" t="s">
        <v>563</v>
      </c>
      <c r="G1897" t="s">
        <v>507</v>
      </c>
      <c r="H1897" t="s">
        <v>563</v>
      </c>
      <c r="L1897" t="s">
        <v>564</v>
      </c>
      <c r="U1897">
        <v>7</v>
      </c>
      <c r="X1897">
        <v>8.4</v>
      </c>
      <c r="Y1897">
        <v>7.85</v>
      </c>
      <c r="AB1897">
        <v>10.1</v>
      </c>
      <c r="AC1897">
        <v>8.3000000000000007</v>
      </c>
      <c r="AF1897">
        <v>10.199999999999999</v>
      </c>
      <c r="AG1897">
        <v>8.1</v>
      </c>
      <c r="AJ1897">
        <v>8.73</v>
      </c>
      <c r="AO1897">
        <v>7.8</v>
      </c>
      <c r="AR1897">
        <v>4.95</v>
      </c>
      <c r="AS1897">
        <v>8</v>
      </c>
      <c r="AV1897">
        <v>5.57</v>
      </c>
      <c r="AW1897">
        <v>8.1999999999999993</v>
      </c>
      <c r="AZ1897">
        <v>6.77</v>
      </c>
      <c r="BA1897">
        <v>8.0500000000000007</v>
      </c>
      <c r="BD1897">
        <v>6.97</v>
      </c>
      <c r="BE1897">
        <v>9.8000000000000007</v>
      </c>
      <c r="BH1897">
        <v>7.1</v>
      </c>
      <c r="BQ1897" t="s">
        <v>456</v>
      </c>
      <c r="BR1897" t="s">
        <v>67</v>
      </c>
      <c r="BS1897"/>
      <c r="BT1897" t="s">
        <v>457</v>
      </c>
      <c r="BU1897">
        <v>3401</v>
      </c>
      <c r="BX1897" s="10"/>
      <c r="BY1897" s="10"/>
      <c r="BZ1897" s="10"/>
    </row>
    <row r="1898" spans="1:78" s="10" customFormat="1" x14ac:dyDescent="0.2">
      <c r="A1898" t="s">
        <v>94</v>
      </c>
      <c r="B1898"/>
      <c r="C1898" t="s">
        <v>1483</v>
      </c>
      <c r="D1898" t="s">
        <v>108</v>
      </c>
      <c r="E1898" t="s">
        <v>507</v>
      </c>
      <c r="F1898" t="s">
        <v>563</v>
      </c>
      <c r="G1898" t="s">
        <v>507</v>
      </c>
      <c r="H1898" t="s">
        <v>563</v>
      </c>
      <c r="I1898" t="b">
        <v>0</v>
      </c>
      <c r="J1898"/>
      <c r="K1898"/>
      <c r="L1898"/>
      <c r="M1898"/>
      <c r="N1898"/>
      <c r="O1898"/>
      <c r="P1898"/>
      <c r="Q1898"/>
      <c r="R1898"/>
      <c r="S1898"/>
      <c r="T1898"/>
      <c r="U1898">
        <v>7</v>
      </c>
      <c r="V1898"/>
      <c r="W1898"/>
      <c r="X1898">
        <v>8.4</v>
      </c>
      <c r="Y1898">
        <v>7.85</v>
      </c>
      <c r="Z1898"/>
      <c r="AA1898"/>
      <c r="AB1898">
        <v>10.1</v>
      </c>
      <c r="AC1898">
        <v>8.3000000000000007</v>
      </c>
      <c r="AD1898"/>
      <c r="AE1898"/>
      <c r="AF1898">
        <v>10.199999999999999</v>
      </c>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t="s">
        <v>510</v>
      </c>
      <c r="BR1898" t="s">
        <v>67</v>
      </c>
      <c r="BS1898" s="1">
        <v>44795</v>
      </c>
      <c r="BT1898" t="s">
        <v>511</v>
      </c>
      <c r="BU1898">
        <v>69736</v>
      </c>
      <c r="BV1898"/>
      <c r="BW1898"/>
    </row>
    <row r="1899" spans="1:78" s="10" customFormat="1" x14ac:dyDescent="0.2">
      <c r="A1899" s="11" t="s">
        <v>1700</v>
      </c>
      <c r="B1899" s="11"/>
      <c r="C1899" s="11" t="s">
        <v>1483</v>
      </c>
      <c r="D1899" s="11" t="s">
        <v>108</v>
      </c>
      <c r="E1899" s="11" t="s">
        <v>507</v>
      </c>
      <c r="F1899" s="11"/>
      <c r="G1899" s="11" t="s">
        <v>507</v>
      </c>
      <c r="H1899" s="11"/>
      <c r="I1899" s="11"/>
      <c r="J1899" s="11"/>
      <c r="K1899" s="11"/>
      <c r="L1899" s="11"/>
      <c r="M1899" s="11"/>
      <c r="N1899" s="11"/>
      <c r="O1899" s="11"/>
      <c r="P1899" s="11"/>
      <c r="Q1899" s="11"/>
      <c r="R1899" s="11"/>
      <c r="S1899" s="11"/>
      <c r="T1899" s="11"/>
      <c r="U1899" s="11"/>
      <c r="V1899" s="11"/>
      <c r="W1899" s="11"/>
      <c r="X1899" s="11"/>
      <c r="Y1899" s="11"/>
      <c r="Z1899" s="11"/>
      <c r="AA1899" s="11"/>
      <c r="AB1899" s="11"/>
      <c r="AC1899" s="11"/>
      <c r="AD1899" s="11"/>
      <c r="AE1899" s="11"/>
      <c r="AF1899" s="11"/>
      <c r="AG1899" s="11"/>
      <c r="AH1899" s="11"/>
      <c r="AI1899" s="11"/>
      <c r="AJ1899" s="11"/>
      <c r="AK1899" s="11"/>
      <c r="AL1899" s="11"/>
      <c r="AM1899" s="11"/>
      <c r="AN1899" s="11"/>
      <c r="AO1899" s="11"/>
      <c r="AP1899" s="11"/>
      <c r="AQ1899" s="11"/>
      <c r="AR1899" s="11"/>
      <c r="AS1899" s="11"/>
      <c r="AT1899" s="11"/>
      <c r="AU1899" s="11"/>
      <c r="AV1899" s="11"/>
      <c r="AW1899" s="11"/>
      <c r="AX1899" s="11"/>
      <c r="AY1899" s="11"/>
      <c r="AZ1899" s="11"/>
      <c r="BA1899" s="11"/>
      <c r="BB1899" s="11"/>
      <c r="BC1899" s="11"/>
      <c r="BD1899" s="11"/>
      <c r="BE1899" s="11"/>
      <c r="BF1899" s="11"/>
      <c r="BG1899" s="11"/>
      <c r="BH1899" s="11"/>
      <c r="BI1899" s="11"/>
      <c r="BJ1899" s="11"/>
      <c r="BK1899" s="11"/>
      <c r="BL1899" s="11"/>
      <c r="BM1899" s="11"/>
      <c r="BN1899" s="11"/>
      <c r="BO1899" s="11"/>
      <c r="BP1899" s="11"/>
      <c r="BQ1899" s="11"/>
      <c r="BR1899" s="11"/>
      <c r="BS1899" s="11"/>
      <c r="BT1899" s="11"/>
      <c r="BU1899" s="11"/>
      <c r="BV1899" s="11"/>
      <c r="BW1899" s="11"/>
      <c r="BX1899"/>
      <c r="BY1899"/>
      <c r="BZ1899"/>
    </row>
    <row r="1900" spans="1:78" s="10" customFormat="1" x14ac:dyDescent="0.2">
      <c r="A1900" s="11" t="s">
        <v>1700</v>
      </c>
      <c r="B1900" s="11"/>
      <c r="C1900" s="11" t="s">
        <v>1483</v>
      </c>
      <c r="D1900" s="11" t="s">
        <v>108</v>
      </c>
      <c r="E1900" s="11" t="s">
        <v>507</v>
      </c>
      <c r="F1900" s="11"/>
      <c r="G1900" s="11" t="s">
        <v>519</v>
      </c>
      <c r="H1900" s="11"/>
      <c r="I1900" s="11"/>
      <c r="J1900" s="11"/>
      <c r="K1900" s="11"/>
      <c r="L1900" s="11"/>
      <c r="M1900" s="11"/>
      <c r="N1900" s="11"/>
      <c r="O1900" s="11"/>
      <c r="P1900" s="11"/>
      <c r="Q1900" s="11"/>
      <c r="R1900" s="11"/>
      <c r="S1900" s="11"/>
      <c r="T1900" s="11"/>
      <c r="U1900" s="11"/>
      <c r="V1900" s="11"/>
      <c r="W1900" s="11"/>
      <c r="X1900" s="11"/>
      <c r="Y1900" s="11"/>
      <c r="Z1900" s="11"/>
      <c r="AA1900" s="11"/>
      <c r="AB1900" s="11"/>
      <c r="AC1900" s="11"/>
      <c r="AD1900" s="11"/>
      <c r="AE1900" s="11"/>
      <c r="AF1900" s="11"/>
      <c r="AG1900" s="11"/>
      <c r="AH1900" s="11"/>
      <c r="AI1900" s="11"/>
      <c r="AJ1900" s="11"/>
      <c r="AK1900" s="11"/>
      <c r="AL1900" s="11"/>
      <c r="AM1900" s="11"/>
      <c r="AN1900" s="11"/>
      <c r="AO1900" s="11"/>
      <c r="AP1900" s="11"/>
      <c r="AQ1900" s="11"/>
      <c r="AR1900" s="11"/>
      <c r="AS1900" s="11"/>
      <c r="AT1900" s="11"/>
      <c r="AU1900" s="11"/>
      <c r="AV1900" s="11"/>
      <c r="AW1900" s="11"/>
      <c r="AX1900" s="11"/>
      <c r="AY1900" s="11"/>
      <c r="AZ1900" s="11"/>
      <c r="BA1900" s="11"/>
      <c r="BB1900" s="11"/>
      <c r="BC1900" s="11"/>
      <c r="BD1900" s="11"/>
      <c r="BE1900" s="11"/>
      <c r="BF1900" s="11"/>
      <c r="BG1900" s="11"/>
      <c r="BH1900" s="11"/>
      <c r="BI1900" s="11"/>
      <c r="BJ1900" s="11"/>
      <c r="BK1900" s="11"/>
      <c r="BL1900" s="11"/>
      <c r="BM1900" s="11"/>
      <c r="BN1900" s="11"/>
      <c r="BO1900" s="11"/>
      <c r="BP1900" s="11"/>
      <c r="BQ1900" s="11"/>
      <c r="BR1900" s="11"/>
      <c r="BS1900" s="11"/>
      <c r="BT1900" s="11"/>
      <c r="BU1900" s="11"/>
      <c r="BV1900" s="11"/>
      <c r="BW1900" s="11"/>
      <c r="BX1900"/>
      <c r="BY1900"/>
      <c r="BZ1900"/>
    </row>
    <row r="1901" spans="1:78" x14ac:dyDescent="0.2">
      <c r="A1901" s="11" t="s">
        <v>1700</v>
      </c>
      <c r="B1901" s="11"/>
      <c r="C1901" s="11" t="s">
        <v>1483</v>
      </c>
      <c r="D1901" s="11" t="s">
        <v>108</v>
      </c>
      <c r="E1901" s="11" t="s">
        <v>507</v>
      </c>
      <c r="F1901" s="11"/>
      <c r="G1901" s="11" t="s">
        <v>1691</v>
      </c>
      <c r="H1901" s="11"/>
      <c r="I1901" s="11"/>
      <c r="J1901" s="11"/>
      <c r="K1901" s="11"/>
      <c r="L1901" s="11"/>
      <c r="M1901" s="11"/>
      <c r="N1901" s="11"/>
      <c r="O1901" s="11"/>
      <c r="P1901" s="11"/>
      <c r="Q1901" s="11"/>
      <c r="R1901" s="11"/>
      <c r="S1901" s="11"/>
      <c r="T1901" s="11"/>
      <c r="U1901" s="11"/>
      <c r="V1901" s="11"/>
      <c r="W1901" s="11"/>
      <c r="X1901" s="11"/>
      <c r="Y1901" s="11"/>
      <c r="Z1901" s="11"/>
      <c r="AA1901" s="11"/>
      <c r="AB1901" s="11"/>
      <c r="AC1901" s="11"/>
      <c r="AD1901" s="11"/>
      <c r="AE1901" s="11"/>
      <c r="AF1901" s="11"/>
      <c r="AG1901" s="11"/>
      <c r="AH1901" s="11"/>
      <c r="AI1901" s="11"/>
      <c r="AJ1901" s="11"/>
      <c r="AK1901" s="11"/>
      <c r="AL1901" s="11"/>
      <c r="AM1901" s="11"/>
      <c r="AN1901" s="11"/>
      <c r="AO1901" s="11"/>
      <c r="AP1901" s="11"/>
      <c r="AQ1901" s="11"/>
      <c r="AR1901" s="11"/>
      <c r="AS1901" s="11"/>
      <c r="AT1901" s="11"/>
      <c r="AU1901" s="11"/>
      <c r="AV1901" s="11"/>
      <c r="AW1901" s="11"/>
      <c r="AX1901" s="11"/>
      <c r="AY1901" s="11"/>
      <c r="AZ1901" s="11"/>
      <c r="BA1901" s="11"/>
      <c r="BB1901" s="11"/>
      <c r="BC1901" s="11"/>
      <c r="BD1901" s="11"/>
      <c r="BE1901" s="11"/>
      <c r="BF1901" s="11"/>
      <c r="BG1901" s="11"/>
      <c r="BH1901" s="11"/>
      <c r="BI1901" s="11"/>
      <c r="BJ1901" s="11"/>
      <c r="BK1901" s="11"/>
      <c r="BL1901" s="11"/>
      <c r="BM1901" s="11"/>
      <c r="BN1901" s="11"/>
      <c r="BO1901" s="11"/>
      <c r="BP1901" s="11"/>
      <c r="BQ1901" s="11"/>
      <c r="BR1901" s="11"/>
      <c r="BS1901" s="11"/>
      <c r="BT1901" s="11"/>
      <c r="BU1901" s="11"/>
      <c r="BV1901" s="11"/>
      <c r="BW1901" s="11"/>
    </row>
    <row r="1902" spans="1:78" x14ac:dyDescent="0.2">
      <c r="A1902" s="19" t="s">
        <v>1700</v>
      </c>
      <c r="B1902" s="19"/>
      <c r="C1902" s="19" t="s">
        <v>1483</v>
      </c>
      <c r="D1902" s="19" t="s">
        <v>108</v>
      </c>
      <c r="E1902" s="19" t="s">
        <v>1692</v>
      </c>
      <c r="F1902" s="19" t="s">
        <v>1693</v>
      </c>
      <c r="G1902" s="19" t="s">
        <v>1692</v>
      </c>
      <c r="H1902" s="19" t="s">
        <v>1693</v>
      </c>
      <c r="I1902" s="19"/>
      <c r="J1902" s="19"/>
      <c r="K1902" s="19"/>
      <c r="L1902" s="19"/>
      <c r="M1902" s="19"/>
      <c r="N1902" s="19"/>
      <c r="O1902" s="19"/>
      <c r="P1902" s="19"/>
      <c r="Q1902" s="19"/>
      <c r="R1902" s="19"/>
      <c r="S1902" s="19"/>
      <c r="T1902" s="19"/>
      <c r="U1902" s="19"/>
      <c r="V1902" s="19"/>
      <c r="W1902" s="19"/>
      <c r="X1902" s="19"/>
      <c r="Y1902" s="19"/>
      <c r="Z1902" s="19"/>
      <c r="AA1902" s="19"/>
      <c r="AB1902" s="19"/>
      <c r="AC1902" s="19"/>
      <c r="AD1902" s="19"/>
      <c r="AE1902" s="19"/>
      <c r="AF1902" s="19"/>
      <c r="AG1902" s="19"/>
      <c r="AH1902" s="19"/>
      <c r="AI1902" s="19"/>
      <c r="AJ1902" s="19"/>
      <c r="AK1902" s="19"/>
      <c r="AL1902" s="19"/>
      <c r="AM1902" s="19"/>
      <c r="AN1902" s="19"/>
      <c r="AO1902" s="19"/>
      <c r="AP1902" s="19"/>
      <c r="AQ1902" s="19"/>
      <c r="AR1902" s="19"/>
      <c r="AS1902" s="19"/>
      <c r="AT1902" s="19"/>
      <c r="AU1902" s="19"/>
      <c r="AV1902" s="19"/>
      <c r="AW1902" s="19"/>
      <c r="AX1902" s="19"/>
      <c r="AY1902" s="19"/>
      <c r="AZ1902" s="19"/>
      <c r="BA1902" s="19"/>
      <c r="BB1902" s="19"/>
      <c r="BC1902" s="19"/>
      <c r="BD1902" s="19"/>
      <c r="BE1902" s="19"/>
      <c r="BF1902" s="19"/>
      <c r="BG1902" s="19"/>
      <c r="BH1902" s="19"/>
      <c r="BI1902" s="19"/>
      <c r="BJ1902" s="19"/>
      <c r="BK1902" s="19"/>
      <c r="BL1902" s="19"/>
      <c r="BM1902" s="19"/>
      <c r="BN1902" s="19"/>
      <c r="BO1902" s="19"/>
      <c r="BP1902" s="19"/>
      <c r="BQ1902" s="19"/>
      <c r="BR1902" s="19"/>
      <c r="BS1902" s="19"/>
      <c r="BT1902" s="19"/>
      <c r="BU1902" s="19"/>
      <c r="BV1902" s="19"/>
      <c r="BW1902" s="19"/>
    </row>
    <row r="1903" spans="1:78" s="6" customFormat="1" x14ac:dyDescent="0.2">
      <c r="A1903" s="19" t="s">
        <v>1700</v>
      </c>
      <c r="B1903" s="19"/>
      <c r="C1903" s="19" t="s">
        <v>1483</v>
      </c>
      <c r="D1903" s="19" t="s">
        <v>108</v>
      </c>
      <c r="E1903" s="19" t="s">
        <v>1692</v>
      </c>
      <c r="F1903" s="19"/>
      <c r="G1903" s="19" t="s">
        <v>1692</v>
      </c>
      <c r="H1903" s="19"/>
      <c r="I1903" s="19"/>
      <c r="J1903" s="19"/>
      <c r="K1903" s="19"/>
      <c r="L1903" s="19"/>
      <c r="M1903" s="19"/>
      <c r="N1903" s="19"/>
      <c r="O1903" s="19"/>
      <c r="P1903" s="19"/>
      <c r="Q1903" s="19"/>
      <c r="R1903" s="19"/>
      <c r="S1903" s="19"/>
      <c r="T1903" s="19"/>
      <c r="U1903" s="19"/>
      <c r="V1903" s="19"/>
      <c r="W1903" s="19"/>
      <c r="X1903" s="19"/>
      <c r="Y1903" s="19"/>
      <c r="Z1903" s="19"/>
      <c r="AA1903" s="19"/>
      <c r="AB1903" s="19"/>
      <c r="AC1903" s="19"/>
      <c r="AD1903" s="19"/>
      <c r="AE1903" s="19"/>
      <c r="AF1903" s="19"/>
      <c r="AG1903" s="19"/>
      <c r="AH1903" s="19"/>
      <c r="AI1903" s="19"/>
      <c r="AJ1903" s="19"/>
      <c r="AK1903" s="19"/>
      <c r="AL1903" s="19"/>
      <c r="AM1903" s="19"/>
      <c r="AN1903" s="19"/>
      <c r="AO1903" s="19"/>
      <c r="AP1903" s="19"/>
      <c r="AQ1903" s="19"/>
      <c r="AR1903" s="19"/>
      <c r="AS1903" s="19"/>
      <c r="AT1903" s="19"/>
      <c r="AU1903" s="19"/>
      <c r="AV1903" s="19"/>
      <c r="AW1903" s="19"/>
      <c r="AX1903" s="19"/>
      <c r="AY1903" s="19"/>
      <c r="AZ1903" s="19"/>
      <c r="BA1903" s="19"/>
      <c r="BB1903" s="19"/>
      <c r="BC1903" s="19"/>
      <c r="BD1903" s="19"/>
      <c r="BE1903" s="19"/>
      <c r="BF1903" s="19"/>
      <c r="BG1903" s="19"/>
      <c r="BH1903" s="19"/>
      <c r="BI1903" s="19"/>
      <c r="BJ1903" s="19"/>
      <c r="BK1903" s="19"/>
      <c r="BL1903" s="19"/>
      <c r="BM1903" s="19"/>
      <c r="BN1903" s="19"/>
      <c r="BO1903" s="19"/>
      <c r="BP1903" s="19"/>
      <c r="BQ1903" s="19"/>
      <c r="BR1903" s="19"/>
      <c r="BS1903" s="19"/>
      <c r="BT1903" s="19"/>
      <c r="BU1903" s="19"/>
      <c r="BV1903" s="19"/>
      <c r="BW1903" s="19"/>
      <c r="BX1903"/>
      <c r="BY1903"/>
      <c r="BZ1903"/>
    </row>
    <row r="1904" spans="1:78" s="10" customFormat="1" x14ac:dyDescent="0.2">
      <c r="A1904" s="19" t="s">
        <v>1700</v>
      </c>
      <c r="B1904" s="19"/>
      <c r="C1904" s="19" t="s">
        <v>1483</v>
      </c>
      <c r="D1904" s="19" t="s">
        <v>108</v>
      </c>
      <c r="E1904" s="19" t="s">
        <v>848</v>
      </c>
      <c r="F1904" s="19" t="s">
        <v>849</v>
      </c>
      <c r="G1904" s="19" t="s">
        <v>848</v>
      </c>
      <c r="H1904" s="19" t="s">
        <v>849</v>
      </c>
      <c r="I1904" s="19"/>
      <c r="J1904" s="19"/>
      <c r="K1904" s="19"/>
      <c r="L1904" s="19"/>
      <c r="M1904" s="19"/>
      <c r="N1904" s="19"/>
      <c r="O1904" s="19"/>
      <c r="P1904" s="19"/>
      <c r="Q1904" s="19"/>
      <c r="R1904" s="19"/>
      <c r="S1904" s="19"/>
      <c r="T1904" s="19"/>
      <c r="U1904" s="19"/>
      <c r="V1904" s="19"/>
      <c r="W1904" s="19"/>
      <c r="X1904" s="19"/>
      <c r="Y1904" s="19"/>
      <c r="Z1904" s="19"/>
      <c r="AA1904" s="19"/>
      <c r="AB1904" s="19"/>
      <c r="AC1904" s="19"/>
      <c r="AD1904" s="19"/>
      <c r="AE1904" s="19"/>
      <c r="AF1904" s="19"/>
      <c r="AG1904" s="19"/>
      <c r="AH1904" s="19"/>
      <c r="AI1904" s="19"/>
      <c r="AJ1904" s="19"/>
      <c r="AK1904" s="19"/>
      <c r="AL1904" s="19"/>
      <c r="AM1904" s="19"/>
      <c r="AN1904" s="19"/>
      <c r="AO1904" s="19"/>
      <c r="AP1904" s="19"/>
      <c r="AQ1904" s="19"/>
      <c r="AR1904" s="19"/>
      <c r="AS1904" s="19"/>
      <c r="AT1904" s="19"/>
      <c r="AU1904" s="19"/>
      <c r="AV1904" s="19"/>
      <c r="AW1904" s="19"/>
      <c r="AX1904" s="19"/>
      <c r="AY1904" s="19"/>
      <c r="AZ1904" s="19"/>
      <c r="BA1904" s="19"/>
      <c r="BB1904" s="19"/>
      <c r="BC1904" s="19"/>
      <c r="BD1904" s="19"/>
      <c r="BE1904" s="19"/>
      <c r="BF1904" s="19"/>
      <c r="BG1904" s="19"/>
      <c r="BH1904" s="19"/>
      <c r="BI1904" s="19"/>
      <c r="BJ1904" s="19"/>
      <c r="BK1904" s="19"/>
      <c r="BL1904" s="19"/>
      <c r="BM1904" s="19"/>
      <c r="BN1904" s="19"/>
      <c r="BO1904" s="19"/>
      <c r="BP1904" s="19"/>
      <c r="BQ1904" s="19"/>
      <c r="BR1904" s="19"/>
      <c r="BS1904" s="19"/>
      <c r="BT1904" s="19"/>
      <c r="BU1904" s="19"/>
      <c r="BV1904" s="19"/>
      <c r="BW1904" s="19"/>
      <c r="BX1904"/>
      <c r="BY1904"/>
      <c r="BZ1904"/>
    </row>
    <row r="1905" spans="1:78" s="10" customFormat="1" x14ac:dyDescent="0.2">
      <c r="A1905" t="s">
        <v>3534</v>
      </c>
      <c r="B1905"/>
      <c r="C1905" t="s">
        <v>1483</v>
      </c>
      <c r="D1905" t="s">
        <v>108</v>
      </c>
      <c r="E1905" t="s">
        <v>848</v>
      </c>
      <c r="F1905" t="s">
        <v>849</v>
      </c>
      <c r="G1905" t="s">
        <v>848</v>
      </c>
      <c r="H1905" t="s">
        <v>849</v>
      </c>
      <c r="I1905"/>
      <c r="J1905"/>
      <c r="K1905"/>
      <c r="L1905"/>
      <c r="M1905"/>
      <c r="N1905"/>
      <c r="O1905"/>
      <c r="P1905"/>
      <c r="Q1905"/>
      <c r="R1905"/>
      <c r="S1905"/>
      <c r="T1905"/>
      <c r="U1905"/>
      <c r="V1905"/>
      <c r="W1905"/>
      <c r="X1905"/>
      <c r="Y1905">
        <v>6.34</v>
      </c>
      <c r="Z1905"/>
      <c r="AA1905"/>
      <c r="AB1905">
        <v>8.3699999999999992</v>
      </c>
      <c r="AC1905">
        <v>6.66</v>
      </c>
      <c r="AD1905"/>
      <c r="AE1905"/>
      <c r="AF1905">
        <v>8.44</v>
      </c>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t="s">
        <v>67</v>
      </c>
      <c r="BS1905" s="1">
        <v>44795</v>
      </c>
      <c r="BT1905" t="s">
        <v>511</v>
      </c>
      <c r="BU1905">
        <v>69736</v>
      </c>
      <c r="BV1905"/>
      <c r="BW1905"/>
      <c r="BX1905"/>
      <c r="BY1905"/>
      <c r="BZ1905"/>
    </row>
    <row r="1906" spans="1:78" x14ac:dyDescent="0.2">
      <c r="A1906" s="11" t="s">
        <v>1700</v>
      </c>
      <c r="B1906" s="11"/>
      <c r="C1906" s="11" t="s">
        <v>1483</v>
      </c>
      <c r="D1906" s="11" t="s">
        <v>108</v>
      </c>
      <c r="E1906" s="11" t="s">
        <v>848</v>
      </c>
      <c r="F1906" s="11" t="s">
        <v>574</v>
      </c>
      <c r="G1906" s="11" t="s">
        <v>848</v>
      </c>
      <c r="H1906" s="11" t="s">
        <v>574</v>
      </c>
      <c r="I1906" s="11"/>
      <c r="J1906" s="11"/>
      <c r="K1906" s="11"/>
      <c r="L1906" s="11"/>
      <c r="M1906" s="11"/>
      <c r="N1906" s="11"/>
      <c r="O1906" s="11"/>
      <c r="P1906" s="11"/>
      <c r="Q1906" s="11"/>
      <c r="R1906" s="11"/>
      <c r="S1906" s="11"/>
      <c r="T1906" s="11"/>
      <c r="U1906" s="11"/>
      <c r="V1906" s="11"/>
      <c r="W1906" s="11"/>
      <c r="X1906" s="11"/>
      <c r="Y1906" s="11"/>
      <c r="Z1906" s="11"/>
      <c r="AA1906" s="11"/>
      <c r="AB1906" s="11"/>
      <c r="AC1906" s="11"/>
      <c r="AD1906" s="11"/>
      <c r="AE1906" s="11"/>
      <c r="AF1906" s="11"/>
      <c r="AG1906" s="11"/>
      <c r="AH1906" s="11"/>
      <c r="AI1906" s="11"/>
      <c r="AJ1906" s="11"/>
      <c r="AK1906" s="11"/>
      <c r="AL1906" s="11"/>
      <c r="AM1906" s="11"/>
      <c r="AN1906" s="11"/>
      <c r="AO1906" s="11"/>
      <c r="AP1906" s="11"/>
      <c r="AQ1906" s="11"/>
      <c r="AR1906" s="11"/>
      <c r="AS1906" s="11"/>
      <c r="AT1906" s="11"/>
      <c r="AU1906" s="11"/>
      <c r="AV1906" s="11"/>
      <c r="AW1906" s="11"/>
      <c r="AX1906" s="11"/>
      <c r="AY1906" s="11"/>
      <c r="AZ1906" s="11"/>
      <c r="BA1906" s="11"/>
      <c r="BB1906" s="11"/>
      <c r="BC1906" s="11"/>
      <c r="BD1906" s="11"/>
      <c r="BE1906" s="11"/>
      <c r="BF1906" s="11"/>
      <c r="BG1906" s="11"/>
      <c r="BH1906" s="11"/>
      <c r="BI1906" s="11"/>
      <c r="BJ1906" s="11"/>
      <c r="BK1906" s="11"/>
      <c r="BL1906" s="11"/>
      <c r="BM1906" s="11"/>
      <c r="BN1906" s="11"/>
      <c r="BO1906" s="11"/>
      <c r="BP1906" s="11"/>
      <c r="BQ1906" s="11"/>
      <c r="BR1906" s="11"/>
      <c r="BS1906" s="11"/>
      <c r="BT1906" s="11"/>
      <c r="BU1906" s="11"/>
      <c r="BV1906" s="11"/>
      <c r="BW1906" s="11"/>
    </row>
    <row r="1907" spans="1:78" x14ac:dyDescent="0.2">
      <c r="A1907" t="s">
        <v>850</v>
      </c>
      <c r="C1907" t="s">
        <v>1483</v>
      </c>
      <c r="D1907" t="s">
        <v>108</v>
      </c>
      <c r="E1907" t="s">
        <v>848</v>
      </c>
      <c r="F1907" t="s">
        <v>574</v>
      </c>
      <c r="G1907" t="s">
        <v>848</v>
      </c>
      <c r="H1907" t="s">
        <v>574</v>
      </c>
      <c r="U1907">
        <v>6.8</v>
      </c>
      <c r="X1907">
        <v>8.24</v>
      </c>
      <c r="Y1907">
        <v>7.07</v>
      </c>
      <c r="AB1907">
        <v>8.76</v>
      </c>
      <c r="AC1907">
        <v>7.02</v>
      </c>
      <c r="AF1907">
        <v>9.2799999999999994</v>
      </c>
      <c r="BR1907" t="s">
        <v>67</v>
      </c>
      <c r="BS1907"/>
      <c r="BT1907" t="s">
        <v>511</v>
      </c>
      <c r="BU1907">
        <v>69736</v>
      </c>
      <c r="BV1907" t="s">
        <v>60</v>
      </c>
      <c r="BW1907" t="s">
        <v>511</v>
      </c>
    </row>
    <row r="1908" spans="1:78" s="10" customFormat="1" x14ac:dyDescent="0.2">
      <c r="A1908" s="11" t="s">
        <v>1700</v>
      </c>
      <c r="B1908" s="11"/>
      <c r="C1908" s="11" t="s">
        <v>1483</v>
      </c>
      <c r="D1908" s="11" t="s">
        <v>108</v>
      </c>
      <c r="E1908" s="11" t="s">
        <v>848</v>
      </c>
      <c r="F1908" s="11"/>
      <c r="G1908" s="11" t="s">
        <v>848</v>
      </c>
      <c r="H1908" s="11"/>
      <c r="I1908" s="11"/>
      <c r="J1908" s="11"/>
      <c r="K1908" s="11"/>
      <c r="L1908" s="11"/>
      <c r="M1908" s="11"/>
      <c r="N1908" s="11"/>
      <c r="O1908" s="11"/>
      <c r="P1908" s="11"/>
      <c r="Q1908" s="11"/>
      <c r="R1908" s="11"/>
      <c r="S1908" s="11"/>
      <c r="T1908" s="11"/>
      <c r="U1908" s="11"/>
      <c r="V1908" s="11"/>
      <c r="W1908" s="11"/>
      <c r="X1908" s="11"/>
      <c r="Y1908" s="11"/>
      <c r="Z1908" s="11"/>
      <c r="AA1908" s="11"/>
      <c r="AB1908" s="11"/>
      <c r="AC1908" s="11"/>
      <c r="AD1908" s="11"/>
      <c r="AE1908" s="11"/>
      <c r="AF1908" s="11"/>
      <c r="AG1908" s="11"/>
      <c r="AH1908" s="11"/>
      <c r="AI1908" s="11"/>
      <c r="AJ1908" s="11"/>
      <c r="AK1908" s="11"/>
      <c r="AL1908" s="11"/>
      <c r="AM1908" s="11"/>
      <c r="AN1908" s="11"/>
      <c r="AO1908" s="11"/>
      <c r="AP1908" s="11"/>
      <c r="AQ1908" s="11"/>
      <c r="AR1908" s="11"/>
      <c r="AS1908" s="11"/>
      <c r="AT1908" s="11"/>
      <c r="AU1908" s="11"/>
      <c r="AV1908" s="11"/>
      <c r="AW1908" s="11"/>
      <c r="AX1908" s="11"/>
      <c r="AY1908" s="11"/>
      <c r="AZ1908" s="11"/>
      <c r="BA1908" s="11"/>
      <c r="BB1908" s="11"/>
      <c r="BC1908" s="11"/>
      <c r="BD1908" s="11"/>
      <c r="BE1908" s="11"/>
      <c r="BF1908" s="11"/>
      <c r="BG1908" s="11"/>
      <c r="BH1908" s="11"/>
      <c r="BI1908" s="11"/>
      <c r="BJ1908" s="11"/>
      <c r="BK1908" s="11"/>
      <c r="BL1908" s="11"/>
      <c r="BM1908" s="11"/>
      <c r="BN1908" s="11"/>
      <c r="BO1908" s="11"/>
      <c r="BP1908" s="11"/>
      <c r="BQ1908" s="11"/>
      <c r="BR1908" s="11"/>
      <c r="BS1908" s="11"/>
      <c r="BT1908" s="11"/>
      <c r="BU1908" s="11"/>
      <c r="BV1908" s="11"/>
      <c r="BW1908" s="11"/>
      <c r="BX1908"/>
      <c r="BY1908"/>
      <c r="BZ1908"/>
    </row>
    <row r="1909" spans="1:78" s="10" customFormat="1" x14ac:dyDescent="0.2">
      <c r="A1909" s="11" t="s">
        <v>1700</v>
      </c>
      <c r="B1909" s="11"/>
      <c r="C1909" s="11" t="s">
        <v>1483</v>
      </c>
      <c r="D1909" s="11" t="s">
        <v>108</v>
      </c>
      <c r="E1909" s="11" t="s">
        <v>1685</v>
      </c>
      <c r="F1909" s="11"/>
      <c r="G1909" s="11" t="s">
        <v>1685</v>
      </c>
      <c r="H1909" s="11"/>
      <c r="I1909" s="11"/>
      <c r="J1909" s="11"/>
      <c r="K1909" s="11"/>
      <c r="L1909" s="11"/>
      <c r="M1909" s="11"/>
      <c r="N1909" s="11"/>
      <c r="O1909" s="11"/>
      <c r="P1909" s="11"/>
      <c r="Q1909" s="11"/>
      <c r="R1909" s="11"/>
      <c r="S1909" s="11"/>
      <c r="T1909" s="11"/>
      <c r="U1909" s="11"/>
      <c r="V1909" s="11"/>
      <c r="W1909" s="11"/>
      <c r="X1909" s="11"/>
      <c r="Y1909" s="11"/>
      <c r="Z1909" s="11"/>
      <c r="AA1909" s="11"/>
      <c r="AB1909" s="11"/>
      <c r="AC1909" s="11"/>
      <c r="AD1909" s="11"/>
      <c r="AE1909" s="11"/>
      <c r="AF1909" s="11"/>
      <c r="AG1909" s="11"/>
      <c r="AH1909" s="11"/>
      <c r="AI1909" s="11"/>
      <c r="AJ1909" s="11"/>
      <c r="AK1909" s="11"/>
      <c r="AL1909" s="11"/>
      <c r="AM1909" s="11"/>
      <c r="AN1909" s="11"/>
      <c r="AO1909" s="11"/>
      <c r="AP1909" s="11"/>
      <c r="AQ1909" s="11"/>
      <c r="AR1909" s="11"/>
      <c r="AS1909" s="11"/>
      <c r="AT1909" s="11"/>
      <c r="AU1909" s="11"/>
      <c r="AV1909" s="11"/>
      <c r="AW1909" s="11"/>
      <c r="AX1909" s="11"/>
      <c r="AY1909" s="11"/>
      <c r="AZ1909" s="11"/>
      <c r="BA1909" s="11"/>
      <c r="BB1909" s="11"/>
      <c r="BC1909" s="11"/>
      <c r="BD1909" s="11"/>
      <c r="BE1909" s="11"/>
      <c r="BF1909" s="11"/>
      <c r="BG1909" s="11"/>
      <c r="BH1909" s="11"/>
      <c r="BI1909" s="11"/>
      <c r="BJ1909" s="11"/>
      <c r="BK1909" s="11"/>
      <c r="BL1909" s="11"/>
      <c r="BM1909" s="11"/>
      <c r="BN1909" s="11"/>
      <c r="BO1909" s="11"/>
      <c r="BP1909" s="11"/>
      <c r="BQ1909" s="11"/>
      <c r="BR1909" s="11"/>
      <c r="BS1909" s="11"/>
      <c r="BT1909" s="11"/>
      <c r="BU1909" s="11"/>
      <c r="BV1909" s="11"/>
      <c r="BW1909" s="11"/>
      <c r="BX1909"/>
      <c r="BY1909"/>
      <c r="BZ1909"/>
    </row>
    <row r="1910" spans="1:78" s="10" customFormat="1" x14ac:dyDescent="0.2">
      <c r="A1910" s="11" t="s">
        <v>1700</v>
      </c>
      <c r="B1910" s="11"/>
      <c r="C1910" s="11" t="s">
        <v>1483</v>
      </c>
      <c r="D1910" s="11" t="s">
        <v>108</v>
      </c>
      <c r="E1910" s="11" t="s">
        <v>881</v>
      </c>
      <c r="F1910" s="11" t="s">
        <v>882</v>
      </c>
      <c r="G1910" s="11" t="s">
        <v>1687</v>
      </c>
      <c r="H1910" s="11" t="s">
        <v>1689</v>
      </c>
      <c r="I1910" s="11"/>
      <c r="J1910" s="11"/>
      <c r="K1910" s="11"/>
      <c r="L1910" s="11"/>
      <c r="M1910" s="11"/>
      <c r="N1910" s="11"/>
      <c r="O1910" s="11"/>
      <c r="P1910" s="11"/>
      <c r="Q1910" s="11"/>
      <c r="R1910" s="11"/>
      <c r="S1910" s="11"/>
      <c r="T1910" s="11"/>
      <c r="U1910" s="11"/>
      <c r="V1910" s="11"/>
      <c r="W1910" s="11"/>
      <c r="X1910" s="11"/>
      <c r="Y1910" s="11"/>
      <c r="Z1910" s="11"/>
      <c r="AA1910" s="11"/>
      <c r="AB1910" s="11"/>
      <c r="AC1910" s="11"/>
      <c r="AD1910" s="11"/>
      <c r="AE1910" s="11"/>
      <c r="AF1910" s="11"/>
      <c r="AG1910" s="11"/>
      <c r="AH1910" s="11"/>
      <c r="AI1910" s="11"/>
      <c r="AJ1910" s="11"/>
      <c r="AK1910" s="11"/>
      <c r="AL1910" s="11"/>
      <c r="AM1910" s="11"/>
      <c r="AN1910" s="11"/>
      <c r="AO1910" s="11"/>
      <c r="AP1910" s="11"/>
      <c r="AQ1910" s="11"/>
      <c r="AR1910" s="11"/>
      <c r="AS1910" s="11"/>
      <c r="AT1910" s="11"/>
      <c r="AU1910" s="11"/>
      <c r="AV1910" s="11"/>
      <c r="AW1910" s="11"/>
      <c r="AX1910" s="11"/>
      <c r="AY1910" s="11"/>
      <c r="AZ1910" s="11"/>
      <c r="BA1910" s="11"/>
      <c r="BB1910" s="11"/>
      <c r="BC1910" s="11"/>
      <c r="BD1910" s="11"/>
      <c r="BE1910" s="11"/>
      <c r="BF1910" s="11"/>
      <c r="BG1910" s="11"/>
      <c r="BH1910" s="11"/>
      <c r="BI1910" s="11"/>
      <c r="BJ1910" s="11"/>
      <c r="BK1910" s="11"/>
      <c r="BL1910" s="11"/>
      <c r="BM1910" s="11"/>
      <c r="BN1910" s="11"/>
      <c r="BO1910" s="11"/>
      <c r="BP1910" s="11"/>
      <c r="BQ1910" s="11"/>
      <c r="BR1910" s="11"/>
      <c r="BS1910" s="11"/>
      <c r="BT1910" s="11"/>
      <c r="BU1910" s="11"/>
      <c r="BV1910" s="11"/>
      <c r="BW1910" s="11"/>
      <c r="BX1910"/>
      <c r="BY1910"/>
      <c r="BZ1910"/>
    </row>
    <row r="1911" spans="1:78" s="10" customFormat="1" x14ac:dyDescent="0.2">
      <c r="A1911" s="11" t="s">
        <v>1700</v>
      </c>
      <c r="B1911" s="11"/>
      <c r="C1911" s="11" t="s">
        <v>1483</v>
      </c>
      <c r="D1911" s="11" t="s">
        <v>108</v>
      </c>
      <c r="E1911" s="11" t="s">
        <v>881</v>
      </c>
      <c r="F1911" s="11" t="s">
        <v>882</v>
      </c>
      <c r="G1911" s="11" t="s">
        <v>881</v>
      </c>
      <c r="H1911" s="11" t="s">
        <v>882</v>
      </c>
      <c r="I1911" s="11"/>
      <c r="J1911" s="11"/>
      <c r="K1911" s="11"/>
      <c r="L1911" s="11"/>
      <c r="M1911" s="11"/>
      <c r="N1911" s="11"/>
      <c r="O1911" s="11"/>
      <c r="P1911" s="11"/>
      <c r="Q1911" s="11"/>
      <c r="R1911" s="11"/>
      <c r="S1911" s="11"/>
      <c r="T1911" s="11"/>
      <c r="U1911" s="11"/>
      <c r="V1911" s="11"/>
      <c r="W1911" s="11"/>
      <c r="X1911" s="11"/>
      <c r="Y1911" s="11"/>
      <c r="Z1911" s="11"/>
      <c r="AA1911" s="11"/>
      <c r="AB1911" s="11"/>
      <c r="AC1911" s="11"/>
      <c r="AD1911" s="11"/>
      <c r="AE1911" s="11"/>
      <c r="AF1911" s="11"/>
      <c r="AG1911" s="11"/>
      <c r="AH1911" s="11"/>
      <c r="AI1911" s="11"/>
      <c r="AJ1911" s="11"/>
      <c r="AK1911" s="11"/>
      <c r="AL1911" s="11"/>
      <c r="AM1911" s="11"/>
      <c r="AN1911" s="11"/>
      <c r="AO1911" s="11"/>
      <c r="AP1911" s="11"/>
      <c r="AQ1911" s="11"/>
      <c r="AR1911" s="11"/>
      <c r="AS1911" s="11"/>
      <c r="AT1911" s="11"/>
      <c r="AU1911" s="11"/>
      <c r="AV1911" s="11"/>
      <c r="AW1911" s="11"/>
      <c r="AX1911" s="11"/>
      <c r="AY1911" s="11"/>
      <c r="AZ1911" s="11"/>
      <c r="BA1911" s="11"/>
      <c r="BB1911" s="11"/>
      <c r="BC1911" s="11"/>
      <c r="BD1911" s="11"/>
      <c r="BE1911" s="11"/>
      <c r="BF1911" s="11"/>
      <c r="BG1911" s="11"/>
      <c r="BH1911" s="11"/>
      <c r="BI1911" s="11"/>
      <c r="BJ1911" s="11"/>
      <c r="BK1911" s="11"/>
      <c r="BL1911" s="11"/>
      <c r="BM1911" s="11"/>
      <c r="BN1911" s="11"/>
      <c r="BO1911" s="11"/>
      <c r="BP1911" s="11"/>
      <c r="BQ1911" s="11"/>
      <c r="BR1911" s="11"/>
      <c r="BS1911" s="11"/>
      <c r="BT1911" s="11"/>
      <c r="BU1911" s="11"/>
      <c r="BV1911" s="11"/>
      <c r="BW1911" s="11"/>
      <c r="BX1911"/>
      <c r="BY1911"/>
      <c r="BZ1911"/>
    </row>
    <row r="1912" spans="1:78" s="10" customFormat="1" x14ac:dyDescent="0.2">
      <c r="A1912" t="s">
        <v>3320</v>
      </c>
      <c r="B1912"/>
      <c r="C1912" t="s">
        <v>1483</v>
      </c>
      <c r="D1912" t="s">
        <v>108</v>
      </c>
      <c r="E1912" t="s">
        <v>881</v>
      </c>
      <c r="F1912" t="s">
        <v>882</v>
      </c>
      <c r="G1912" t="s">
        <v>881</v>
      </c>
      <c r="H1912" t="s">
        <v>882</v>
      </c>
      <c r="I1912"/>
      <c r="J1912"/>
      <c r="K1912"/>
      <c r="L1912"/>
      <c r="M1912"/>
      <c r="N1912"/>
      <c r="O1912"/>
      <c r="P1912"/>
      <c r="Q1912">
        <v>5.95</v>
      </c>
      <c r="R1912"/>
      <c r="S1912"/>
      <c r="T1912">
        <v>6.3</v>
      </c>
      <c r="U1912">
        <v>6.95</v>
      </c>
      <c r="V1912"/>
      <c r="W1912"/>
      <c r="X1912">
        <v>8.5</v>
      </c>
      <c r="Y1912">
        <v>8.27</v>
      </c>
      <c r="Z1912"/>
      <c r="AA1912"/>
      <c r="AB1912">
        <v>9.92</v>
      </c>
      <c r="AC1912">
        <v>9.3000000000000007</v>
      </c>
      <c r="AD1912"/>
      <c r="AE1912"/>
      <c r="AF1912">
        <v>10.4</v>
      </c>
      <c r="AG1912">
        <v>9</v>
      </c>
      <c r="AH1912"/>
      <c r="AI1912"/>
      <c r="AJ1912">
        <v>10.57</v>
      </c>
      <c r="AK1912">
        <v>5.0999999999999996</v>
      </c>
      <c r="AL1912"/>
      <c r="AM1912"/>
      <c r="AN1912">
        <v>3.5</v>
      </c>
      <c r="AO1912">
        <v>5.95</v>
      </c>
      <c r="AP1912">
        <v>3.35</v>
      </c>
      <c r="AQ1912">
        <v>3.9</v>
      </c>
      <c r="AR1912">
        <v>3.9</v>
      </c>
      <c r="AS1912">
        <v>7.27</v>
      </c>
      <c r="AT1912">
        <v>4.83</v>
      </c>
      <c r="AU1912">
        <v>5.5</v>
      </c>
      <c r="AV1912">
        <v>5.5</v>
      </c>
      <c r="AW1912">
        <v>7.81</v>
      </c>
      <c r="AX1912">
        <v>5.38</v>
      </c>
      <c r="AY1912">
        <v>5.86</v>
      </c>
      <c r="AZ1912">
        <v>5.86</v>
      </c>
      <c r="BA1912">
        <v>8.82</v>
      </c>
      <c r="BB1912">
        <v>5.92</v>
      </c>
      <c r="BC1912">
        <v>6.33</v>
      </c>
      <c r="BD1912">
        <v>6.33</v>
      </c>
      <c r="BE1912">
        <v>9.5299999999999994</v>
      </c>
      <c r="BF1912">
        <v>5.7</v>
      </c>
      <c r="BG1912">
        <v>5.27</v>
      </c>
      <c r="BH1912">
        <v>5.7</v>
      </c>
      <c r="BI1912"/>
      <c r="BJ1912"/>
      <c r="BK1912"/>
      <c r="BL1912"/>
      <c r="BM1912"/>
      <c r="BN1912"/>
      <c r="BO1912"/>
      <c r="BP1912"/>
      <c r="BQ1912" t="s">
        <v>3348</v>
      </c>
      <c r="BR1912" t="s">
        <v>67</v>
      </c>
      <c r="BS1912" s="1">
        <v>44886</v>
      </c>
      <c r="BT1912" t="s">
        <v>3311</v>
      </c>
      <c r="BU1912">
        <v>3596</v>
      </c>
      <c r="BV1912"/>
      <c r="BW1912"/>
      <c r="BX1912"/>
      <c r="BY1912"/>
      <c r="BZ1912"/>
    </row>
    <row r="1913" spans="1:78" s="10" customFormat="1" x14ac:dyDescent="0.2">
      <c r="A1913" t="s">
        <v>880</v>
      </c>
      <c r="B1913"/>
      <c r="C1913" t="s">
        <v>1483</v>
      </c>
      <c r="D1913" t="s">
        <v>108</v>
      </c>
      <c r="E1913" t="s">
        <v>881</v>
      </c>
      <c r="F1913" t="s">
        <v>882</v>
      </c>
      <c r="G1913" t="s">
        <v>881</v>
      </c>
      <c r="H1913" t="s">
        <v>882</v>
      </c>
      <c r="I1913"/>
      <c r="J1913"/>
      <c r="K1913"/>
      <c r="L1913"/>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t="s">
        <v>883</v>
      </c>
      <c r="BR1913" t="s">
        <v>67</v>
      </c>
      <c r="BS1913"/>
      <c r="BT1913" t="s">
        <v>884</v>
      </c>
      <c r="BU1913">
        <v>3647</v>
      </c>
      <c r="BV1913" t="s">
        <v>60</v>
      </c>
      <c r="BW1913" t="s">
        <v>884</v>
      </c>
      <c r="BX1913"/>
      <c r="BY1913"/>
      <c r="BZ1913"/>
    </row>
    <row r="1914" spans="1:78" s="10" customFormat="1" x14ac:dyDescent="0.2">
      <c r="A1914" t="s">
        <v>885</v>
      </c>
      <c r="B1914"/>
      <c r="C1914" t="s">
        <v>1483</v>
      </c>
      <c r="D1914" t="s">
        <v>108</v>
      </c>
      <c r="E1914" t="s">
        <v>881</v>
      </c>
      <c r="F1914" t="s">
        <v>882</v>
      </c>
      <c r="G1914" t="s">
        <v>881</v>
      </c>
      <c r="H1914" t="s">
        <v>882</v>
      </c>
      <c r="I1914"/>
      <c r="J1914"/>
      <c r="K1914"/>
      <c r="L191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t="s">
        <v>67</v>
      </c>
      <c r="BS1914"/>
      <c r="BT1914" t="s">
        <v>884</v>
      </c>
      <c r="BU1914">
        <v>3647</v>
      </c>
      <c r="BV1914" t="s">
        <v>60</v>
      </c>
      <c r="BW1914" t="s">
        <v>884</v>
      </c>
      <c r="BX1914"/>
      <c r="BY1914"/>
      <c r="BZ1914"/>
    </row>
    <row r="1915" spans="1:78" s="10" customFormat="1" x14ac:dyDescent="0.2">
      <c r="A1915" s="10" t="s">
        <v>3345</v>
      </c>
      <c r="C1915" s="10" t="s">
        <v>1483</v>
      </c>
      <c r="D1915" s="10" t="s">
        <v>108</v>
      </c>
      <c r="E1915" s="10" t="s">
        <v>881</v>
      </c>
      <c r="F1915" s="10" t="s">
        <v>882</v>
      </c>
      <c r="G1915" s="10" t="s">
        <v>881</v>
      </c>
      <c r="H1915" s="10" t="s">
        <v>882</v>
      </c>
      <c r="BR1915" s="10" t="s">
        <v>67</v>
      </c>
      <c r="BS1915" s="12">
        <v>44886</v>
      </c>
      <c r="BT1915" s="10" t="s">
        <v>3311</v>
      </c>
      <c r="BU1915" s="10">
        <v>3596</v>
      </c>
      <c r="BV1915" s="10" t="s">
        <v>60</v>
      </c>
      <c r="BW1915" s="10" t="s">
        <v>3311</v>
      </c>
      <c r="BX1915"/>
      <c r="BY1915"/>
      <c r="BZ1915"/>
    </row>
    <row r="1916" spans="1:78" s="10" customFormat="1" x14ac:dyDescent="0.2">
      <c r="A1916" s="10" t="s">
        <v>3344</v>
      </c>
      <c r="C1916" s="10" t="s">
        <v>1483</v>
      </c>
      <c r="D1916" s="10" t="s">
        <v>108</v>
      </c>
      <c r="E1916" s="10" t="s">
        <v>881</v>
      </c>
      <c r="F1916" s="10" t="s">
        <v>882</v>
      </c>
      <c r="G1916" s="10" t="s">
        <v>881</v>
      </c>
      <c r="H1916" s="10" t="s">
        <v>882</v>
      </c>
      <c r="BR1916" s="10" t="s">
        <v>67</v>
      </c>
      <c r="BS1916" s="12">
        <v>44886</v>
      </c>
      <c r="BT1916" s="10" t="s">
        <v>3311</v>
      </c>
      <c r="BU1916" s="10">
        <v>3596</v>
      </c>
      <c r="BV1916" s="10" t="s">
        <v>60</v>
      </c>
      <c r="BW1916" s="10" t="s">
        <v>3311</v>
      </c>
      <c r="BX1916"/>
      <c r="BY1916"/>
      <c r="BZ1916"/>
    </row>
    <row r="1917" spans="1:78" x14ac:dyDescent="0.2">
      <c r="A1917" t="s">
        <v>94</v>
      </c>
      <c r="C1917" t="s">
        <v>1483</v>
      </c>
      <c r="D1917" t="s">
        <v>108</v>
      </c>
      <c r="E1917" t="s">
        <v>881</v>
      </c>
      <c r="F1917" t="s">
        <v>882</v>
      </c>
      <c r="G1917" t="s">
        <v>881</v>
      </c>
      <c r="H1917" t="s">
        <v>882</v>
      </c>
      <c r="K1917" t="s">
        <v>415</v>
      </c>
      <c r="L1917" t="s">
        <v>887</v>
      </c>
      <c r="M1917">
        <v>4.24</v>
      </c>
      <c r="P1917">
        <v>3.33</v>
      </c>
      <c r="Q1917">
        <v>6.04</v>
      </c>
      <c r="T1917">
        <v>6.43</v>
      </c>
      <c r="U1917">
        <v>7.59</v>
      </c>
      <c r="X1917">
        <v>8.9499999999999993</v>
      </c>
      <c r="Y1917">
        <v>8.9499999999999993</v>
      </c>
      <c r="Z1917">
        <v>10.56</v>
      </c>
      <c r="AA1917">
        <v>10.25</v>
      </c>
      <c r="AB1917">
        <v>10.56</v>
      </c>
      <c r="AC1917">
        <v>10.199999999999999</v>
      </c>
      <c r="AD1917">
        <v>12.29</v>
      </c>
      <c r="AE1917">
        <v>11.25</v>
      </c>
      <c r="AF1917">
        <v>12.29</v>
      </c>
      <c r="AG1917">
        <v>9.0299999999999994</v>
      </c>
      <c r="AH1917">
        <v>11.53</v>
      </c>
      <c r="AI1917">
        <v>10.44</v>
      </c>
      <c r="AJ1917">
        <v>11.53</v>
      </c>
      <c r="AK1917">
        <v>3.4</v>
      </c>
      <c r="AN1917">
        <v>2.4300000000000002</v>
      </c>
      <c r="AO1917">
        <v>5.45</v>
      </c>
      <c r="AR1917">
        <v>3.45</v>
      </c>
      <c r="AS1917">
        <v>7.79</v>
      </c>
      <c r="AT1917">
        <v>4.83</v>
      </c>
      <c r="AU1917">
        <v>5.29</v>
      </c>
      <c r="AV1917">
        <v>5.29</v>
      </c>
      <c r="AW1917">
        <v>7.86</v>
      </c>
      <c r="AX1917">
        <v>5.74</v>
      </c>
      <c r="AY1917">
        <v>5.99</v>
      </c>
      <c r="AZ1917">
        <v>5.99</v>
      </c>
      <c r="BA1917">
        <v>8.9499999999999993</v>
      </c>
      <c r="BB1917">
        <v>6.37</v>
      </c>
      <c r="BC1917">
        <v>6.17</v>
      </c>
      <c r="BD1917">
        <v>6.37</v>
      </c>
      <c r="BE1917">
        <v>9.82</v>
      </c>
      <c r="BF1917">
        <v>6.08</v>
      </c>
      <c r="BG1917">
        <v>5.29</v>
      </c>
      <c r="BH1917">
        <v>6.08</v>
      </c>
      <c r="BR1917" t="s">
        <v>67</v>
      </c>
      <c r="BS1917"/>
      <c r="BT1917" t="s">
        <v>884</v>
      </c>
      <c r="BU1917">
        <v>3647</v>
      </c>
    </row>
    <row r="1918" spans="1:78" x14ac:dyDescent="0.2">
      <c r="A1918" t="s">
        <v>888</v>
      </c>
      <c r="C1918" t="s">
        <v>1483</v>
      </c>
      <c r="D1918" t="s">
        <v>108</v>
      </c>
      <c r="E1918" t="s">
        <v>881</v>
      </c>
      <c r="F1918" t="s">
        <v>882</v>
      </c>
      <c r="G1918" t="s">
        <v>881</v>
      </c>
      <c r="H1918" t="s">
        <v>882</v>
      </c>
      <c r="Y1918">
        <v>6.3</v>
      </c>
      <c r="AB1918">
        <v>11.5</v>
      </c>
      <c r="BR1918" t="s">
        <v>67</v>
      </c>
      <c r="BS1918"/>
      <c r="BT1918" t="s">
        <v>785</v>
      </c>
      <c r="BU1918">
        <v>3806</v>
      </c>
    </row>
    <row r="1919" spans="1:78" s="10" customFormat="1" x14ac:dyDescent="0.2">
      <c r="A1919" t="s">
        <v>889</v>
      </c>
      <c r="B1919"/>
      <c r="C1919" t="s">
        <v>1483</v>
      </c>
      <c r="D1919" t="s">
        <v>108</v>
      </c>
      <c r="E1919" t="s">
        <v>881</v>
      </c>
      <c r="F1919" t="s">
        <v>882</v>
      </c>
      <c r="G1919" t="s">
        <v>881</v>
      </c>
      <c r="H1919" t="s">
        <v>882</v>
      </c>
      <c r="I1919"/>
      <c r="J1919"/>
      <c r="K1919"/>
      <c r="L1919"/>
      <c r="M1919"/>
      <c r="N1919"/>
      <c r="O1919"/>
      <c r="P1919"/>
      <c r="Q1919"/>
      <c r="R1919"/>
      <c r="S1919"/>
      <c r="T1919"/>
      <c r="U1919"/>
      <c r="V1919"/>
      <c r="W1919"/>
      <c r="X1919"/>
      <c r="Y1919"/>
      <c r="Z1919"/>
      <c r="AA1919"/>
      <c r="AB1919"/>
      <c r="AC1919">
        <v>7.9</v>
      </c>
      <c r="AD1919"/>
      <c r="AE1919"/>
      <c r="AF1919">
        <v>11</v>
      </c>
      <c r="AG1919">
        <v>8.1</v>
      </c>
      <c r="AH1919"/>
      <c r="AI1919"/>
      <c r="AJ1919">
        <v>11.6</v>
      </c>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t="s">
        <v>67</v>
      </c>
      <c r="BS1919"/>
      <c r="BT1919" t="s">
        <v>785</v>
      </c>
      <c r="BU1919">
        <v>3806</v>
      </c>
      <c r="BV1919" t="s">
        <v>60</v>
      </c>
      <c r="BW1919" t="s">
        <v>785</v>
      </c>
      <c r="BX1919"/>
      <c r="BY1919"/>
      <c r="BZ1919"/>
    </row>
    <row r="1920" spans="1:78" x14ac:dyDescent="0.2">
      <c r="A1920" t="s">
        <v>890</v>
      </c>
      <c r="C1920" t="s">
        <v>1483</v>
      </c>
      <c r="D1920" t="s">
        <v>108</v>
      </c>
      <c r="E1920" t="s">
        <v>881</v>
      </c>
      <c r="F1920" t="s">
        <v>882</v>
      </c>
      <c r="G1920" t="s">
        <v>881</v>
      </c>
      <c r="H1920" t="s">
        <v>882</v>
      </c>
      <c r="BQ1920" t="s">
        <v>891</v>
      </c>
      <c r="BR1920" t="s">
        <v>67</v>
      </c>
      <c r="BS1920"/>
      <c r="BT1920" t="s">
        <v>884</v>
      </c>
      <c r="BU1920">
        <v>3647</v>
      </c>
      <c r="BV1920" t="s">
        <v>60</v>
      </c>
      <c r="BW1920" t="s">
        <v>884</v>
      </c>
    </row>
    <row r="1921" spans="1:78" ht="16" x14ac:dyDescent="0.2">
      <c r="C1921" t="s">
        <v>1483</v>
      </c>
      <c r="D1921" t="s">
        <v>108</v>
      </c>
      <c r="E1921" t="s">
        <v>881</v>
      </c>
      <c r="F1921" t="s">
        <v>882</v>
      </c>
      <c r="G1921" t="s">
        <v>881</v>
      </c>
      <c r="H1921" t="s">
        <v>882</v>
      </c>
      <c r="AC1921">
        <v>9</v>
      </c>
      <c r="AF1921">
        <v>10</v>
      </c>
      <c r="BQ1921" t="s">
        <v>886</v>
      </c>
      <c r="BR1921" t="s">
        <v>67</v>
      </c>
      <c r="BS1921"/>
      <c r="BT1921" t="s">
        <v>2978</v>
      </c>
      <c r="BU1921" s="40">
        <v>53224</v>
      </c>
    </row>
    <row r="1922" spans="1:78" x14ac:dyDescent="0.2">
      <c r="A1922" s="11" t="s">
        <v>1700</v>
      </c>
      <c r="B1922" s="11"/>
      <c r="C1922" s="11" t="s">
        <v>1483</v>
      </c>
      <c r="D1922" s="11" t="s">
        <v>108</v>
      </c>
      <c r="E1922" s="11" t="s">
        <v>881</v>
      </c>
      <c r="F1922" s="11" t="s">
        <v>882</v>
      </c>
      <c r="G1922" s="11" t="s">
        <v>881</v>
      </c>
      <c r="H1922" s="11" t="s">
        <v>1688</v>
      </c>
      <c r="I1922" s="11"/>
      <c r="J1922" s="11"/>
      <c r="K1922" s="11"/>
      <c r="L1922" s="11"/>
      <c r="M1922" s="11"/>
      <c r="N1922" s="11"/>
      <c r="O1922" s="11"/>
      <c r="P1922" s="11"/>
      <c r="Q1922" s="11"/>
      <c r="R1922" s="11"/>
      <c r="S1922" s="11"/>
      <c r="T1922" s="11"/>
      <c r="U1922" s="11"/>
      <c r="V1922" s="11"/>
      <c r="W1922" s="11"/>
      <c r="X1922" s="11"/>
      <c r="Y1922" s="11"/>
      <c r="Z1922" s="11"/>
      <c r="AA1922" s="11"/>
      <c r="AB1922" s="11"/>
      <c r="AC1922" s="11"/>
      <c r="AD1922" s="11"/>
      <c r="AE1922" s="11"/>
      <c r="AF1922" s="11"/>
      <c r="AG1922" s="11"/>
      <c r="AH1922" s="11"/>
      <c r="AI1922" s="11"/>
      <c r="AJ1922" s="11"/>
      <c r="AK1922" s="11"/>
      <c r="AL1922" s="11"/>
      <c r="AM1922" s="11"/>
      <c r="AN1922" s="11"/>
      <c r="AO1922" s="11"/>
      <c r="AP1922" s="11"/>
      <c r="AQ1922" s="11"/>
      <c r="AR1922" s="11"/>
      <c r="AS1922" s="11"/>
      <c r="AT1922" s="11"/>
      <c r="AU1922" s="11"/>
      <c r="AV1922" s="11"/>
      <c r="AW1922" s="11"/>
      <c r="AX1922" s="11"/>
      <c r="AY1922" s="11"/>
      <c r="AZ1922" s="11"/>
      <c r="BA1922" s="11"/>
      <c r="BB1922" s="11"/>
      <c r="BC1922" s="11"/>
      <c r="BD1922" s="11"/>
      <c r="BE1922" s="11"/>
      <c r="BF1922" s="11"/>
      <c r="BG1922" s="11"/>
      <c r="BH1922" s="11"/>
      <c r="BI1922" s="11"/>
      <c r="BJ1922" s="11"/>
      <c r="BK1922" s="11"/>
      <c r="BL1922" s="11"/>
      <c r="BM1922" s="11"/>
      <c r="BN1922" s="11"/>
      <c r="BO1922" s="11"/>
      <c r="BP1922" s="11"/>
      <c r="BQ1922" s="11"/>
      <c r="BR1922" s="11"/>
      <c r="BS1922" s="11"/>
      <c r="BT1922" s="11"/>
      <c r="BU1922" s="11"/>
      <c r="BV1922" s="11"/>
      <c r="BW1922" s="11"/>
    </row>
    <row r="1923" spans="1:78" x14ac:dyDescent="0.2">
      <c r="A1923" t="s">
        <v>3320</v>
      </c>
      <c r="C1923" t="s">
        <v>1483</v>
      </c>
      <c r="D1923" t="s">
        <v>108</v>
      </c>
      <c r="E1923" t="s">
        <v>881</v>
      </c>
      <c r="F1923" t="s">
        <v>882</v>
      </c>
      <c r="G1923" t="s">
        <v>881</v>
      </c>
      <c r="H1923" t="s">
        <v>1688</v>
      </c>
      <c r="U1923">
        <v>7.75</v>
      </c>
      <c r="X1923">
        <v>9</v>
      </c>
      <c r="Y1923">
        <v>9.6999999999999993</v>
      </c>
      <c r="AB1923">
        <v>10.6</v>
      </c>
      <c r="AC1923">
        <v>9.8000000000000007</v>
      </c>
      <c r="AF1923">
        <v>12</v>
      </c>
      <c r="AO1923">
        <v>6.5</v>
      </c>
      <c r="AR1923">
        <v>4</v>
      </c>
      <c r="AS1923">
        <v>8.4</v>
      </c>
      <c r="AT1923">
        <v>5.35</v>
      </c>
      <c r="AU1923">
        <v>5.9</v>
      </c>
      <c r="AV1923">
        <v>5.9</v>
      </c>
      <c r="AW1923">
        <v>9.67</v>
      </c>
      <c r="AX1923">
        <v>6.03</v>
      </c>
      <c r="AY1923">
        <v>6.23</v>
      </c>
      <c r="AZ1923">
        <v>6.23</v>
      </c>
      <c r="BA1923">
        <v>10</v>
      </c>
      <c r="BB1923">
        <v>6.6</v>
      </c>
      <c r="BC1923">
        <v>6.65</v>
      </c>
      <c r="BD1923">
        <v>6.65</v>
      </c>
      <c r="BE1923">
        <v>11</v>
      </c>
      <c r="BF1923">
        <v>6</v>
      </c>
      <c r="BG1923">
        <v>5.7</v>
      </c>
      <c r="BH1923">
        <v>6</v>
      </c>
      <c r="BR1923" t="s">
        <v>67</v>
      </c>
      <c r="BS1923" s="1">
        <v>44886</v>
      </c>
      <c r="BT1923" t="s">
        <v>3311</v>
      </c>
      <c r="BU1923">
        <v>3596</v>
      </c>
    </row>
    <row r="1924" spans="1:78" x14ac:dyDescent="0.2">
      <c r="A1924" s="10" t="s">
        <v>3350</v>
      </c>
      <c r="B1924" s="10"/>
      <c r="C1924" s="10" t="s">
        <v>1483</v>
      </c>
      <c r="D1924" s="10" t="s">
        <v>108</v>
      </c>
      <c r="E1924" s="10" t="s">
        <v>881</v>
      </c>
      <c r="F1924" s="10" t="s">
        <v>882</v>
      </c>
      <c r="G1924" s="10" t="s">
        <v>881</v>
      </c>
      <c r="H1924" s="10" t="s">
        <v>1688</v>
      </c>
      <c r="I1924" s="10"/>
      <c r="J1924" s="10"/>
      <c r="K1924" s="10"/>
      <c r="L1924" s="10"/>
      <c r="M1924" s="10"/>
      <c r="N1924" s="10"/>
      <c r="O1924" s="10"/>
      <c r="P1924" s="10"/>
      <c r="Q1924" s="10"/>
      <c r="R1924" s="10"/>
      <c r="S1924" s="10"/>
      <c r="T1924" s="10"/>
      <c r="U1924" s="10"/>
      <c r="V1924" s="10"/>
      <c r="W1924" s="10"/>
      <c r="X1924" s="10"/>
      <c r="Y1924" s="10"/>
      <c r="Z1924" s="10"/>
      <c r="AA1924" s="10"/>
      <c r="AB1924" s="10"/>
      <c r="AC1924" s="10"/>
      <c r="AD1924" s="10"/>
      <c r="AE1924" s="10"/>
      <c r="AF1924" s="10"/>
      <c r="AG1924" s="10"/>
      <c r="AH1924" s="10"/>
      <c r="AI1924" s="10"/>
      <c r="AJ1924" s="10"/>
      <c r="AK1924" s="10"/>
      <c r="AL1924" s="10"/>
      <c r="AM1924" s="10"/>
      <c r="AN1924" s="10"/>
      <c r="AO1924" s="10"/>
      <c r="AP1924" s="10"/>
      <c r="AQ1924" s="10"/>
      <c r="AR1924" s="10"/>
      <c r="AS1924" s="10"/>
      <c r="AT1924" s="10"/>
      <c r="AU1924" s="10"/>
      <c r="AV1924" s="10"/>
      <c r="AW1924" s="10"/>
      <c r="AX1924" s="10"/>
      <c r="AY1924" s="10"/>
      <c r="AZ1924" s="10"/>
      <c r="BA1924" s="10"/>
      <c r="BB1924" s="10"/>
      <c r="BC1924" s="10"/>
      <c r="BD1924" s="10"/>
      <c r="BE1924" s="10"/>
      <c r="BF1924" s="10"/>
      <c r="BG1924" s="10"/>
      <c r="BH1924" s="10"/>
      <c r="BI1924" s="10"/>
      <c r="BJ1924" s="10"/>
      <c r="BK1924" s="10"/>
      <c r="BL1924" s="10"/>
      <c r="BM1924" s="10"/>
      <c r="BN1924" s="10"/>
      <c r="BO1924" s="10"/>
      <c r="BP1924" s="10"/>
      <c r="BQ1924" s="10"/>
      <c r="BR1924" s="10" t="s">
        <v>67</v>
      </c>
      <c r="BS1924" s="12">
        <v>44886</v>
      </c>
      <c r="BT1924" s="10" t="s">
        <v>3311</v>
      </c>
      <c r="BU1924" s="10">
        <v>3596</v>
      </c>
      <c r="BV1924" s="10" t="s">
        <v>60</v>
      </c>
      <c r="BW1924" s="10" t="s">
        <v>3311</v>
      </c>
    </row>
    <row r="1925" spans="1:78" s="10" customFormat="1" x14ac:dyDescent="0.2">
      <c r="A1925" s="10" t="s">
        <v>3351</v>
      </c>
      <c r="C1925" s="10" t="s">
        <v>1483</v>
      </c>
      <c r="D1925" s="10" t="s">
        <v>108</v>
      </c>
      <c r="E1925" s="10" t="s">
        <v>881</v>
      </c>
      <c r="F1925" s="10" t="s">
        <v>882</v>
      </c>
      <c r="G1925" s="10" t="s">
        <v>881</v>
      </c>
      <c r="H1925" s="10" t="s">
        <v>1688</v>
      </c>
      <c r="BR1925" s="10" t="s">
        <v>67</v>
      </c>
      <c r="BS1925" s="12">
        <v>44886</v>
      </c>
      <c r="BT1925" s="10" t="s">
        <v>3311</v>
      </c>
      <c r="BU1925" s="10">
        <v>3596</v>
      </c>
      <c r="BV1925" s="10" t="s">
        <v>60</v>
      </c>
      <c r="BW1925" s="10" t="s">
        <v>3311</v>
      </c>
      <c r="BX1925"/>
      <c r="BY1925"/>
      <c r="BZ1925"/>
    </row>
    <row r="1926" spans="1:78" x14ac:dyDescent="0.2">
      <c r="A1926" s="11" t="s">
        <v>1700</v>
      </c>
      <c r="B1926" s="11"/>
      <c r="C1926" s="11" t="s">
        <v>1483</v>
      </c>
      <c r="D1926" s="11" t="s">
        <v>108</v>
      </c>
      <c r="E1926" s="11" t="s">
        <v>881</v>
      </c>
      <c r="F1926" s="11" t="s">
        <v>882</v>
      </c>
      <c r="G1926" s="11" t="s">
        <v>881</v>
      </c>
      <c r="H1926" s="11" t="s">
        <v>892</v>
      </c>
      <c r="I1926" s="11"/>
      <c r="J1926" s="11"/>
      <c r="K1926" s="11"/>
      <c r="L1926" s="11"/>
      <c r="M1926" s="11"/>
      <c r="N1926" s="11"/>
      <c r="O1926" s="11"/>
      <c r="P1926" s="11"/>
      <c r="Q1926" s="11"/>
      <c r="R1926" s="11"/>
      <c r="S1926" s="11"/>
      <c r="T1926" s="11"/>
      <c r="U1926" s="11"/>
      <c r="V1926" s="11"/>
      <c r="W1926" s="11"/>
      <c r="X1926" s="11"/>
      <c r="Y1926" s="11"/>
      <c r="Z1926" s="11"/>
      <c r="AA1926" s="11"/>
      <c r="AB1926" s="11"/>
      <c r="AC1926" s="11"/>
      <c r="AD1926" s="11"/>
      <c r="AE1926" s="11"/>
      <c r="AF1926" s="11"/>
      <c r="AG1926" s="11"/>
      <c r="AH1926" s="11"/>
      <c r="AI1926" s="11"/>
      <c r="AJ1926" s="11"/>
      <c r="AK1926" s="11"/>
      <c r="AL1926" s="11"/>
      <c r="AM1926" s="11"/>
      <c r="AN1926" s="11"/>
      <c r="AO1926" s="11"/>
      <c r="AP1926" s="11"/>
      <c r="AQ1926" s="11"/>
      <c r="AR1926" s="11"/>
      <c r="AS1926" s="11"/>
      <c r="AT1926" s="11"/>
      <c r="AU1926" s="11"/>
      <c r="AV1926" s="11"/>
      <c r="AW1926" s="11"/>
      <c r="AX1926" s="11"/>
      <c r="AY1926" s="11"/>
      <c r="AZ1926" s="11"/>
      <c r="BA1926" s="11"/>
      <c r="BB1926" s="11"/>
      <c r="BC1926" s="11"/>
      <c r="BD1926" s="11"/>
      <c r="BE1926" s="11"/>
      <c r="BF1926" s="11"/>
      <c r="BG1926" s="11"/>
      <c r="BH1926" s="11"/>
      <c r="BI1926" s="11"/>
      <c r="BJ1926" s="11"/>
      <c r="BK1926" s="11"/>
      <c r="BL1926" s="11"/>
      <c r="BM1926" s="11"/>
      <c r="BN1926" s="11"/>
      <c r="BO1926" s="11"/>
      <c r="BP1926" s="11"/>
      <c r="BQ1926" s="11"/>
      <c r="BR1926" s="11"/>
      <c r="BS1926" s="11"/>
      <c r="BT1926" s="11"/>
      <c r="BU1926" s="11"/>
      <c r="BV1926" s="11"/>
      <c r="BW1926" s="11"/>
    </row>
    <row r="1927" spans="1:78" x14ac:dyDescent="0.2">
      <c r="C1927" t="s">
        <v>1483</v>
      </c>
      <c r="D1927" t="s">
        <v>108</v>
      </c>
      <c r="E1927" t="s">
        <v>881</v>
      </c>
      <c r="F1927" t="s">
        <v>882</v>
      </c>
      <c r="G1927" t="s">
        <v>881</v>
      </c>
      <c r="H1927" t="s">
        <v>892</v>
      </c>
      <c r="M1927">
        <v>5</v>
      </c>
      <c r="Q1927">
        <v>6</v>
      </c>
      <c r="T1927">
        <v>7</v>
      </c>
      <c r="U1927">
        <v>8</v>
      </c>
      <c r="X1927">
        <v>10</v>
      </c>
      <c r="AC1927">
        <v>11</v>
      </c>
      <c r="AF1927">
        <v>13</v>
      </c>
      <c r="AK1927">
        <v>9.1999999999999993</v>
      </c>
      <c r="AN1927">
        <v>6.2</v>
      </c>
      <c r="AO1927">
        <v>5.8</v>
      </c>
      <c r="AS1927">
        <v>9</v>
      </c>
      <c r="AV1927">
        <v>6</v>
      </c>
      <c r="BR1927" t="s">
        <v>67</v>
      </c>
      <c r="BS1927" s="1">
        <v>44797</v>
      </c>
      <c r="BT1927" t="s">
        <v>73</v>
      </c>
      <c r="BU1927">
        <v>36083</v>
      </c>
      <c r="BV1927" t="s">
        <v>60</v>
      </c>
      <c r="BW1927" t="s">
        <v>73</v>
      </c>
    </row>
    <row r="1928" spans="1:78" x14ac:dyDescent="0.2">
      <c r="A1928" t="s">
        <v>893</v>
      </c>
      <c r="C1928" t="s">
        <v>1483</v>
      </c>
      <c r="D1928" t="s">
        <v>108</v>
      </c>
      <c r="E1928" t="s">
        <v>881</v>
      </c>
      <c r="F1928" t="s">
        <v>1686</v>
      </c>
      <c r="G1928" t="s">
        <v>881</v>
      </c>
      <c r="H1928" t="s">
        <v>894</v>
      </c>
      <c r="AC1928">
        <v>6.3650000000000002</v>
      </c>
      <c r="AF1928">
        <v>7.7750000000000004</v>
      </c>
      <c r="AG1928">
        <v>5.39</v>
      </c>
      <c r="BE1928">
        <v>6.5</v>
      </c>
      <c r="BH1928">
        <v>3.84</v>
      </c>
      <c r="BR1928" t="s">
        <v>67</v>
      </c>
      <c r="BS1928"/>
      <c r="BT1928" t="s">
        <v>464</v>
      </c>
      <c r="BU1928">
        <v>2672</v>
      </c>
      <c r="BV1928" t="s">
        <v>60</v>
      </c>
      <c r="BW1928" t="s">
        <v>464</v>
      </c>
    </row>
    <row r="1929" spans="1:78" x14ac:dyDescent="0.2">
      <c r="A1929" t="s">
        <v>895</v>
      </c>
      <c r="C1929" t="s">
        <v>1483</v>
      </c>
      <c r="D1929" t="s">
        <v>108</v>
      </c>
      <c r="E1929" t="s">
        <v>881</v>
      </c>
      <c r="F1929" t="s">
        <v>1686</v>
      </c>
      <c r="G1929" t="s">
        <v>881</v>
      </c>
      <c r="H1929" t="s">
        <v>894</v>
      </c>
      <c r="U1929">
        <v>4.1500000000000004</v>
      </c>
      <c r="Y1929">
        <v>5.24</v>
      </c>
      <c r="AC1929">
        <v>6.05</v>
      </c>
      <c r="BQ1929" t="s">
        <v>896</v>
      </c>
      <c r="BR1929" t="s">
        <v>67</v>
      </c>
      <c r="BS1929"/>
      <c r="BT1929" t="s">
        <v>464</v>
      </c>
      <c r="BU1929">
        <v>2672</v>
      </c>
      <c r="BV1929" t="s">
        <v>60</v>
      </c>
      <c r="BW1929" t="s">
        <v>464</v>
      </c>
    </row>
    <row r="1930" spans="1:78" x14ac:dyDescent="0.2">
      <c r="A1930" t="s">
        <v>897</v>
      </c>
      <c r="C1930" t="s">
        <v>1483</v>
      </c>
      <c r="D1930" t="s">
        <v>108</v>
      </c>
      <c r="E1930" t="s">
        <v>881</v>
      </c>
      <c r="F1930" t="s">
        <v>1686</v>
      </c>
      <c r="G1930" t="s">
        <v>881</v>
      </c>
      <c r="H1930" t="s">
        <v>894</v>
      </c>
      <c r="Y1930">
        <v>5.61</v>
      </c>
      <c r="AC1930">
        <v>6.67</v>
      </c>
      <c r="AF1930">
        <v>7.92</v>
      </c>
      <c r="BR1930" t="s">
        <v>67</v>
      </c>
      <c r="BS1930"/>
      <c r="BT1930" t="s">
        <v>464</v>
      </c>
      <c r="BU1930">
        <v>2672</v>
      </c>
      <c r="BV1930" t="s">
        <v>60</v>
      </c>
      <c r="BW1930" t="s">
        <v>464</v>
      </c>
    </row>
    <row r="1931" spans="1:78" x14ac:dyDescent="0.2">
      <c r="A1931" t="s">
        <v>898</v>
      </c>
      <c r="C1931" t="s">
        <v>1483</v>
      </c>
      <c r="D1931" t="s">
        <v>108</v>
      </c>
      <c r="E1931" t="s">
        <v>881</v>
      </c>
      <c r="F1931" t="s">
        <v>1686</v>
      </c>
      <c r="G1931" t="s">
        <v>881</v>
      </c>
      <c r="H1931" t="s">
        <v>894</v>
      </c>
      <c r="AG1931">
        <v>5.29</v>
      </c>
      <c r="AJ1931">
        <v>8.4700000000000006</v>
      </c>
      <c r="BR1931" t="s">
        <v>67</v>
      </c>
      <c r="BS1931"/>
      <c r="BT1931" t="s">
        <v>464</v>
      </c>
      <c r="BU1931">
        <v>2672</v>
      </c>
      <c r="BV1931" t="s">
        <v>60</v>
      </c>
      <c r="BW1931" t="s">
        <v>464</v>
      </c>
    </row>
    <row r="1932" spans="1:78" x14ac:dyDescent="0.2">
      <c r="A1932" t="s">
        <v>899</v>
      </c>
      <c r="C1932" t="s">
        <v>1483</v>
      </c>
      <c r="D1932" t="s">
        <v>108</v>
      </c>
      <c r="E1932" t="s">
        <v>881</v>
      </c>
      <c r="F1932" t="s">
        <v>1686</v>
      </c>
      <c r="G1932" t="s">
        <v>881</v>
      </c>
      <c r="H1932" t="s">
        <v>894</v>
      </c>
      <c r="AC1932">
        <v>6.42</v>
      </c>
      <c r="BR1932" t="s">
        <v>67</v>
      </c>
      <c r="BS1932"/>
      <c r="BT1932" t="s">
        <v>464</v>
      </c>
      <c r="BU1932">
        <v>2672</v>
      </c>
      <c r="BV1932" t="s">
        <v>60</v>
      </c>
      <c r="BW1932" t="s">
        <v>464</v>
      </c>
    </row>
    <row r="1933" spans="1:78" x14ac:dyDescent="0.2">
      <c r="A1933" t="s">
        <v>900</v>
      </c>
      <c r="C1933" t="s">
        <v>1483</v>
      </c>
      <c r="D1933" t="s">
        <v>108</v>
      </c>
      <c r="E1933" t="s">
        <v>881</v>
      </c>
      <c r="F1933" t="s">
        <v>1686</v>
      </c>
      <c r="G1933" t="s">
        <v>881</v>
      </c>
      <c r="H1933" t="s">
        <v>894</v>
      </c>
      <c r="AW1933">
        <v>4.7</v>
      </c>
      <c r="AZ1933">
        <v>4</v>
      </c>
      <c r="BR1933" t="s">
        <v>67</v>
      </c>
      <c r="BS1933"/>
      <c r="BT1933" t="s">
        <v>464</v>
      </c>
      <c r="BU1933">
        <v>2672</v>
      </c>
      <c r="BV1933" t="s">
        <v>60</v>
      </c>
      <c r="BW1933" t="s">
        <v>464</v>
      </c>
    </row>
    <row r="1934" spans="1:78" x14ac:dyDescent="0.2">
      <c r="A1934" s="11" t="s">
        <v>1700</v>
      </c>
      <c r="B1934" s="11"/>
      <c r="C1934" s="11" t="s">
        <v>1483</v>
      </c>
      <c r="D1934" s="11" t="s">
        <v>108</v>
      </c>
      <c r="E1934" s="11" t="s">
        <v>881</v>
      </c>
      <c r="F1934" s="11" t="s">
        <v>1686</v>
      </c>
      <c r="G1934" s="11" t="s">
        <v>881</v>
      </c>
      <c r="H1934" s="11" t="s">
        <v>1686</v>
      </c>
      <c r="I1934" s="11"/>
      <c r="J1934" s="11"/>
      <c r="K1934" s="11"/>
      <c r="L1934" s="11"/>
      <c r="M1934" s="11"/>
      <c r="N1934" s="11"/>
      <c r="O1934" s="11"/>
      <c r="P1934" s="11"/>
      <c r="Q1934" s="11"/>
      <c r="R1934" s="11"/>
      <c r="S1934" s="11"/>
      <c r="T1934" s="11"/>
      <c r="U1934" s="11"/>
      <c r="V1934" s="11"/>
      <c r="W1934" s="11"/>
      <c r="X1934" s="11"/>
      <c r="Y1934" s="11"/>
      <c r="Z1934" s="11"/>
      <c r="AA1934" s="11"/>
      <c r="AB1934" s="11"/>
      <c r="AC1934" s="11"/>
      <c r="AD1934" s="11"/>
      <c r="AE1934" s="11"/>
      <c r="AF1934" s="11"/>
      <c r="AG1934" s="11"/>
      <c r="AH1934" s="11"/>
      <c r="AI1934" s="11"/>
      <c r="AJ1934" s="11"/>
      <c r="AK1934" s="11"/>
      <c r="AL1934" s="11"/>
      <c r="AM1934" s="11"/>
      <c r="AN1934" s="11"/>
      <c r="AO1934" s="11"/>
      <c r="AP1934" s="11"/>
      <c r="AQ1934" s="11"/>
      <c r="AR1934" s="11"/>
      <c r="AS1934" s="11"/>
      <c r="AT1934" s="11"/>
      <c r="AU1934" s="11"/>
      <c r="AV1934" s="11"/>
      <c r="AW1934" s="11"/>
      <c r="AX1934" s="11"/>
      <c r="AY1934" s="11"/>
      <c r="AZ1934" s="11"/>
      <c r="BA1934" s="11"/>
      <c r="BB1934" s="11"/>
      <c r="BC1934" s="11"/>
      <c r="BD1934" s="11"/>
      <c r="BE1934" s="11"/>
      <c r="BF1934" s="11"/>
      <c r="BG1934" s="11"/>
      <c r="BH1934" s="11"/>
      <c r="BI1934" s="11"/>
      <c r="BJ1934" s="11"/>
      <c r="BK1934" s="11"/>
      <c r="BL1934" s="11"/>
      <c r="BM1934" s="11"/>
      <c r="BN1934" s="11"/>
      <c r="BO1934" s="11"/>
      <c r="BP1934" s="11"/>
      <c r="BQ1934" s="11"/>
      <c r="BR1934" s="11"/>
      <c r="BS1934" s="11"/>
      <c r="BT1934" s="11"/>
      <c r="BU1934" s="11"/>
      <c r="BV1934" s="11"/>
      <c r="BW1934" s="11"/>
    </row>
    <row r="1935" spans="1:78" x14ac:dyDescent="0.2">
      <c r="C1935" t="s">
        <v>1483</v>
      </c>
      <c r="D1935" t="s">
        <v>108</v>
      </c>
      <c r="E1935" t="s">
        <v>881</v>
      </c>
      <c r="F1935" t="s">
        <v>901</v>
      </c>
      <c r="G1935" t="s">
        <v>881</v>
      </c>
      <c r="H1935" t="s">
        <v>902</v>
      </c>
      <c r="AO1935">
        <v>4.5</v>
      </c>
      <c r="AR1935">
        <v>4</v>
      </c>
      <c r="BA1935">
        <v>6</v>
      </c>
      <c r="BD1935">
        <v>4.4000000000000004</v>
      </c>
      <c r="BE1935">
        <v>6.5</v>
      </c>
      <c r="BH1935">
        <v>3.8</v>
      </c>
      <c r="BR1935" t="s">
        <v>67</v>
      </c>
      <c r="BS1935" s="1">
        <v>44797</v>
      </c>
      <c r="BT1935" t="s">
        <v>73</v>
      </c>
      <c r="BU1935">
        <v>36083</v>
      </c>
      <c r="BV1935" t="s">
        <v>60</v>
      </c>
      <c r="BW1935" t="s">
        <v>73</v>
      </c>
    </row>
    <row r="1936" spans="1:78" x14ac:dyDescent="0.2">
      <c r="A1936" s="11" t="s">
        <v>1700</v>
      </c>
      <c r="B1936" s="11"/>
      <c r="C1936" s="11" t="s">
        <v>1483</v>
      </c>
      <c r="D1936" s="11" t="s">
        <v>108</v>
      </c>
      <c r="E1936" s="11" t="s">
        <v>881</v>
      </c>
      <c r="F1936" s="11" t="s">
        <v>901</v>
      </c>
      <c r="G1936" s="11" t="s">
        <v>881</v>
      </c>
      <c r="H1936" s="11" t="s">
        <v>901</v>
      </c>
      <c r="I1936" s="11"/>
      <c r="J1936" s="11"/>
      <c r="K1936" s="11"/>
      <c r="L1936" s="11"/>
      <c r="M1936" s="11"/>
      <c r="N1936" s="11"/>
      <c r="O1936" s="11"/>
      <c r="P1936" s="11"/>
      <c r="Q1936" s="11"/>
      <c r="R1936" s="11"/>
      <c r="S1936" s="11"/>
      <c r="T1936" s="11"/>
      <c r="U1936" s="11"/>
      <c r="V1936" s="11"/>
      <c r="W1936" s="11"/>
      <c r="X1936" s="11"/>
      <c r="Y1936" s="11"/>
      <c r="Z1936" s="11"/>
      <c r="AA1936" s="11"/>
      <c r="AB1936" s="11"/>
      <c r="AC1936" s="11"/>
      <c r="AD1936" s="11"/>
      <c r="AE1936" s="11"/>
      <c r="AF1936" s="11"/>
      <c r="AG1936" s="11"/>
      <c r="AH1936" s="11"/>
      <c r="AI1936" s="11"/>
      <c r="AJ1936" s="11"/>
      <c r="AK1936" s="11"/>
      <c r="AL1936" s="11"/>
      <c r="AM1936" s="11"/>
      <c r="AN1936" s="11"/>
      <c r="AO1936" s="11"/>
      <c r="AP1936" s="11"/>
      <c r="AQ1936" s="11"/>
      <c r="AR1936" s="11"/>
      <c r="AS1936" s="11"/>
      <c r="AT1936" s="11"/>
      <c r="AU1936" s="11"/>
      <c r="AV1936" s="11"/>
      <c r="AW1936" s="11"/>
      <c r="AX1936" s="11"/>
      <c r="AY1936" s="11"/>
      <c r="AZ1936" s="11"/>
      <c r="BA1936" s="11"/>
      <c r="BB1936" s="11"/>
      <c r="BC1936" s="11"/>
      <c r="BD1936" s="11"/>
      <c r="BE1936" s="11"/>
      <c r="BF1936" s="11"/>
      <c r="BG1936" s="11"/>
      <c r="BH1936" s="11"/>
      <c r="BI1936" s="11"/>
      <c r="BJ1936" s="11"/>
      <c r="BK1936" s="11"/>
      <c r="BL1936" s="11"/>
      <c r="BM1936" s="11"/>
      <c r="BN1936" s="11"/>
      <c r="BO1936" s="11"/>
      <c r="BP1936" s="11"/>
      <c r="BQ1936" s="11"/>
      <c r="BR1936" s="11"/>
      <c r="BS1936" s="11"/>
      <c r="BT1936" s="11"/>
      <c r="BU1936" s="11"/>
      <c r="BV1936" s="11"/>
      <c r="BW1936" s="11"/>
      <c r="BX1936" s="10"/>
      <c r="BY1936" s="10"/>
      <c r="BZ1936" s="10"/>
    </row>
    <row r="1937" spans="1:78" x14ac:dyDescent="0.2">
      <c r="A1937" s="11" t="s">
        <v>1700</v>
      </c>
      <c r="B1937" s="11"/>
      <c r="C1937" s="11" t="s">
        <v>1483</v>
      </c>
      <c r="D1937" s="11" t="s">
        <v>108</v>
      </c>
      <c r="E1937" s="11" t="s">
        <v>881</v>
      </c>
      <c r="F1937" s="11"/>
      <c r="G1937" s="11" t="s">
        <v>1687</v>
      </c>
      <c r="H1937" s="11"/>
      <c r="I1937" s="11"/>
      <c r="J1937" s="11"/>
      <c r="K1937" s="11"/>
      <c r="L1937" s="11"/>
      <c r="M1937" s="11"/>
      <c r="N1937" s="11"/>
      <c r="O1937" s="11"/>
      <c r="P1937" s="11"/>
      <c r="Q1937" s="11"/>
      <c r="R1937" s="11"/>
      <c r="S1937" s="11"/>
      <c r="T1937" s="11"/>
      <c r="U1937" s="11"/>
      <c r="V1937" s="11"/>
      <c r="W1937" s="11"/>
      <c r="X1937" s="11"/>
      <c r="Y1937" s="11"/>
      <c r="Z1937" s="11"/>
      <c r="AA1937" s="11"/>
      <c r="AB1937" s="11"/>
      <c r="AC1937" s="11"/>
      <c r="AD1937" s="11"/>
      <c r="AE1937" s="11"/>
      <c r="AF1937" s="11"/>
      <c r="AG1937" s="11"/>
      <c r="AH1937" s="11"/>
      <c r="AI1937" s="11"/>
      <c r="AJ1937" s="11"/>
      <c r="AK1937" s="11"/>
      <c r="AL1937" s="11"/>
      <c r="AM1937" s="11"/>
      <c r="AN1937" s="11"/>
      <c r="AO1937" s="11"/>
      <c r="AP1937" s="11"/>
      <c r="AQ1937" s="11"/>
      <c r="AR1937" s="11"/>
      <c r="AS1937" s="11"/>
      <c r="AT1937" s="11"/>
      <c r="AU1937" s="11"/>
      <c r="AV1937" s="11"/>
      <c r="AW1937" s="11"/>
      <c r="AX1937" s="11"/>
      <c r="AY1937" s="11"/>
      <c r="AZ1937" s="11"/>
      <c r="BA1937" s="11"/>
      <c r="BB1937" s="11"/>
      <c r="BC1937" s="11"/>
      <c r="BD1937" s="11"/>
      <c r="BE1937" s="11"/>
      <c r="BF1937" s="11"/>
      <c r="BG1937" s="11"/>
      <c r="BH1937" s="11"/>
      <c r="BI1937" s="11"/>
      <c r="BJ1937" s="11"/>
      <c r="BK1937" s="11"/>
      <c r="BL1937" s="11"/>
      <c r="BM1937" s="11"/>
      <c r="BN1937" s="11"/>
      <c r="BO1937" s="11"/>
      <c r="BP1937" s="11"/>
      <c r="BQ1937" s="11"/>
      <c r="BR1937" s="11"/>
      <c r="BS1937" s="11"/>
      <c r="BT1937" s="11"/>
      <c r="BU1937" s="11"/>
      <c r="BV1937" s="11"/>
      <c r="BW1937" s="11"/>
    </row>
    <row r="1938" spans="1:78" x14ac:dyDescent="0.2">
      <c r="A1938" s="11" t="s">
        <v>1700</v>
      </c>
      <c r="B1938" s="11"/>
      <c r="C1938" s="11" t="s">
        <v>1483</v>
      </c>
      <c r="D1938" s="11" t="s">
        <v>108</v>
      </c>
      <c r="E1938" s="11" t="s">
        <v>881</v>
      </c>
      <c r="F1938" s="11"/>
      <c r="G1938" s="11" t="s">
        <v>881</v>
      </c>
      <c r="H1938" s="11"/>
      <c r="I1938" s="11"/>
      <c r="J1938" s="11"/>
      <c r="K1938" s="11"/>
      <c r="L1938" s="11"/>
      <c r="M1938" s="11"/>
      <c r="N1938" s="11"/>
      <c r="O1938" s="11"/>
      <c r="P1938" s="11"/>
      <c r="Q1938" s="11"/>
      <c r="R1938" s="11"/>
      <c r="S1938" s="11"/>
      <c r="T1938" s="11"/>
      <c r="U1938" s="11"/>
      <c r="V1938" s="11"/>
      <c r="W1938" s="11"/>
      <c r="X1938" s="11"/>
      <c r="Y1938" s="11"/>
      <c r="Z1938" s="11"/>
      <c r="AA1938" s="11"/>
      <c r="AB1938" s="11"/>
      <c r="AC1938" s="11"/>
      <c r="AD1938" s="11"/>
      <c r="AE1938" s="11"/>
      <c r="AF1938" s="11"/>
      <c r="AG1938" s="11"/>
      <c r="AH1938" s="11"/>
      <c r="AI1938" s="11"/>
      <c r="AJ1938" s="11"/>
      <c r="AK1938" s="11"/>
      <c r="AL1938" s="11"/>
      <c r="AM1938" s="11"/>
      <c r="AN1938" s="11"/>
      <c r="AO1938" s="11"/>
      <c r="AP1938" s="11"/>
      <c r="AQ1938" s="11"/>
      <c r="AR1938" s="11"/>
      <c r="AS1938" s="11"/>
      <c r="AT1938" s="11"/>
      <c r="AU1938" s="11"/>
      <c r="AV1938" s="11"/>
      <c r="AW1938" s="11"/>
      <c r="AX1938" s="11"/>
      <c r="AY1938" s="11"/>
      <c r="AZ1938" s="11"/>
      <c r="BA1938" s="11"/>
      <c r="BB1938" s="11"/>
      <c r="BC1938" s="11"/>
      <c r="BD1938" s="11"/>
      <c r="BE1938" s="11"/>
      <c r="BF1938" s="11"/>
      <c r="BG1938" s="11"/>
      <c r="BH1938" s="11"/>
      <c r="BI1938" s="11"/>
      <c r="BJ1938" s="11"/>
      <c r="BK1938" s="11"/>
      <c r="BL1938" s="11"/>
      <c r="BM1938" s="11"/>
      <c r="BN1938" s="11"/>
      <c r="BO1938" s="11"/>
      <c r="BP1938" s="11"/>
      <c r="BQ1938" s="11"/>
      <c r="BR1938" s="11"/>
      <c r="BS1938" s="11"/>
      <c r="BT1938" s="11"/>
      <c r="BU1938" s="11"/>
      <c r="BV1938" s="11"/>
      <c r="BW1938" s="11"/>
    </row>
    <row r="1939" spans="1:78" x14ac:dyDescent="0.2">
      <c r="A1939" s="11" t="s">
        <v>1700</v>
      </c>
      <c r="B1939" s="11"/>
      <c r="C1939" s="11" t="s">
        <v>1483</v>
      </c>
      <c r="D1939" s="11" t="s">
        <v>108</v>
      </c>
      <c r="E1939" s="11" t="s">
        <v>975</v>
      </c>
      <c r="F1939" s="11" t="s">
        <v>976</v>
      </c>
      <c r="G1939" s="11" t="s">
        <v>975</v>
      </c>
      <c r="H1939" s="11" t="s">
        <v>976</v>
      </c>
      <c r="I1939" s="11"/>
      <c r="J1939" s="11"/>
      <c r="K1939" s="11"/>
      <c r="L1939" s="11"/>
      <c r="M1939" s="11"/>
      <c r="N1939" s="11"/>
      <c r="O1939" s="11"/>
      <c r="P1939" s="11"/>
      <c r="Q1939" s="11"/>
      <c r="R1939" s="11"/>
      <c r="S1939" s="11"/>
      <c r="T1939" s="11"/>
      <c r="U1939" s="11"/>
      <c r="V1939" s="11"/>
      <c r="W1939" s="11"/>
      <c r="X1939" s="11"/>
      <c r="Y1939" s="11"/>
      <c r="Z1939" s="11"/>
      <c r="AA1939" s="11"/>
      <c r="AB1939" s="11"/>
      <c r="AC1939" s="11"/>
      <c r="AD1939" s="11"/>
      <c r="AE1939" s="11"/>
      <c r="AF1939" s="11"/>
      <c r="AG1939" s="11"/>
      <c r="AH1939" s="11"/>
      <c r="AI1939" s="11"/>
      <c r="AJ1939" s="11"/>
      <c r="AK1939" s="11"/>
      <c r="AL1939" s="11"/>
      <c r="AM1939" s="11"/>
      <c r="AN1939" s="11"/>
      <c r="AO1939" s="11"/>
      <c r="AP1939" s="11"/>
      <c r="AQ1939" s="11"/>
      <c r="AR1939" s="11"/>
      <c r="AS1939" s="11"/>
      <c r="AT1939" s="11"/>
      <c r="AU1939" s="11"/>
      <c r="AV1939" s="11"/>
      <c r="AW1939" s="11"/>
      <c r="AX1939" s="11"/>
      <c r="AY1939" s="11"/>
      <c r="AZ1939" s="11"/>
      <c r="BA1939" s="11"/>
      <c r="BB1939" s="11"/>
      <c r="BC1939" s="11"/>
      <c r="BD1939" s="11"/>
      <c r="BE1939" s="11"/>
      <c r="BF1939" s="11"/>
      <c r="BG1939" s="11"/>
      <c r="BH1939" s="11"/>
      <c r="BI1939" s="11"/>
      <c r="BJ1939" s="11"/>
      <c r="BK1939" s="11"/>
      <c r="BL1939" s="11"/>
      <c r="BM1939" s="11"/>
      <c r="BN1939" s="11"/>
      <c r="BO1939" s="11"/>
      <c r="BP1939" s="11"/>
      <c r="BQ1939" s="11"/>
      <c r="BR1939" s="11"/>
      <c r="BS1939" s="11"/>
      <c r="BT1939" s="11"/>
      <c r="BU1939" s="11"/>
      <c r="BV1939" s="11"/>
      <c r="BW1939" s="11"/>
    </row>
    <row r="1940" spans="1:78" ht="16" x14ac:dyDescent="0.2">
      <c r="C1940" t="s">
        <v>1483</v>
      </c>
      <c r="D1940" t="s">
        <v>108</v>
      </c>
      <c r="E1940" t="s">
        <v>975</v>
      </c>
      <c r="F1940" t="s">
        <v>976</v>
      </c>
      <c r="G1940" t="s">
        <v>975</v>
      </c>
      <c r="H1940" t="s">
        <v>976</v>
      </c>
      <c r="BA1940">
        <v>6.5</v>
      </c>
      <c r="BD1940">
        <v>6</v>
      </c>
      <c r="BE1940">
        <v>8.5</v>
      </c>
      <c r="BH1940">
        <v>5</v>
      </c>
      <c r="BR1940" t="s">
        <v>67</v>
      </c>
      <c r="BS1940"/>
      <c r="BT1940" t="s">
        <v>2977</v>
      </c>
      <c r="BU1940" s="40">
        <v>53224</v>
      </c>
    </row>
    <row r="1941" spans="1:78" x14ac:dyDescent="0.2">
      <c r="A1941" s="11" t="s">
        <v>1700</v>
      </c>
      <c r="B1941" s="11"/>
      <c r="C1941" s="11" t="s">
        <v>1483</v>
      </c>
      <c r="D1941" s="11" t="s">
        <v>108</v>
      </c>
      <c r="E1941" s="11" t="s">
        <v>975</v>
      </c>
      <c r="F1941" s="11" t="s">
        <v>977</v>
      </c>
      <c r="G1941" s="11" t="s">
        <v>975</v>
      </c>
      <c r="H1941" s="11" t="s">
        <v>977</v>
      </c>
      <c r="I1941" s="11"/>
      <c r="J1941" s="11"/>
      <c r="K1941" s="11"/>
      <c r="L1941" s="11"/>
      <c r="M1941" s="11"/>
      <c r="N1941" s="11"/>
      <c r="O1941" s="11"/>
      <c r="P1941" s="11"/>
      <c r="Q1941" s="11"/>
      <c r="R1941" s="11"/>
      <c r="S1941" s="11"/>
      <c r="T1941" s="11"/>
      <c r="U1941" s="11"/>
      <c r="V1941" s="11"/>
      <c r="W1941" s="11"/>
      <c r="X1941" s="11"/>
      <c r="Y1941" s="11"/>
      <c r="Z1941" s="11"/>
      <c r="AA1941" s="11"/>
      <c r="AB1941" s="11"/>
      <c r="AC1941" s="11"/>
      <c r="AD1941" s="11"/>
      <c r="AE1941" s="11"/>
      <c r="AF1941" s="11"/>
      <c r="AG1941" s="11"/>
      <c r="AH1941" s="11"/>
      <c r="AI1941" s="11"/>
      <c r="AJ1941" s="11"/>
      <c r="AK1941" s="11"/>
      <c r="AL1941" s="11"/>
      <c r="AM1941" s="11"/>
      <c r="AN1941" s="11"/>
      <c r="AO1941" s="11"/>
      <c r="AP1941" s="11"/>
      <c r="AQ1941" s="11"/>
      <c r="AR1941" s="11"/>
      <c r="AS1941" s="11"/>
      <c r="AT1941" s="11"/>
      <c r="AU1941" s="11"/>
      <c r="AV1941" s="11"/>
      <c r="AW1941" s="11"/>
      <c r="AX1941" s="11"/>
      <c r="AY1941" s="11"/>
      <c r="AZ1941" s="11"/>
      <c r="BA1941" s="11"/>
      <c r="BB1941" s="11"/>
      <c r="BC1941" s="11"/>
      <c r="BD1941" s="11"/>
      <c r="BE1941" s="11"/>
      <c r="BF1941" s="11"/>
      <c r="BG1941" s="11"/>
      <c r="BH1941" s="11"/>
      <c r="BI1941" s="11"/>
      <c r="BJ1941" s="11"/>
      <c r="BK1941" s="11"/>
      <c r="BL1941" s="11"/>
      <c r="BM1941" s="11"/>
      <c r="BN1941" s="11"/>
      <c r="BO1941" s="11"/>
      <c r="BP1941" s="11"/>
      <c r="BQ1941" s="11"/>
      <c r="BR1941" s="11"/>
      <c r="BS1941" s="11"/>
      <c r="BT1941" s="11"/>
      <c r="BU1941" s="11"/>
      <c r="BV1941" s="11"/>
      <c r="BW1941" s="11"/>
    </row>
    <row r="1942" spans="1:78" ht="16" x14ac:dyDescent="0.2">
      <c r="C1942" t="s">
        <v>1483</v>
      </c>
      <c r="D1942" t="s">
        <v>108</v>
      </c>
      <c r="E1942" t="s">
        <v>975</v>
      </c>
      <c r="F1942" t="s">
        <v>977</v>
      </c>
      <c r="G1942" t="s">
        <v>975</v>
      </c>
      <c r="H1942" t="s">
        <v>977</v>
      </c>
      <c r="BE1942">
        <v>12</v>
      </c>
      <c r="BH1942">
        <v>6</v>
      </c>
      <c r="BR1942" t="s">
        <v>67</v>
      </c>
      <c r="BS1942"/>
      <c r="BT1942" t="s">
        <v>2977</v>
      </c>
      <c r="BU1942" s="40">
        <v>53224</v>
      </c>
    </row>
    <row r="1943" spans="1:78" x14ac:dyDescent="0.2">
      <c r="A1943" s="11" t="s">
        <v>1700</v>
      </c>
      <c r="B1943" s="11"/>
      <c r="C1943" s="11" t="s">
        <v>1483</v>
      </c>
      <c r="D1943" s="11" t="s">
        <v>108</v>
      </c>
      <c r="E1943" s="11" t="s">
        <v>108</v>
      </c>
      <c r="F1943" s="11"/>
      <c r="G1943" s="11" t="s">
        <v>108</v>
      </c>
      <c r="H1943" s="11"/>
      <c r="I1943" s="11"/>
      <c r="J1943" s="11"/>
      <c r="K1943" s="11"/>
      <c r="L1943" s="11"/>
      <c r="M1943" s="11"/>
      <c r="N1943" s="11"/>
      <c r="O1943" s="11"/>
      <c r="P1943" s="11"/>
      <c r="Q1943" s="11"/>
      <c r="R1943" s="11"/>
      <c r="S1943" s="11"/>
      <c r="T1943" s="11"/>
      <c r="U1943" s="11"/>
      <c r="V1943" s="11"/>
      <c r="W1943" s="11"/>
      <c r="X1943" s="11"/>
      <c r="Y1943" s="11"/>
      <c r="Z1943" s="11"/>
      <c r="AA1943" s="11"/>
      <c r="AB1943" s="11"/>
      <c r="AC1943" s="11"/>
      <c r="AD1943" s="11"/>
      <c r="AE1943" s="11"/>
      <c r="AF1943" s="11"/>
      <c r="AG1943" s="11"/>
      <c r="AH1943" s="11"/>
      <c r="AI1943" s="11"/>
      <c r="AJ1943" s="11"/>
      <c r="AK1943" s="11"/>
      <c r="AL1943" s="11"/>
      <c r="AM1943" s="11"/>
      <c r="AN1943" s="11"/>
      <c r="AO1943" s="11"/>
      <c r="AP1943" s="11"/>
      <c r="AQ1943" s="11"/>
      <c r="AR1943" s="11"/>
      <c r="AS1943" s="11"/>
      <c r="AT1943" s="11"/>
      <c r="AU1943" s="11"/>
      <c r="AV1943" s="11"/>
      <c r="AW1943" s="11"/>
      <c r="AX1943" s="11"/>
      <c r="AY1943" s="11"/>
      <c r="AZ1943" s="11"/>
      <c r="BA1943" s="11"/>
      <c r="BB1943" s="11"/>
      <c r="BC1943" s="11"/>
      <c r="BD1943" s="11"/>
      <c r="BE1943" s="11"/>
      <c r="BF1943" s="11"/>
      <c r="BG1943" s="11"/>
      <c r="BH1943" s="11"/>
      <c r="BI1943" s="11"/>
      <c r="BJ1943" s="11"/>
      <c r="BK1943" s="11"/>
      <c r="BL1943" s="11"/>
      <c r="BM1943" s="11"/>
      <c r="BN1943" s="11"/>
      <c r="BO1943" s="11"/>
      <c r="BP1943" s="11"/>
      <c r="BQ1943" s="11"/>
      <c r="BR1943" s="11"/>
      <c r="BS1943" s="11"/>
      <c r="BT1943" s="11"/>
      <c r="BU1943" s="11"/>
      <c r="BV1943" s="11"/>
      <c r="BW1943" s="11"/>
    </row>
    <row r="1944" spans="1:78" x14ac:dyDescent="0.2">
      <c r="A1944" s="11" t="s">
        <v>1700</v>
      </c>
      <c r="B1944" s="11"/>
      <c r="C1944" s="11" t="s">
        <v>1483</v>
      </c>
      <c r="D1944" s="11" t="s">
        <v>108</v>
      </c>
      <c r="E1944" s="11" t="s">
        <v>335</v>
      </c>
      <c r="F1944" s="11" t="s">
        <v>1124</v>
      </c>
      <c r="G1944" s="11" t="s">
        <v>335</v>
      </c>
      <c r="H1944" s="11" t="s">
        <v>1124</v>
      </c>
      <c r="I1944" s="11"/>
      <c r="J1944" s="11"/>
      <c r="K1944" s="11"/>
      <c r="L1944" s="11"/>
      <c r="M1944" s="11"/>
      <c r="N1944" s="11"/>
      <c r="O1944" s="11"/>
      <c r="P1944" s="11"/>
      <c r="Q1944" s="11"/>
      <c r="R1944" s="11"/>
      <c r="S1944" s="11"/>
      <c r="T1944" s="11"/>
      <c r="U1944" s="11"/>
      <c r="V1944" s="11"/>
      <c r="W1944" s="11"/>
      <c r="X1944" s="11"/>
      <c r="Y1944" s="11"/>
      <c r="Z1944" s="11"/>
      <c r="AA1944" s="11"/>
      <c r="AB1944" s="11"/>
      <c r="AC1944" s="11"/>
      <c r="AD1944" s="11"/>
      <c r="AE1944" s="11"/>
      <c r="AF1944" s="11"/>
      <c r="AG1944" s="11"/>
      <c r="AH1944" s="11"/>
      <c r="AI1944" s="11"/>
      <c r="AJ1944" s="11"/>
      <c r="AK1944" s="11"/>
      <c r="AL1944" s="11"/>
      <c r="AM1944" s="11"/>
      <c r="AN1944" s="11"/>
      <c r="AO1944" s="11"/>
      <c r="AP1944" s="11"/>
      <c r="AQ1944" s="11"/>
      <c r="AR1944" s="11"/>
      <c r="AS1944" s="11"/>
      <c r="AT1944" s="11"/>
      <c r="AU1944" s="11"/>
      <c r="AV1944" s="11"/>
      <c r="AW1944" s="11"/>
      <c r="AX1944" s="11"/>
      <c r="AY1944" s="11"/>
      <c r="AZ1944" s="11"/>
      <c r="BA1944" s="11"/>
      <c r="BB1944" s="11"/>
      <c r="BC1944" s="11"/>
      <c r="BD1944" s="11"/>
      <c r="BE1944" s="11"/>
      <c r="BF1944" s="11"/>
      <c r="BG1944" s="11"/>
      <c r="BH1944" s="11"/>
      <c r="BI1944" s="11"/>
      <c r="BJ1944" s="11"/>
      <c r="BK1944" s="11"/>
      <c r="BL1944" s="11"/>
      <c r="BM1944" s="11"/>
      <c r="BN1944" s="11"/>
      <c r="BO1944" s="11"/>
      <c r="BP1944" s="11"/>
      <c r="BQ1944" s="11"/>
      <c r="BR1944" s="11"/>
      <c r="BS1944" s="11"/>
      <c r="BT1944" s="11"/>
      <c r="BU1944" s="11"/>
      <c r="BV1944" s="11"/>
      <c r="BW1944" s="11"/>
    </row>
    <row r="1945" spans="1:78" x14ac:dyDescent="0.2">
      <c r="A1945" t="s">
        <v>2623</v>
      </c>
      <c r="C1945" t="s">
        <v>1483</v>
      </c>
      <c r="D1945" t="s">
        <v>108</v>
      </c>
      <c r="E1945" t="s">
        <v>335</v>
      </c>
      <c r="F1945" t="s">
        <v>1124</v>
      </c>
      <c r="G1945" t="s">
        <v>335</v>
      </c>
      <c r="H1945" t="s">
        <v>1124</v>
      </c>
      <c r="L1945" t="s">
        <v>513</v>
      </c>
      <c r="T1945">
        <v>3.6</v>
      </c>
      <c r="U1945">
        <v>9.56</v>
      </c>
      <c r="X1945">
        <v>6.24</v>
      </c>
      <c r="Y1945">
        <v>9.6</v>
      </c>
      <c r="AB1945">
        <v>7.35</v>
      </c>
      <c r="AC1945">
        <v>9.8000000000000007</v>
      </c>
      <c r="AF1945">
        <v>8.1</v>
      </c>
      <c r="AG1945">
        <v>10.220000000000001</v>
      </c>
      <c r="AJ1945">
        <v>6.97</v>
      </c>
      <c r="AO1945">
        <v>7.1</v>
      </c>
      <c r="AR1945">
        <v>8.7799999999999994</v>
      </c>
      <c r="AS1945">
        <v>9.43</v>
      </c>
      <c r="BQ1945" t="s">
        <v>456</v>
      </c>
      <c r="BR1945" t="s">
        <v>67</v>
      </c>
      <c r="BS1945"/>
      <c r="BT1945" t="s">
        <v>457</v>
      </c>
      <c r="BU1945">
        <v>3401</v>
      </c>
    </row>
    <row r="1946" spans="1:78" x14ac:dyDescent="0.2">
      <c r="A1946" t="s">
        <v>2623</v>
      </c>
      <c r="C1946" t="s">
        <v>1483</v>
      </c>
      <c r="D1946" t="s">
        <v>108</v>
      </c>
      <c r="E1946" t="s">
        <v>335</v>
      </c>
      <c r="F1946" t="s">
        <v>1124</v>
      </c>
      <c r="G1946" t="s">
        <v>335</v>
      </c>
      <c r="H1946" t="s">
        <v>1124</v>
      </c>
      <c r="L1946" t="s">
        <v>1125</v>
      </c>
      <c r="Q1946">
        <v>8.33</v>
      </c>
      <c r="T1946">
        <v>5.3</v>
      </c>
      <c r="U1946">
        <v>8.76</v>
      </c>
      <c r="X1946">
        <v>6.01</v>
      </c>
      <c r="Y1946">
        <v>8.89</v>
      </c>
      <c r="AB1946">
        <v>7.01</v>
      </c>
      <c r="AC1946">
        <v>8.92</v>
      </c>
      <c r="AF1946">
        <v>7.43</v>
      </c>
      <c r="AG1946">
        <v>9.6</v>
      </c>
      <c r="AJ1946">
        <v>6.5</v>
      </c>
      <c r="AO1946">
        <v>7.5</v>
      </c>
      <c r="AR1946">
        <v>8.9</v>
      </c>
      <c r="AS1946">
        <v>8.25</v>
      </c>
      <c r="AV1946">
        <v>9.3000000000000007</v>
      </c>
      <c r="BA1946">
        <v>10.1</v>
      </c>
      <c r="BD1946">
        <v>10.77</v>
      </c>
      <c r="BE1946">
        <v>8.58</v>
      </c>
      <c r="BH1946">
        <v>8.74</v>
      </c>
      <c r="BQ1946" t="s">
        <v>456</v>
      </c>
      <c r="BR1946" t="s">
        <v>67</v>
      </c>
      <c r="BS1946"/>
      <c r="BT1946" t="s">
        <v>457</v>
      </c>
      <c r="BU1946">
        <v>3401</v>
      </c>
      <c r="BX1946" s="10"/>
      <c r="BY1946" s="10"/>
      <c r="BZ1946" s="10"/>
    </row>
    <row r="1947" spans="1:78" x14ac:dyDescent="0.2">
      <c r="A1947" t="s">
        <v>2623</v>
      </c>
      <c r="C1947" t="s">
        <v>1483</v>
      </c>
      <c r="D1947" t="s">
        <v>108</v>
      </c>
      <c r="E1947" t="s">
        <v>335</v>
      </c>
      <c r="F1947" t="s">
        <v>1124</v>
      </c>
      <c r="G1947" t="s">
        <v>335</v>
      </c>
      <c r="H1947" t="s">
        <v>1124</v>
      </c>
      <c r="L1947" t="s">
        <v>1126</v>
      </c>
      <c r="Q1947">
        <v>7.9</v>
      </c>
      <c r="T1947">
        <v>6.5</v>
      </c>
      <c r="U1947">
        <v>7.87</v>
      </c>
      <c r="X1947">
        <v>8.33</v>
      </c>
      <c r="Y1947">
        <v>9.65</v>
      </c>
      <c r="AB1947">
        <v>10.67</v>
      </c>
      <c r="AC1947">
        <v>10.23</v>
      </c>
      <c r="AF1947">
        <v>11.13</v>
      </c>
      <c r="AG1947">
        <v>9.6</v>
      </c>
      <c r="AJ1947">
        <v>9.6</v>
      </c>
      <c r="AS1947">
        <v>8.93</v>
      </c>
      <c r="AV1947">
        <v>5.93</v>
      </c>
      <c r="AW1947">
        <v>8.82</v>
      </c>
      <c r="AZ1947">
        <v>7.15</v>
      </c>
      <c r="BA1947">
        <v>9.4</v>
      </c>
      <c r="BD1947">
        <v>7.85</v>
      </c>
      <c r="BE1947">
        <v>10.43</v>
      </c>
      <c r="BH1947">
        <v>7.27</v>
      </c>
      <c r="BQ1947" t="s">
        <v>456</v>
      </c>
      <c r="BR1947" t="s">
        <v>67</v>
      </c>
      <c r="BS1947"/>
      <c r="BT1947" t="s">
        <v>457</v>
      </c>
      <c r="BU1947">
        <v>3401</v>
      </c>
      <c r="BX1947" s="10"/>
      <c r="BY1947" s="10"/>
      <c r="BZ1947" s="10"/>
    </row>
    <row r="1948" spans="1:78" x14ac:dyDescent="0.2">
      <c r="A1948" t="s">
        <v>2623</v>
      </c>
      <c r="C1948" t="s">
        <v>1483</v>
      </c>
      <c r="D1948" t="s">
        <v>108</v>
      </c>
      <c r="E1948" t="s">
        <v>335</v>
      </c>
      <c r="F1948" t="s">
        <v>1124</v>
      </c>
      <c r="G1948" t="s">
        <v>335</v>
      </c>
      <c r="H1948" t="s">
        <v>1124</v>
      </c>
      <c r="L1948" t="s">
        <v>2626</v>
      </c>
      <c r="U1948">
        <v>7.93</v>
      </c>
      <c r="X1948">
        <v>8.9</v>
      </c>
      <c r="Y1948">
        <v>8.85</v>
      </c>
      <c r="Z1948">
        <v>11.2</v>
      </c>
      <c r="AA1948">
        <v>10.08</v>
      </c>
      <c r="AB1948">
        <v>11.2</v>
      </c>
      <c r="AC1948">
        <v>9.1300000000000008</v>
      </c>
      <c r="AD1948">
        <v>11.5</v>
      </c>
      <c r="AE1948">
        <v>10.199999999999999</v>
      </c>
      <c r="AF1948">
        <v>11.5</v>
      </c>
      <c r="AG1948">
        <v>7.2</v>
      </c>
      <c r="AJ1948">
        <v>10.17</v>
      </c>
      <c r="AS1948">
        <v>8.7200000000000006</v>
      </c>
      <c r="AT1948">
        <v>5.82</v>
      </c>
      <c r="AU1948">
        <v>5.78</v>
      </c>
      <c r="AV1948">
        <v>5.82</v>
      </c>
      <c r="AW1948">
        <v>8.89</v>
      </c>
      <c r="AX1948">
        <v>6.9</v>
      </c>
      <c r="AY1948">
        <v>7.2</v>
      </c>
      <c r="AZ1948">
        <v>7.2</v>
      </c>
      <c r="BA1948">
        <v>9.4499999999999993</v>
      </c>
      <c r="BB1948">
        <v>7.77</v>
      </c>
      <c r="BC1948">
        <v>7.55</v>
      </c>
      <c r="BD1948">
        <v>7.77</v>
      </c>
      <c r="BE1948">
        <v>10.5</v>
      </c>
      <c r="BF1948">
        <v>7.17</v>
      </c>
      <c r="BG1948">
        <v>6.27</v>
      </c>
      <c r="BH1948">
        <v>7.17</v>
      </c>
      <c r="BR1948" t="s">
        <v>67</v>
      </c>
      <c r="BS1948" s="1">
        <v>44827</v>
      </c>
      <c r="BT1948" t="s">
        <v>2619</v>
      </c>
      <c r="BU1948" s="5">
        <v>3601</v>
      </c>
    </row>
    <row r="1949" spans="1:78" x14ac:dyDescent="0.2">
      <c r="A1949" t="s">
        <v>94</v>
      </c>
      <c r="C1949" t="s">
        <v>1483</v>
      </c>
      <c r="D1949" t="s">
        <v>108</v>
      </c>
      <c r="E1949" t="s">
        <v>335</v>
      </c>
      <c r="F1949" t="s">
        <v>1124</v>
      </c>
      <c r="G1949" t="s">
        <v>335</v>
      </c>
      <c r="H1949" t="s">
        <v>1124</v>
      </c>
      <c r="I1949" t="b">
        <v>0</v>
      </c>
      <c r="AS1949">
        <v>10.3</v>
      </c>
      <c r="AV1949">
        <v>6.8</v>
      </c>
      <c r="BQ1949" t="s">
        <v>2498</v>
      </c>
      <c r="BR1949" t="s">
        <v>67</v>
      </c>
      <c r="BS1949" s="1">
        <v>44825</v>
      </c>
      <c r="BT1949" t="s">
        <v>2426</v>
      </c>
      <c r="BU1949">
        <v>79420</v>
      </c>
    </row>
    <row r="1950" spans="1:78" x14ac:dyDescent="0.2">
      <c r="A1950" t="s">
        <v>2473</v>
      </c>
      <c r="C1950" t="s">
        <v>1483</v>
      </c>
      <c r="D1950" t="s">
        <v>108</v>
      </c>
      <c r="E1950" t="s">
        <v>335</v>
      </c>
      <c r="F1950" t="s">
        <v>1124</v>
      </c>
      <c r="G1950" t="s">
        <v>335</v>
      </c>
      <c r="H1950" t="s">
        <v>2463</v>
      </c>
      <c r="AW1950">
        <v>9.1</v>
      </c>
      <c r="AX1950">
        <v>7.13</v>
      </c>
      <c r="AY1950">
        <v>7.22</v>
      </c>
      <c r="AZ1950">
        <v>7.22</v>
      </c>
      <c r="BA1950">
        <v>8.27</v>
      </c>
      <c r="BB1950">
        <v>8.15</v>
      </c>
      <c r="BC1950">
        <v>7.7</v>
      </c>
      <c r="BD1950">
        <v>8.15</v>
      </c>
      <c r="BR1950" t="s">
        <v>67</v>
      </c>
      <c r="BS1950" s="1">
        <v>44825</v>
      </c>
      <c r="BT1950" t="s">
        <v>2426</v>
      </c>
      <c r="BU1950">
        <v>79420</v>
      </c>
    </row>
    <row r="1951" spans="1:78" x14ac:dyDescent="0.2">
      <c r="A1951" t="s">
        <v>2474</v>
      </c>
      <c r="C1951" t="s">
        <v>1483</v>
      </c>
      <c r="D1951" t="s">
        <v>108</v>
      </c>
      <c r="E1951" t="s">
        <v>335</v>
      </c>
      <c r="F1951" t="s">
        <v>1124</v>
      </c>
      <c r="G1951" t="s">
        <v>335</v>
      </c>
      <c r="H1951" t="s">
        <v>2463</v>
      </c>
      <c r="BE1951">
        <v>10.220000000000001</v>
      </c>
      <c r="BF1951">
        <v>7.03</v>
      </c>
      <c r="BG1951">
        <v>6.08</v>
      </c>
      <c r="BH1951">
        <v>7.03</v>
      </c>
      <c r="BR1951" t="s">
        <v>67</v>
      </c>
      <c r="BS1951" s="1">
        <v>44825</v>
      </c>
      <c r="BT1951" t="s">
        <v>2426</v>
      </c>
      <c r="BU1951">
        <v>79420</v>
      </c>
    </row>
    <row r="1952" spans="1:78" x14ac:dyDescent="0.2">
      <c r="A1952" t="s">
        <v>2469</v>
      </c>
      <c r="C1952" t="s">
        <v>1483</v>
      </c>
      <c r="D1952" t="s">
        <v>108</v>
      </c>
      <c r="E1952" t="s">
        <v>335</v>
      </c>
      <c r="F1952" t="s">
        <v>1124</v>
      </c>
      <c r="G1952" t="s">
        <v>335</v>
      </c>
      <c r="H1952" t="s">
        <v>2463</v>
      </c>
      <c r="AK1952">
        <v>6.3</v>
      </c>
      <c r="AN1952">
        <v>3.96</v>
      </c>
      <c r="AO1952">
        <v>8.2200000000000006</v>
      </c>
      <c r="AR1952">
        <v>5.18</v>
      </c>
      <c r="AS1952">
        <v>8.93</v>
      </c>
      <c r="AV1952">
        <v>6.05</v>
      </c>
      <c r="AW1952">
        <v>9</v>
      </c>
      <c r="AX1952">
        <v>7.5</v>
      </c>
      <c r="AY1952">
        <v>7.5</v>
      </c>
      <c r="AZ1952">
        <v>7.5</v>
      </c>
      <c r="BA1952">
        <v>9.25</v>
      </c>
      <c r="BB1952">
        <v>8.77</v>
      </c>
      <c r="BC1952">
        <v>8.35</v>
      </c>
      <c r="BD1952">
        <v>8.77</v>
      </c>
      <c r="BE1952">
        <v>9.5500000000000007</v>
      </c>
      <c r="BF1952">
        <v>9.69</v>
      </c>
      <c r="BG1952">
        <v>5.88</v>
      </c>
      <c r="BH1952">
        <v>9.69</v>
      </c>
      <c r="BQ1952" t="s">
        <v>2319</v>
      </c>
      <c r="BR1952" t="s">
        <v>67</v>
      </c>
      <c r="BS1952" s="1">
        <v>44825</v>
      </c>
      <c r="BT1952" t="s">
        <v>2426</v>
      </c>
      <c r="BU1952">
        <v>79420</v>
      </c>
      <c r="BV1952" t="s">
        <v>60</v>
      </c>
      <c r="BW1952" t="s">
        <v>2426</v>
      </c>
    </row>
    <row r="1953" spans="1:78" x14ac:dyDescent="0.2">
      <c r="A1953" t="s">
        <v>2469</v>
      </c>
      <c r="C1953" t="s">
        <v>1483</v>
      </c>
      <c r="D1953" t="s">
        <v>108</v>
      </c>
      <c r="E1953" t="s">
        <v>335</v>
      </c>
      <c r="F1953" t="s">
        <v>1124</v>
      </c>
      <c r="G1953" t="s">
        <v>335</v>
      </c>
      <c r="H1953" t="s">
        <v>2463</v>
      </c>
      <c r="AK1953">
        <v>6.02</v>
      </c>
      <c r="AN1953">
        <v>3.86</v>
      </c>
      <c r="AO1953">
        <v>8.5</v>
      </c>
      <c r="AR1953">
        <v>5.19</v>
      </c>
      <c r="AS1953">
        <v>7.45</v>
      </c>
      <c r="AV1953">
        <v>5.88</v>
      </c>
      <c r="AW1953">
        <v>8.6999999999999993</v>
      </c>
      <c r="AX1953">
        <v>7.18</v>
      </c>
      <c r="AY1953">
        <v>7.19</v>
      </c>
      <c r="AZ1953">
        <v>7.19</v>
      </c>
      <c r="BQ1953" t="s">
        <v>2318</v>
      </c>
      <c r="BR1953" t="s">
        <v>67</v>
      </c>
      <c r="BS1953" s="1">
        <v>44825</v>
      </c>
      <c r="BT1953" t="s">
        <v>2426</v>
      </c>
      <c r="BU1953">
        <v>79420</v>
      </c>
      <c r="BV1953" t="s">
        <v>60</v>
      </c>
      <c r="BW1953" t="s">
        <v>2426</v>
      </c>
    </row>
    <row r="1954" spans="1:78" x14ac:dyDescent="0.2">
      <c r="A1954" t="s">
        <v>2485</v>
      </c>
      <c r="C1954" t="s">
        <v>1483</v>
      </c>
      <c r="D1954" t="s">
        <v>108</v>
      </c>
      <c r="E1954" t="s">
        <v>335</v>
      </c>
      <c r="F1954" t="s">
        <v>1124</v>
      </c>
      <c r="G1954" t="s">
        <v>335</v>
      </c>
      <c r="H1954" t="s">
        <v>2463</v>
      </c>
      <c r="Y1954">
        <v>9.68</v>
      </c>
      <c r="AB1954">
        <v>11.36</v>
      </c>
      <c r="AC1954">
        <v>8.9700000000000006</v>
      </c>
      <c r="AF1954">
        <v>11.58</v>
      </c>
      <c r="BQ1954" t="s">
        <v>2490</v>
      </c>
      <c r="BR1954" t="s">
        <v>67</v>
      </c>
      <c r="BS1954" s="1">
        <v>44825</v>
      </c>
      <c r="BT1954" t="s">
        <v>2426</v>
      </c>
      <c r="BU1954">
        <v>79420</v>
      </c>
      <c r="BV1954" t="s">
        <v>60</v>
      </c>
      <c r="BW1954" t="s">
        <v>2426</v>
      </c>
    </row>
    <row r="1955" spans="1:78" x14ac:dyDescent="0.2">
      <c r="A1955" t="s">
        <v>2472</v>
      </c>
      <c r="C1955" t="s">
        <v>1483</v>
      </c>
      <c r="D1955" t="s">
        <v>108</v>
      </c>
      <c r="E1955" t="s">
        <v>335</v>
      </c>
      <c r="F1955" t="s">
        <v>1124</v>
      </c>
      <c r="G1955" t="s">
        <v>335</v>
      </c>
      <c r="H1955" t="s">
        <v>2463</v>
      </c>
      <c r="BA1955">
        <v>9.0500000000000007</v>
      </c>
      <c r="BB1955">
        <v>7.06</v>
      </c>
      <c r="BC1955">
        <v>6.93</v>
      </c>
      <c r="BD1955">
        <v>7.06</v>
      </c>
      <c r="BR1955" t="s">
        <v>67</v>
      </c>
      <c r="BS1955" s="1">
        <v>44825</v>
      </c>
      <c r="BT1955" t="s">
        <v>2426</v>
      </c>
      <c r="BU1955">
        <v>79420</v>
      </c>
      <c r="BV1955" t="s">
        <v>60</v>
      </c>
      <c r="BW1955" t="s">
        <v>2426</v>
      </c>
      <c r="BX1955" s="10"/>
      <c r="BY1955" s="10"/>
      <c r="BZ1955" s="10"/>
    </row>
    <row r="1956" spans="1:78" x14ac:dyDescent="0.2">
      <c r="A1956" t="s">
        <v>2482</v>
      </c>
      <c r="C1956" t="s">
        <v>1483</v>
      </c>
      <c r="D1956" t="s">
        <v>108</v>
      </c>
      <c r="E1956" t="s">
        <v>335</v>
      </c>
      <c r="F1956" t="s">
        <v>1124</v>
      </c>
      <c r="G1956" t="s">
        <v>335</v>
      </c>
      <c r="H1956" t="s">
        <v>2463</v>
      </c>
      <c r="Y1956">
        <v>8.5299999999999994</v>
      </c>
      <c r="AB1956">
        <v>10.99</v>
      </c>
      <c r="BR1956" t="s">
        <v>67</v>
      </c>
      <c r="BS1956" s="1">
        <v>44825</v>
      </c>
      <c r="BT1956" t="s">
        <v>2426</v>
      </c>
      <c r="BU1956">
        <v>79420</v>
      </c>
      <c r="BV1956" t="s">
        <v>60</v>
      </c>
      <c r="BW1956" t="s">
        <v>2426</v>
      </c>
    </row>
    <row r="1957" spans="1:78" x14ac:dyDescent="0.2">
      <c r="A1957" t="s">
        <v>2466</v>
      </c>
      <c r="C1957" t="s">
        <v>1483</v>
      </c>
      <c r="D1957" t="s">
        <v>108</v>
      </c>
      <c r="E1957" t="s">
        <v>335</v>
      </c>
      <c r="F1957" t="s">
        <v>1124</v>
      </c>
      <c r="G1957" t="s">
        <v>335</v>
      </c>
      <c r="H1957" t="s">
        <v>2463</v>
      </c>
      <c r="BA1957">
        <v>9.49</v>
      </c>
      <c r="BB1957">
        <v>8.0500000000000007</v>
      </c>
      <c r="BC1957">
        <v>7.35</v>
      </c>
      <c r="BD1957">
        <v>8.0500000000000007</v>
      </c>
      <c r="BE1957">
        <v>9.1</v>
      </c>
      <c r="BF1957">
        <v>6.51</v>
      </c>
      <c r="BG1957">
        <v>5.74</v>
      </c>
      <c r="BH1957">
        <v>6.51</v>
      </c>
      <c r="BR1957" t="s">
        <v>67</v>
      </c>
      <c r="BS1957" s="1">
        <v>44825</v>
      </c>
      <c r="BT1957" t="s">
        <v>2426</v>
      </c>
      <c r="BU1957">
        <v>79420</v>
      </c>
    </row>
    <row r="1958" spans="1:78" s="2" customFormat="1" x14ac:dyDescent="0.2">
      <c r="A1958" s="6" t="s">
        <v>2487</v>
      </c>
      <c r="B1958" s="6"/>
      <c r="C1958" s="6" t="s">
        <v>1483</v>
      </c>
      <c r="D1958" s="6" t="s">
        <v>108</v>
      </c>
      <c r="E1958" s="6" t="s">
        <v>335</v>
      </c>
      <c r="F1958" s="6" t="s">
        <v>1124</v>
      </c>
      <c r="G1958" s="6" t="s">
        <v>335</v>
      </c>
      <c r="H1958" s="6" t="s">
        <v>2463</v>
      </c>
      <c r="I1958" s="6"/>
      <c r="J1958" s="6"/>
      <c r="K1958" s="6"/>
      <c r="L1958" s="6"/>
      <c r="M1958" s="6"/>
      <c r="N1958" s="6"/>
      <c r="O1958" s="6"/>
      <c r="P1958" s="6"/>
      <c r="Q1958" s="6"/>
      <c r="R1958" s="6"/>
      <c r="S1958" s="6"/>
      <c r="T1958" s="6"/>
      <c r="U1958" s="6"/>
      <c r="V1958" s="6"/>
      <c r="W1958" s="6"/>
      <c r="X1958" s="6"/>
      <c r="Y1958" s="6"/>
      <c r="Z1958" s="6"/>
      <c r="AA1958" s="6"/>
      <c r="AB1958" s="6"/>
      <c r="AC1958" s="6"/>
      <c r="AD1958" s="6"/>
      <c r="AE1958" s="6"/>
      <c r="AF1958" s="6"/>
      <c r="AG1958" s="6"/>
      <c r="AH1958" s="6"/>
      <c r="AI1958" s="6"/>
      <c r="AJ1958" s="6"/>
      <c r="AK1958" s="6"/>
      <c r="AL1958" s="6"/>
      <c r="AM1958" s="6"/>
      <c r="AN1958" s="6"/>
      <c r="AO1958" s="6"/>
      <c r="AP1958" s="6"/>
      <c r="AQ1958" s="6"/>
      <c r="AR1958" s="6"/>
      <c r="AS1958" s="6"/>
      <c r="AT1958" s="6"/>
      <c r="AU1958" s="6"/>
      <c r="AV1958" s="6"/>
      <c r="AW1958" s="6"/>
      <c r="AX1958" s="6"/>
      <c r="AY1958" s="6"/>
      <c r="AZ1958" s="6"/>
      <c r="BA1958" s="6"/>
      <c r="BB1958" s="6"/>
      <c r="BC1958" s="6"/>
      <c r="BD1958" s="6"/>
      <c r="BE1958" s="6"/>
      <c r="BF1958" s="6"/>
      <c r="BG1958" s="6"/>
      <c r="BH1958" s="6"/>
      <c r="BI1958" s="6"/>
      <c r="BJ1958" s="6"/>
      <c r="BK1958" s="6"/>
      <c r="BL1958" s="6"/>
      <c r="BM1958" s="6"/>
      <c r="BN1958" s="6"/>
      <c r="BO1958" s="6"/>
      <c r="BP1958" s="6"/>
      <c r="BQ1958" s="6" t="s">
        <v>2491</v>
      </c>
      <c r="BR1958" s="6" t="s">
        <v>67</v>
      </c>
      <c r="BS1958" s="7">
        <v>44825</v>
      </c>
      <c r="BT1958" s="6" t="s">
        <v>2426</v>
      </c>
      <c r="BU1958" s="6">
        <v>79420</v>
      </c>
      <c r="BV1958" s="6" t="s">
        <v>60</v>
      </c>
      <c r="BW1958" s="6" t="s">
        <v>2426</v>
      </c>
      <c r="BX1958" s="6"/>
      <c r="BY1958" s="6"/>
      <c r="BZ1958" s="6"/>
    </row>
    <row r="1959" spans="1:78" x14ac:dyDescent="0.2">
      <c r="A1959" s="6" t="s">
        <v>2488</v>
      </c>
      <c r="B1959" s="6"/>
      <c r="C1959" s="6" t="s">
        <v>1483</v>
      </c>
      <c r="D1959" s="6" t="s">
        <v>108</v>
      </c>
      <c r="E1959" s="6" t="s">
        <v>335</v>
      </c>
      <c r="F1959" s="6" t="s">
        <v>1124</v>
      </c>
      <c r="G1959" s="6" t="s">
        <v>335</v>
      </c>
      <c r="H1959" s="6" t="s">
        <v>2463</v>
      </c>
      <c r="I1959" s="6"/>
      <c r="J1959" s="6"/>
      <c r="K1959" s="6"/>
      <c r="L1959" s="6"/>
      <c r="M1959" s="6"/>
      <c r="N1959" s="6"/>
      <c r="O1959" s="6"/>
      <c r="P1959" s="6"/>
      <c r="Q1959" s="6"/>
      <c r="R1959" s="6"/>
      <c r="S1959" s="6"/>
      <c r="T1959" s="6"/>
      <c r="U1959" s="6"/>
      <c r="V1959" s="6"/>
      <c r="W1959" s="6"/>
      <c r="X1959" s="6"/>
      <c r="Y1959" s="6"/>
      <c r="Z1959" s="6"/>
      <c r="AA1959" s="6"/>
      <c r="AB1959" s="6"/>
      <c r="AC1959" s="6"/>
      <c r="AD1959" s="6"/>
      <c r="AE1959" s="6"/>
      <c r="AF1959" s="6"/>
      <c r="AG1959" s="6"/>
      <c r="AH1959" s="6"/>
      <c r="AI1959" s="6"/>
      <c r="AJ1959" s="6"/>
      <c r="AK1959" s="6"/>
      <c r="AL1959" s="6"/>
      <c r="AM1959" s="6"/>
      <c r="AN1959" s="6"/>
      <c r="AO1959" s="6"/>
      <c r="AP1959" s="6"/>
      <c r="AQ1959" s="6"/>
      <c r="AR1959" s="6"/>
      <c r="AS1959" s="6"/>
      <c r="AT1959" s="6"/>
      <c r="AU1959" s="6"/>
      <c r="AV1959" s="6"/>
      <c r="AW1959" s="6"/>
      <c r="AX1959" s="6"/>
      <c r="AY1959" s="6"/>
      <c r="AZ1959" s="6"/>
      <c r="BA1959" s="6"/>
      <c r="BB1959" s="6"/>
      <c r="BC1959" s="6"/>
      <c r="BD1959" s="6"/>
      <c r="BE1959" s="6"/>
      <c r="BF1959" s="6"/>
      <c r="BG1959" s="6"/>
      <c r="BH1959" s="6"/>
      <c r="BI1959" s="6"/>
      <c r="BJ1959" s="6"/>
      <c r="BK1959" s="6"/>
      <c r="BL1959" s="6"/>
      <c r="BM1959" s="6"/>
      <c r="BN1959" s="6"/>
      <c r="BO1959" s="6"/>
      <c r="BP1959" s="6"/>
      <c r="BQ1959" s="6" t="s">
        <v>2491</v>
      </c>
      <c r="BR1959" s="6" t="s">
        <v>67</v>
      </c>
      <c r="BS1959" s="7">
        <v>44825</v>
      </c>
      <c r="BT1959" s="6" t="s">
        <v>2426</v>
      </c>
      <c r="BU1959" s="6">
        <v>79420</v>
      </c>
      <c r="BV1959" s="6"/>
      <c r="BW1959" s="6"/>
      <c r="BX1959" s="6"/>
      <c r="BY1959" s="6"/>
      <c r="BZ1959" s="6"/>
    </row>
    <row r="1960" spans="1:78" x14ac:dyDescent="0.2">
      <c r="A1960" s="6" t="s">
        <v>2486</v>
      </c>
      <c r="B1960" s="6"/>
      <c r="C1960" s="6" t="s">
        <v>1483</v>
      </c>
      <c r="D1960" s="6" t="s">
        <v>108</v>
      </c>
      <c r="E1960" s="6" t="s">
        <v>335</v>
      </c>
      <c r="F1960" s="6" t="s">
        <v>1124</v>
      </c>
      <c r="G1960" s="6" t="s">
        <v>335</v>
      </c>
      <c r="H1960" s="6" t="s">
        <v>2463</v>
      </c>
      <c r="I1960" s="6"/>
      <c r="J1960" s="6"/>
      <c r="K1960" s="6"/>
      <c r="L1960" s="6"/>
      <c r="M1960" s="6"/>
      <c r="N1960" s="6"/>
      <c r="O1960" s="6"/>
      <c r="P1960" s="6"/>
      <c r="Q1960" s="6"/>
      <c r="R1960" s="6"/>
      <c r="S1960" s="6"/>
      <c r="T1960" s="6"/>
      <c r="U1960" s="6"/>
      <c r="V1960" s="6"/>
      <c r="W1960" s="6"/>
      <c r="X1960" s="6"/>
      <c r="Y1960" s="6"/>
      <c r="Z1960" s="6"/>
      <c r="AA1960" s="6"/>
      <c r="AB1960" s="6"/>
      <c r="AC1960" s="6"/>
      <c r="AD1960" s="6"/>
      <c r="AE1960" s="6"/>
      <c r="AF1960" s="6"/>
      <c r="AG1960" s="6"/>
      <c r="AH1960" s="6"/>
      <c r="AI1960" s="6"/>
      <c r="AJ1960" s="6"/>
      <c r="AK1960" s="6"/>
      <c r="AL1960" s="6"/>
      <c r="AM1960" s="6"/>
      <c r="AN1960" s="6"/>
      <c r="AO1960" s="6"/>
      <c r="AP1960" s="6"/>
      <c r="AQ1960" s="6"/>
      <c r="AR1960" s="6"/>
      <c r="AS1960" s="6"/>
      <c r="AT1960" s="6"/>
      <c r="AU1960" s="6"/>
      <c r="AV1960" s="6"/>
      <c r="AW1960" s="6"/>
      <c r="AX1960" s="6"/>
      <c r="AY1960" s="6"/>
      <c r="AZ1960" s="6"/>
      <c r="BA1960" s="6"/>
      <c r="BB1960" s="6"/>
      <c r="BC1960" s="6"/>
      <c r="BD1960" s="6"/>
      <c r="BE1960" s="6"/>
      <c r="BF1960" s="6"/>
      <c r="BG1960" s="6"/>
      <c r="BH1960" s="6"/>
      <c r="BI1960" s="6"/>
      <c r="BJ1960" s="6"/>
      <c r="BK1960" s="6"/>
      <c r="BL1960" s="6"/>
      <c r="BM1960" s="6"/>
      <c r="BN1960" s="6"/>
      <c r="BO1960" s="6"/>
      <c r="BP1960" s="6"/>
      <c r="BQ1960" s="6" t="s">
        <v>2491</v>
      </c>
      <c r="BR1960" s="6" t="s">
        <v>67</v>
      </c>
      <c r="BS1960" s="7">
        <v>44825</v>
      </c>
      <c r="BT1960" s="6" t="s">
        <v>2426</v>
      </c>
      <c r="BU1960" s="6">
        <v>79420</v>
      </c>
      <c r="BV1960" s="6" t="s">
        <v>60</v>
      </c>
      <c r="BW1960" s="6" t="s">
        <v>2426</v>
      </c>
      <c r="BX1960" s="6"/>
      <c r="BY1960" s="6"/>
      <c r="BZ1960" s="6"/>
    </row>
    <row r="1961" spans="1:78" x14ac:dyDescent="0.2">
      <c r="A1961" t="s">
        <v>2480</v>
      </c>
      <c r="C1961" t="s">
        <v>1483</v>
      </c>
      <c r="D1961" t="s">
        <v>108</v>
      </c>
      <c r="E1961" t="s">
        <v>335</v>
      </c>
      <c r="F1961" t="s">
        <v>1124</v>
      </c>
      <c r="G1961" t="s">
        <v>335</v>
      </c>
      <c r="H1961" t="s">
        <v>2463</v>
      </c>
      <c r="U1961">
        <v>8.14</v>
      </c>
      <c r="X1961">
        <v>9.33</v>
      </c>
      <c r="Y1961">
        <v>8.2100000000000009</v>
      </c>
      <c r="AB1961">
        <v>10.78</v>
      </c>
      <c r="AC1961">
        <v>9.15</v>
      </c>
      <c r="AF1961">
        <v>11.99</v>
      </c>
      <c r="BR1961" t="s">
        <v>67</v>
      </c>
      <c r="BS1961" s="1">
        <v>44825</v>
      </c>
      <c r="BT1961" t="s">
        <v>2426</v>
      </c>
      <c r="BU1961">
        <v>79420</v>
      </c>
      <c r="BV1961" t="s">
        <v>60</v>
      </c>
      <c r="BW1961" t="s">
        <v>2426</v>
      </c>
    </row>
    <row r="1962" spans="1:78" x14ac:dyDescent="0.2">
      <c r="A1962" t="s">
        <v>2478</v>
      </c>
      <c r="C1962" t="s">
        <v>1483</v>
      </c>
      <c r="D1962" t="s">
        <v>108</v>
      </c>
      <c r="E1962" t="s">
        <v>335</v>
      </c>
      <c r="F1962" t="s">
        <v>1124</v>
      </c>
      <c r="G1962" t="s">
        <v>335</v>
      </c>
      <c r="H1962" t="s">
        <v>2463</v>
      </c>
      <c r="BE1962">
        <v>9</v>
      </c>
      <c r="BF1962">
        <v>6.5</v>
      </c>
      <c r="BG1962">
        <v>6.47</v>
      </c>
      <c r="BH1962">
        <v>6.5</v>
      </c>
      <c r="BR1962" t="s">
        <v>67</v>
      </c>
      <c r="BS1962" s="1">
        <v>44825</v>
      </c>
      <c r="BT1962" t="s">
        <v>2426</v>
      </c>
      <c r="BU1962">
        <v>79420</v>
      </c>
    </row>
    <row r="1963" spans="1:78" x14ac:dyDescent="0.2">
      <c r="A1963" t="s">
        <v>2484</v>
      </c>
      <c r="C1963" t="s">
        <v>1483</v>
      </c>
      <c r="D1963" t="s">
        <v>108</v>
      </c>
      <c r="E1963" t="s">
        <v>335</v>
      </c>
      <c r="F1963" t="s">
        <v>1124</v>
      </c>
      <c r="G1963" t="s">
        <v>335</v>
      </c>
      <c r="H1963" t="s">
        <v>2463</v>
      </c>
      <c r="AC1963">
        <v>9.27</v>
      </c>
      <c r="AF1963">
        <v>13.19</v>
      </c>
      <c r="AG1963">
        <v>7.11</v>
      </c>
      <c r="AJ1963">
        <v>10.78</v>
      </c>
      <c r="BR1963" t="s">
        <v>67</v>
      </c>
      <c r="BS1963" s="1">
        <v>44825</v>
      </c>
      <c r="BT1963" t="s">
        <v>2426</v>
      </c>
      <c r="BU1963">
        <v>79420</v>
      </c>
      <c r="BV1963" t="s">
        <v>60</v>
      </c>
      <c r="BW1963" t="s">
        <v>2426</v>
      </c>
    </row>
    <row r="1964" spans="1:78" x14ac:dyDescent="0.2">
      <c r="A1964" t="s">
        <v>2483</v>
      </c>
      <c r="C1964" t="s">
        <v>1483</v>
      </c>
      <c r="D1964" t="s">
        <v>108</v>
      </c>
      <c r="E1964" t="s">
        <v>335</v>
      </c>
      <c r="F1964" t="s">
        <v>1124</v>
      </c>
      <c r="G1964" t="s">
        <v>335</v>
      </c>
      <c r="H1964" t="s">
        <v>2463</v>
      </c>
      <c r="AC1964">
        <v>8.6999999999999993</v>
      </c>
      <c r="AF1964">
        <v>11.21</v>
      </c>
      <c r="BR1964" t="s">
        <v>67</v>
      </c>
      <c r="BS1964" s="1">
        <v>44825</v>
      </c>
      <c r="BT1964" t="s">
        <v>2426</v>
      </c>
      <c r="BU1964">
        <v>79420</v>
      </c>
      <c r="BV1964" t="s">
        <v>60</v>
      </c>
      <c r="BW1964" t="s">
        <v>2426</v>
      </c>
    </row>
    <row r="1965" spans="1:78" x14ac:dyDescent="0.2">
      <c r="A1965" t="s">
        <v>2477</v>
      </c>
      <c r="C1965" t="s">
        <v>1483</v>
      </c>
      <c r="D1965" t="s">
        <v>108</v>
      </c>
      <c r="E1965" t="s">
        <v>335</v>
      </c>
      <c r="F1965" t="s">
        <v>1124</v>
      </c>
      <c r="G1965" t="s">
        <v>335</v>
      </c>
      <c r="H1965" t="s">
        <v>2463</v>
      </c>
      <c r="AW1965">
        <v>8.43</v>
      </c>
      <c r="AX1965">
        <v>7.11</v>
      </c>
      <c r="AY1965">
        <v>6.96</v>
      </c>
      <c r="AZ1965">
        <v>7.11</v>
      </c>
      <c r="BQ1965" t="s">
        <v>2476</v>
      </c>
      <c r="BR1965" t="s">
        <v>67</v>
      </c>
      <c r="BS1965" s="1">
        <v>44825</v>
      </c>
      <c r="BT1965" t="s">
        <v>2426</v>
      </c>
      <c r="BU1965">
        <v>79420</v>
      </c>
    </row>
    <row r="1966" spans="1:78" x14ac:dyDescent="0.2">
      <c r="A1966" t="s">
        <v>2464</v>
      </c>
      <c r="C1966" t="s">
        <v>1483</v>
      </c>
      <c r="D1966" t="s">
        <v>108</v>
      </c>
      <c r="E1966" t="s">
        <v>335</v>
      </c>
      <c r="F1966" t="s">
        <v>1124</v>
      </c>
      <c r="G1966" t="s">
        <v>335</v>
      </c>
      <c r="H1966" t="s">
        <v>2463</v>
      </c>
      <c r="AO1966">
        <v>8.43</v>
      </c>
      <c r="AR1966">
        <v>5.38</v>
      </c>
      <c r="AS1966">
        <v>9.89</v>
      </c>
      <c r="AV1966">
        <v>6.98</v>
      </c>
      <c r="AW1966">
        <v>9.2100000000000009</v>
      </c>
      <c r="AX1966">
        <v>8.11</v>
      </c>
      <c r="AY1966">
        <v>8.17</v>
      </c>
      <c r="AZ1966">
        <v>8.17</v>
      </c>
      <c r="BA1966">
        <v>9.57</v>
      </c>
      <c r="BB1966">
        <v>9.14</v>
      </c>
      <c r="BC1966">
        <v>8.3800000000000008</v>
      </c>
      <c r="BD1966">
        <v>9.14</v>
      </c>
      <c r="BF1966">
        <v>7.52</v>
      </c>
      <c r="BH1966">
        <v>7.52</v>
      </c>
      <c r="BR1966" t="s">
        <v>67</v>
      </c>
      <c r="BS1966" s="1">
        <v>44825</v>
      </c>
      <c r="BT1966" t="s">
        <v>2426</v>
      </c>
      <c r="BU1966">
        <v>79420</v>
      </c>
      <c r="BV1966" t="s">
        <v>60</v>
      </c>
      <c r="BW1966" t="s">
        <v>2426</v>
      </c>
    </row>
    <row r="1967" spans="1:78" x14ac:dyDescent="0.2">
      <c r="A1967" t="s">
        <v>2467</v>
      </c>
      <c r="C1967" t="s">
        <v>1483</v>
      </c>
      <c r="D1967" t="s">
        <v>108</v>
      </c>
      <c r="E1967" t="s">
        <v>335</v>
      </c>
      <c r="F1967" t="s">
        <v>1124</v>
      </c>
      <c r="G1967" t="s">
        <v>335</v>
      </c>
      <c r="H1967" t="s">
        <v>2463</v>
      </c>
      <c r="BA1967">
        <v>9.99</v>
      </c>
      <c r="BB1967">
        <v>8.98</v>
      </c>
      <c r="BC1967">
        <v>8.42</v>
      </c>
      <c r="BD1967">
        <v>8.98</v>
      </c>
      <c r="BE1967">
        <v>10.43</v>
      </c>
      <c r="BF1967">
        <v>7.6</v>
      </c>
      <c r="BG1967">
        <v>6.67</v>
      </c>
      <c r="BH1967">
        <v>7.6</v>
      </c>
      <c r="BR1967" t="s">
        <v>67</v>
      </c>
      <c r="BS1967" s="1">
        <v>44825</v>
      </c>
      <c r="BT1967" t="s">
        <v>2426</v>
      </c>
      <c r="BU1967">
        <v>79420</v>
      </c>
      <c r="BV1967" t="s">
        <v>60</v>
      </c>
      <c r="BW1967" t="s">
        <v>2426</v>
      </c>
    </row>
    <row r="1968" spans="1:78" x14ac:dyDescent="0.2">
      <c r="A1968" t="s">
        <v>2471</v>
      </c>
      <c r="C1968" t="s">
        <v>1483</v>
      </c>
      <c r="D1968" t="s">
        <v>108</v>
      </c>
      <c r="E1968" t="s">
        <v>335</v>
      </c>
      <c r="F1968" t="s">
        <v>1124</v>
      </c>
      <c r="G1968" t="s">
        <v>335</v>
      </c>
      <c r="H1968" t="s">
        <v>2463</v>
      </c>
      <c r="AW1968">
        <v>8.85</v>
      </c>
      <c r="AX1968">
        <v>7.24</v>
      </c>
      <c r="AY1968">
        <v>7.31</v>
      </c>
      <c r="AZ1968">
        <v>7.31</v>
      </c>
      <c r="BR1968" t="s">
        <v>67</v>
      </c>
      <c r="BS1968" s="1">
        <v>44825</v>
      </c>
      <c r="BT1968" t="s">
        <v>2426</v>
      </c>
      <c r="BU1968">
        <v>79420</v>
      </c>
    </row>
    <row r="1969" spans="1:78" x14ac:dyDescent="0.2">
      <c r="A1969" s="6" t="s">
        <v>2468</v>
      </c>
      <c r="B1969" s="6"/>
      <c r="C1969" s="6" t="s">
        <v>1483</v>
      </c>
      <c r="D1969" s="6" t="s">
        <v>108</v>
      </c>
      <c r="E1969" s="6" t="s">
        <v>335</v>
      </c>
      <c r="F1969" s="6" t="s">
        <v>1124</v>
      </c>
      <c r="G1969" s="6" t="s">
        <v>335</v>
      </c>
      <c r="H1969" s="6" t="s">
        <v>2463</v>
      </c>
      <c r="I1969" s="6"/>
      <c r="J1969" s="6"/>
      <c r="K1969" s="6"/>
      <c r="L1969" s="6"/>
      <c r="M1969" s="6"/>
      <c r="N1969" s="6"/>
      <c r="O1969" s="6"/>
      <c r="P1969" s="6"/>
      <c r="Q1969" s="6"/>
      <c r="R1969" s="6"/>
      <c r="S1969" s="6"/>
      <c r="T1969" s="6"/>
      <c r="U1969" s="6"/>
      <c r="V1969" s="6"/>
      <c r="W1969" s="6"/>
      <c r="X1969" s="6"/>
      <c r="Y1969" s="6"/>
      <c r="Z1969" s="6"/>
      <c r="AA1969" s="6"/>
      <c r="AB1969" s="6"/>
      <c r="AC1969" s="6"/>
      <c r="AD1969" s="6"/>
      <c r="AE1969" s="6"/>
      <c r="AF1969" s="6"/>
      <c r="AG1969" s="6"/>
      <c r="AH1969" s="6"/>
      <c r="AI1969" s="6"/>
      <c r="AJ1969" s="6"/>
      <c r="AK1969" s="6"/>
      <c r="AL1969" s="6"/>
      <c r="AM1969" s="6"/>
      <c r="AN1969" s="6"/>
      <c r="AO1969" s="6"/>
      <c r="AP1969" s="6"/>
      <c r="AQ1969" s="6"/>
      <c r="AR1969" s="6"/>
      <c r="AS1969" s="6"/>
      <c r="AT1969" s="6"/>
      <c r="AU1969" s="6"/>
      <c r="AV1969" s="6"/>
      <c r="AW1969" s="6"/>
      <c r="AX1969" s="6"/>
      <c r="AY1969" s="6"/>
      <c r="AZ1969" s="6"/>
      <c r="BA1969" s="6"/>
      <c r="BB1969" s="6"/>
      <c r="BC1969" s="6"/>
      <c r="BD1969" s="6"/>
      <c r="BE1969" s="6"/>
      <c r="BF1969" s="6"/>
      <c r="BG1969" s="6"/>
      <c r="BH1969" s="6"/>
      <c r="BI1969" s="6"/>
      <c r="BJ1969" s="6"/>
      <c r="BK1969" s="6"/>
      <c r="BL1969" s="6"/>
      <c r="BM1969" s="6"/>
      <c r="BN1969" s="6"/>
      <c r="BO1969" s="6"/>
      <c r="BP1969" s="6"/>
      <c r="BQ1969" s="6" t="s">
        <v>2475</v>
      </c>
      <c r="BR1969" s="6" t="s">
        <v>67</v>
      </c>
      <c r="BS1969" s="7">
        <v>44825</v>
      </c>
      <c r="BT1969" s="6" t="s">
        <v>2426</v>
      </c>
      <c r="BU1969" s="6">
        <v>79420</v>
      </c>
      <c r="BV1969" s="6" t="s">
        <v>60</v>
      </c>
      <c r="BW1969" s="6" t="s">
        <v>2426</v>
      </c>
      <c r="BX1969" s="6"/>
      <c r="BY1969" s="6"/>
      <c r="BZ1969" s="6"/>
    </row>
    <row r="1970" spans="1:78" x14ac:dyDescent="0.2">
      <c r="A1970" t="s">
        <v>2465</v>
      </c>
      <c r="C1970" t="s">
        <v>1483</v>
      </c>
      <c r="D1970" t="s">
        <v>108</v>
      </c>
      <c r="E1970" t="s">
        <v>335</v>
      </c>
      <c r="F1970" t="s">
        <v>1124</v>
      </c>
      <c r="G1970" t="s">
        <v>335</v>
      </c>
      <c r="H1970" t="s">
        <v>2463</v>
      </c>
      <c r="AW1970">
        <v>8.94</v>
      </c>
      <c r="AX1970">
        <v>7.17</v>
      </c>
      <c r="AY1970">
        <v>7.18</v>
      </c>
      <c r="AZ1970">
        <v>7.18</v>
      </c>
      <c r="BA1970">
        <v>9.32</v>
      </c>
      <c r="BB1970">
        <v>8.36</v>
      </c>
      <c r="BC1970">
        <v>7.8</v>
      </c>
      <c r="BD1970">
        <v>8.36</v>
      </c>
      <c r="BE1970">
        <v>9.6999999999999993</v>
      </c>
      <c r="BF1970">
        <v>6.92</v>
      </c>
      <c r="BG1970">
        <v>6.26</v>
      </c>
      <c r="BH1970">
        <v>6.92</v>
      </c>
      <c r="BR1970" t="s">
        <v>67</v>
      </c>
      <c r="BS1970" s="1">
        <v>44825</v>
      </c>
      <c r="BT1970" t="s">
        <v>2426</v>
      </c>
      <c r="BU1970">
        <v>79420</v>
      </c>
    </row>
    <row r="1971" spans="1:78" x14ac:dyDescent="0.2">
      <c r="A1971" t="s">
        <v>2481</v>
      </c>
      <c r="C1971" t="s">
        <v>1483</v>
      </c>
      <c r="D1971" t="s">
        <v>108</v>
      </c>
      <c r="E1971" t="s">
        <v>335</v>
      </c>
      <c r="F1971" t="s">
        <v>1124</v>
      </c>
      <c r="G1971" t="s">
        <v>335</v>
      </c>
      <c r="H1971" t="s">
        <v>2463</v>
      </c>
      <c r="Y1971">
        <v>8.3699999999999992</v>
      </c>
      <c r="AB1971">
        <v>11.42</v>
      </c>
      <c r="BR1971" t="s">
        <v>67</v>
      </c>
      <c r="BS1971" s="1">
        <v>44825</v>
      </c>
      <c r="BT1971" t="s">
        <v>2426</v>
      </c>
      <c r="BU1971">
        <v>79420</v>
      </c>
      <c r="BV1971" t="s">
        <v>60</v>
      </c>
      <c r="BW1971" t="s">
        <v>2426</v>
      </c>
    </row>
    <row r="1972" spans="1:78" x14ac:dyDescent="0.2">
      <c r="A1972" t="s">
        <v>2479</v>
      </c>
      <c r="C1972" t="s">
        <v>1483</v>
      </c>
      <c r="D1972" t="s">
        <v>108</v>
      </c>
      <c r="E1972" t="s">
        <v>335</v>
      </c>
      <c r="F1972" t="s">
        <v>1124</v>
      </c>
      <c r="G1972" t="s">
        <v>335</v>
      </c>
      <c r="H1972" t="s">
        <v>2463</v>
      </c>
      <c r="Q1972">
        <v>6.86</v>
      </c>
      <c r="T1972">
        <v>7.26</v>
      </c>
      <c r="U1972">
        <v>7.49</v>
      </c>
      <c r="X1972">
        <v>8.5</v>
      </c>
      <c r="BR1972" t="s">
        <v>67</v>
      </c>
      <c r="BS1972" s="1">
        <v>44825</v>
      </c>
      <c r="BT1972" t="s">
        <v>2426</v>
      </c>
      <c r="BU1972">
        <v>79420</v>
      </c>
      <c r="BV1972" t="s">
        <v>60</v>
      </c>
      <c r="BW1972" t="s">
        <v>2426</v>
      </c>
    </row>
    <row r="1973" spans="1:78" x14ac:dyDescent="0.2">
      <c r="A1973" s="6" t="s">
        <v>2489</v>
      </c>
      <c r="B1973" s="6"/>
      <c r="C1973" s="6" t="s">
        <v>1483</v>
      </c>
      <c r="D1973" s="6" t="s">
        <v>108</v>
      </c>
      <c r="E1973" s="6" t="s">
        <v>335</v>
      </c>
      <c r="F1973" s="6" t="s">
        <v>1124</v>
      </c>
      <c r="G1973" s="6" t="s">
        <v>335</v>
      </c>
      <c r="H1973" s="6" t="s">
        <v>2463</v>
      </c>
      <c r="I1973" s="6"/>
      <c r="J1973" s="6"/>
      <c r="K1973" s="6"/>
      <c r="L1973" s="6"/>
      <c r="M1973" s="6"/>
      <c r="N1973" s="6"/>
      <c r="O1973" s="6"/>
      <c r="P1973" s="6"/>
      <c r="Q1973" s="6"/>
      <c r="R1973" s="6"/>
      <c r="S1973" s="6"/>
      <c r="T1973" s="6"/>
      <c r="U1973" s="6"/>
      <c r="V1973" s="6"/>
      <c r="W1973" s="6"/>
      <c r="X1973" s="6"/>
      <c r="Y1973" s="6"/>
      <c r="Z1973" s="6"/>
      <c r="AA1973" s="6"/>
      <c r="AB1973" s="6"/>
      <c r="AC1973" s="6"/>
      <c r="AD1973" s="6"/>
      <c r="AE1973" s="6"/>
      <c r="AF1973" s="6"/>
      <c r="AG1973" s="6"/>
      <c r="AH1973" s="6"/>
      <c r="AI1973" s="6"/>
      <c r="AJ1973" s="6"/>
      <c r="AK1973" s="6"/>
      <c r="AL1973" s="6"/>
      <c r="AM1973" s="6"/>
      <c r="AN1973" s="6"/>
      <c r="AO1973" s="6"/>
      <c r="AP1973" s="6"/>
      <c r="AQ1973" s="6"/>
      <c r="AR1973" s="6"/>
      <c r="AS1973" s="6"/>
      <c r="AT1973" s="6"/>
      <c r="AU1973" s="6"/>
      <c r="AV1973" s="6"/>
      <c r="AW1973" s="6"/>
      <c r="AX1973" s="6"/>
      <c r="AY1973" s="6"/>
      <c r="AZ1973" s="6"/>
      <c r="BA1973" s="6"/>
      <c r="BB1973" s="6"/>
      <c r="BC1973" s="6"/>
      <c r="BD1973" s="6"/>
      <c r="BE1973" s="6"/>
      <c r="BF1973" s="6"/>
      <c r="BG1973" s="6"/>
      <c r="BH1973" s="6"/>
      <c r="BI1973" s="6"/>
      <c r="BJ1973" s="6"/>
      <c r="BK1973" s="6"/>
      <c r="BL1973" s="6"/>
      <c r="BM1973" s="6"/>
      <c r="BN1973" s="6"/>
      <c r="BO1973" s="6"/>
      <c r="BP1973" s="6"/>
      <c r="BQ1973" s="6" t="s">
        <v>2491</v>
      </c>
      <c r="BR1973" s="6" t="s">
        <v>67</v>
      </c>
      <c r="BS1973" s="7">
        <v>44825</v>
      </c>
      <c r="BT1973" s="6" t="s">
        <v>2426</v>
      </c>
      <c r="BU1973" s="6">
        <v>79420</v>
      </c>
      <c r="BV1973" s="6"/>
      <c r="BW1973" s="6"/>
      <c r="BX1973" s="6"/>
      <c r="BY1973" s="6"/>
      <c r="BZ1973" s="6"/>
    </row>
    <row r="1974" spans="1:78" x14ac:dyDescent="0.2">
      <c r="A1974" t="s">
        <v>2470</v>
      </c>
      <c r="C1974" t="s">
        <v>1483</v>
      </c>
      <c r="D1974" t="s">
        <v>108</v>
      </c>
      <c r="E1974" t="s">
        <v>335</v>
      </c>
      <c r="F1974" t="s">
        <v>1124</v>
      </c>
      <c r="G1974" t="s">
        <v>335</v>
      </c>
      <c r="H1974" t="s">
        <v>2463</v>
      </c>
      <c r="AS1974">
        <v>8.1</v>
      </c>
      <c r="AW1974">
        <v>8.5</v>
      </c>
      <c r="BA1974">
        <f>AVERAGE(8.6,9)</f>
        <v>8.8000000000000007</v>
      </c>
      <c r="BB1974">
        <v>7.7</v>
      </c>
      <c r="BC1974">
        <v>7.2</v>
      </c>
      <c r="BD1974">
        <v>7.7</v>
      </c>
      <c r="BE1974">
        <v>8.6</v>
      </c>
      <c r="BR1974" t="s">
        <v>67</v>
      </c>
      <c r="BS1974" s="1">
        <v>44825</v>
      </c>
      <c r="BT1974" t="s">
        <v>2426</v>
      </c>
      <c r="BU1974">
        <v>79420</v>
      </c>
    </row>
    <row r="1975" spans="1:78" x14ac:dyDescent="0.2">
      <c r="A1975" t="s">
        <v>1127</v>
      </c>
      <c r="C1975" t="s">
        <v>1483</v>
      </c>
      <c r="D1975" t="s">
        <v>108</v>
      </c>
      <c r="E1975" t="s">
        <v>335</v>
      </c>
      <c r="F1975" t="s">
        <v>1124</v>
      </c>
      <c r="G1975" t="s">
        <v>1128</v>
      </c>
      <c r="H1975" t="s">
        <v>1124</v>
      </c>
      <c r="U1975">
        <v>8.3000000000000007</v>
      </c>
      <c r="X1975">
        <v>9.1999999999999993</v>
      </c>
      <c r="Y1975">
        <v>9.4</v>
      </c>
      <c r="AB1975">
        <v>11</v>
      </c>
      <c r="AC1975">
        <v>9.4</v>
      </c>
      <c r="AF1975">
        <v>12.8</v>
      </c>
      <c r="BR1975" t="s">
        <v>67</v>
      </c>
      <c r="BS1975"/>
      <c r="BT1975" t="s">
        <v>213</v>
      </c>
      <c r="BU1975">
        <v>1609</v>
      </c>
      <c r="BV1975" t="s">
        <v>60</v>
      </c>
      <c r="BW1975" t="s">
        <v>213</v>
      </c>
    </row>
    <row r="1976" spans="1:78" x14ac:dyDescent="0.2">
      <c r="A1976" t="s">
        <v>1129</v>
      </c>
      <c r="C1976" t="s">
        <v>1483</v>
      </c>
      <c r="D1976" t="s">
        <v>108</v>
      </c>
      <c r="E1976" t="s">
        <v>335</v>
      </c>
      <c r="F1976" t="s">
        <v>1124</v>
      </c>
      <c r="G1976" t="s">
        <v>1128</v>
      </c>
      <c r="H1976" t="s">
        <v>1124</v>
      </c>
      <c r="Q1976">
        <v>7.8</v>
      </c>
      <c r="T1976">
        <v>6.5</v>
      </c>
      <c r="U1976">
        <v>7.2</v>
      </c>
      <c r="X1976">
        <v>8</v>
      </c>
      <c r="BR1976" t="s">
        <v>67</v>
      </c>
      <c r="BS1976"/>
      <c r="BT1976" t="s">
        <v>213</v>
      </c>
      <c r="BU1976">
        <v>1609</v>
      </c>
      <c r="BV1976" t="s">
        <v>60</v>
      </c>
      <c r="BW1976" t="s">
        <v>213</v>
      </c>
    </row>
    <row r="1977" spans="1:78" x14ac:dyDescent="0.2">
      <c r="A1977" t="s">
        <v>1130</v>
      </c>
      <c r="C1977" t="s">
        <v>1483</v>
      </c>
      <c r="D1977" t="s">
        <v>108</v>
      </c>
      <c r="E1977" t="s">
        <v>335</v>
      </c>
      <c r="F1977" t="s">
        <v>1124</v>
      </c>
      <c r="G1977" t="s">
        <v>1128</v>
      </c>
      <c r="H1977" t="s">
        <v>1124</v>
      </c>
      <c r="AS1977">
        <v>7.7</v>
      </c>
      <c r="AV1977">
        <v>4.5999999999999996</v>
      </c>
      <c r="AW1977">
        <v>8.8000000000000007</v>
      </c>
      <c r="AZ1977">
        <v>5.7</v>
      </c>
      <c r="BA1977">
        <v>8.9</v>
      </c>
      <c r="BD1977">
        <v>7.6</v>
      </c>
      <c r="BE1977">
        <v>9.5</v>
      </c>
      <c r="BH1977">
        <v>7.1</v>
      </c>
      <c r="BQ1977" t="s">
        <v>1131</v>
      </c>
      <c r="BR1977" t="s">
        <v>67</v>
      </c>
      <c r="BS1977"/>
      <c r="BT1977" t="s">
        <v>213</v>
      </c>
      <c r="BU1977">
        <v>1609</v>
      </c>
      <c r="BV1977" t="s">
        <v>60</v>
      </c>
      <c r="BW1977" t="s">
        <v>213</v>
      </c>
    </row>
    <row r="1978" spans="1:78" s="10" customFormat="1" x14ac:dyDescent="0.2">
      <c r="A1978" t="s">
        <v>1132</v>
      </c>
      <c r="B1978"/>
      <c r="C1978" t="s">
        <v>1483</v>
      </c>
      <c r="D1978" t="s">
        <v>108</v>
      </c>
      <c r="E1978" t="s">
        <v>335</v>
      </c>
      <c r="F1978" t="s">
        <v>1124</v>
      </c>
      <c r="G1978" t="s">
        <v>1128</v>
      </c>
      <c r="H1978" t="s">
        <v>1124</v>
      </c>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v>8.1999999999999993</v>
      </c>
      <c r="AX1978"/>
      <c r="AY1978"/>
      <c r="AZ1978">
        <v>7.3</v>
      </c>
      <c r="BA1978">
        <v>9.6</v>
      </c>
      <c r="BB1978"/>
      <c r="BC1978"/>
      <c r="BD1978">
        <v>8.1999999999999993</v>
      </c>
      <c r="BE1978">
        <v>10.5</v>
      </c>
      <c r="BF1978"/>
      <c r="BG1978"/>
      <c r="BH1978">
        <v>7.2</v>
      </c>
      <c r="BI1978"/>
      <c r="BJ1978"/>
      <c r="BK1978"/>
      <c r="BL1978"/>
      <c r="BM1978"/>
      <c r="BN1978"/>
      <c r="BO1978"/>
      <c r="BP1978"/>
      <c r="BQ1978"/>
      <c r="BR1978" t="s">
        <v>67</v>
      </c>
      <c r="BS1978"/>
      <c r="BT1978" t="s">
        <v>213</v>
      </c>
      <c r="BU1978">
        <v>1609</v>
      </c>
      <c r="BV1978" t="s">
        <v>60</v>
      </c>
      <c r="BW1978" t="s">
        <v>213</v>
      </c>
      <c r="BX1978"/>
      <c r="BY1978"/>
      <c r="BZ1978"/>
    </row>
    <row r="1979" spans="1:78" x14ac:dyDescent="0.2">
      <c r="A1979" t="s">
        <v>2496</v>
      </c>
      <c r="C1979" t="s">
        <v>1483</v>
      </c>
      <c r="D1979" t="s">
        <v>108</v>
      </c>
      <c r="E1979" t="s">
        <v>335</v>
      </c>
      <c r="F1979" t="s">
        <v>574</v>
      </c>
      <c r="G1979" t="s">
        <v>335</v>
      </c>
      <c r="H1979" t="s">
        <v>2495</v>
      </c>
      <c r="BE1979">
        <v>12.87</v>
      </c>
      <c r="BF1979">
        <v>8.7200000000000006</v>
      </c>
      <c r="BG1979">
        <v>7.99</v>
      </c>
      <c r="BH1979">
        <v>8.7200000000000006</v>
      </c>
      <c r="BR1979" t="s">
        <v>67</v>
      </c>
      <c r="BS1979" s="1">
        <v>44825</v>
      </c>
      <c r="BT1979" t="s">
        <v>2426</v>
      </c>
      <c r="BU1979">
        <v>79420</v>
      </c>
      <c r="BV1979" t="s">
        <v>60</v>
      </c>
      <c r="BW1979" t="s">
        <v>2426</v>
      </c>
    </row>
    <row r="1980" spans="1:78" x14ac:dyDescent="0.2">
      <c r="A1980" t="s">
        <v>2771</v>
      </c>
      <c r="C1980" t="s">
        <v>1483</v>
      </c>
      <c r="D1980" t="s">
        <v>108</v>
      </c>
      <c r="E1980" t="s">
        <v>335</v>
      </c>
      <c r="F1980" t="s">
        <v>574</v>
      </c>
      <c r="G1980" t="s">
        <v>335</v>
      </c>
      <c r="H1980" t="s">
        <v>2495</v>
      </c>
      <c r="BA1980">
        <v>11.7</v>
      </c>
      <c r="BD1980">
        <v>9.3000000000000007</v>
      </c>
      <c r="BR1980" t="s">
        <v>67</v>
      </c>
      <c r="BS1980" s="1">
        <v>44830</v>
      </c>
      <c r="BT1980" t="s">
        <v>2657</v>
      </c>
      <c r="BU1980">
        <v>63104</v>
      </c>
    </row>
    <row r="1981" spans="1:78" s="10" customFormat="1" x14ac:dyDescent="0.2">
      <c r="A1981" s="11" t="s">
        <v>1700</v>
      </c>
      <c r="B1981" s="11"/>
      <c r="C1981" s="11" t="s">
        <v>1483</v>
      </c>
      <c r="D1981" s="11" t="s">
        <v>108</v>
      </c>
      <c r="E1981" s="11" t="s">
        <v>335</v>
      </c>
      <c r="F1981" s="11" t="s">
        <v>574</v>
      </c>
      <c r="G1981" s="11" t="s">
        <v>335</v>
      </c>
      <c r="H1981" s="11" t="s">
        <v>574</v>
      </c>
      <c r="I1981" s="11"/>
      <c r="J1981" s="11"/>
      <c r="K1981" s="11"/>
      <c r="L1981" s="11"/>
      <c r="M1981" s="11"/>
      <c r="N1981" s="11"/>
      <c r="O1981" s="11"/>
      <c r="P1981" s="11"/>
      <c r="Q1981" s="11"/>
      <c r="R1981" s="11"/>
      <c r="S1981" s="11"/>
      <c r="T1981" s="11"/>
      <c r="U1981" s="11"/>
      <c r="V1981" s="11"/>
      <c r="W1981" s="11"/>
      <c r="X1981" s="11"/>
      <c r="Y1981" s="11"/>
      <c r="Z1981" s="11"/>
      <c r="AA1981" s="11"/>
      <c r="AB1981" s="11"/>
      <c r="AC1981" s="11"/>
      <c r="AD1981" s="11"/>
      <c r="AE1981" s="11"/>
      <c r="AF1981" s="11"/>
      <c r="AG1981" s="11"/>
      <c r="AH1981" s="11"/>
      <c r="AI1981" s="11"/>
      <c r="AJ1981" s="11"/>
      <c r="AK1981" s="11"/>
      <c r="AL1981" s="11"/>
      <c r="AM1981" s="11"/>
      <c r="AN1981" s="11"/>
      <c r="AO1981" s="11"/>
      <c r="AP1981" s="11"/>
      <c r="AQ1981" s="11"/>
      <c r="AR1981" s="11"/>
      <c r="AS1981" s="11"/>
      <c r="AT1981" s="11"/>
      <c r="AU1981" s="11"/>
      <c r="AV1981" s="11"/>
      <c r="AW1981" s="11"/>
      <c r="AX1981" s="11"/>
      <c r="AY1981" s="11"/>
      <c r="AZ1981" s="11"/>
      <c r="BA1981" s="11"/>
      <c r="BB1981" s="11"/>
      <c r="BC1981" s="11"/>
      <c r="BD1981" s="11"/>
      <c r="BE1981" s="11"/>
      <c r="BF1981" s="11"/>
      <c r="BG1981" s="11"/>
      <c r="BH1981" s="11"/>
      <c r="BI1981" s="11"/>
      <c r="BJ1981" s="11"/>
      <c r="BK1981" s="11"/>
      <c r="BL1981" s="11"/>
      <c r="BM1981" s="11"/>
      <c r="BN1981" s="11"/>
      <c r="BO1981" s="11"/>
      <c r="BP1981" s="11"/>
      <c r="BQ1981" s="11"/>
      <c r="BR1981" s="11"/>
      <c r="BS1981" s="11"/>
      <c r="BT1981" s="11"/>
      <c r="BU1981" s="11"/>
      <c r="BV1981" s="11"/>
      <c r="BW1981" s="11"/>
      <c r="BX1981"/>
      <c r="BY1981"/>
      <c r="BZ1981"/>
    </row>
    <row r="1982" spans="1:78" s="10" customFormat="1" x14ac:dyDescent="0.2">
      <c r="A1982" t="s">
        <v>2623</v>
      </c>
      <c r="B1982"/>
      <c r="C1982" t="s">
        <v>1483</v>
      </c>
      <c r="D1982" t="s">
        <v>108</v>
      </c>
      <c r="E1982" t="s">
        <v>335</v>
      </c>
      <c r="F1982" t="s">
        <v>574</v>
      </c>
      <c r="G1982" t="s">
        <v>335</v>
      </c>
      <c r="H1982" t="s">
        <v>574</v>
      </c>
      <c r="I1982"/>
      <c r="J1982"/>
      <c r="K1982"/>
      <c r="L1982" t="s">
        <v>509</v>
      </c>
      <c r="M1982"/>
      <c r="N1982"/>
      <c r="O1982"/>
      <c r="P1982"/>
      <c r="Q1982">
        <v>9.73</v>
      </c>
      <c r="R1982"/>
      <c r="S1982"/>
      <c r="T1982">
        <v>9.67</v>
      </c>
      <c r="U1982">
        <v>9.49</v>
      </c>
      <c r="V1982"/>
      <c r="W1982"/>
      <c r="X1982">
        <v>11</v>
      </c>
      <c r="Y1982">
        <v>11.48</v>
      </c>
      <c r="Z1982"/>
      <c r="AA1982"/>
      <c r="AB1982">
        <v>13.27</v>
      </c>
      <c r="AC1982">
        <v>12.15</v>
      </c>
      <c r="AD1982"/>
      <c r="AE1982"/>
      <c r="AF1982">
        <v>13.86</v>
      </c>
      <c r="AG1982">
        <v>10.85</v>
      </c>
      <c r="AH1982"/>
      <c r="AI1982"/>
      <c r="AJ1982">
        <v>10.99</v>
      </c>
      <c r="AK1982"/>
      <c r="AL1982"/>
      <c r="AM1982"/>
      <c r="AN1982"/>
      <c r="AO1982">
        <v>9.1</v>
      </c>
      <c r="AP1982"/>
      <c r="AQ1982"/>
      <c r="AR1982">
        <v>5.4</v>
      </c>
      <c r="AS1982">
        <v>10.54</v>
      </c>
      <c r="AT1982"/>
      <c r="AU1982"/>
      <c r="AV1982">
        <v>7.54</v>
      </c>
      <c r="AW1982">
        <v>11</v>
      </c>
      <c r="AX1982"/>
      <c r="AY1982"/>
      <c r="AZ1982">
        <v>9</v>
      </c>
      <c r="BA1982">
        <v>10.82</v>
      </c>
      <c r="BB1982"/>
      <c r="BC1982"/>
      <c r="BD1982">
        <v>9.59</v>
      </c>
      <c r="BE1982">
        <v>11.9</v>
      </c>
      <c r="BF1982"/>
      <c r="BG1982"/>
      <c r="BH1982">
        <v>8.5</v>
      </c>
      <c r="BI1982"/>
      <c r="BJ1982"/>
      <c r="BK1982"/>
      <c r="BL1982"/>
      <c r="BM1982"/>
      <c r="BN1982"/>
      <c r="BO1982"/>
      <c r="BP1982"/>
      <c r="BQ1982" t="s">
        <v>456</v>
      </c>
      <c r="BR1982" t="s">
        <v>67</v>
      </c>
      <c r="BS1982"/>
      <c r="BT1982" t="s">
        <v>457</v>
      </c>
      <c r="BU1982">
        <v>3401</v>
      </c>
      <c r="BV1982"/>
      <c r="BW1982"/>
      <c r="BX1982"/>
      <c r="BY1982"/>
      <c r="BZ1982"/>
    </row>
    <row r="1983" spans="1:78" s="10" customFormat="1" x14ac:dyDescent="0.2">
      <c r="A1983" t="s">
        <v>2623</v>
      </c>
      <c r="B1983"/>
      <c r="C1983" t="s">
        <v>1483</v>
      </c>
      <c r="D1983" t="s">
        <v>108</v>
      </c>
      <c r="E1983" t="s">
        <v>335</v>
      </c>
      <c r="F1983" t="s">
        <v>574</v>
      </c>
      <c r="G1983" t="s">
        <v>335</v>
      </c>
      <c r="H1983" t="s">
        <v>574</v>
      </c>
      <c r="I1983"/>
      <c r="J1983"/>
      <c r="K1983"/>
      <c r="L1983" t="s">
        <v>1133</v>
      </c>
      <c r="M1983"/>
      <c r="N1983"/>
      <c r="O1983"/>
      <c r="P1983"/>
      <c r="Q1983">
        <v>9.6</v>
      </c>
      <c r="R1983"/>
      <c r="S1983"/>
      <c r="T1983">
        <v>8.77</v>
      </c>
      <c r="U1983">
        <v>9.43</v>
      </c>
      <c r="V1983"/>
      <c r="W1983"/>
      <c r="X1983">
        <v>11.04</v>
      </c>
      <c r="Y1983">
        <v>11.13</v>
      </c>
      <c r="Z1983"/>
      <c r="AA1983"/>
      <c r="AB1983">
        <v>12.78</v>
      </c>
      <c r="AC1983">
        <v>11.8</v>
      </c>
      <c r="AD1983"/>
      <c r="AE1983"/>
      <c r="AF1983">
        <v>13.11</v>
      </c>
      <c r="AG1983">
        <v>10.72</v>
      </c>
      <c r="AH1983"/>
      <c r="AI1983"/>
      <c r="AJ1983">
        <v>10.210000000000001</v>
      </c>
      <c r="AK1983"/>
      <c r="AL1983"/>
      <c r="AM1983"/>
      <c r="AN1983"/>
      <c r="AO1983">
        <v>9.94</v>
      </c>
      <c r="AP1983"/>
      <c r="AQ1983"/>
      <c r="AR1983">
        <v>6.32</v>
      </c>
      <c r="AS1983">
        <v>11.15</v>
      </c>
      <c r="AT1983"/>
      <c r="AU1983"/>
      <c r="AV1983">
        <v>7.96</v>
      </c>
      <c r="AW1983">
        <v>11.81</v>
      </c>
      <c r="AX1983"/>
      <c r="AY1983"/>
      <c r="AZ1983">
        <v>10</v>
      </c>
      <c r="BA1983">
        <v>11.85</v>
      </c>
      <c r="BB1983"/>
      <c r="BC1983"/>
      <c r="BD1983">
        <v>10.72</v>
      </c>
      <c r="BE1983">
        <v>12.52</v>
      </c>
      <c r="BF1983"/>
      <c r="BG1983"/>
      <c r="BH1983">
        <v>8.89</v>
      </c>
      <c r="BI1983"/>
      <c r="BJ1983"/>
      <c r="BK1983"/>
      <c r="BL1983"/>
      <c r="BM1983"/>
      <c r="BN1983"/>
      <c r="BO1983"/>
      <c r="BP1983"/>
      <c r="BQ1983" t="s">
        <v>456</v>
      </c>
      <c r="BR1983" t="s">
        <v>67</v>
      </c>
      <c r="BS1983"/>
      <c r="BT1983" t="s">
        <v>457</v>
      </c>
      <c r="BU1983">
        <v>3401</v>
      </c>
      <c r="BV1983"/>
      <c r="BW1983"/>
      <c r="BX1983"/>
      <c r="BY1983"/>
      <c r="BZ1983"/>
    </row>
    <row r="1984" spans="1:78" x14ac:dyDescent="0.2">
      <c r="A1984" t="s">
        <v>2623</v>
      </c>
      <c r="C1984" t="s">
        <v>1483</v>
      </c>
      <c r="D1984" t="s">
        <v>108</v>
      </c>
      <c r="E1984" t="s">
        <v>335</v>
      </c>
      <c r="F1984" t="s">
        <v>574</v>
      </c>
      <c r="G1984" t="s">
        <v>335</v>
      </c>
      <c r="H1984" t="s">
        <v>574</v>
      </c>
      <c r="L1984" t="s">
        <v>2625</v>
      </c>
      <c r="U1984">
        <v>10.5</v>
      </c>
      <c r="X1984">
        <v>11.8</v>
      </c>
      <c r="Y1984">
        <v>9.4</v>
      </c>
      <c r="Z1984">
        <v>12.9</v>
      </c>
      <c r="AA1984">
        <v>12.3</v>
      </c>
      <c r="AB1984">
        <v>12.9</v>
      </c>
      <c r="AC1984">
        <v>11.55</v>
      </c>
      <c r="AD1984">
        <v>15.7</v>
      </c>
      <c r="AE1984">
        <v>14.35</v>
      </c>
      <c r="AF1984">
        <v>15.7</v>
      </c>
      <c r="AG1984">
        <v>8.4</v>
      </c>
      <c r="AJ1984">
        <v>11.4</v>
      </c>
      <c r="AS1984">
        <v>10.33</v>
      </c>
      <c r="AT1984">
        <v>6.9</v>
      </c>
      <c r="AU1984">
        <v>7.1</v>
      </c>
      <c r="AV1984">
        <v>7.1</v>
      </c>
      <c r="AW1984">
        <v>11.17</v>
      </c>
      <c r="AX1984">
        <v>8.8000000000000007</v>
      </c>
      <c r="AY1984">
        <v>9.23</v>
      </c>
      <c r="AZ1984">
        <v>9.23</v>
      </c>
      <c r="BA1984">
        <v>11.87</v>
      </c>
      <c r="BB1984">
        <v>10</v>
      </c>
      <c r="BC1984">
        <v>9.67</v>
      </c>
      <c r="BD1984">
        <v>10</v>
      </c>
      <c r="BE1984">
        <v>11.2</v>
      </c>
      <c r="BF1984">
        <v>8.1</v>
      </c>
      <c r="BG1984">
        <v>6.65</v>
      </c>
      <c r="BH1984">
        <v>8.1</v>
      </c>
      <c r="BR1984" t="s">
        <v>67</v>
      </c>
      <c r="BS1984" s="1">
        <v>44827</v>
      </c>
      <c r="BT1984" t="s">
        <v>2619</v>
      </c>
      <c r="BU1984" s="5">
        <v>3601</v>
      </c>
    </row>
    <row r="1985" spans="1:75" x14ac:dyDescent="0.2">
      <c r="A1985" t="s">
        <v>2623</v>
      </c>
      <c r="C1985" t="s">
        <v>1483</v>
      </c>
      <c r="D1985" t="s">
        <v>108</v>
      </c>
      <c r="E1985" t="s">
        <v>335</v>
      </c>
      <c r="F1985" t="s">
        <v>574</v>
      </c>
      <c r="G1985" t="s">
        <v>335</v>
      </c>
      <c r="H1985" t="s">
        <v>574</v>
      </c>
      <c r="L1985" t="s">
        <v>2627</v>
      </c>
      <c r="U1985">
        <v>9.3000000000000007</v>
      </c>
      <c r="X1985">
        <v>10.54</v>
      </c>
      <c r="Y1985">
        <v>10.53</v>
      </c>
      <c r="Z1985">
        <v>13.5</v>
      </c>
      <c r="AA1985">
        <v>12.94</v>
      </c>
      <c r="AB1985">
        <v>13.5</v>
      </c>
      <c r="AC1985">
        <v>10.75</v>
      </c>
      <c r="AD1985">
        <v>14.58</v>
      </c>
      <c r="AE1985">
        <v>13.19</v>
      </c>
      <c r="AF1985">
        <v>14.58</v>
      </c>
      <c r="AG1985">
        <v>8.42</v>
      </c>
      <c r="AJ1985">
        <v>12.1</v>
      </c>
      <c r="AS1985">
        <v>10.68</v>
      </c>
      <c r="AT1985">
        <v>7.1</v>
      </c>
      <c r="AU1985">
        <v>7.33</v>
      </c>
      <c r="AV1985">
        <v>7.33</v>
      </c>
      <c r="AW1985">
        <v>10.98</v>
      </c>
      <c r="AX1985">
        <v>9.02</v>
      </c>
      <c r="AY1985">
        <v>9.5</v>
      </c>
      <c r="AZ1985">
        <v>9.5</v>
      </c>
      <c r="BA1985">
        <v>10.72</v>
      </c>
      <c r="BB1985">
        <v>9.24</v>
      </c>
      <c r="BC1985">
        <v>9.3800000000000008</v>
      </c>
      <c r="BD1985">
        <v>9.3800000000000008</v>
      </c>
      <c r="BE1985">
        <v>11.79</v>
      </c>
      <c r="BF1985">
        <v>8.0299999999999994</v>
      </c>
      <c r="BG1985">
        <v>7.07</v>
      </c>
      <c r="BH1985">
        <v>8.0299999999999994</v>
      </c>
      <c r="BR1985" t="s">
        <v>67</v>
      </c>
      <c r="BS1985" s="1">
        <v>44827</v>
      </c>
      <c r="BT1985" t="s">
        <v>2619</v>
      </c>
      <c r="BU1985" s="5">
        <v>3601</v>
      </c>
    </row>
    <row r="1986" spans="1:75" x14ac:dyDescent="0.2">
      <c r="A1986" t="s">
        <v>2765</v>
      </c>
      <c r="C1986" t="s">
        <v>1483</v>
      </c>
      <c r="D1986" t="s">
        <v>108</v>
      </c>
      <c r="E1986" t="s">
        <v>335</v>
      </c>
      <c r="F1986" t="s">
        <v>574</v>
      </c>
      <c r="G1986" t="s">
        <v>335</v>
      </c>
      <c r="H1986" t="s">
        <v>574</v>
      </c>
      <c r="L1986" t="s">
        <v>2768</v>
      </c>
      <c r="U1986">
        <v>10.69</v>
      </c>
      <c r="X1986">
        <v>11.6</v>
      </c>
      <c r="BR1986" t="s">
        <v>67</v>
      </c>
      <c r="BS1986" s="1">
        <v>44830</v>
      </c>
      <c r="BT1986" t="s">
        <v>2657</v>
      </c>
      <c r="BU1986">
        <v>63104</v>
      </c>
    </row>
    <row r="1987" spans="1:75" x14ac:dyDescent="0.2">
      <c r="A1987" t="s">
        <v>2763</v>
      </c>
      <c r="C1987" t="s">
        <v>1483</v>
      </c>
      <c r="D1987" t="s">
        <v>108</v>
      </c>
      <c r="E1987" t="s">
        <v>335</v>
      </c>
      <c r="F1987" t="s">
        <v>574</v>
      </c>
      <c r="G1987" t="s">
        <v>335</v>
      </c>
      <c r="H1987" t="s">
        <v>574</v>
      </c>
      <c r="L1987" t="s">
        <v>2727</v>
      </c>
      <c r="U1987">
        <v>9.4</v>
      </c>
      <c r="X1987">
        <v>11.1</v>
      </c>
      <c r="BR1987" t="s">
        <v>67</v>
      </c>
      <c r="BS1987" s="1">
        <v>44830</v>
      </c>
      <c r="BT1987" t="s">
        <v>2657</v>
      </c>
      <c r="BU1987">
        <v>63104</v>
      </c>
    </row>
    <row r="1988" spans="1:75" x14ac:dyDescent="0.2">
      <c r="A1988" t="s">
        <v>2769</v>
      </c>
      <c r="C1988" t="s">
        <v>1483</v>
      </c>
      <c r="D1988" t="s">
        <v>108</v>
      </c>
      <c r="E1988" t="s">
        <v>335</v>
      </c>
      <c r="F1988" t="s">
        <v>574</v>
      </c>
      <c r="G1988" t="s">
        <v>335</v>
      </c>
      <c r="H1988" t="s">
        <v>574</v>
      </c>
      <c r="L1988" t="s">
        <v>2767</v>
      </c>
      <c r="U1988">
        <v>10.3</v>
      </c>
      <c r="X1988">
        <v>12.36</v>
      </c>
      <c r="BR1988" t="s">
        <v>67</v>
      </c>
      <c r="BS1988" s="1">
        <v>44830</v>
      </c>
      <c r="BT1988" t="s">
        <v>2657</v>
      </c>
      <c r="BU1988">
        <v>63104</v>
      </c>
    </row>
    <row r="1989" spans="1:75" x14ac:dyDescent="0.2">
      <c r="A1989" t="s">
        <v>2764</v>
      </c>
      <c r="C1989" t="s">
        <v>1483</v>
      </c>
      <c r="D1989" t="s">
        <v>108</v>
      </c>
      <c r="E1989" t="s">
        <v>335</v>
      </c>
      <c r="F1989" t="s">
        <v>574</v>
      </c>
      <c r="G1989" t="s">
        <v>335</v>
      </c>
      <c r="H1989" t="s">
        <v>574</v>
      </c>
      <c r="L1989" t="s">
        <v>2770</v>
      </c>
      <c r="U1989">
        <v>10.02</v>
      </c>
      <c r="X1989">
        <v>11.5</v>
      </c>
      <c r="BR1989" t="s">
        <v>67</v>
      </c>
      <c r="BS1989" s="1">
        <v>44830</v>
      </c>
      <c r="BT1989" t="s">
        <v>2657</v>
      </c>
      <c r="BU1989">
        <v>63104</v>
      </c>
    </row>
    <row r="1990" spans="1:75" x14ac:dyDescent="0.2">
      <c r="A1990" t="s">
        <v>2762</v>
      </c>
      <c r="C1990" t="s">
        <v>1483</v>
      </c>
      <c r="D1990" t="s">
        <v>108</v>
      </c>
      <c r="E1990" t="s">
        <v>335</v>
      </c>
      <c r="F1990" t="s">
        <v>574</v>
      </c>
      <c r="G1990" t="s">
        <v>335</v>
      </c>
      <c r="H1990" t="s">
        <v>574</v>
      </c>
      <c r="L1990" t="s">
        <v>2766</v>
      </c>
      <c r="U1990">
        <v>9.6</v>
      </c>
      <c r="X1990">
        <v>11.5</v>
      </c>
      <c r="BR1990" t="s">
        <v>67</v>
      </c>
      <c r="BS1990" s="1">
        <v>44830</v>
      </c>
      <c r="BT1990" t="s">
        <v>2657</v>
      </c>
      <c r="BU1990">
        <v>63104</v>
      </c>
    </row>
    <row r="1991" spans="1:75" x14ac:dyDescent="0.2">
      <c r="A1991" t="s">
        <v>2772</v>
      </c>
      <c r="C1991" t="s">
        <v>1483</v>
      </c>
      <c r="D1991" t="s">
        <v>108</v>
      </c>
      <c r="E1991" t="s">
        <v>335</v>
      </c>
      <c r="F1991" t="s">
        <v>574</v>
      </c>
      <c r="G1991" t="s">
        <v>335</v>
      </c>
      <c r="H1991" t="s">
        <v>574</v>
      </c>
      <c r="AS1991">
        <v>10.5</v>
      </c>
      <c r="AV1991">
        <v>6.7</v>
      </c>
      <c r="BQ1991" t="s">
        <v>2773</v>
      </c>
      <c r="BR1991" t="s">
        <v>67</v>
      </c>
      <c r="BS1991" s="1">
        <v>44830</v>
      </c>
      <c r="BT1991" t="s">
        <v>2657</v>
      </c>
      <c r="BU1991">
        <v>63104</v>
      </c>
    </row>
    <row r="1992" spans="1:75" x14ac:dyDescent="0.2">
      <c r="A1992" s="11" t="s">
        <v>1700</v>
      </c>
      <c r="B1992" s="11"/>
      <c r="C1992" s="11" t="s">
        <v>1483</v>
      </c>
      <c r="D1992" s="11" t="s">
        <v>108</v>
      </c>
      <c r="E1992" s="11" t="s">
        <v>335</v>
      </c>
      <c r="F1992" s="11" t="s">
        <v>574</v>
      </c>
      <c r="G1992" s="11" t="s">
        <v>515</v>
      </c>
      <c r="H1992" s="11" t="s">
        <v>1699</v>
      </c>
      <c r="I1992" s="11"/>
      <c r="J1992" s="11"/>
      <c r="K1992" s="11"/>
      <c r="L1992" s="11"/>
      <c r="M1992" s="11"/>
      <c r="N1992" s="11"/>
      <c r="O1992" s="11"/>
      <c r="P1992" s="11"/>
      <c r="Q1992" s="11"/>
      <c r="R1992" s="11"/>
      <c r="S1992" s="11"/>
      <c r="T1992" s="11"/>
      <c r="U1992" s="11"/>
      <c r="V1992" s="11"/>
      <c r="W1992" s="11"/>
      <c r="X1992" s="11"/>
      <c r="Y1992" s="11"/>
      <c r="Z1992" s="11"/>
      <c r="AA1992" s="11"/>
      <c r="AB1992" s="11"/>
      <c r="AC1992" s="11"/>
      <c r="AD1992" s="11"/>
      <c r="AE1992" s="11"/>
      <c r="AF1992" s="11"/>
      <c r="AG1992" s="11"/>
      <c r="AH1992" s="11"/>
      <c r="AI1992" s="11"/>
      <c r="AJ1992" s="11"/>
      <c r="AK1992" s="11"/>
      <c r="AL1992" s="11"/>
      <c r="AM1992" s="11"/>
      <c r="AN1992" s="11"/>
      <c r="AO1992" s="11"/>
      <c r="AP1992" s="11"/>
      <c r="AQ1992" s="11"/>
      <c r="AR1992" s="11"/>
      <c r="AS1992" s="11"/>
      <c r="AT1992" s="11"/>
      <c r="AU1992" s="11"/>
      <c r="AV1992" s="11"/>
      <c r="AW1992" s="11"/>
      <c r="AX1992" s="11"/>
      <c r="AY1992" s="11"/>
      <c r="AZ1992" s="11"/>
      <c r="BA1992" s="11"/>
      <c r="BB1992" s="11"/>
      <c r="BC1992" s="11"/>
      <c r="BD1992" s="11"/>
      <c r="BE1992" s="11"/>
      <c r="BF1992" s="11"/>
      <c r="BG1992" s="11"/>
      <c r="BH1992" s="11"/>
      <c r="BI1992" s="11"/>
      <c r="BJ1992" s="11"/>
      <c r="BK1992" s="11"/>
      <c r="BL1992" s="11"/>
      <c r="BM1992" s="11"/>
      <c r="BN1992" s="11"/>
      <c r="BO1992" s="11"/>
      <c r="BP1992" s="11"/>
      <c r="BQ1992" s="11"/>
      <c r="BR1992" s="11"/>
      <c r="BS1992" s="11"/>
      <c r="BT1992" s="11"/>
      <c r="BU1992" s="11"/>
      <c r="BV1992" s="11"/>
      <c r="BW1992" s="11"/>
    </row>
    <row r="1993" spans="1:75" x14ac:dyDescent="0.2">
      <c r="A1993" s="11" t="s">
        <v>1700</v>
      </c>
      <c r="B1993" s="11"/>
      <c r="C1993" s="11" t="s">
        <v>1483</v>
      </c>
      <c r="D1993" s="11" t="s">
        <v>108</v>
      </c>
      <c r="E1993" s="11" t="s">
        <v>335</v>
      </c>
      <c r="F1993" s="11" t="s">
        <v>1135</v>
      </c>
      <c r="G1993" s="11" t="s">
        <v>335</v>
      </c>
      <c r="H1993" s="11" t="s">
        <v>1135</v>
      </c>
      <c r="I1993" s="11"/>
      <c r="J1993" s="11"/>
      <c r="K1993" s="11"/>
      <c r="L1993" s="11"/>
      <c r="M1993" s="11"/>
      <c r="N1993" s="11"/>
      <c r="O1993" s="11"/>
      <c r="P1993" s="11"/>
      <c r="Q1993" s="11"/>
      <c r="R1993" s="11"/>
      <c r="S1993" s="11"/>
      <c r="T1993" s="11"/>
      <c r="U1993" s="11"/>
      <c r="V1993" s="11"/>
      <c r="W1993" s="11"/>
      <c r="X1993" s="11"/>
      <c r="Y1993" s="11"/>
      <c r="Z1993" s="11"/>
      <c r="AA1993" s="11"/>
      <c r="AB1993" s="11"/>
      <c r="AC1993" s="11"/>
      <c r="AD1993" s="11"/>
      <c r="AE1993" s="11"/>
      <c r="AF1993" s="11"/>
      <c r="AG1993" s="11"/>
      <c r="AH1993" s="11"/>
      <c r="AI1993" s="11"/>
      <c r="AJ1993" s="11"/>
      <c r="AK1993" s="11"/>
      <c r="AL1993" s="11"/>
      <c r="AM1993" s="11"/>
      <c r="AN1993" s="11"/>
      <c r="AO1993" s="11"/>
      <c r="AP1993" s="11"/>
      <c r="AQ1993" s="11"/>
      <c r="AR1993" s="11"/>
      <c r="AS1993" s="11"/>
      <c r="AT1993" s="11"/>
      <c r="AU1993" s="11"/>
      <c r="AV1993" s="11"/>
      <c r="AW1993" s="11"/>
      <c r="AX1993" s="11"/>
      <c r="AY1993" s="11"/>
      <c r="AZ1993" s="11"/>
      <c r="BA1993" s="11"/>
      <c r="BB1993" s="11"/>
      <c r="BC1993" s="11"/>
      <c r="BD1993" s="11"/>
      <c r="BE1993" s="11"/>
      <c r="BF1993" s="11"/>
      <c r="BG1993" s="11"/>
      <c r="BH1993" s="11"/>
      <c r="BI1993" s="11"/>
      <c r="BJ1993" s="11"/>
      <c r="BK1993" s="11"/>
      <c r="BL1993" s="11"/>
      <c r="BM1993" s="11"/>
      <c r="BN1993" s="11"/>
      <c r="BO1993" s="11"/>
      <c r="BP1993" s="11"/>
      <c r="BQ1993" s="11"/>
      <c r="BR1993" s="11"/>
      <c r="BS1993" s="11"/>
      <c r="BT1993" s="11"/>
      <c r="BU1993" s="11"/>
      <c r="BV1993" s="11"/>
      <c r="BW1993" s="11"/>
    </row>
    <row r="1994" spans="1:75" x14ac:dyDescent="0.2">
      <c r="A1994" t="s">
        <v>2623</v>
      </c>
      <c r="C1994" t="s">
        <v>1483</v>
      </c>
      <c r="D1994" t="s">
        <v>108</v>
      </c>
      <c r="E1994" t="s">
        <v>335</v>
      </c>
      <c r="F1994" t="s">
        <v>1135</v>
      </c>
      <c r="G1994" t="s">
        <v>335</v>
      </c>
      <c r="H1994" t="s">
        <v>1135</v>
      </c>
      <c r="L1994" t="s">
        <v>1136</v>
      </c>
      <c r="T1994">
        <v>8.4</v>
      </c>
      <c r="U1994">
        <v>10.57</v>
      </c>
      <c r="X1994">
        <v>11.05</v>
      </c>
      <c r="Y1994">
        <v>11.47</v>
      </c>
      <c r="AB1994">
        <v>12.82</v>
      </c>
      <c r="AC1994">
        <v>11.45</v>
      </c>
      <c r="AF1994">
        <v>13.17</v>
      </c>
      <c r="AG1994">
        <v>10.86</v>
      </c>
      <c r="AJ1994">
        <v>10.58</v>
      </c>
      <c r="AO1994">
        <v>10.4</v>
      </c>
      <c r="AR1994">
        <v>6.71</v>
      </c>
      <c r="AS1994">
        <v>11.16</v>
      </c>
      <c r="AV1994">
        <v>8.32</v>
      </c>
      <c r="AW1994">
        <v>11.82</v>
      </c>
      <c r="AZ1994">
        <v>9.7799999999999994</v>
      </c>
      <c r="BA1994">
        <v>12.26</v>
      </c>
      <c r="BD1994">
        <v>11.05</v>
      </c>
      <c r="BE1994">
        <v>12.19</v>
      </c>
      <c r="BH1994">
        <v>9.1999999999999993</v>
      </c>
      <c r="BQ1994" t="s">
        <v>456</v>
      </c>
      <c r="BR1994" t="s">
        <v>67</v>
      </c>
      <c r="BS1994"/>
      <c r="BT1994" t="s">
        <v>457</v>
      </c>
      <c r="BU1994">
        <v>3401</v>
      </c>
    </row>
    <row r="1995" spans="1:75" x14ac:dyDescent="0.2">
      <c r="A1995" t="s">
        <v>2623</v>
      </c>
      <c r="C1995" t="s">
        <v>1483</v>
      </c>
      <c r="D1995" t="s">
        <v>108</v>
      </c>
      <c r="E1995" t="s">
        <v>335</v>
      </c>
      <c r="F1995" t="s">
        <v>1135</v>
      </c>
      <c r="G1995" t="s">
        <v>335</v>
      </c>
      <c r="H1995" t="s">
        <v>1135</v>
      </c>
      <c r="L1995" t="s">
        <v>550</v>
      </c>
      <c r="Q1995">
        <v>10.73</v>
      </c>
      <c r="T1995">
        <v>9.8800000000000008</v>
      </c>
      <c r="U1995">
        <v>10.67</v>
      </c>
      <c r="X1995">
        <v>11.52</v>
      </c>
      <c r="Y1995">
        <v>12.33</v>
      </c>
      <c r="AB1995">
        <v>13.83</v>
      </c>
      <c r="AC1995">
        <v>13.21</v>
      </c>
      <c r="AF1995">
        <v>14.28</v>
      </c>
      <c r="AG1995">
        <v>11.73</v>
      </c>
      <c r="AJ1995">
        <v>10.95</v>
      </c>
      <c r="AO1995">
        <v>10.93</v>
      </c>
      <c r="AR1995">
        <v>6.87</v>
      </c>
      <c r="AS1995">
        <v>11.93</v>
      </c>
      <c r="AV1995">
        <v>8.6199999999999992</v>
      </c>
      <c r="AW1995">
        <v>12.36</v>
      </c>
      <c r="AZ1995">
        <v>10.25</v>
      </c>
      <c r="BA1995">
        <v>12.76</v>
      </c>
      <c r="BD1995">
        <v>11.28</v>
      </c>
      <c r="BE1995">
        <v>13.13</v>
      </c>
      <c r="BH1995">
        <v>9.7799999999999994</v>
      </c>
      <c r="BQ1995" t="s">
        <v>456</v>
      </c>
      <c r="BR1995" t="s">
        <v>67</v>
      </c>
      <c r="BS1995"/>
      <c r="BT1995" t="s">
        <v>457</v>
      </c>
      <c r="BU1995">
        <v>3401</v>
      </c>
    </row>
    <row r="1996" spans="1:75" x14ac:dyDescent="0.2">
      <c r="A1996" t="s">
        <v>2623</v>
      </c>
      <c r="C1996" t="s">
        <v>1483</v>
      </c>
      <c r="D1996" t="s">
        <v>108</v>
      </c>
      <c r="E1996" t="s">
        <v>335</v>
      </c>
      <c r="F1996" t="s">
        <v>1135</v>
      </c>
      <c r="G1996" t="s">
        <v>335</v>
      </c>
      <c r="H1996" t="s">
        <v>1135</v>
      </c>
      <c r="L1996" t="s">
        <v>551</v>
      </c>
      <c r="Q1996">
        <v>11.04</v>
      </c>
      <c r="T1996">
        <v>10</v>
      </c>
      <c r="U1996">
        <v>11.46</v>
      </c>
      <c r="X1996">
        <v>12.26</v>
      </c>
      <c r="Y1996">
        <v>12.78</v>
      </c>
      <c r="AB1996">
        <v>14</v>
      </c>
      <c r="AC1996">
        <v>13.85</v>
      </c>
      <c r="AF1996">
        <v>14.78</v>
      </c>
      <c r="AG1996">
        <v>12.52</v>
      </c>
      <c r="AJ1996">
        <v>11.89</v>
      </c>
      <c r="AO1996">
        <v>11.46</v>
      </c>
      <c r="AR1996">
        <v>6.93</v>
      </c>
      <c r="AS1996">
        <v>12.3</v>
      </c>
      <c r="AV1996">
        <v>8.56</v>
      </c>
      <c r="AW1996">
        <v>11.83</v>
      </c>
      <c r="AZ1996">
        <v>9.99</v>
      </c>
      <c r="BA1996">
        <v>12.67</v>
      </c>
      <c r="BD1996">
        <v>11.08</v>
      </c>
      <c r="BE1996">
        <v>13.17</v>
      </c>
      <c r="BH1996">
        <v>9.68</v>
      </c>
      <c r="BQ1996" t="s">
        <v>456</v>
      </c>
      <c r="BR1996" t="s">
        <v>67</v>
      </c>
      <c r="BS1996"/>
      <c r="BT1996" t="s">
        <v>457</v>
      </c>
      <c r="BU1996">
        <v>3401</v>
      </c>
    </row>
    <row r="1997" spans="1:75" x14ac:dyDescent="0.2">
      <c r="A1997" t="s">
        <v>2623</v>
      </c>
      <c r="C1997" t="s">
        <v>1483</v>
      </c>
      <c r="D1997" t="s">
        <v>108</v>
      </c>
      <c r="E1997" t="s">
        <v>335</v>
      </c>
      <c r="F1997" t="s">
        <v>1135</v>
      </c>
      <c r="G1997" t="s">
        <v>335</v>
      </c>
      <c r="H1997" t="s">
        <v>1135</v>
      </c>
      <c r="L1997" t="s">
        <v>455</v>
      </c>
      <c r="Q1997">
        <v>9.32</v>
      </c>
      <c r="T1997">
        <v>8.36</v>
      </c>
      <c r="U1997">
        <v>9.7899999999999991</v>
      </c>
      <c r="X1997">
        <v>10.27</v>
      </c>
      <c r="Y1997">
        <v>11.57</v>
      </c>
      <c r="AB1997">
        <v>12.52</v>
      </c>
      <c r="AC1997">
        <v>11.76</v>
      </c>
      <c r="AF1997">
        <v>12.82</v>
      </c>
      <c r="AG1997">
        <v>11.1</v>
      </c>
      <c r="AJ1997">
        <v>10.26</v>
      </c>
      <c r="AO1997">
        <v>10.28</v>
      </c>
      <c r="AR1997">
        <v>6.02</v>
      </c>
      <c r="AS1997">
        <v>11.02</v>
      </c>
      <c r="AV1997">
        <v>7.53</v>
      </c>
      <c r="AW1997">
        <v>10.92</v>
      </c>
      <c r="AZ1997">
        <v>9.02</v>
      </c>
      <c r="BA1997">
        <v>11.41</v>
      </c>
      <c r="BD1997">
        <v>10.31</v>
      </c>
      <c r="BE1997">
        <v>11.64</v>
      </c>
      <c r="BH1997">
        <v>8.74</v>
      </c>
      <c r="BQ1997" t="s">
        <v>456</v>
      </c>
      <c r="BR1997" t="s">
        <v>67</v>
      </c>
      <c r="BS1997"/>
      <c r="BT1997" t="s">
        <v>457</v>
      </c>
      <c r="BU1997">
        <v>3401</v>
      </c>
    </row>
    <row r="1998" spans="1:75" x14ac:dyDescent="0.2">
      <c r="A1998" t="s">
        <v>2779</v>
      </c>
      <c r="C1998" t="s">
        <v>1483</v>
      </c>
      <c r="D1998" t="s">
        <v>108</v>
      </c>
      <c r="E1998" t="s">
        <v>335</v>
      </c>
      <c r="F1998" t="s">
        <v>1135</v>
      </c>
      <c r="G1998" t="s">
        <v>335</v>
      </c>
      <c r="H1998" t="s">
        <v>1135</v>
      </c>
      <c r="L1998" t="s">
        <v>2780</v>
      </c>
      <c r="U1998">
        <v>10.7</v>
      </c>
      <c r="X1998">
        <v>11.3</v>
      </c>
      <c r="BR1998" t="s">
        <v>67</v>
      </c>
      <c r="BS1998" s="1">
        <v>44830</v>
      </c>
      <c r="BT1998" t="s">
        <v>2657</v>
      </c>
      <c r="BU1998">
        <v>63104</v>
      </c>
    </row>
    <row r="1999" spans="1:75" x14ac:dyDescent="0.2">
      <c r="A1999" t="s">
        <v>2783</v>
      </c>
      <c r="C1999" t="s">
        <v>1483</v>
      </c>
      <c r="D1999" t="s">
        <v>108</v>
      </c>
      <c r="E1999" t="s">
        <v>335</v>
      </c>
      <c r="F1999" t="s">
        <v>1135</v>
      </c>
      <c r="G1999" t="s">
        <v>335</v>
      </c>
      <c r="H1999" t="s">
        <v>1135</v>
      </c>
      <c r="L1999" t="s">
        <v>2785</v>
      </c>
      <c r="U1999">
        <v>11.4</v>
      </c>
      <c r="X1999">
        <v>12.8</v>
      </c>
      <c r="BR1999" t="s">
        <v>67</v>
      </c>
      <c r="BS1999" s="1">
        <v>44830</v>
      </c>
      <c r="BT1999" t="s">
        <v>2657</v>
      </c>
      <c r="BU1999">
        <v>63104</v>
      </c>
    </row>
    <row r="2000" spans="1:75" x14ac:dyDescent="0.2">
      <c r="A2000" t="s">
        <v>2781</v>
      </c>
      <c r="C2000" t="s">
        <v>1483</v>
      </c>
      <c r="D2000" t="s">
        <v>108</v>
      </c>
      <c r="E2000" t="s">
        <v>335</v>
      </c>
      <c r="F2000" t="s">
        <v>1135</v>
      </c>
      <c r="G2000" t="s">
        <v>335</v>
      </c>
      <c r="H2000" t="s">
        <v>1135</v>
      </c>
      <c r="L2000" t="s">
        <v>2780</v>
      </c>
      <c r="U2000">
        <v>9.8000000000000007</v>
      </c>
      <c r="X2000">
        <v>10.6</v>
      </c>
      <c r="BR2000" t="s">
        <v>67</v>
      </c>
      <c r="BS2000" s="1">
        <v>44830</v>
      </c>
      <c r="BT2000" t="s">
        <v>2657</v>
      </c>
      <c r="BU2000">
        <v>63104</v>
      </c>
    </row>
    <row r="2001" spans="1:75" x14ac:dyDescent="0.2">
      <c r="A2001" t="s">
        <v>2782</v>
      </c>
      <c r="C2001" t="s">
        <v>1483</v>
      </c>
      <c r="D2001" t="s">
        <v>108</v>
      </c>
      <c r="E2001" t="s">
        <v>335</v>
      </c>
      <c r="F2001" t="s">
        <v>1135</v>
      </c>
      <c r="G2001" t="s">
        <v>335</v>
      </c>
      <c r="H2001" t="s">
        <v>1135</v>
      </c>
      <c r="L2001" t="s">
        <v>2784</v>
      </c>
      <c r="U2001">
        <v>10.5</v>
      </c>
      <c r="X2001">
        <v>11.6</v>
      </c>
      <c r="BR2001" t="s">
        <v>67</v>
      </c>
      <c r="BS2001" s="1">
        <v>44830</v>
      </c>
      <c r="BT2001" t="s">
        <v>2657</v>
      </c>
      <c r="BU2001">
        <v>63104</v>
      </c>
    </row>
    <row r="2002" spans="1:75" x14ac:dyDescent="0.2">
      <c r="A2002" t="s">
        <v>1137</v>
      </c>
      <c r="C2002" t="s">
        <v>1483</v>
      </c>
      <c r="D2002" t="s">
        <v>108</v>
      </c>
      <c r="E2002" t="s">
        <v>335</v>
      </c>
      <c r="F2002" t="s">
        <v>1135</v>
      </c>
      <c r="G2002" t="s">
        <v>335</v>
      </c>
      <c r="H2002" t="s">
        <v>1135</v>
      </c>
      <c r="AS2002">
        <v>11.5</v>
      </c>
      <c r="AV2002">
        <v>7.8</v>
      </c>
      <c r="AW2002">
        <v>11.8</v>
      </c>
      <c r="AZ2002">
        <v>9.8000000000000007</v>
      </c>
      <c r="BR2002" t="s">
        <v>67</v>
      </c>
      <c r="BS2002"/>
      <c r="BT2002" t="s">
        <v>213</v>
      </c>
      <c r="BU2002">
        <v>4269</v>
      </c>
    </row>
    <row r="2003" spans="1:75" x14ac:dyDescent="0.2">
      <c r="A2003" s="11" t="s">
        <v>1700</v>
      </c>
      <c r="B2003" s="11"/>
      <c r="C2003" s="11" t="s">
        <v>1483</v>
      </c>
      <c r="D2003" s="11" t="s">
        <v>108</v>
      </c>
      <c r="E2003" s="11" t="s">
        <v>335</v>
      </c>
      <c r="F2003" s="11" t="s">
        <v>1138</v>
      </c>
      <c r="G2003" s="11" t="s">
        <v>335</v>
      </c>
      <c r="H2003" s="11" t="s">
        <v>1138</v>
      </c>
      <c r="I2003" s="11"/>
      <c r="J2003" s="11"/>
      <c r="K2003" s="11"/>
      <c r="L2003" s="11"/>
      <c r="M2003" s="11"/>
      <c r="N2003" s="11"/>
      <c r="O2003" s="11"/>
      <c r="P2003" s="11"/>
      <c r="Q2003" s="11"/>
      <c r="R2003" s="11"/>
      <c r="S2003" s="11"/>
      <c r="T2003" s="11"/>
      <c r="U2003" s="11"/>
      <c r="V2003" s="11"/>
      <c r="W2003" s="11"/>
      <c r="X2003" s="11"/>
      <c r="Y2003" s="11"/>
      <c r="Z2003" s="11"/>
      <c r="AA2003" s="11"/>
      <c r="AB2003" s="11"/>
      <c r="AC2003" s="11"/>
      <c r="AD2003" s="11"/>
      <c r="AE2003" s="11"/>
      <c r="AF2003" s="11"/>
      <c r="AG2003" s="11"/>
      <c r="AH2003" s="11"/>
      <c r="AI2003" s="11"/>
      <c r="AJ2003" s="11"/>
      <c r="AK2003" s="11"/>
      <c r="AL2003" s="11"/>
      <c r="AM2003" s="11"/>
      <c r="AN2003" s="11"/>
      <c r="AO2003" s="11"/>
      <c r="AP2003" s="11"/>
      <c r="AQ2003" s="11"/>
      <c r="AR2003" s="11"/>
      <c r="AS2003" s="11"/>
      <c r="AT2003" s="11"/>
      <c r="AU2003" s="11"/>
      <c r="AV2003" s="11"/>
      <c r="AW2003" s="11"/>
      <c r="AX2003" s="11"/>
      <c r="AY2003" s="11"/>
      <c r="AZ2003" s="11"/>
      <c r="BA2003" s="11"/>
      <c r="BB2003" s="11"/>
      <c r="BC2003" s="11"/>
      <c r="BD2003" s="11"/>
      <c r="BE2003" s="11"/>
      <c r="BF2003" s="11"/>
      <c r="BG2003" s="11"/>
      <c r="BH2003" s="11"/>
      <c r="BI2003" s="11"/>
      <c r="BJ2003" s="11"/>
      <c r="BK2003" s="11"/>
      <c r="BL2003" s="11"/>
      <c r="BM2003" s="11"/>
      <c r="BN2003" s="11"/>
      <c r="BO2003" s="11"/>
      <c r="BP2003" s="11"/>
      <c r="BQ2003" s="11"/>
      <c r="BR2003" s="11"/>
      <c r="BS2003" s="11"/>
      <c r="BT2003" s="11"/>
      <c r="BU2003" s="11"/>
      <c r="BV2003" s="11"/>
      <c r="BW2003" s="11"/>
    </row>
    <row r="2004" spans="1:75" x14ac:dyDescent="0.2">
      <c r="A2004" t="s">
        <v>2623</v>
      </c>
      <c r="C2004" t="s">
        <v>1483</v>
      </c>
      <c r="D2004" t="s">
        <v>108</v>
      </c>
      <c r="E2004" t="s">
        <v>335</v>
      </c>
      <c r="F2004" t="s">
        <v>1138</v>
      </c>
      <c r="G2004" t="s">
        <v>335</v>
      </c>
      <c r="H2004" t="s">
        <v>1138</v>
      </c>
      <c r="L2004" t="s">
        <v>537</v>
      </c>
      <c r="T2004">
        <v>10</v>
      </c>
      <c r="U2004">
        <v>11.63</v>
      </c>
      <c r="X2004">
        <v>13</v>
      </c>
      <c r="Y2004">
        <v>13.2</v>
      </c>
      <c r="AB2004">
        <v>14.95</v>
      </c>
      <c r="AC2004">
        <v>14.1</v>
      </c>
      <c r="AF2004">
        <v>15.42</v>
      </c>
      <c r="AG2004">
        <v>11.65</v>
      </c>
      <c r="AJ2004">
        <v>11.57</v>
      </c>
      <c r="AS2004">
        <v>13.3</v>
      </c>
      <c r="AV2004">
        <v>9.4</v>
      </c>
      <c r="AW2004">
        <v>14.2</v>
      </c>
      <c r="AZ2004">
        <v>11.4</v>
      </c>
      <c r="BA2004">
        <v>14.5</v>
      </c>
      <c r="BD2004">
        <v>12.6</v>
      </c>
      <c r="BQ2004" t="s">
        <v>456</v>
      </c>
      <c r="BR2004" t="s">
        <v>67</v>
      </c>
      <c r="BS2004"/>
      <c r="BT2004" t="s">
        <v>457</v>
      </c>
      <c r="BU2004">
        <v>3401</v>
      </c>
    </row>
    <row r="2005" spans="1:75" x14ac:dyDescent="0.2">
      <c r="A2005" t="s">
        <v>2778</v>
      </c>
      <c r="C2005" t="s">
        <v>1483</v>
      </c>
      <c r="D2005" t="s">
        <v>108</v>
      </c>
      <c r="E2005" t="s">
        <v>335</v>
      </c>
      <c r="F2005" t="s">
        <v>1138</v>
      </c>
      <c r="G2005" t="s">
        <v>335</v>
      </c>
      <c r="H2005" t="s">
        <v>1138</v>
      </c>
      <c r="L2005" t="s">
        <v>2736</v>
      </c>
      <c r="AG2005">
        <v>13.8</v>
      </c>
      <c r="AJ2005">
        <v>13.6</v>
      </c>
      <c r="BR2005" t="s">
        <v>67</v>
      </c>
      <c r="BS2005" s="1">
        <v>44830</v>
      </c>
      <c r="BT2005" t="s">
        <v>2657</v>
      </c>
      <c r="BU2005">
        <v>63104</v>
      </c>
    </row>
    <row r="2006" spans="1:75" x14ac:dyDescent="0.2">
      <c r="A2006" t="s">
        <v>2774</v>
      </c>
      <c r="C2006" t="s">
        <v>1483</v>
      </c>
      <c r="D2006" t="s">
        <v>108</v>
      </c>
      <c r="E2006" t="s">
        <v>335</v>
      </c>
      <c r="F2006" t="s">
        <v>1138</v>
      </c>
      <c r="G2006" t="s">
        <v>335</v>
      </c>
      <c r="H2006" t="s">
        <v>1138</v>
      </c>
      <c r="L2006" t="s">
        <v>2736</v>
      </c>
      <c r="AS2006">
        <v>13.75</v>
      </c>
      <c r="AV2006">
        <v>10.4</v>
      </c>
      <c r="BR2006" t="s">
        <v>67</v>
      </c>
      <c r="BS2006" s="1">
        <v>44830</v>
      </c>
      <c r="BT2006" t="s">
        <v>2657</v>
      </c>
      <c r="BU2006">
        <v>63104</v>
      </c>
    </row>
    <row r="2007" spans="1:75" x14ac:dyDescent="0.2">
      <c r="A2007" t="s">
        <v>2775</v>
      </c>
      <c r="C2007" t="s">
        <v>1483</v>
      </c>
      <c r="D2007" t="s">
        <v>108</v>
      </c>
      <c r="E2007" t="s">
        <v>335</v>
      </c>
      <c r="F2007" t="s">
        <v>1138</v>
      </c>
      <c r="G2007" t="s">
        <v>335</v>
      </c>
      <c r="H2007" t="s">
        <v>1138</v>
      </c>
      <c r="L2007" t="s">
        <v>2736</v>
      </c>
      <c r="BA2007">
        <v>16.05</v>
      </c>
      <c r="BD2007">
        <v>14.4</v>
      </c>
      <c r="BR2007" t="s">
        <v>67</v>
      </c>
      <c r="BS2007" s="1">
        <v>44830</v>
      </c>
      <c r="BT2007" t="s">
        <v>2657</v>
      </c>
      <c r="BU2007">
        <v>63104</v>
      </c>
    </row>
    <row r="2008" spans="1:75" x14ac:dyDescent="0.2">
      <c r="A2008" t="s">
        <v>2776</v>
      </c>
      <c r="C2008" t="s">
        <v>1483</v>
      </c>
      <c r="D2008" t="s">
        <v>108</v>
      </c>
      <c r="E2008" t="s">
        <v>335</v>
      </c>
      <c r="F2008" t="s">
        <v>1138</v>
      </c>
      <c r="G2008" t="s">
        <v>335</v>
      </c>
      <c r="H2008" t="s">
        <v>1138</v>
      </c>
      <c r="L2008" t="s">
        <v>2736</v>
      </c>
      <c r="AO2008">
        <v>12.1</v>
      </c>
      <c r="AR2008">
        <v>8.1</v>
      </c>
      <c r="AS2008">
        <v>14.3</v>
      </c>
      <c r="AV2008">
        <v>10.55</v>
      </c>
      <c r="BR2008" t="s">
        <v>67</v>
      </c>
      <c r="BS2008" s="1">
        <v>44830</v>
      </c>
      <c r="BT2008" t="s">
        <v>2657</v>
      </c>
      <c r="BU2008">
        <v>63104</v>
      </c>
    </row>
    <row r="2009" spans="1:75" x14ac:dyDescent="0.2">
      <c r="A2009" t="s">
        <v>2777</v>
      </c>
      <c r="C2009" t="s">
        <v>1483</v>
      </c>
      <c r="D2009" t="s">
        <v>108</v>
      </c>
      <c r="E2009" t="s">
        <v>335</v>
      </c>
      <c r="F2009" t="s">
        <v>1138</v>
      </c>
      <c r="G2009" t="s">
        <v>335</v>
      </c>
      <c r="H2009" t="s">
        <v>1138</v>
      </c>
      <c r="L2009" t="s">
        <v>2736</v>
      </c>
      <c r="AG2009">
        <v>11.1</v>
      </c>
      <c r="AJ2009">
        <v>11.8</v>
      </c>
      <c r="BR2009" t="s">
        <v>67</v>
      </c>
      <c r="BS2009" s="1">
        <v>44830</v>
      </c>
      <c r="BT2009" t="s">
        <v>2657</v>
      </c>
      <c r="BU2009">
        <v>63104</v>
      </c>
    </row>
    <row r="2010" spans="1:75" x14ac:dyDescent="0.2">
      <c r="A2010" t="s">
        <v>1142</v>
      </c>
      <c r="C2010" t="s">
        <v>1483</v>
      </c>
      <c r="D2010" t="s">
        <v>108</v>
      </c>
      <c r="E2010" t="s">
        <v>335</v>
      </c>
      <c r="F2010" t="s">
        <v>441</v>
      </c>
      <c r="G2010" t="s">
        <v>335</v>
      </c>
      <c r="H2010" t="s">
        <v>1143</v>
      </c>
      <c r="BA2010">
        <v>8</v>
      </c>
      <c r="BD2010">
        <v>6.6</v>
      </c>
      <c r="BE2010">
        <v>8.1999999999999993</v>
      </c>
      <c r="BH2010">
        <v>6.1</v>
      </c>
      <c r="BQ2010" t="s">
        <v>1140</v>
      </c>
      <c r="BR2010" t="s">
        <v>67</v>
      </c>
      <c r="BS2010"/>
      <c r="BT2010" t="s">
        <v>104</v>
      </c>
      <c r="BU2010">
        <v>1358</v>
      </c>
      <c r="BV2010" t="s">
        <v>60</v>
      </c>
      <c r="BW2010" t="s">
        <v>1144</v>
      </c>
    </row>
    <row r="2011" spans="1:75" x14ac:dyDescent="0.2">
      <c r="A2011" t="s">
        <v>1145</v>
      </c>
      <c r="C2011" t="s">
        <v>1483</v>
      </c>
      <c r="D2011" t="s">
        <v>108</v>
      </c>
      <c r="E2011" t="s">
        <v>335</v>
      </c>
      <c r="F2011" t="s">
        <v>441</v>
      </c>
      <c r="G2011" t="s">
        <v>335</v>
      </c>
      <c r="H2011" t="s">
        <v>1143</v>
      </c>
      <c r="AO2011">
        <v>7.4</v>
      </c>
      <c r="AR2011">
        <v>4.2</v>
      </c>
      <c r="AS2011">
        <v>7.9</v>
      </c>
      <c r="AV2011">
        <v>5.3</v>
      </c>
      <c r="AW2011">
        <v>8</v>
      </c>
      <c r="AZ2011">
        <v>6.6</v>
      </c>
      <c r="BA2011">
        <v>7.85</v>
      </c>
      <c r="BD2011">
        <v>6.8</v>
      </c>
      <c r="BE2011">
        <v>8.1</v>
      </c>
      <c r="BH2011">
        <v>5.6</v>
      </c>
      <c r="BQ2011" t="s">
        <v>1140</v>
      </c>
      <c r="BR2011" t="s">
        <v>67</v>
      </c>
      <c r="BS2011"/>
      <c r="BT2011" t="s">
        <v>104</v>
      </c>
      <c r="BU2011">
        <v>1358</v>
      </c>
    </row>
    <row r="2012" spans="1:75" x14ac:dyDescent="0.2">
      <c r="A2012" t="s">
        <v>2493</v>
      </c>
      <c r="C2012" t="s">
        <v>1483</v>
      </c>
      <c r="D2012" t="s">
        <v>108</v>
      </c>
      <c r="E2012" t="s">
        <v>335</v>
      </c>
      <c r="F2012" t="s">
        <v>441</v>
      </c>
      <c r="G2012" t="s">
        <v>335</v>
      </c>
      <c r="H2012" t="s">
        <v>2492</v>
      </c>
      <c r="AO2012">
        <v>6.37</v>
      </c>
      <c r="AR2012">
        <v>3.52</v>
      </c>
      <c r="AS2012">
        <v>7.62</v>
      </c>
      <c r="AV2012">
        <v>5.3</v>
      </c>
      <c r="BR2012" t="s">
        <v>67</v>
      </c>
      <c r="BS2012" s="1">
        <v>44825</v>
      </c>
      <c r="BT2012" t="s">
        <v>2426</v>
      </c>
      <c r="BU2012">
        <v>79420</v>
      </c>
      <c r="BV2012" t="s">
        <v>1320</v>
      </c>
      <c r="BW2012" t="s">
        <v>2426</v>
      </c>
    </row>
    <row r="2013" spans="1:75" x14ac:dyDescent="0.2">
      <c r="A2013" s="11" t="s">
        <v>1700</v>
      </c>
      <c r="B2013" s="11"/>
      <c r="C2013" s="11" t="s">
        <v>1483</v>
      </c>
      <c r="D2013" s="11" t="s">
        <v>108</v>
      </c>
      <c r="E2013" s="11" t="s">
        <v>335</v>
      </c>
      <c r="F2013" s="11" t="s">
        <v>441</v>
      </c>
      <c r="G2013" s="11" t="s">
        <v>335</v>
      </c>
      <c r="H2013" s="11" t="s">
        <v>1698</v>
      </c>
      <c r="I2013" s="11"/>
      <c r="J2013" s="11"/>
      <c r="K2013" s="11"/>
      <c r="L2013" s="11"/>
      <c r="M2013" s="11"/>
      <c r="N2013" s="11"/>
      <c r="O2013" s="11"/>
      <c r="P2013" s="11"/>
      <c r="Q2013" s="11"/>
      <c r="R2013" s="11"/>
      <c r="S2013" s="11"/>
      <c r="T2013" s="11"/>
      <c r="U2013" s="11"/>
      <c r="V2013" s="11"/>
      <c r="W2013" s="11"/>
      <c r="X2013" s="11"/>
      <c r="Y2013" s="11"/>
      <c r="Z2013" s="11"/>
      <c r="AA2013" s="11"/>
      <c r="AB2013" s="11"/>
      <c r="AC2013" s="11"/>
      <c r="AD2013" s="11"/>
      <c r="AE2013" s="11"/>
      <c r="AF2013" s="11"/>
      <c r="AG2013" s="11"/>
      <c r="AH2013" s="11"/>
      <c r="AI2013" s="11"/>
      <c r="AJ2013" s="11"/>
      <c r="AK2013" s="11"/>
      <c r="AL2013" s="11"/>
      <c r="AM2013" s="11"/>
      <c r="AN2013" s="11"/>
      <c r="AO2013" s="11"/>
      <c r="AP2013" s="11"/>
      <c r="AQ2013" s="11"/>
      <c r="AR2013" s="11"/>
      <c r="AS2013" s="11"/>
      <c r="AT2013" s="11"/>
      <c r="AU2013" s="11"/>
      <c r="AV2013" s="11"/>
      <c r="AW2013" s="11"/>
      <c r="AX2013" s="11"/>
      <c r="AY2013" s="11"/>
      <c r="AZ2013" s="11"/>
      <c r="BA2013" s="11"/>
      <c r="BB2013" s="11"/>
      <c r="BC2013" s="11"/>
      <c r="BD2013" s="11"/>
      <c r="BE2013" s="11"/>
      <c r="BF2013" s="11"/>
      <c r="BG2013" s="11"/>
      <c r="BH2013" s="11"/>
      <c r="BI2013" s="11"/>
      <c r="BJ2013" s="11"/>
      <c r="BK2013" s="11"/>
      <c r="BL2013" s="11"/>
      <c r="BM2013" s="11"/>
      <c r="BN2013" s="11"/>
      <c r="BO2013" s="11"/>
      <c r="BP2013" s="11"/>
      <c r="BQ2013" s="11"/>
      <c r="BR2013" s="11"/>
      <c r="BS2013" s="11"/>
      <c r="BT2013" s="11"/>
      <c r="BU2013" s="11"/>
      <c r="BV2013" s="11"/>
      <c r="BW2013" s="11"/>
    </row>
    <row r="2014" spans="1:75" x14ac:dyDescent="0.2">
      <c r="A2014" t="s">
        <v>1141</v>
      </c>
      <c r="B2014" t="s">
        <v>322</v>
      </c>
      <c r="C2014" t="s">
        <v>1483</v>
      </c>
      <c r="D2014" t="s">
        <v>108</v>
      </c>
      <c r="E2014" t="s">
        <v>335</v>
      </c>
      <c r="F2014" t="s">
        <v>441</v>
      </c>
      <c r="G2014" t="s">
        <v>335</v>
      </c>
      <c r="H2014" t="s">
        <v>1698</v>
      </c>
      <c r="AS2014">
        <v>6.91</v>
      </c>
      <c r="AV2014">
        <v>4.76</v>
      </c>
      <c r="BR2014" t="s">
        <v>67</v>
      </c>
      <c r="BS2014" s="1">
        <v>44825</v>
      </c>
      <c r="BT2014" t="s">
        <v>2426</v>
      </c>
      <c r="BU2014">
        <v>79420</v>
      </c>
    </row>
    <row r="2015" spans="1:75" x14ac:dyDescent="0.2">
      <c r="A2015" s="11" t="s">
        <v>1700</v>
      </c>
      <c r="B2015" s="11"/>
      <c r="C2015" s="11" t="s">
        <v>1483</v>
      </c>
      <c r="D2015" s="11" t="s">
        <v>108</v>
      </c>
      <c r="E2015" s="11" t="s">
        <v>335</v>
      </c>
      <c r="F2015" s="11" t="s">
        <v>441</v>
      </c>
      <c r="G2015" s="11" t="s">
        <v>335</v>
      </c>
      <c r="H2015" s="11" t="s">
        <v>441</v>
      </c>
      <c r="I2015" s="11"/>
      <c r="J2015" s="11"/>
      <c r="K2015" s="11"/>
      <c r="L2015" s="11"/>
      <c r="M2015" s="11"/>
      <c r="N2015" s="11"/>
      <c r="O2015" s="11"/>
      <c r="P2015" s="11"/>
      <c r="Q2015" s="11"/>
      <c r="R2015" s="11"/>
      <c r="S2015" s="11"/>
      <c r="T2015" s="11"/>
      <c r="U2015" s="11"/>
      <c r="V2015" s="11"/>
      <c r="W2015" s="11"/>
      <c r="X2015" s="11"/>
      <c r="Y2015" s="11"/>
      <c r="Z2015" s="11"/>
      <c r="AA2015" s="11"/>
      <c r="AB2015" s="11"/>
      <c r="AC2015" s="11"/>
      <c r="AD2015" s="11"/>
      <c r="AE2015" s="11"/>
      <c r="AF2015" s="11"/>
      <c r="AG2015" s="11"/>
      <c r="AH2015" s="11"/>
      <c r="AI2015" s="11"/>
      <c r="AJ2015" s="11"/>
      <c r="AK2015" s="11"/>
      <c r="AL2015" s="11"/>
      <c r="AM2015" s="11"/>
      <c r="AN2015" s="11"/>
      <c r="AO2015" s="11"/>
      <c r="AP2015" s="11"/>
      <c r="AQ2015" s="11"/>
      <c r="AR2015" s="11"/>
      <c r="AS2015" s="11"/>
      <c r="AT2015" s="11"/>
      <c r="AU2015" s="11"/>
      <c r="AV2015" s="11"/>
      <c r="AW2015" s="11"/>
      <c r="AX2015" s="11"/>
      <c r="AY2015" s="11"/>
      <c r="AZ2015" s="11"/>
      <c r="BA2015" s="11"/>
      <c r="BB2015" s="11"/>
      <c r="BC2015" s="11"/>
      <c r="BD2015" s="11"/>
      <c r="BE2015" s="11"/>
      <c r="BF2015" s="11"/>
      <c r="BG2015" s="11"/>
      <c r="BH2015" s="11"/>
      <c r="BI2015" s="11"/>
      <c r="BJ2015" s="11"/>
      <c r="BK2015" s="11"/>
      <c r="BL2015" s="11"/>
      <c r="BM2015" s="11"/>
      <c r="BN2015" s="11"/>
      <c r="BO2015" s="11"/>
      <c r="BP2015" s="11"/>
      <c r="BQ2015" s="11"/>
      <c r="BR2015" s="11"/>
      <c r="BS2015" s="11"/>
      <c r="BT2015" s="11"/>
      <c r="BU2015" s="11"/>
      <c r="BV2015" s="11"/>
      <c r="BW2015" s="11"/>
    </row>
    <row r="2016" spans="1:75" x14ac:dyDescent="0.2">
      <c r="A2016" t="s">
        <v>1139</v>
      </c>
      <c r="C2016" t="s">
        <v>1483</v>
      </c>
      <c r="D2016" t="s">
        <v>108</v>
      </c>
      <c r="E2016" t="s">
        <v>335</v>
      </c>
      <c r="F2016" t="s">
        <v>441</v>
      </c>
      <c r="G2016" t="s">
        <v>335</v>
      </c>
      <c r="H2016" t="s">
        <v>441</v>
      </c>
      <c r="BA2016">
        <v>7.5</v>
      </c>
      <c r="BD2016">
        <v>6.8</v>
      </c>
      <c r="BE2016">
        <v>7.65</v>
      </c>
      <c r="BH2016">
        <v>5.65</v>
      </c>
      <c r="BQ2016" t="s">
        <v>1140</v>
      </c>
      <c r="BR2016" t="s">
        <v>67</v>
      </c>
      <c r="BS2016"/>
      <c r="BT2016" t="s">
        <v>104</v>
      </c>
      <c r="BU2016">
        <v>1358</v>
      </c>
    </row>
    <row r="2017" spans="1:78" x14ac:dyDescent="0.2">
      <c r="A2017" t="s">
        <v>1141</v>
      </c>
      <c r="C2017" t="s">
        <v>1483</v>
      </c>
      <c r="D2017" t="s">
        <v>108</v>
      </c>
      <c r="E2017" t="s">
        <v>335</v>
      </c>
      <c r="F2017" t="s">
        <v>441</v>
      </c>
      <c r="G2017" t="s">
        <v>335</v>
      </c>
      <c r="H2017" t="s">
        <v>441</v>
      </c>
      <c r="AS2017">
        <v>6.8</v>
      </c>
      <c r="AV2017">
        <v>4.7</v>
      </c>
      <c r="AW2017">
        <v>6.85</v>
      </c>
      <c r="AZ2017">
        <v>5.75</v>
      </c>
      <c r="BE2017">
        <v>7.4</v>
      </c>
      <c r="BH2017">
        <v>5.15</v>
      </c>
      <c r="BQ2017" t="s">
        <v>1140</v>
      </c>
      <c r="BR2017" t="s">
        <v>67</v>
      </c>
      <c r="BS2017"/>
      <c r="BT2017" t="s">
        <v>104</v>
      </c>
      <c r="BU2017">
        <v>1358</v>
      </c>
    </row>
    <row r="2018" spans="1:78" x14ac:dyDescent="0.2">
      <c r="A2018" t="s">
        <v>2494</v>
      </c>
      <c r="C2018" t="s">
        <v>1483</v>
      </c>
      <c r="D2018" t="s">
        <v>108</v>
      </c>
      <c r="E2018" t="s">
        <v>335</v>
      </c>
      <c r="F2018" t="s">
        <v>441</v>
      </c>
      <c r="G2018" t="s">
        <v>335</v>
      </c>
      <c r="H2018" t="s">
        <v>441</v>
      </c>
      <c r="AS2018">
        <v>8.02</v>
      </c>
      <c r="AV2018">
        <v>5.17</v>
      </c>
      <c r="BR2018" t="s">
        <v>67</v>
      </c>
      <c r="BS2018" s="1">
        <v>44825</v>
      </c>
      <c r="BT2018" t="s">
        <v>2426</v>
      </c>
      <c r="BU2018">
        <v>79420</v>
      </c>
    </row>
    <row r="2019" spans="1:78" x14ac:dyDescent="0.2">
      <c r="A2019" t="s">
        <v>2623</v>
      </c>
      <c r="C2019" t="s">
        <v>1483</v>
      </c>
      <c r="D2019" t="s">
        <v>108</v>
      </c>
      <c r="E2019" t="s">
        <v>335</v>
      </c>
      <c r="F2019" t="s">
        <v>441</v>
      </c>
      <c r="G2019" t="s">
        <v>335</v>
      </c>
      <c r="H2019" t="s">
        <v>441</v>
      </c>
      <c r="L2019" t="s">
        <v>2625</v>
      </c>
      <c r="AS2019">
        <v>7.4</v>
      </c>
      <c r="AT2019">
        <v>4.5999999999999996</v>
      </c>
      <c r="AU2019">
        <v>4.95</v>
      </c>
      <c r="AV2019">
        <v>4.95</v>
      </c>
      <c r="AW2019">
        <v>7.25</v>
      </c>
      <c r="AX2019">
        <v>5.7</v>
      </c>
      <c r="AY2019">
        <v>6.2</v>
      </c>
      <c r="AZ2019">
        <v>6.2</v>
      </c>
      <c r="BA2019">
        <v>7.5</v>
      </c>
      <c r="BB2019">
        <v>6.7</v>
      </c>
      <c r="BC2019">
        <v>6.1</v>
      </c>
      <c r="BD2019">
        <v>6.7</v>
      </c>
      <c r="BE2019">
        <v>7.5</v>
      </c>
      <c r="BF2019">
        <v>5.35</v>
      </c>
      <c r="BG2019">
        <v>5.2</v>
      </c>
      <c r="BH2019">
        <v>5.35</v>
      </c>
      <c r="BR2019" t="s">
        <v>67</v>
      </c>
      <c r="BS2019" s="1">
        <v>44827</v>
      </c>
      <c r="BT2019" t="s">
        <v>2619</v>
      </c>
      <c r="BU2019" s="5">
        <v>3601</v>
      </c>
    </row>
    <row r="2020" spans="1:78" x14ac:dyDescent="0.2">
      <c r="A2020" s="10" t="s">
        <v>2925</v>
      </c>
      <c r="B2020" s="10"/>
      <c r="C2020" s="10" t="s">
        <v>1483</v>
      </c>
      <c r="D2020" s="10" t="s">
        <v>108</v>
      </c>
      <c r="E2020" s="10" t="s">
        <v>335</v>
      </c>
      <c r="F2020" s="10" t="s">
        <v>441</v>
      </c>
      <c r="G2020" s="10" t="s">
        <v>335</v>
      </c>
      <c r="H2020" s="10" t="s">
        <v>441</v>
      </c>
      <c r="I2020" s="10"/>
      <c r="J2020" s="10"/>
      <c r="K2020" s="10"/>
      <c r="L2020" s="10" t="s">
        <v>2926</v>
      </c>
      <c r="M2020" s="10"/>
      <c r="N2020" s="10"/>
      <c r="O2020" s="10"/>
      <c r="P2020" s="10"/>
      <c r="Q2020" s="10"/>
      <c r="R2020" s="10"/>
      <c r="S2020" s="10"/>
      <c r="T2020" s="10"/>
      <c r="U2020" s="10"/>
      <c r="V2020" s="10"/>
      <c r="W2020" s="10"/>
      <c r="X2020" s="10"/>
      <c r="Y2020" s="10"/>
      <c r="Z2020" s="10"/>
      <c r="AA2020" s="10"/>
      <c r="AB2020" s="10"/>
      <c r="AC2020" s="10"/>
      <c r="AD2020" s="10"/>
      <c r="AE2020" s="10"/>
      <c r="AF2020" s="10"/>
      <c r="AG2020" s="10"/>
      <c r="AH2020" s="10"/>
      <c r="AI2020" s="10"/>
      <c r="AJ2020" s="10"/>
      <c r="AK2020" s="10"/>
      <c r="AL2020" s="10"/>
      <c r="AM2020" s="10"/>
      <c r="AN2020" s="10"/>
      <c r="AO2020" s="10"/>
      <c r="AP2020" s="10"/>
      <c r="AQ2020" s="10"/>
      <c r="AR2020" s="10"/>
      <c r="AS2020" s="10"/>
      <c r="AT2020" s="10"/>
      <c r="AU2020" s="10"/>
      <c r="AV2020" s="10"/>
      <c r="AW2020" s="10"/>
      <c r="AX2020" s="10"/>
      <c r="AY2020" s="10"/>
      <c r="AZ2020" s="10"/>
      <c r="BA2020" s="10"/>
      <c r="BB2020" s="10"/>
      <c r="BC2020" s="10"/>
      <c r="BD2020" s="10"/>
      <c r="BE2020" s="10"/>
      <c r="BF2020" s="10"/>
      <c r="BG2020" s="10"/>
      <c r="BH2020" s="10"/>
      <c r="BI2020" s="10"/>
      <c r="BJ2020" s="10"/>
      <c r="BK2020" s="10"/>
      <c r="BL2020" s="10"/>
      <c r="BM2020" s="10"/>
      <c r="BN2020" s="10"/>
      <c r="BO2020" s="10"/>
      <c r="BP2020" s="10"/>
      <c r="BQ2020" s="10"/>
      <c r="BR2020" s="10" t="s">
        <v>67</v>
      </c>
      <c r="BS2020" s="12">
        <v>44832</v>
      </c>
      <c r="BT2020" s="10" t="s">
        <v>2920</v>
      </c>
      <c r="BU2020" s="10">
        <v>2528</v>
      </c>
      <c r="BV2020" s="10" t="s">
        <v>60</v>
      </c>
      <c r="BW2020" s="10" t="s">
        <v>2920</v>
      </c>
    </row>
    <row r="2021" spans="1:78" x14ac:dyDescent="0.2">
      <c r="A2021" s="6" t="s">
        <v>2923</v>
      </c>
      <c r="B2021" s="6"/>
      <c r="C2021" s="6" t="s">
        <v>1483</v>
      </c>
      <c r="D2021" s="6" t="s">
        <v>108</v>
      </c>
      <c r="E2021" s="6" t="s">
        <v>335</v>
      </c>
      <c r="F2021" s="6" t="s">
        <v>441</v>
      </c>
      <c r="G2021" s="6" t="s">
        <v>335</v>
      </c>
      <c r="H2021" s="6" t="s">
        <v>441</v>
      </c>
      <c r="I2021" s="6"/>
      <c r="J2021" s="6"/>
      <c r="K2021" s="6"/>
      <c r="L2021" s="6" t="s">
        <v>2924</v>
      </c>
      <c r="M2021" s="6"/>
      <c r="N2021" s="6"/>
      <c r="O2021" s="6"/>
      <c r="P2021" s="6"/>
      <c r="Q2021" s="6"/>
      <c r="R2021" s="6"/>
      <c r="S2021" s="6"/>
      <c r="T2021" s="6"/>
      <c r="U2021" s="6"/>
      <c r="V2021" s="6"/>
      <c r="W2021" s="6"/>
      <c r="X2021" s="6"/>
      <c r="Y2021" s="6"/>
      <c r="Z2021" s="6"/>
      <c r="AA2021" s="6"/>
      <c r="AB2021" s="6"/>
      <c r="AC2021" s="6"/>
      <c r="AD2021" s="6"/>
      <c r="AE2021" s="6"/>
      <c r="AF2021" s="6"/>
      <c r="AG2021" s="6"/>
      <c r="AH2021" s="6"/>
      <c r="AI2021" s="6"/>
      <c r="AJ2021" s="6"/>
      <c r="AK2021" s="6"/>
      <c r="AL2021" s="6"/>
      <c r="AM2021" s="6"/>
      <c r="AN2021" s="6"/>
      <c r="AO2021" s="6"/>
      <c r="AP2021" s="6"/>
      <c r="AQ2021" s="6"/>
      <c r="AR2021" s="6"/>
      <c r="AS2021" s="6"/>
      <c r="AT2021" s="6"/>
      <c r="AU2021" s="6"/>
      <c r="AV2021" s="6"/>
      <c r="AW2021" s="6"/>
      <c r="AX2021" s="6"/>
      <c r="AY2021" s="6"/>
      <c r="AZ2021" s="6"/>
      <c r="BA2021" s="6"/>
      <c r="BB2021" s="6"/>
      <c r="BC2021" s="6"/>
      <c r="BD2021" s="6"/>
      <c r="BE2021" s="6"/>
      <c r="BF2021" s="6"/>
      <c r="BG2021" s="6"/>
      <c r="BH2021" s="6"/>
      <c r="BI2021" s="6"/>
      <c r="BJ2021" s="6"/>
      <c r="BK2021" s="6"/>
      <c r="BL2021" s="6"/>
      <c r="BM2021" s="6"/>
      <c r="BN2021" s="6">
        <v>39</v>
      </c>
      <c r="BO2021" s="6"/>
      <c r="BP2021" s="6"/>
      <c r="BQ2021" s="6" t="s">
        <v>3658</v>
      </c>
      <c r="BR2021" s="6" t="s">
        <v>67</v>
      </c>
      <c r="BS2021" s="50">
        <v>44832</v>
      </c>
      <c r="BT2021" s="6" t="s">
        <v>2920</v>
      </c>
      <c r="BU2021" s="6">
        <v>2528</v>
      </c>
      <c r="BV2021" s="6" t="s">
        <v>60</v>
      </c>
      <c r="BW2021" s="6" t="s">
        <v>2920</v>
      </c>
      <c r="BX2021" s="6"/>
      <c r="BY2021" s="6"/>
      <c r="BZ2021" s="6"/>
    </row>
    <row r="2022" spans="1:78" x14ac:dyDescent="0.2">
      <c r="A2022" s="10" t="s">
        <v>2934</v>
      </c>
      <c r="B2022" s="10"/>
      <c r="C2022" s="10" t="s">
        <v>1483</v>
      </c>
      <c r="D2022" s="10" t="s">
        <v>108</v>
      </c>
      <c r="E2022" s="10" t="s">
        <v>335</v>
      </c>
      <c r="F2022" s="10" t="s">
        <v>267</v>
      </c>
      <c r="G2022" s="10" t="s">
        <v>2933</v>
      </c>
      <c r="H2022" s="10" t="s">
        <v>267</v>
      </c>
      <c r="I2022" s="10"/>
      <c r="J2022" s="10"/>
      <c r="K2022" s="10"/>
      <c r="L2022" s="10" t="s">
        <v>2935</v>
      </c>
      <c r="M2022" s="10"/>
      <c r="N2022" s="10"/>
      <c r="O2022" s="10"/>
      <c r="P2022" s="10"/>
      <c r="Q2022" s="10"/>
      <c r="R2022" s="10"/>
      <c r="S2022" s="10"/>
      <c r="T2022" s="10"/>
      <c r="U2022" s="10"/>
      <c r="V2022" s="10"/>
      <c r="W2022" s="10"/>
      <c r="X2022" s="10"/>
      <c r="Y2022" s="10"/>
      <c r="Z2022" s="10"/>
      <c r="AA2022" s="10"/>
      <c r="AB2022" s="10"/>
      <c r="AC2022" s="10"/>
      <c r="AD2022" s="10"/>
      <c r="AE2022" s="10"/>
      <c r="AF2022" s="10"/>
      <c r="AG2022" s="10"/>
      <c r="AH2022" s="10"/>
      <c r="AI2022" s="10"/>
      <c r="AJ2022" s="10"/>
      <c r="AK2022" s="10"/>
      <c r="AL2022" s="10"/>
      <c r="AM2022" s="10"/>
      <c r="AN2022" s="10"/>
      <c r="AO2022" s="10"/>
      <c r="AP2022" s="10"/>
      <c r="AQ2022" s="10"/>
      <c r="AR2022" s="10"/>
      <c r="AS2022" s="10"/>
      <c r="AT2022" s="10"/>
      <c r="AU2022" s="10"/>
      <c r="AV2022" s="10"/>
      <c r="AW2022" s="10"/>
      <c r="AX2022" s="10"/>
      <c r="AY2022" s="10"/>
      <c r="AZ2022" s="10"/>
      <c r="BA2022" s="10"/>
      <c r="BB2022" s="10"/>
      <c r="BC2022" s="10"/>
      <c r="BD2022" s="10"/>
      <c r="BE2022" s="10"/>
      <c r="BF2022" s="10"/>
      <c r="BG2022" s="10"/>
      <c r="BH2022" s="10"/>
      <c r="BI2022" s="10"/>
      <c r="BJ2022" s="10"/>
      <c r="BK2022" s="10"/>
      <c r="BL2022" s="10"/>
      <c r="BM2022" s="10"/>
      <c r="BN2022" s="10"/>
      <c r="BO2022" s="10"/>
      <c r="BP2022" s="10"/>
      <c r="BQ2022" s="10"/>
      <c r="BR2022" s="10" t="s">
        <v>67</v>
      </c>
      <c r="BS2022" s="12">
        <v>44832</v>
      </c>
      <c r="BT2022" s="10" t="s">
        <v>2920</v>
      </c>
      <c r="BU2022" s="10">
        <v>2528</v>
      </c>
      <c r="BV2022" s="10" t="s">
        <v>60</v>
      </c>
      <c r="BW2022" s="10" t="s">
        <v>2920</v>
      </c>
    </row>
    <row r="2023" spans="1:78" x14ac:dyDescent="0.2">
      <c r="A2023" t="s">
        <v>1156</v>
      </c>
      <c r="C2023" t="s">
        <v>1483</v>
      </c>
      <c r="D2023" t="s">
        <v>108</v>
      </c>
      <c r="E2023" t="s">
        <v>335</v>
      </c>
      <c r="F2023" t="s">
        <v>267</v>
      </c>
      <c r="G2023" t="s">
        <v>335</v>
      </c>
      <c r="H2023" t="s">
        <v>267</v>
      </c>
      <c r="K2023" t="s">
        <v>462</v>
      </c>
      <c r="L2023" t="s">
        <v>463</v>
      </c>
      <c r="BA2023">
        <v>8.9</v>
      </c>
      <c r="BD2023">
        <v>7.8</v>
      </c>
      <c r="BR2023" t="s">
        <v>67</v>
      </c>
      <c r="BS2023"/>
      <c r="BT2023" t="s">
        <v>464</v>
      </c>
      <c r="BU2023">
        <v>2672</v>
      </c>
    </row>
    <row r="2024" spans="1:78" x14ac:dyDescent="0.2">
      <c r="A2024" t="s">
        <v>1157</v>
      </c>
      <c r="C2024" t="s">
        <v>1483</v>
      </c>
      <c r="D2024" t="s">
        <v>108</v>
      </c>
      <c r="E2024" t="s">
        <v>335</v>
      </c>
      <c r="F2024" t="s">
        <v>267</v>
      </c>
      <c r="G2024" t="s">
        <v>335</v>
      </c>
      <c r="H2024" t="s">
        <v>267</v>
      </c>
      <c r="K2024" t="s">
        <v>462</v>
      </c>
      <c r="L2024" t="s">
        <v>463</v>
      </c>
      <c r="BA2024">
        <v>7</v>
      </c>
      <c r="BD2024">
        <v>6</v>
      </c>
      <c r="BR2024" t="s">
        <v>67</v>
      </c>
      <c r="BS2024"/>
      <c r="BT2024" t="s">
        <v>464</v>
      </c>
      <c r="BU2024">
        <v>2672</v>
      </c>
    </row>
    <row r="2025" spans="1:78" x14ac:dyDescent="0.2">
      <c r="A2025" t="s">
        <v>1158</v>
      </c>
      <c r="C2025" t="s">
        <v>1483</v>
      </c>
      <c r="D2025" t="s">
        <v>108</v>
      </c>
      <c r="E2025" t="s">
        <v>335</v>
      </c>
      <c r="F2025" t="s">
        <v>267</v>
      </c>
      <c r="G2025" t="s">
        <v>335</v>
      </c>
      <c r="H2025" t="s">
        <v>267</v>
      </c>
      <c r="K2025" t="s">
        <v>462</v>
      </c>
      <c r="L2025" t="s">
        <v>463</v>
      </c>
      <c r="BA2025">
        <v>9.4</v>
      </c>
      <c r="BD2025">
        <v>8</v>
      </c>
      <c r="BR2025" t="s">
        <v>67</v>
      </c>
      <c r="BS2025"/>
      <c r="BT2025" t="s">
        <v>464</v>
      </c>
      <c r="BU2025">
        <v>2672</v>
      </c>
    </row>
    <row r="2026" spans="1:78" s="10" customFormat="1" x14ac:dyDescent="0.2">
      <c r="A2026" t="s">
        <v>1159</v>
      </c>
      <c r="B2026"/>
      <c r="C2026" t="s">
        <v>1483</v>
      </c>
      <c r="D2026" t="s">
        <v>108</v>
      </c>
      <c r="E2026" t="s">
        <v>335</v>
      </c>
      <c r="F2026" t="s">
        <v>267</v>
      </c>
      <c r="G2026" t="s">
        <v>335</v>
      </c>
      <c r="H2026" t="s">
        <v>267</v>
      </c>
      <c r="I2026"/>
      <c r="J2026"/>
      <c r="K2026" t="s">
        <v>462</v>
      </c>
      <c r="L2026" t="s">
        <v>463</v>
      </c>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v>11.9</v>
      </c>
      <c r="BB2026"/>
      <c r="BC2026"/>
      <c r="BD2026">
        <v>10</v>
      </c>
      <c r="BE2026"/>
      <c r="BF2026"/>
      <c r="BG2026"/>
      <c r="BH2026"/>
      <c r="BI2026"/>
      <c r="BJ2026"/>
      <c r="BK2026"/>
      <c r="BL2026"/>
      <c r="BM2026"/>
      <c r="BN2026"/>
      <c r="BO2026"/>
      <c r="BP2026"/>
      <c r="BQ2026"/>
      <c r="BR2026" t="s">
        <v>67</v>
      </c>
      <c r="BS2026"/>
      <c r="BT2026" t="s">
        <v>464</v>
      </c>
      <c r="BU2026">
        <v>2672</v>
      </c>
      <c r="BV2026"/>
      <c r="BW2026"/>
      <c r="BX2026"/>
      <c r="BY2026"/>
      <c r="BZ2026"/>
    </row>
    <row r="2027" spans="1:78" s="10" customFormat="1" x14ac:dyDescent="0.2">
      <c r="A2027" t="s">
        <v>1160</v>
      </c>
      <c r="B2027"/>
      <c r="C2027" t="s">
        <v>1483</v>
      </c>
      <c r="D2027" t="s">
        <v>108</v>
      </c>
      <c r="E2027" t="s">
        <v>335</v>
      </c>
      <c r="F2027" t="s">
        <v>267</v>
      </c>
      <c r="G2027" t="s">
        <v>1128</v>
      </c>
      <c r="H2027" t="s">
        <v>267</v>
      </c>
      <c r="I2027"/>
      <c r="J2027"/>
      <c r="K2027"/>
      <c r="L2027"/>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v>13.6</v>
      </c>
      <c r="BF2027"/>
      <c r="BG2027"/>
      <c r="BH2027">
        <v>9.1999999999999993</v>
      </c>
      <c r="BI2027"/>
      <c r="BJ2027"/>
      <c r="BK2027"/>
      <c r="BL2027"/>
      <c r="BM2027"/>
      <c r="BN2027"/>
      <c r="BO2027"/>
      <c r="BP2027"/>
      <c r="BQ2027" t="s">
        <v>1161</v>
      </c>
      <c r="BR2027" t="s">
        <v>67</v>
      </c>
      <c r="BS2027"/>
      <c r="BT2027" t="s">
        <v>213</v>
      </c>
      <c r="BU2027">
        <v>1609</v>
      </c>
      <c r="BV2027" t="s">
        <v>60</v>
      </c>
      <c r="BW2027" t="s">
        <v>213</v>
      </c>
      <c r="BX2027"/>
      <c r="BY2027"/>
      <c r="BZ2027"/>
    </row>
    <row r="2028" spans="1:78" s="10" customFormat="1" x14ac:dyDescent="0.2">
      <c r="A2028" s="11" t="s">
        <v>1700</v>
      </c>
      <c r="B2028" s="11"/>
      <c r="C2028" s="11" t="s">
        <v>1483</v>
      </c>
      <c r="D2028" s="11" t="s">
        <v>108</v>
      </c>
      <c r="E2028" s="11" t="s">
        <v>335</v>
      </c>
      <c r="F2028" s="11" t="s">
        <v>973</v>
      </c>
      <c r="G2028" s="11" t="s">
        <v>335</v>
      </c>
      <c r="H2028" s="11" t="s">
        <v>973</v>
      </c>
      <c r="I2028" s="11"/>
      <c r="J2028" s="11"/>
      <c r="K2028" s="11"/>
      <c r="L2028" s="11"/>
      <c r="M2028" s="11"/>
      <c r="N2028" s="11"/>
      <c r="O2028" s="11"/>
      <c r="P2028" s="11"/>
      <c r="Q2028" s="11"/>
      <c r="R2028" s="11"/>
      <c r="S2028" s="11"/>
      <c r="T2028" s="11"/>
      <c r="U2028" s="11"/>
      <c r="V2028" s="11"/>
      <c r="W2028" s="11"/>
      <c r="X2028" s="11"/>
      <c r="Y2028" s="11"/>
      <c r="Z2028" s="11"/>
      <c r="AA2028" s="11"/>
      <c r="AB2028" s="11"/>
      <c r="AC2028" s="11"/>
      <c r="AD2028" s="11"/>
      <c r="AE2028" s="11"/>
      <c r="AF2028" s="11"/>
      <c r="AG2028" s="11"/>
      <c r="AH2028" s="11"/>
      <c r="AI2028" s="11"/>
      <c r="AJ2028" s="11"/>
      <c r="AK2028" s="11"/>
      <c r="AL2028" s="11"/>
      <c r="AM2028" s="11"/>
      <c r="AN2028" s="11"/>
      <c r="AO2028" s="11"/>
      <c r="AP2028" s="11"/>
      <c r="AQ2028" s="11"/>
      <c r="AR2028" s="11"/>
      <c r="AS2028" s="11"/>
      <c r="AT2028" s="11"/>
      <c r="AU2028" s="11"/>
      <c r="AV2028" s="11"/>
      <c r="AW2028" s="11"/>
      <c r="AX2028" s="11"/>
      <c r="AY2028" s="11"/>
      <c r="AZ2028" s="11"/>
      <c r="BA2028" s="11"/>
      <c r="BB2028" s="11"/>
      <c r="BC2028" s="11"/>
      <c r="BD2028" s="11"/>
      <c r="BE2028" s="11"/>
      <c r="BF2028" s="11"/>
      <c r="BG2028" s="11"/>
      <c r="BH2028" s="11"/>
      <c r="BI2028" s="11"/>
      <c r="BJ2028" s="11"/>
      <c r="BK2028" s="11"/>
      <c r="BL2028" s="11"/>
      <c r="BM2028" s="11"/>
      <c r="BN2028" s="11"/>
      <c r="BO2028" s="11"/>
      <c r="BP2028" s="11"/>
      <c r="BQ2028" s="11"/>
      <c r="BR2028" s="11"/>
      <c r="BS2028" s="11"/>
      <c r="BT2028" s="11"/>
      <c r="BU2028" s="11"/>
      <c r="BV2028" s="11"/>
      <c r="BW2028" s="11"/>
      <c r="BX2028"/>
      <c r="BY2028"/>
      <c r="BZ2028"/>
    </row>
    <row r="2029" spans="1:78" ht="16" x14ac:dyDescent="0.2">
      <c r="C2029" t="s">
        <v>1483</v>
      </c>
      <c r="D2029" t="s">
        <v>108</v>
      </c>
      <c r="E2029" t="s">
        <v>335</v>
      </c>
      <c r="F2029" t="s">
        <v>973</v>
      </c>
      <c r="G2029" t="s">
        <v>335</v>
      </c>
      <c r="H2029" t="s">
        <v>973</v>
      </c>
      <c r="AC2029">
        <v>6</v>
      </c>
      <c r="AF2029">
        <v>8</v>
      </c>
      <c r="BQ2029" t="s">
        <v>974</v>
      </c>
      <c r="BR2029" t="s">
        <v>67</v>
      </c>
      <c r="BS2029"/>
      <c r="BT2029" t="s">
        <v>2978</v>
      </c>
      <c r="BU2029" s="40">
        <v>53224</v>
      </c>
    </row>
    <row r="2030" spans="1:78" x14ac:dyDescent="0.2">
      <c r="A2030" s="11" t="s">
        <v>1700</v>
      </c>
      <c r="B2030" s="11"/>
      <c r="C2030" s="11" t="s">
        <v>1483</v>
      </c>
      <c r="D2030" s="11" t="s">
        <v>108</v>
      </c>
      <c r="E2030" s="11" t="s">
        <v>335</v>
      </c>
      <c r="F2030" s="11" t="s">
        <v>1167</v>
      </c>
      <c r="G2030" s="11" t="s">
        <v>335</v>
      </c>
      <c r="H2030" s="11" t="s">
        <v>1578</v>
      </c>
      <c r="I2030" s="11"/>
      <c r="J2030" s="11"/>
      <c r="K2030" s="11"/>
      <c r="L2030" s="11"/>
      <c r="M2030" s="11"/>
      <c r="N2030" s="11"/>
      <c r="O2030" s="11"/>
      <c r="P2030" s="11"/>
      <c r="Q2030" s="11"/>
      <c r="R2030" s="11"/>
      <c r="S2030" s="11"/>
      <c r="T2030" s="11"/>
      <c r="U2030" s="11"/>
      <c r="V2030" s="11"/>
      <c r="W2030" s="11"/>
      <c r="X2030" s="11"/>
      <c r="Y2030" s="11"/>
      <c r="Z2030" s="11"/>
      <c r="AA2030" s="11"/>
      <c r="AB2030" s="11"/>
      <c r="AC2030" s="11"/>
      <c r="AD2030" s="11"/>
      <c r="AE2030" s="11"/>
      <c r="AF2030" s="11"/>
      <c r="AG2030" s="11"/>
      <c r="AH2030" s="11"/>
      <c r="AI2030" s="11"/>
      <c r="AJ2030" s="11"/>
      <c r="AK2030" s="11"/>
      <c r="AL2030" s="11"/>
      <c r="AM2030" s="11"/>
      <c r="AN2030" s="11"/>
      <c r="AO2030" s="11"/>
      <c r="AP2030" s="11"/>
      <c r="AQ2030" s="11"/>
      <c r="AR2030" s="11"/>
      <c r="AS2030" s="11"/>
      <c r="AT2030" s="11"/>
      <c r="AU2030" s="11"/>
      <c r="AV2030" s="11"/>
      <c r="AW2030" s="11"/>
      <c r="AX2030" s="11"/>
      <c r="AY2030" s="11"/>
      <c r="AZ2030" s="11"/>
      <c r="BA2030" s="11"/>
      <c r="BB2030" s="11"/>
      <c r="BC2030" s="11"/>
      <c r="BD2030" s="11"/>
      <c r="BE2030" s="11"/>
      <c r="BF2030" s="11"/>
      <c r="BG2030" s="11"/>
      <c r="BH2030" s="11"/>
      <c r="BI2030" s="11"/>
      <c r="BJ2030" s="11"/>
      <c r="BK2030" s="11"/>
      <c r="BL2030" s="11"/>
      <c r="BM2030" s="11"/>
      <c r="BN2030" s="11"/>
      <c r="BO2030" s="11"/>
      <c r="BP2030" s="11"/>
      <c r="BQ2030" s="11"/>
      <c r="BR2030" s="11"/>
      <c r="BS2030" s="11"/>
      <c r="BT2030" s="11"/>
      <c r="BU2030" s="11"/>
      <c r="BV2030" s="11"/>
      <c r="BW2030" s="11"/>
    </row>
    <row r="2031" spans="1:78" x14ac:dyDescent="0.2">
      <c r="A2031" s="11" t="s">
        <v>1700</v>
      </c>
      <c r="B2031" s="11"/>
      <c r="C2031" s="11" t="s">
        <v>1483</v>
      </c>
      <c r="D2031" s="11" t="s">
        <v>108</v>
      </c>
      <c r="E2031" s="11" t="s">
        <v>335</v>
      </c>
      <c r="F2031" s="11" t="s">
        <v>1167</v>
      </c>
      <c r="G2031" s="11" t="s">
        <v>335</v>
      </c>
      <c r="H2031" s="11" t="s">
        <v>1167</v>
      </c>
      <c r="I2031" s="11"/>
      <c r="J2031" s="11"/>
      <c r="K2031" s="11"/>
      <c r="L2031" s="11"/>
      <c r="M2031" s="11"/>
      <c r="N2031" s="11"/>
      <c r="O2031" s="11"/>
      <c r="P2031" s="11"/>
      <c r="Q2031" s="11"/>
      <c r="R2031" s="11"/>
      <c r="S2031" s="11"/>
      <c r="T2031" s="11"/>
      <c r="U2031" s="11"/>
      <c r="V2031" s="11"/>
      <c r="W2031" s="11"/>
      <c r="X2031" s="11"/>
      <c r="Y2031" s="11"/>
      <c r="Z2031" s="11"/>
      <c r="AA2031" s="11"/>
      <c r="AB2031" s="11"/>
      <c r="AC2031" s="11"/>
      <c r="AD2031" s="11"/>
      <c r="AE2031" s="11"/>
      <c r="AF2031" s="11"/>
      <c r="AG2031" s="11"/>
      <c r="AH2031" s="11"/>
      <c r="AI2031" s="11"/>
      <c r="AJ2031" s="11"/>
      <c r="AK2031" s="11"/>
      <c r="AL2031" s="11"/>
      <c r="AM2031" s="11"/>
      <c r="AN2031" s="11"/>
      <c r="AO2031" s="11"/>
      <c r="AP2031" s="11"/>
      <c r="AQ2031" s="11"/>
      <c r="AR2031" s="11"/>
      <c r="AS2031" s="11"/>
      <c r="AT2031" s="11"/>
      <c r="AU2031" s="11"/>
      <c r="AV2031" s="11"/>
      <c r="AW2031" s="11"/>
      <c r="AX2031" s="11"/>
      <c r="AY2031" s="11"/>
      <c r="AZ2031" s="11"/>
      <c r="BA2031" s="11"/>
      <c r="BB2031" s="11"/>
      <c r="BC2031" s="11"/>
      <c r="BD2031" s="11"/>
      <c r="BE2031" s="11"/>
      <c r="BF2031" s="11"/>
      <c r="BG2031" s="11"/>
      <c r="BH2031" s="11"/>
      <c r="BI2031" s="11"/>
      <c r="BJ2031" s="11"/>
      <c r="BK2031" s="11"/>
      <c r="BL2031" s="11"/>
      <c r="BM2031" s="11"/>
      <c r="BN2031" s="11"/>
      <c r="BO2031" s="11"/>
      <c r="BP2031" s="11"/>
      <c r="BQ2031" s="11"/>
      <c r="BR2031" s="11"/>
      <c r="BS2031" s="11"/>
      <c r="BT2031" s="11"/>
      <c r="BU2031" s="11"/>
      <c r="BV2031" s="11"/>
      <c r="BW2031" s="11"/>
    </row>
    <row r="2032" spans="1:78" x14ac:dyDescent="0.2">
      <c r="A2032" t="s">
        <v>2623</v>
      </c>
      <c r="C2032" t="s">
        <v>1483</v>
      </c>
      <c r="D2032" t="s">
        <v>108</v>
      </c>
      <c r="E2032" t="s">
        <v>335</v>
      </c>
      <c r="F2032" t="s">
        <v>1167</v>
      </c>
      <c r="G2032" t="s">
        <v>335</v>
      </c>
      <c r="H2032" t="s">
        <v>1167</v>
      </c>
      <c r="L2032" t="s">
        <v>552</v>
      </c>
      <c r="Q2032">
        <v>11.02</v>
      </c>
      <c r="T2032">
        <v>9.69</v>
      </c>
      <c r="U2032">
        <v>11.26</v>
      </c>
      <c r="X2032">
        <v>11.85</v>
      </c>
      <c r="Y2032">
        <v>13.51</v>
      </c>
      <c r="AB2032">
        <v>14.6</v>
      </c>
      <c r="AC2032">
        <v>14.01</v>
      </c>
      <c r="AF2032">
        <v>15.17</v>
      </c>
      <c r="AG2032">
        <v>12.87</v>
      </c>
      <c r="AJ2032">
        <v>12.02</v>
      </c>
      <c r="AO2032">
        <v>11.61</v>
      </c>
      <c r="AR2032">
        <v>6.97</v>
      </c>
      <c r="AS2032">
        <v>12.47</v>
      </c>
      <c r="AV2032">
        <v>8.82</v>
      </c>
      <c r="AW2032">
        <v>12.57</v>
      </c>
      <c r="AZ2032">
        <v>10.68</v>
      </c>
      <c r="BA2032">
        <v>13.03</v>
      </c>
      <c r="BD2032">
        <v>11.83</v>
      </c>
      <c r="BE2032">
        <v>13.55</v>
      </c>
      <c r="BH2032">
        <v>10.27</v>
      </c>
      <c r="BQ2032" t="s">
        <v>456</v>
      </c>
      <c r="BR2032" t="s">
        <v>67</v>
      </c>
      <c r="BS2032"/>
      <c r="BT2032" t="s">
        <v>457</v>
      </c>
      <c r="BU2032">
        <v>3401</v>
      </c>
    </row>
    <row r="2033" spans="1:78" x14ac:dyDescent="0.2">
      <c r="C2033" t="s">
        <v>1483</v>
      </c>
      <c r="D2033" t="s">
        <v>108</v>
      </c>
      <c r="E2033" t="s">
        <v>335</v>
      </c>
      <c r="F2033" t="s">
        <v>1167</v>
      </c>
      <c r="G2033" t="s">
        <v>335</v>
      </c>
      <c r="H2033" t="s">
        <v>1167</v>
      </c>
      <c r="AW2033">
        <v>10.7</v>
      </c>
      <c r="AZ2033">
        <v>9.6999999999999993</v>
      </c>
      <c r="BE2033">
        <v>13</v>
      </c>
      <c r="BH2033">
        <v>10</v>
      </c>
      <c r="BQ2033" t="s">
        <v>3316</v>
      </c>
      <c r="BR2033" t="s">
        <v>67</v>
      </c>
      <c r="BS2033" s="1">
        <v>44886</v>
      </c>
      <c r="BT2033" t="s">
        <v>3312</v>
      </c>
      <c r="BU2033">
        <v>53314</v>
      </c>
    </row>
    <row r="2034" spans="1:78" x14ac:dyDescent="0.2">
      <c r="A2034" s="11" t="s">
        <v>1700</v>
      </c>
      <c r="B2034" s="11"/>
      <c r="C2034" s="11" t="s">
        <v>1483</v>
      </c>
      <c r="D2034" s="11" t="s">
        <v>108</v>
      </c>
      <c r="E2034" s="11" t="s">
        <v>335</v>
      </c>
      <c r="F2034" s="11" t="s">
        <v>1169</v>
      </c>
      <c r="G2034" s="11" t="s">
        <v>335</v>
      </c>
      <c r="H2034" s="11" t="s">
        <v>1179</v>
      </c>
      <c r="I2034" s="11"/>
      <c r="J2034" s="11"/>
      <c r="K2034" s="11"/>
      <c r="L2034" s="11"/>
      <c r="M2034" s="11"/>
      <c r="N2034" s="11"/>
      <c r="O2034" s="11"/>
      <c r="P2034" s="11"/>
      <c r="Q2034" s="11"/>
      <c r="R2034" s="11"/>
      <c r="S2034" s="11"/>
      <c r="T2034" s="11"/>
      <c r="U2034" s="11"/>
      <c r="V2034" s="11"/>
      <c r="W2034" s="11"/>
      <c r="X2034" s="11"/>
      <c r="Y2034" s="11"/>
      <c r="Z2034" s="11"/>
      <c r="AA2034" s="11"/>
      <c r="AB2034" s="11"/>
      <c r="AC2034" s="11"/>
      <c r="AD2034" s="11"/>
      <c r="AE2034" s="11"/>
      <c r="AF2034" s="11"/>
      <c r="AG2034" s="11"/>
      <c r="AH2034" s="11"/>
      <c r="AI2034" s="11"/>
      <c r="AJ2034" s="11"/>
      <c r="AK2034" s="11"/>
      <c r="AL2034" s="11"/>
      <c r="AM2034" s="11"/>
      <c r="AN2034" s="11"/>
      <c r="AO2034" s="11"/>
      <c r="AP2034" s="11"/>
      <c r="AQ2034" s="11"/>
      <c r="AR2034" s="11"/>
      <c r="AS2034" s="11"/>
      <c r="AT2034" s="11"/>
      <c r="AU2034" s="11"/>
      <c r="AV2034" s="11"/>
      <c r="AW2034" s="11"/>
      <c r="AX2034" s="11"/>
      <c r="AY2034" s="11"/>
      <c r="AZ2034" s="11"/>
      <c r="BA2034" s="11"/>
      <c r="BB2034" s="11"/>
      <c r="BC2034" s="11"/>
      <c r="BD2034" s="11"/>
      <c r="BE2034" s="11"/>
      <c r="BF2034" s="11"/>
      <c r="BG2034" s="11"/>
      <c r="BH2034" s="11"/>
      <c r="BI2034" s="11"/>
      <c r="BJ2034" s="11"/>
      <c r="BK2034" s="11"/>
      <c r="BL2034" s="11"/>
      <c r="BM2034" s="11"/>
      <c r="BN2034" s="11"/>
      <c r="BO2034" s="11"/>
      <c r="BP2034" s="11"/>
      <c r="BQ2034" s="11"/>
      <c r="BR2034" s="11"/>
      <c r="BS2034" s="11"/>
      <c r="BT2034" s="11"/>
      <c r="BU2034" s="11"/>
      <c r="BV2034" s="11"/>
      <c r="BW2034" s="11"/>
    </row>
    <row r="2035" spans="1:78" x14ac:dyDescent="0.2">
      <c r="A2035" t="s">
        <v>1178</v>
      </c>
      <c r="C2035" t="s">
        <v>1483</v>
      </c>
      <c r="D2035" t="s">
        <v>108</v>
      </c>
      <c r="E2035" t="s">
        <v>335</v>
      </c>
      <c r="F2035" t="s">
        <v>1169</v>
      </c>
      <c r="G2035" t="s">
        <v>335</v>
      </c>
      <c r="H2035" t="s">
        <v>1179</v>
      </c>
      <c r="Q2035">
        <v>8.1999999999999993</v>
      </c>
      <c r="T2035">
        <v>7.3</v>
      </c>
      <c r="U2035">
        <v>8.5</v>
      </c>
      <c r="X2035">
        <v>8.5</v>
      </c>
      <c r="Y2035">
        <v>9</v>
      </c>
      <c r="AB2035">
        <v>10</v>
      </c>
      <c r="AC2035">
        <v>9.1999999999999993</v>
      </c>
      <c r="AF2035">
        <v>11</v>
      </c>
      <c r="AG2035">
        <v>7.8</v>
      </c>
      <c r="AJ2035">
        <v>10.6</v>
      </c>
      <c r="BR2035" t="s">
        <v>67</v>
      </c>
      <c r="BS2035"/>
      <c r="BT2035" t="s">
        <v>1180</v>
      </c>
      <c r="BU2035">
        <v>4268</v>
      </c>
    </row>
    <row r="2036" spans="1:78" x14ac:dyDescent="0.2">
      <c r="A2036" t="s">
        <v>1181</v>
      </c>
      <c r="C2036" t="s">
        <v>1483</v>
      </c>
      <c r="D2036" t="s">
        <v>108</v>
      </c>
      <c r="E2036" t="s">
        <v>335</v>
      </c>
      <c r="F2036" t="s">
        <v>1169</v>
      </c>
      <c r="G2036" t="s">
        <v>335</v>
      </c>
      <c r="H2036" t="s">
        <v>1179</v>
      </c>
      <c r="Q2036">
        <v>8.1999999999999993</v>
      </c>
      <c r="T2036">
        <v>7.4</v>
      </c>
      <c r="U2036">
        <v>8.5</v>
      </c>
      <c r="X2036">
        <v>8.5</v>
      </c>
      <c r="Y2036">
        <v>9</v>
      </c>
      <c r="AB2036">
        <v>10</v>
      </c>
      <c r="AC2036">
        <v>9.1999999999999993</v>
      </c>
      <c r="AF2036">
        <v>11.3</v>
      </c>
      <c r="AG2036">
        <v>7.7</v>
      </c>
      <c r="AJ2036">
        <v>10.8</v>
      </c>
      <c r="BR2036" t="s">
        <v>67</v>
      </c>
      <c r="BS2036"/>
      <c r="BT2036" t="s">
        <v>213</v>
      </c>
      <c r="BU2036">
        <v>4269</v>
      </c>
    </row>
    <row r="2037" spans="1:78" x14ac:dyDescent="0.2">
      <c r="A2037" t="s">
        <v>1182</v>
      </c>
      <c r="C2037" t="s">
        <v>1483</v>
      </c>
      <c r="D2037" t="s">
        <v>108</v>
      </c>
      <c r="E2037" t="s">
        <v>335</v>
      </c>
      <c r="F2037" t="s">
        <v>1169</v>
      </c>
      <c r="G2037" t="s">
        <v>335</v>
      </c>
      <c r="H2037" t="s">
        <v>1179</v>
      </c>
      <c r="AS2037">
        <v>9.6</v>
      </c>
      <c r="AV2037">
        <v>6.2</v>
      </c>
      <c r="AW2037">
        <v>9.1</v>
      </c>
      <c r="AZ2037">
        <v>7.4</v>
      </c>
      <c r="BR2037" t="s">
        <v>67</v>
      </c>
      <c r="BS2037"/>
      <c r="BT2037" t="s">
        <v>213</v>
      </c>
      <c r="BU2037">
        <v>4269</v>
      </c>
    </row>
    <row r="2038" spans="1:78" x14ac:dyDescent="0.2">
      <c r="A2038" t="s">
        <v>1183</v>
      </c>
      <c r="C2038" t="s">
        <v>1483</v>
      </c>
      <c r="D2038" t="s">
        <v>108</v>
      </c>
      <c r="E2038" t="s">
        <v>335</v>
      </c>
      <c r="F2038" t="s">
        <v>1169</v>
      </c>
      <c r="G2038" t="s">
        <v>335</v>
      </c>
      <c r="H2038" t="s">
        <v>1179</v>
      </c>
      <c r="Q2038">
        <v>7.7</v>
      </c>
      <c r="T2038">
        <v>8.6</v>
      </c>
      <c r="U2038">
        <v>7.9</v>
      </c>
      <c r="X2038">
        <v>9.1999999999999993</v>
      </c>
      <c r="Y2038">
        <v>9</v>
      </c>
      <c r="AB2038">
        <v>11</v>
      </c>
      <c r="AC2038">
        <v>8.8000000000000007</v>
      </c>
      <c r="AF2038">
        <v>12.5</v>
      </c>
      <c r="AG2038">
        <v>8.6999999999999993</v>
      </c>
      <c r="AJ2038">
        <v>10.5</v>
      </c>
      <c r="BQ2038" t="s">
        <v>1184</v>
      </c>
      <c r="BR2038" t="s">
        <v>67</v>
      </c>
      <c r="BS2038"/>
      <c r="BT2038" t="s">
        <v>213</v>
      </c>
      <c r="BU2038">
        <v>4269</v>
      </c>
    </row>
    <row r="2039" spans="1:78" x14ac:dyDescent="0.2">
      <c r="A2039" s="11" t="s">
        <v>1700</v>
      </c>
      <c r="B2039" s="11"/>
      <c r="C2039" s="11" t="s">
        <v>1483</v>
      </c>
      <c r="D2039" s="11" t="s">
        <v>108</v>
      </c>
      <c r="E2039" s="11" t="s">
        <v>335</v>
      </c>
      <c r="F2039" s="11" t="s">
        <v>1169</v>
      </c>
      <c r="G2039" s="11" t="s">
        <v>335</v>
      </c>
      <c r="H2039" s="11" t="s">
        <v>1447</v>
      </c>
      <c r="I2039" s="11"/>
      <c r="J2039" s="11"/>
      <c r="K2039" s="11"/>
      <c r="L2039" s="11"/>
      <c r="M2039" s="11"/>
      <c r="N2039" s="11"/>
      <c r="O2039" s="11"/>
      <c r="P2039" s="11"/>
      <c r="Q2039" s="11"/>
      <c r="R2039" s="11"/>
      <c r="S2039" s="11"/>
      <c r="T2039" s="11"/>
      <c r="U2039" s="11"/>
      <c r="V2039" s="11"/>
      <c r="W2039" s="11"/>
      <c r="X2039" s="11"/>
      <c r="Y2039" s="11"/>
      <c r="Z2039" s="11"/>
      <c r="AA2039" s="11"/>
      <c r="AB2039" s="11"/>
      <c r="AC2039" s="11"/>
      <c r="AD2039" s="11"/>
      <c r="AE2039" s="11"/>
      <c r="AF2039" s="11"/>
      <c r="AG2039" s="11"/>
      <c r="AH2039" s="11"/>
      <c r="AI2039" s="11"/>
      <c r="AJ2039" s="11"/>
      <c r="AK2039" s="11"/>
      <c r="AL2039" s="11"/>
      <c r="AM2039" s="11"/>
      <c r="AN2039" s="11"/>
      <c r="AO2039" s="11"/>
      <c r="AP2039" s="11"/>
      <c r="AQ2039" s="11"/>
      <c r="AR2039" s="11"/>
      <c r="AS2039" s="11"/>
      <c r="AT2039" s="11"/>
      <c r="AU2039" s="11"/>
      <c r="AV2039" s="11"/>
      <c r="AW2039" s="11"/>
      <c r="AX2039" s="11"/>
      <c r="AY2039" s="11"/>
      <c r="AZ2039" s="11"/>
      <c r="BA2039" s="11"/>
      <c r="BB2039" s="11"/>
      <c r="BC2039" s="11"/>
      <c r="BD2039" s="11"/>
      <c r="BE2039" s="11"/>
      <c r="BF2039" s="11"/>
      <c r="BG2039" s="11"/>
      <c r="BH2039" s="11"/>
      <c r="BI2039" s="11"/>
      <c r="BJ2039" s="11"/>
      <c r="BK2039" s="11"/>
      <c r="BL2039" s="11"/>
      <c r="BM2039" s="11"/>
      <c r="BN2039" s="11"/>
      <c r="BO2039" s="11"/>
      <c r="BP2039" s="11"/>
      <c r="BQ2039" s="11"/>
      <c r="BR2039" s="11"/>
      <c r="BS2039" s="11"/>
      <c r="BT2039" s="11"/>
      <c r="BU2039" s="11"/>
      <c r="BV2039" s="11"/>
      <c r="BW2039" s="11"/>
    </row>
    <row r="2040" spans="1:78" x14ac:dyDescent="0.2">
      <c r="A2040" s="6" t="s">
        <v>3547</v>
      </c>
      <c r="B2040" s="6"/>
      <c r="C2040" s="6" t="s">
        <v>1483</v>
      </c>
      <c r="D2040" s="6" t="s">
        <v>108</v>
      </c>
      <c r="E2040" s="6" t="s">
        <v>335</v>
      </c>
      <c r="F2040" s="6" t="s">
        <v>1169</v>
      </c>
      <c r="G2040" s="6" t="s">
        <v>335</v>
      </c>
      <c r="H2040" s="6" t="s">
        <v>1447</v>
      </c>
      <c r="I2040" s="6"/>
      <c r="J2040" s="6"/>
      <c r="K2040" s="6"/>
      <c r="L2040" s="6"/>
      <c r="M2040" s="6"/>
      <c r="N2040" s="6"/>
      <c r="O2040" s="6"/>
      <c r="P2040" s="6"/>
      <c r="Q2040" s="6"/>
      <c r="R2040" s="6"/>
      <c r="S2040" s="6"/>
      <c r="T2040" s="6"/>
      <c r="U2040" s="6"/>
      <c r="V2040" s="6"/>
      <c r="W2040" s="6"/>
      <c r="X2040" s="6"/>
      <c r="Y2040" s="6"/>
      <c r="Z2040" s="6"/>
      <c r="AA2040" s="6"/>
      <c r="AB2040" s="6"/>
      <c r="AC2040" s="6"/>
      <c r="AD2040" s="6"/>
      <c r="AE2040" s="6"/>
      <c r="AF2040" s="6"/>
      <c r="AG2040" s="6"/>
      <c r="AH2040" s="6"/>
      <c r="AI2040" s="6"/>
      <c r="AJ2040" s="6"/>
      <c r="AK2040" s="6"/>
      <c r="AL2040" s="6"/>
      <c r="AM2040" s="6"/>
      <c r="AN2040" s="6"/>
      <c r="AO2040" s="6"/>
      <c r="AP2040" s="6"/>
      <c r="AQ2040" s="6"/>
      <c r="AR2040" s="6"/>
      <c r="AS2040" s="6"/>
      <c r="AT2040" s="6"/>
      <c r="AU2040" s="6"/>
      <c r="AV2040" s="6"/>
      <c r="AW2040" s="6"/>
      <c r="AX2040" s="6"/>
      <c r="AY2040" s="6"/>
      <c r="AZ2040" s="6"/>
      <c r="BA2040" s="6"/>
      <c r="BB2040" s="6"/>
      <c r="BC2040" s="6"/>
      <c r="BD2040" s="6"/>
      <c r="BE2040" s="6"/>
      <c r="BF2040" s="6"/>
      <c r="BG2040" s="6"/>
      <c r="BH2040" s="6"/>
      <c r="BI2040" s="6"/>
      <c r="BJ2040" s="6">
        <v>25</v>
      </c>
      <c r="BK2040" s="6"/>
      <c r="BL2040" s="6"/>
      <c r="BM2040" s="6"/>
      <c r="BN2040" s="6"/>
      <c r="BO2040" s="6"/>
      <c r="BP2040" s="6"/>
      <c r="BQ2040" s="6" t="s">
        <v>1448</v>
      </c>
      <c r="BR2040" s="6" t="s">
        <v>67</v>
      </c>
      <c r="BS2040" s="7">
        <v>44806</v>
      </c>
      <c r="BT2040" s="6" t="s">
        <v>1443</v>
      </c>
      <c r="BU2040" s="6">
        <v>35427</v>
      </c>
      <c r="BV2040" s="6"/>
      <c r="BW2040" s="6"/>
      <c r="BX2040" s="6"/>
      <c r="BY2040" s="6"/>
      <c r="BZ2040" s="6"/>
    </row>
    <row r="2041" spans="1:78" x14ac:dyDescent="0.2">
      <c r="A2041" t="s">
        <v>3220</v>
      </c>
      <c r="C2041" t="s">
        <v>1483</v>
      </c>
      <c r="D2041" t="s">
        <v>108</v>
      </c>
      <c r="E2041" t="s">
        <v>335</v>
      </c>
      <c r="F2041" t="s">
        <v>1169</v>
      </c>
      <c r="G2041" t="s">
        <v>335</v>
      </c>
      <c r="H2041" t="s">
        <v>3226</v>
      </c>
      <c r="BA2041">
        <v>8.8000000000000007</v>
      </c>
      <c r="BD2041">
        <v>7.95</v>
      </c>
      <c r="BR2041" t="s">
        <v>67</v>
      </c>
      <c r="BS2041" s="1">
        <v>44883</v>
      </c>
      <c r="BT2041" t="s">
        <v>3210</v>
      </c>
      <c r="BU2041">
        <v>19812</v>
      </c>
    </row>
    <row r="2042" spans="1:78" x14ac:dyDescent="0.2">
      <c r="A2042" t="s">
        <v>3318</v>
      </c>
      <c r="C2042" t="s">
        <v>1483</v>
      </c>
      <c r="D2042" t="s">
        <v>108</v>
      </c>
      <c r="E2042" t="s">
        <v>335</v>
      </c>
      <c r="F2042" t="s">
        <v>1169</v>
      </c>
      <c r="G2042" t="s">
        <v>335</v>
      </c>
      <c r="H2042" t="s">
        <v>1175</v>
      </c>
      <c r="AS2042">
        <v>10.1</v>
      </c>
      <c r="AT2042">
        <v>7.5</v>
      </c>
      <c r="AU2042">
        <v>6.8</v>
      </c>
      <c r="AV2042">
        <v>7.5</v>
      </c>
      <c r="BQ2042" t="s">
        <v>3319</v>
      </c>
      <c r="BR2042" t="s">
        <v>67</v>
      </c>
      <c r="BS2042" s="1">
        <v>44886</v>
      </c>
      <c r="BT2042" t="s">
        <v>3308</v>
      </c>
      <c r="BU2042">
        <v>2921</v>
      </c>
    </row>
    <row r="2043" spans="1:78" x14ac:dyDescent="0.2">
      <c r="A2043" t="s">
        <v>1174</v>
      </c>
      <c r="C2043" t="s">
        <v>1483</v>
      </c>
      <c r="D2043" t="s">
        <v>108</v>
      </c>
      <c r="E2043" t="s">
        <v>335</v>
      </c>
      <c r="F2043" t="s">
        <v>1169</v>
      </c>
      <c r="G2043" t="s">
        <v>335</v>
      </c>
      <c r="H2043" t="s">
        <v>1175</v>
      </c>
      <c r="K2043" t="s">
        <v>462</v>
      </c>
      <c r="L2043" t="s">
        <v>463</v>
      </c>
      <c r="BE2043">
        <v>9.4</v>
      </c>
      <c r="BH2043">
        <v>6.1</v>
      </c>
      <c r="BR2043" t="s">
        <v>67</v>
      </c>
      <c r="BS2043"/>
      <c r="BT2043" t="s">
        <v>464</v>
      </c>
      <c r="BU2043">
        <v>2672</v>
      </c>
      <c r="BV2043" t="s">
        <v>60</v>
      </c>
      <c r="BW2043" t="s">
        <v>464</v>
      </c>
    </row>
    <row r="2044" spans="1:78" x14ac:dyDescent="0.2">
      <c r="A2044" t="s">
        <v>2497</v>
      </c>
      <c r="C2044" t="s">
        <v>1483</v>
      </c>
      <c r="D2044" t="s">
        <v>108</v>
      </c>
      <c r="E2044" t="s">
        <v>335</v>
      </c>
      <c r="F2044" t="s">
        <v>1169</v>
      </c>
      <c r="G2044" t="s">
        <v>335</v>
      </c>
      <c r="H2044" t="s">
        <v>1175</v>
      </c>
      <c r="AS2044">
        <v>10.199999999999999</v>
      </c>
      <c r="AT2044">
        <v>6.5</v>
      </c>
      <c r="AU2044">
        <v>6.4</v>
      </c>
      <c r="AV2044">
        <v>6.5</v>
      </c>
      <c r="BR2044" t="s">
        <v>67</v>
      </c>
      <c r="BS2044" s="1">
        <v>44825</v>
      </c>
      <c r="BT2044" t="s">
        <v>2426</v>
      </c>
      <c r="BU2044">
        <v>79420</v>
      </c>
      <c r="BV2044" t="s">
        <v>60</v>
      </c>
      <c r="BW2044" t="s">
        <v>2426</v>
      </c>
    </row>
    <row r="2045" spans="1:78" x14ac:dyDescent="0.2">
      <c r="A2045" s="11" t="s">
        <v>1700</v>
      </c>
      <c r="B2045" s="11"/>
      <c r="C2045" s="11" t="s">
        <v>1483</v>
      </c>
      <c r="D2045" s="11" t="s">
        <v>108</v>
      </c>
      <c r="E2045" s="11" t="s">
        <v>335</v>
      </c>
      <c r="F2045" s="11" t="s">
        <v>1169</v>
      </c>
      <c r="G2045" s="11" t="s">
        <v>335</v>
      </c>
      <c r="H2045" s="11" t="s">
        <v>1695</v>
      </c>
      <c r="I2045" s="11"/>
      <c r="J2045" s="11"/>
      <c r="K2045" s="11"/>
      <c r="L2045" s="11"/>
      <c r="M2045" s="11"/>
      <c r="N2045" s="11"/>
      <c r="O2045" s="11"/>
      <c r="P2045" s="11"/>
      <c r="Q2045" s="11"/>
      <c r="R2045" s="11"/>
      <c r="S2045" s="11"/>
      <c r="T2045" s="11"/>
      <c r="U2045" s="11"/>
      <c r="V2045" s="11"/>
      <c r="W2045" s="11"/>
      <c r="X2045" s="11"/>
      <c r="Y2045" s="11"/>
      <c r="Z2045" s="11"/>
      <c r="AA2045" s="11"/>
      <c r="AB2045" s="11"/>
      <c r="AC2045" s="11"/>
      <c r="AD2045" s="11"/>
      <c r="AE2045" s="11"/>
      <c r="AF2045" s="11"/>
      <c r="AG2045" s="11"/>
      <c r="AH2045" s="11"/>
      <c r="AI2045" s="11"/>
      <c r="AJ2045" s="11"/>
      <c r="AK2045" s="11"/>
      <c r="AL2045" s="11"/>
      <c r="AM2045" s="11"/>
      <c r="AN2045" s="11"/>
      <c r="AO2045" s="11"/>
      <c r="AP2045" s="11"/>
      <c r="AQ2045" s="11"/>
      <c r="AR2045" s="11"/>
      <c r="AS2045" s="11"/>
      <c r="AT2045" s="11"/>
      <c r="AU2045" s="11"/>
      <c r="AV2045" s="11"/>
      <c r="AW2045" s="11"/>
      <c r="AX2045" s="11"/>
      <c r="AY2045" s="11"/>
      <c r="AZ2045" s="11"/>
      <c r="BA2045" s="11"/>
      <c r="BB2045" s="11"/>
      <c r="BC2045" s="11"/>
      <c r="BD2045" s="11"/>
      <c r="BE2045" s="11"/>
      <c r="BF2045" s="11"/>
      <c r="BG2045" s="11"/>
      <c r="BH2045" s="11"/>
      <c r="BI2045" s="11"/>
      <c r="BJ2045" s="11"/>
      <c r="BK2045" s="11"/>
      <c r="BL2045" s="11"/>
      <c r="BM2045" s="11"/>
      <c r="BN2045" s="11"/>
      <c r="BO2045" s="11"/>
      <c r="BP2045" s="11"/>
      <c r="BQ2045" s="11"/>
      <c r="BR2045" s="11"/>
      <c r="BS2045" s="11"/>
      <c r="BT2045" s="11"/>
      <c r="BU2045" s="11"/>
      <c r="BV2045" s="11"/>
      <c r="BW2045" s="11"/>
    </row>
    <row r="2046" spans="1:78" x14ac:dyDescent="0.2">
      <c r="A2046" t="s">
        <v>3218</v>
      </c>
      <c r="C2046" t="s">
        <v>1483</v>
      </c>
      <c r="D2046" t="s">
        <v>108</v>
      </c>
      <c r="E2046" t="s">
        <v>335</v>
      </c>
      <c r="F2046" t="s">
        <v>1169</v>
      </c>
      <c r="G2046" t="s">
        <v>335</v>
      </c>
      <c r="H2046" t="s">
        <v>1695</v>
      </c>
      <c r="AS2046">
        <v>9.1999999999999993</v>
      </c>
      <c r="AV2046">
        <v>7</v>
      </c>
      <c r="AW2046">
        <v>8.8000000000000007</v>
      </c>
      <c r="AZ2046">
        <v>6</v>
      </c>
      <c r="BR2046" t="s">
        <v>67</v>
      </c>
      <c r="BS2046" s="1">
        <v>44883</v>
      </c>
      <c r="BT2046" t="s">
        <v>3210</v>
      </c>
      <c r="BU2046">
        <v>19812</v>
      </c>
    </row>
    <row r="2047" spans="1:78" x14ac:dyDescent="0.2">
      <c r="A2047" t="s">
        <v>3219</v>
      </c>
      <c r="C2047" t="s">
        <v>1483</v>
      </c>
      <c r="D2047" t="s">
        <v>108</v>
      </c>
      <c r="E2047" t="s">
        <v>335</v>
      </c>
      <c r="F2047" t="s">
        <v>1169</v>
      </c>
      <c r="G2047" t="s">
        <v>335</v>
      </c>
      <c r="H2047" t="s">
        <v>1695</v>
      </c>
      <c r="BE2047">
        <v>9.15</v>
      </c>
      <c r="BH2047">
        <v>6.85</v>
      </c>
      <c r="BR2047" t="s">
        <v>67</v>
      </c>
      <c r="BS2047" s="1">
        <v>44883</v>
      </c>
      <c r="BT2047" t="s">
        <v>3210</v>
      </c>
      <c r="BU2047">
        <v>19812</v>
      </c>
    </row>
    <row r="2048" spans="1:78" x14ac:dyDescent="0.2">
      <c r="A2048" t="s">
        <v>3217</v>
      </c>
      <c r="C2048" t="s">
        <v>1483</v>
      </c>
      <c r="D2048" t="s">
        <v>108</v>
      </c>
      <c r="E2048" t="s">
        <v>335</v>
      </c>
      <c r="F2048" t="s">
        <v>1169</v>
      </c>
      <c r="G2048" t="s">
        <v>335</v>
      </c>
      <c r="H2048" t="s">
        <v>1695</v>
      </c>
      <c r="AW2048">
        <v>8.85</v>
      </c>
      <c r="AZ2048">
        <v>7.6</v>
      </c>
      <c r="BA2048">
        <v>9.15</v>
      </c>
      <c r="BD2048">
        <v>7.6</v>
      </c>
      <c r="BE2048">
        <v>9.5</v>
      </c>
      <c r="BH2048">
        <v>6.6</v>
      </c>
      <c r="BR2048" t="s">
        <v>67</v>
      </c>
      <c r="BS2048" s="1">
        <v>44883</v>
      </c>
      <c r="BT2048" t="s">
        <v>3210</v>
      </c>
      <c r="BU2048">
        <v>19812</v>
      </c>
      <c r="BV2048" t="s">
        <v>60</v>
      </c>
      <c r="BW2048" s="9" t="s">
        <v>3210</v>
      </c>
    </row>
    <row r="2049" spans="1:75" x14ac:dyDescent="0.2">
      <c r="A2049" t="s">
        <v>3216</v>
      </c>
      <c r="C2049" t="s">
        <v>1483</v>
      </c>
      <c r="D2049" t="s">
        <v>108</v>
      </c>
      <c r="E2049" t="s">
        <v>335</v>
      </c>
      <c r="F2049" t="s">
        <v>1169</v>
      </c>
      <c r="G2049" t="s">
        <v>335</v>
      </c>
      <c r="H2049" t="s">
        <v>1695</v>
      </c>
      <c r="AS2049">
        <v>8.8000000000000007</v>
      </c>
      <c r="AV2049">
        <v>8.8000000000000007</v>
      </c>
      <c r="AW2049">
        <v>8.75</v>
      </c>
      <c r="AZ2049">
        <v>6.9</v>
      </c>
      <c r="BA2049">
        <v>9.5</v>
      </c>
      <c r="BD2049">
        <v>7.5</v>
      </c>
      <c r="BE2049">
        <v>9.6999999999999993</v>
      </c>
      <c r="BH2049">
        <v>6.7</v>
      </c>
      <c r="BR2049" t="s">
        <v>67</v>
      </c>
      <c r="BS2049" s="1">
        <v>44883</v>
      </c>
      <c r="BT2049" t="s">
        <v>3210</v>
      </c>
      <c r="BU2049">
        <v>19812</v>
      </c>
    </row>
    <row r="2050" spans="1:75" x14ac:dyDescent="0.2">
      <c r="A2050" s="11" t="s">
        <v>1700</v>
      </c>
      <c r="B2050" s="11"/>
      <c r="C2050" s="11" t="s">
        <v>1483</v>
      </c>
      <c r="D2050" s="11" t="s">
        <v>108</v>
      </c>
      <c r="E2050" s="11" t="s">
        <v>335</v>
      </c>
      <c r="F2050" s="11" t="s">
        <v>1169</v>
      </c>
      <c r="G2050" s="11" t="s">
        <v>335</v>
      </c>
      <c r="H2050" s="11" t="s">
        <v>1169</v>
      </c>
      <c r="I2050" s="11"/>
      <c r="J2050" s="11"/>
      <c r="K2050" s="11"/>
      <c r="L2050" s="11"/>
      <c r="M2050" s="11"/>
      <c r="N2050" s="11"/>
      <c r="O2050" s="11"/>
      <c r="P2050" s="11"/>
      <c r="Q2050" s="11"/>
      <c r="R2050" s="11"/>
      <c r="S2050" s="11"/>
      <c r="T2050" s="11"/>
      <c r="U2050" s="11"/>
      <c r="V2050" s="11"/>
      <c r="W2050" s="11"/>
      <c r="X2050" s="11"/>
      <c r="Y2050" s="11"/>
      <c r="Z2050" s="11"/>
      <c r="AA2050" s="11"/>
      <c r="AB2050" s="11"/>
      <c r="AC2050" s="11"/>
      <c r="AD2050" s="11"/>
      <c r="AE2050" s="11"/>
      <c r="AF2050" s="11"/>
      <c r="AG2050" s="11"/>
      <c r="AH2050" s="11"/>
      <c r="AI2050" s="11"/>
      <c r="AJ2050" s="11"/>
      <c r="AK2050" s="11"/>
      <c r="AL2050" s="11"/>
      <c r="AM2050" s="11"/>
      <c r="AN2050" s="11"/>
      <c r="AO2050" s="11"/>
      <c r="AP2050" s="11"/>
      <c r="AQ2050" s="11"/>
      <c r="AR2050" s="11"/>
      <c r="AS2050" s="11"/>
      <c r="AT2050" s="11"/>
      <c r="AU2050" s="11"/>
      <c r="AV2050" s="11"/>
      <c r="AW2050" s="11"/>
      <c r="AX2050" s="11"/>
      <c r="AY2050" s="11"/>
      <c r="AZ2050" s="11"/>
      <c r="BA2050" s="11"/>
      <c r="BB2050" s="11"/>
      <c r="BC2050" s="11"/>
      <c r="BD2050" s="11"/>
      <c r="BE2050" s="11"/>
      <c r="BF2050" s="11"/>
      <c r="BG2050" s="11"/>
      <c r="BH2050" s="11"/>
      <c r="BI2050" s="11"/>
      <c r="BJ2050" s="11"/>
      <c r="BK2050" s="11"/>
      <c r="BL2050" s="11"/>
      <c r="BM2050" s="11"/>
      <c r="BN2050" s="11"/>
      <c r="BO2050" s="11"/>
      <c r="BP2050" s="11"/>
      <c r="BQ2050" s="11"/>
      <c r="BR2050" s="11"/>
      <c r="BS2050" s="11"/>
      <c r="BT2050" s="11"/>
      <c r="BU2050" s="11"/>
      <c r="BV2050" s="11"/>
      <c r="BW2050" s="11"/>
    </row>
    <row r="2051" spans="1:75" x14ac:dyDescent="0.2">
      <c r="A2051" t="s">
        <v>3221</v>
      </c>
      <c r="C2051" t="s">
        <v>1483</v>
      </c>
      <c r="D2051" t="s">
        <v>108</v>
      </c>
      <c r="E2051" t="s">
        <v>335</v>
      </c>
      <c r="F2051" t="s">
        <v>1169</v>
      </c>
      <c r="G2051" t="s">
        <v>335</v>
      </c>
      <c r="H2051" t="s">
        <v>1169</v>
      </c>
      <c r="BA2051">
        <v>8.5</v>
      </c>
      <c r="BD2051">
        <v>7.5</v>
      </c>
      <c r="BR2051" t="s">
        <v>67</v>
      </c>
      <c r="BS2051" s="1">
        <v>44883</v>
      </c>
      <c r="BT2051" t="s">
        <v>3210</v>
      </c>
      <c r="BU2051">
        <v>19812</v>
      </c>
    </row>
    <row r="2052" spans="1:75" x14ac:dyDescent="0.2">
      <c r="A2052" t="s">
        <v>3222</v>
      </c>
      <c r="C2052" t="s">
        <v>1483</v>
      </c>
      <c r="D2052" t="s">
        <v>108</v>
      </c>
      <c r="E2052" t="s">
        <v>335</v>
      </c>
      <c r="F2052" t="s">
        <v>1169</v>
      </c>
      <c r="G2052" t="s">
        <v>335</v>
      </c>
      <c r="H2052" t="s">
        <v>1169</v>
      </c>
      <c r="BA2052">
        <v>8.4</v>
      </c>
      <c r="BD2052">
        <v>7.5</v>
      </c>
      <c r="BE2052">
        <v>8.4499999999999993</v>
      </c>
      <c r="BH2052">
        <v>6</v>
      </c>
      <c r="BR2052" t="s">
        <v>67</v>
      </c>
      <c r="BS2052" s="1">
        <v>44883</v>
      </c>
      <c r="BT2052" t="s">
        <v>3210</v>
      </c>
      <c r="BU2052">
        <v>19812</v>
      </c>
      <c r="BV2052" t="s">
        <v>60</v>
      </c>
      <c r="BW2052" t="s">
        <v>3210</v>
      </c>
    </row>
    <row r="2053" spans="1:75" x14ac:dyDescent="0.2">
      <c r="A2053" t="s">
        <v>1168</v>
      </c>
      <c r="C2053" t="s">
        <v>1483</v>
      </c>
      <c r="D2053" t="s">
        <v>108</v>
      </c>
      <c r="E2053" t="s">
        <v>335</v>
      </c>
      <c r="F2053" t="s">
        <v>1169</v>
      </c>
      <c r="G2053" t="s">
        <v>335</v>
      </c>
      <c r="H2053" t="s">
        <v>1169</v>
      </c>
      <c r="U2053">
        <v>7.25</v>
      </c>
      <c r="X2053">
        <v>7.7</v>
      </c>
      <c r="Y2053">
        <v>8.4250000000000007</v>
      </c>
      <c r="AB2053">
        <v>9.1750000000000007</v>
      </c>
      <c r="AC2053">
        <v>8</v>
      </c>
      <c r="AF2053">
        <v>9.6999999999999993</v>
      </c>
      <c r="AG2053">
        <v>6.2</v>
      </c>
      <c r="AJ2053">
        <v>7.85</v>
      </c>
      <c r="AK2053">
        <v>8.125</v>
      </c>
      <c r="AN2053">
        <v>4.05</v>
      </c>
      <c r="AO2053">
        <v>8.2750000000000004</v>
      </c>
      <c r="AR2053">
        <v>4.8250000000000002</v>
      </c>
      <c r="AS2053">
        <v>8.4</v>
      </c>
      <c r="AV2053">
        <v>6.2</v>
      </c>
      <c r="AW2053">
        <v>8.875</v>
      </c>
      <c r="AZ2053">
        <v>7.1</v>
      </c>
      <c r="BA2053">
        <v>8.7750000000000004</v>
      </c>
      <c r="BD2053">
        <v>7.1050000000000004</v>
      </c>
      <c r="BE2053">
        <v>8.7249999999999996</v>
      </c>
      <c r="BH2053">
        <v>6.15</v>
      </c>
      <c r="BQ2053" t="s">
        <v>1170</v>
      </c>
      <c r="BR2053" t="s">
        <v>67</v>
      </c>
      <c r="BS2053"/>
      <c r="BT2053" t="s">
        <v>104</v>
      </c>
      <c r="BU2053">
        <v>1358</v>
      </c>
    </row>
    <row r="2054" spans="1:75" x14ac:dyDescent="0.2">
      <c r="A2054" t="s">
        <v>3223</v>
      </c>
      <c r="C2054" t="s">
        <v>1483</v>
      </c>
      <c r="D2054" t="s">
        <v>108</v>
      </c>
      <c r="E2054" t="s">
        <v>335</v>
      </c>
      <c r="F2054" t="s">
        <v>1169</v>
      </c>
      <c r="G2054" t="s">
        <v>335</v>
      </c>
      <c r="H2054" t="s">
        <v>1169</v>
      </c>
      <c r="AS2054">
        <v>8</v>
      </c>
      <c r="AV2054">
        <v>5.5</v>
      </c>
      <c r="BA2054">
        <v>8</v>
      </c>
      <c r="BD2054">
        <v>7</v>
      </c>
      <c r="BE2054">
        <v>9</v>
      </c>
      <c r="BH2054">
        <v>6.5</v>
      </c>
      <c r="BR2054" t="s">
        <v>67</v>
      </c>
      <c r="BS2054" s="1">
        <v>44883</v>
      </c>
      <c r="BT2054" t="s">
        <v>3210</v>
      </c>
      <c r="BU2054">
        <v>19812</v>
      </c>
    </row>
    <row r="2055" spans="1:75" x14ac:dyDescent="0.2">
      <c r="A2055" t="s">
        <v>3317</v>
      </c>
      <c r="B2055" t="s">
        <v>322</v>
      </c>
      <c r="C2055" t="s">
        <v>1483</v>
      </c>
      <c r="D2055" t="s">
        <v>108</v>
      </c>
      <c r="E2055" t="s">
        <v>335</v>
      </c>
      <c r="F2055" t="s">
        <v>1169</v>
      </c>
      <c r="G2055" t="s">
        <v>335</v>
      </c>
      <c r="H2055" t="s">
        <v>1169</v>
      </c>
      <c r="I2055" t="b">
        <v>0</v>
      </c>
      <c r="AS2055">
        <v>8.1</v>
      </c>
      <c r="AV2055">
        <v>5.5</v>
      </c>
      <c r="BQ2055" t="s">
        <v>3322</v>
      </c>
      <c r="BR2055" t="s">
        <v>67</v>
      </c>
      <c r="BS2055" s="1">
        <v>44886</v>
      </c>
      <c r="BT2055" t="s">
        <v>3308</v>
      </c>
      <c r="BU2055">
        <v>2921</v>
      </c>
    </row>
    <row r="2056" spans="1:75" x14ac:dyDescent="0.2">
      <c r="A2056" s="10" t="s">
        <v>3356</v>
      </c>
      <c r="B2056" s="10"/>
      <c r="C2056" s="10" t="s">
        <v>1483</v>
      </c>
      <c r="D2056" s="10" t="s">
        <v>108</v>
      </c>
      <c r="E2056" s="10" t="s">
        <v>335</v>
      </c>
      <c r="F2056" s="10" t="s">
        <v>1169</v>
      </c>
      <c r="G2056" s="10" t="s">
        <v>335</v>
      </c>
      <c r="H2056" s="10" t="s">
        <v>1169</v>
      </c>
      <c r="I2056" s="10"/>
      <c r="J2056" s="10"/>
      <c r="K2056" s="10"/>
      <c r="L2056" s="10"/>
      <c r="M2056" s="10"/>
      <c r="N2056" s="10"/>
      <c r="O2056" s="10"/>
      <c r="P2056" s="10"/>
      <c r="Q2056" s="10"/>
      <c r="R2056" s="10"/>
      <c r="S2056" s="10"/>
      <c r="T2056" s="10"/>
      <c r="U2056" s="10"/>
      <c r="V2056" s="10"/>
      <c r="W2056" s="10"/>
      <c r="X2056" s="10"/>
      <c r="Y2056" s="10"/>
      <c r="Z2056" s="10"/>
      <c r="AA2056" s="10"/>
      <c r="AB2056" s="10"/>
      <c r="AC2056" s="10"/>
      <c r="AD2056" s="10"/>
      <c r="AE2056" s="10"/>
      <c r="AF2056" s="10"/>
      <c r="AG2056" s="10"/>
      <c r="AH2056" s="10"/>
      <c r="AI2056" s="10"/>
      <c r="AJ2056" s="10"/>
      <c r="AK2056" s="10"/>
      <c r="AL2056" s="10"/>
      <c r="AM2056" s="10"/>
      <c r="AN2056" s="10"/>
      <c r="AO2056" s="10"/>
      <c r="AP2056" s="10"/>
      <c r="AQ2056" s="10"/>
      <c r="AR2056" s="10"/>
      <c r="AS2056" s="10"/>
      <c r="AT2056" s="10"/>
      <c r="AU2056" s="10"/>
      <c r="AV2056" s="10"/>
      <c r="AW2056" s="10"/>
      <c r="AX2056" s="10"/>
      <c r="AY2056" s="10"/>
      <c r="AZ2056" s="10"/>
      <c r="BA2056" s="10"/>
      <c r="BB2056" s="10"/>
      <c r="BC2056" s="10"/>
      <c r="BD2056" s="10"/>
      <c r="BE2056" s="10"/>
      <c r="BF2056" s="10"/>
      <c r="BG2056" s="10"/>
      <c r="BH2056" s="10"/>
      <c r="BI2056" s="10"/>
      <c r="BJ2056" s="10"/>
      <c r="BK2056" s="10"/>
      <c r="BL2056" s="10"/>
      <c r="BM2056" s="10"/>
      <c r="BN2056" s="10"/>
      <c r="BO2056" s="10"/>
      <c r="BP2056" s="10"/>
      <c r="BQ2056" s="10"/>
      <c r="BR2056" s="10" t="s">
        <v>67</v>
      </c>
      <c r="BS2056" s="12">
        <v>44886</v>
      </c>
      <c r="BT2056" s="10" t="s">
        <v>3308</v>
      </c>
      <c r="BU2056" s="10">
        <v>2921</v>
      </c>
      <c r="BV2056" s="10" t="s">
        <v>60</v>
      </c>
      <c r="BW2056" s="10" t="s">
        <v>3308</v>
      </c>
    </row>
    <row r="2057" spans="1:75" x14ac:dyDescent="0.2">
      <c r="A2057" t="s">
        <v>1171</v>
      </c>
      <c r="C2057" t="s">
        <v>1483</v>
      </c>
      <c r="D2057" t="s">
        <v>108</v>
      </c>
      <c r="E2057" t="s">
        <v>335</v>
      </c>
      <c r="F2057" t="s">
        <v>1169</v>
      </c>
      <c r="G2057" t="s">
        <v>335</v>
      </c>
      <c r="H2057" t="s">
        <v>1169</v>
      </c>
      <c r="AS2057">
        <v>8.6999999999999993</v>
      </c>
      <c r="AV2057">
        <v>5.95</v>
      </c>
      <c r="BQ2057" t="s">
        <v>1172</v>
      </c>
      <c r="BR2057" t="s">
        <v>67</v>
      </c>
      <c r="BS2057"/>
      <c r="BT2057" t="s">
        <v>104</v>
      </c>
      <c r="BU2057">
        <v>1358</v>
      </c>
    </row>
    <row r="2058" spans="1:75" x14ac:dyDescent="0.2">
      <c r="A2058" t="s">
        <v>1173</v>
      </c>
      <c r="C2058" t="s">
        <v>1483</v>
      </c>
      <c r="D2058" t="s">
        <v>108</v>
      </c>
      <c r="E2058" t="s">
        <v>335</v>
      </c>
      <c r="F2058" t="s">
        <v>1169</v>
      </c>
      <c r="G2058" t="s">
        <v>335</v>
      </c>
      <c r="H2058" t="s">
        <v>1169</v>
      </c>
      <c r="AG2058">
        <v>6.5</v>
      </c>
      <c r="AJ2058">
        <v>8.1999999999999993</v>
      </c>
      <c r="AK2058">
        <v>6.4</v>
      </c>
      <c r="AN2058">
        <v>3.1</v>
      </c>
      <c r="AO2058">
        <v>7.65</v>
      </c>
      <c r="AR2058">
        <v>4.3250000000000002</v>
      </c>
      <c r="AS2058">
        <v>8.85</v>
      </c>
      <c r="AV2058">
        <v>5.3</v>
      </c>
      <c r="AW2058">
        <v>8.5</v>
      </c>
      <c r="AZ2058">
        <v>7.15</v>
      </c>
      <c r="BA2058">
        <v>8.4</v>
      </c>
      <c r="BD2058">
        <v>6.95</v>
      </c>
      <c r="BQ2058" t="s">
        <v>1140</v>
      </c>
      <c r="BR2058" t="s">
        <v>67</v>
      </c>
      <c r="BS2058"/>
      <c r="BT2058" t="s">
        <v>104</v>
      </c>
      <c r="BU2058">
        <v>1358</v>
      </c>
      <c r="BV2058" t="s">
        <v>60</v>
      </c>
      <c r="BW2058" t="s">
        <v>104</v>
      </c>
    </row>
    <row r="2059" spans="1:75" x14ac:dyDescent="0.2">
      <c r="A2059" t="s">
        <v>2623</v>
      </c>
      <c r="C2059" t="s">
        <v>1483</v>
      </c>
      <c r="D2059" t="s">
        <v>108</v>
      </c>
      <c r="E2059" t="s">
        <v>335</v>
      </c>
      <c r="F2059" t="s">
        <v>1169</v>
      </c>
      <c r="G2059" t="s">
        <v>335</v>
      </c>
      <c r="H2059" t="s">
        <v>1169</v>
      </c>
      <c r="L2059" t="s">
        <v>1176</v>
      </c>
      <c r="X2059">
        <v>9.6</v>
      </c>
      <c r="Y2059">
        <v>9.4</v>
      </c>
      <c r="AB2059">
        <v>11.15</v>
      </c>
      <c r="AC2059">
        <v>9.75</v>
      </c>
      <c r="AF2059">
        <v>10.5</v>
      </c>
      <c r="AG2059">
        <v>9.48</v>
      </c>
      <c r="AJ2059">
        <v>8.8800000000000008</v>
      </c>
      <c r="AO2059">
        <v>8.4700000000000006</v>
      </c>
      <c r="AR2059">
        <v>5.6</v>
      </c>
      <c r="AS2059">
        <v>9.48</v>
      </c>
      <c r="AV2059">
        <v>6.48</v>
      </c>
      <c r="AW2059">
        <v>9.6300000000000008</v>
      </c>
      <c r="AZ2059">
        <v>7.67</v>
      </c>
      <c r="BA2059">
        <v>9.66</v>
      </c>
      <c r="BD2059">
        <v>8.1</v>
      </c>
      <c r="BE2059">
        <v>9.84</v>
      </c>
      <c r="BH2059">
        <v>6.91</v>
      </c>
      <c r="BQ2059" t="s">
        <v>456</v>
      </c>
      <c r="BR2059" t="s">
        <v>67</v>
      </c>
      <c r="BS2059"/>
      <c r="BT2059" t="s">
        <v>457</v>
      </c>
      <c r="BU2059">
        <v>3401</v>
      </c>
    </row>
    <row r="2060" spans="1:75" x14ac:dyDescent="0.2">
      <c r="A2060" t="s">
        <v>2623</v>
      </c>
      <c r="C2060" t="s">
        <v>1483</v>
      </c>
      <c r="D2060" t="s">
        <v>108</v>
      </c>
      <c r="E2060" t="s">
        <v>335</v>
      </c>
      <c r="F2060" t="s">
        <v>1169</v>
      </c>
      <c r="G2060" t="s">
        <v>335</v>
      </c>
      <c r="H2060" t="s">
        <v>1169</v>
      </c>
      <c r="L2060" t="s">
        <v>1177</v>
      </c>
      <c r="Q2060">
        <v>8.65</v>
      </c>
      <c r="T2060">
        <v>7.05</v>
      </c>
      <c r="U2060">
        <v>8.5</v>
      </c>
      <c r="X2060">
        <v>9.3000000000000007</v>
      </c>
      <c r="Y2060">
        <v>9.35</v>
      </c>
      <c r="AB2060">
        <v>10.57</v>
      </c>
      <c r="AC2060">
        <v>10.08</v>
      </c>
      <c r="AF2060">
        <v>10.56</v>
      </c>
      <c r="AG2060">
        <v>8.5500000000000007</v>
      </c>
      <c r="AJ2060">
        <v>8.33</v>
      </c>
      <c r="AO2060">
        <v>8.9499999999999993</v>
      </c>
      <c r="AR2060">
        <v>5.2</v>
      </c>
      <c r="AS2060">
        <v>9.7100000000000009</v>
      </c>
      <c r="AV2060">
        <v>6.1</v>
      </c>
      <c r="AW2060">
        <v>9.32</v>
      </c>
      <c r="AZ2060">
        <v>7.66</v>
      </c>
      <c r="BA2060">
        <v>9.09</v>
      </c>
      <c r="BD2060">
        <v>7.79</v>
      </c>
      <c r="BE2060">
        <v>9.5299999999999994</v>
      </c>
      <c r="BH2060">
        <v>6.78</v>
      </c>
      <c r="BQ2060" t="s">
        <v>456</v>
      </c>
      <c r="BR2060" t="s">
        <v>67</v>
      </c>
      <c r="BS2060"/>
      <c r="BT2060" t="s">
        <v>457</v>
      </c>
      <c r="BU2060">
        <v>3401</v>
      </c>
    </row>
    <row r="2061" spans="1:75" x14ac:dyDescent="0.2">
      <c r="A2061" t="s">
        <v>2623</v>
      </c>
      <c r="C2061" t="s">
        <v>1483</v>
      </c>
      <c r="D2061" t="s">
        <v>108</v>
      </c>
      <c r="E2061" t="s">
        <v>335</v>
      </c>
      <c r="F2061" t="s">
        <v>1169</v>
      </c>
      <c r="G2061" t="s">
        <v>335</v>
      </c>
      <c r="H2061" t="s">
        <v>1169</v>
      </c>
      <c r="L2061" t="s">
        <v>455</v>
      </c>
      <c r="Q2061">
        <v>8.1999999999999993</v>
      </c>
      <c r="T2061">
        <v>7.55</v>
      </c>
      <c r="U2061">
        <v>7.63</v>
      </c>
      <c r="X2061">
        <v>8.43</v>
      </c>
      <c r="Y2061">
        <v>8.74</v>
      </c>
      <c r="AB2061">
        <v>10.02</v>
      </c>
      <c r="AC2061">
        <v>8.99</v>
      </c>
      <c r="AF2061">
        <v>9.8000000000000007</v>
      </c>
      <c r="AG2061">
        <v>8.0500000000000007</v>
      </c>
      <c r="AJ2061">
        <v>7.48</v>
      </c>
      <c r="AO2061">
        <v>7.97</v>
      </c>
      <c r="AR2061">
        <v>4.7</v>
      </c>
      <c r="AS2061">
        <v>8.8800000000000008</v>
      </c>
      <c r="AV2061">
        <v>5.95</v>
      </c>
      <c r="AW2061">
        <v>8.51</v>
      </c>
      <c r="AZ2061">
        <v>7.04</v>
      </c>
      <c r="BA2061">
        <v>8.5299999999999994</v>
      </c>
      <c r="BD2061">
        <v>7.33</v>
      </c>
      <c r="BE2061">
        <v>8.44</v>
      </c>
      <c r="BH2061">
        <v>6.16</v>
      </c>
      <c r="BQ2061" t="s">
        <v>456</v>
      </c>
      <c r="BR2061" t="s">
        <v>67</v>
      </c>
      <c r="BS2061"/>
      <c r="BT2061" t="s">
        <v>457</v>
      </c>
      <c r="BU2061">
        <v>3401</v>
      </c>
    </row>
    <row r="2062" spans="1:75" x14ac:dyDescent="0.2">
      <c r="A2062" t="s">
        <v>2623</v>
      </c>
      <c r="C2062" t="s">
        <v>1483</v>
      </c>
      <c r="D2062" t="s">
        <v>108</v>
      </c>
      <c r="E2062" t="s">
        <v>335</v>
      </c>
      <c r="F2062" t="s">
        <v>1169</v>
      </c>
      <c r="G2062" t="s">
        <v>335</v>
      </c>
      <c r="H2062" t="s">
        <v>1169</v>
      </c>
      <c r="L2062" t="s">
        <v>458</v>
      </c>
      <c r="Q2062">
        <v>7.22</v>
      </c>
      <c r="T2062">
        <v>7.1</v>
      </c>
      <c r="U2062">
        <v>7.88</v>
      </c>
      <c r="X2062">
        <v>8.86</v>
      </c>
      <c r="Y2062">
        <v>8.51</v>
      </c>
      <c r="AB2062">
        <v>10.3</v>
      </c>
      <c r="AC2062">
        <v>8.7200000000000006</v>
      </c>
      <c r="AF2062">
        <v>9.8800000000000008</v>
      </c>
      <c r="AG2062">
        <v>7.64</v>
      </c>
      <c r="AJ2062">
        <v>7.57</v>
      </c>
      <c r="AO2062">
        <v>7.92</v>
      </c>
      <c r="AR2062">
        <v>4.67</v>
      </c>
      <c r="AS2062">
        <v>8.75</v>
      </c>
      <c r="AV2062">
        <v>5.97</v>
      </c>
      <c r="AW2062">
        <v>8.2799999999999994</v>
      </c>
      <c r="AZ2062">
        <v>7</v>
      </c>
      <c r="BA2062">
        <v>8.4</v>
      </c>
      <c r="BD2062">
        <v>7.18</v>
      </c>
      <c r="BE2062">
        <v>8.82</v>
      </c>
      <c r="BH2062">
        <v>6.25</v>
      </c>
      <c r="BQ2062" t="s">
        <v>456</v>
      </c>
      <c r="BR2062" t="s">
        <v>67</v>
      </c>
      <c r="BS2062"/>
      <c r="BT2062" t="s">
        <v>457</v>
      </c>
      <c r="BU2062">
        <v>3401</v>
      </c>
    </row>
    <row r="2063" spans="1:75" x14ac:dyDescent="0.2">
      <c r="A2063" t="s">
        <v>2623</v>
      </c>
      <c r="C2063" t="s">
        <v>1483</v>
      </c>
      <c r="D2063" t="s">
        <v>108</v>
      </c>
      <c r="E2063" t="s">
        <v>335</v>
      </c>
      <c r="F2063" t="s">
        <v>1169</v>
      </c>
      <c r="G2063" t="s">
        <v>335</v>
      </c>
      <c r="H2063" t="s">
        <v>1169</v>
      </c>
      <c r="L2063" t="s">
        <v>459</v>
      </c>
      <c r="Q2063">
        <v>7.23</v>
      </c>
      <c r="T2063">
        <v>6.76</v>
      </c>
      <c r="U2063">
        <v>7.84</v>
      </c>
      <c r="X2063">
        <v>8.74</v>
      </c>
      <c r="Y2063">
        <v>8.81</v>
      </c>
      <c r="AB2063">
        <v>10.24</v>
      </c>
      <c r="AC2063">
        <v>8.83</v>
      </c>
      <c r="AF2063">
        <v>10.1</v>
      </c>
      <c r="AG2063">
        <v>7.71</v>
      </c>
      <c r="AJ2063">
        <v>7.53</v>
      </c>
      <c r="AO2063">
        <v>7.69</v>
      </c>
      <c r="AR2063">
        <v>4.53</v>
      </c>
      <c r="AS2063">
        <v>8.76</v>
      </c>
      <c r="AV2063">
        <v>5.86</v>
      </c>
      <c r="AW2063">
        <v>8.41</v>
      </c>
      <c r="AZ2063">
        <v>7.04</v>
      </c>
      <c r="BA2063">
        <v>8.3800000000000008</v>
      </c>
      <c r="BD2063">
        <v>7.37</v>
      </c>
      <c r="BE2063">
        <v>8.73</v>
      </c>
      <c r="BH2063">
        <v>6.23</v>
      </c>
      <c r="BQ2063" t="s">
        <v>456</v>
      </c>
      <c r="BR2063" t="s">
        <v>67</v>
      </c>
      <c r="BS2063"/>
      <c r="BT2063" t="s">
        <v>457</v>
      </c>
      <c r="BU2063">
        <v>3401</v>
      </c>
    </row>
    <row r="2064" spans="1:75" x14ac:dyDescent="0.2">
      <c r="A2064" t="s">
        <v>2623</v>
      </c>
      <c r="C2064" t="s">
        <v>1483</v>
      </c>
      <c r="D2064" t="s">
        <v>108</v>
      </c>
      <c r="E2064" t="s">
        <v>335</v>
      </c>
      <c r="F2064" t="s">
        <v>1169</v>
      </c>
      <c r="G2064" t="s">
        <v>335</v>
      </c>
      <c r="H2064" t="s">
        <v>1169</v>
      </c>
      <c r="L2064" t="s">
        <v>2629</v>
      </c>
      <c r="U2064">
        <v>8.8800000000000008</v>
      </c>
      <c r="X2064">
        <v>9.73</v>
      </c>
      <c r="Y2064">
        <v>9.25</v>
      </c>
      <c r="Z2064">
        <v>10.9</v>
      </c>
      <c r="AA2064">
        <v>10.45</v>
      </c>
      <c r="AB2064">
        <v>10.9</v>
      </c>
      <c r="AC2064">
        <v>8.9700000000000006</v>
      </c>
      <c r="AD2064">
        <v>11.51</v>
      </c>
      <c r="AE2064">
        <v>10.56</v>
      </c>
      <c r="AF2064">
        <v>11.51</v>
      </c>
      <c r="AG2064">
        <v>7.23</v>
      </c>
      <c r="AJ2064">
        <v>10.050000000000001</v>
      </c>
      <c r="AS2064">
        <v>9.75</v>
      </c>
      <c r="AT2064">
        <v>6.08</v>
      </c>
      <c r="AU2064">
        <v>6.48</v>
      </c>
      <c r="AV2064">
        <v>6.48</v>
      </c>
      <c r="AW2064">
        <v>9.4600000000000009</v>
      </c>
      <c r="AX2064">
        <v>7.36</v>
      </c>
      <c r="AY2064">
        <v>7.57</v>
      </c>
      <c r="AZ2064">
        <v>7.57</v>
      </c>
      <c r="BA2064">
        <v>10</v>
      </c>
      <c r="BB2064">
        <v>8.6999999999999993</v>
      </c>
      <c r="BC2064">
        <v>8.1199999999999992</v>
      </c>
      <c r="BD2064">
        <v>8.6999999999999993</v>
      </c>
      <c r="BE2064">
        <v>10.210000000000001</v>
      </c>
      <c r="BF2064">
        <v>7.24</v>
      </c>
      <c r="BG2064">
        <v>6.46</v>
      </c>
      <c r="BH2064">
        <v>7.24</v>
      </c>
      <c r="BR2064" t="s">
        <v>67</v>
      </c>
      <c r="BS2064" s="1">
        <v>44827</v>
      </c>
      <c r="BT2064" t="s">
        <v>2619</v>
      </c>
      <c r="BU2064" s="5">
        <v>3601</v>
      </c>
    </row>
    <row r="2065" spans="1:78" x14ac:dyDescent="0.2">
      <c r="A2065" s="15" t="s">
        <v>2623</v>
      </c>
      <c r="C2065" t="s">
        <v>1483</v>
      </c>
      <c r="D2065" t="s">
        <v>108</v>
      </c>
      <c r="E2065" t="s">
        <v>335</v>
      </c>
      <c r="F2065" t="s">
        <v>1169</v>
      </c>
      <c r="G2065" t="s">
        <v>335</v>
      </c>
      <c r="H2065" t="s">
        <v>1169</v>
      </c>
      <c r="L2065" t="s">
        <v>2630</v>
      </c>
      <c r="U2065">
        <v>8.2200000000000006</v>
      </c>
      <c r="X2065">
        <v>8.86</v>
      </c>
      <c r="Y2065">
        <v>8.9700000000000006</v>
      </c>
      <c r="Z2065">
        <v>10.55</v>
      </c>
      <c r="AA2065">
        <v>10.38</v>
      </c>
      <c r="AB2065">
        <v>10.55</v>
      </c>
      <c r="AC2065">
        <v>9.02</v>
      </c>
      <c r="AD2065">
        <v>11.58</v>
      </c>
      <c r="AE2065">
        <v>10.75</v>
      </c>
      <c r="AF2065">
        <v>11.58</v>
      </c>
      <c r="AG2065">
        <v>7.48</v>
      </c>
      <c r="AJ2065">
        <v>10</v>
      </c>
      <c r="AS2065">
        <v>9.52</v>
      </c>
      <c r="AT2065">
        <v>6.12</v>
      </c>
      <c r="AU2065">
        <v>6.12</v>
      </c>
      <c r="AV2065">
        <v>6.12</v>
      </c>
      <c r="AW2065">
        <v>9.3000000000000007</v>
      </c>
      <c r="AX2065">
        <v>7.4</v>
      </c>
      <c r="AY2065">
        <v>7.44</v>
      </c>
      <c r="AZ2065">
        <v>7.44</v>
      </c>
      <c r="BA2065">
        <v>9.8000000000000007</v>
      </c>
      <c r="BB2065">
        <v>8</v>
      </c>
      <c r="BC2065">
        <v>7.8</v>
      </c>
      <c r="BD2065">
        <v>8</v>
      </c>
      <c r="BE2065">
        <v>10.1</v>
      </c>
      <c r="BF2065">
        <v>6.85</v>
      </c>
      <c r="BG2065">
        <v>5.98</v>
      </c>
      <c r="BH2065">
        <v>6.85</v>
      </c>
      <c r="BR2065" t="s">
        <v>67</v>
      </c>
      <c r="BS2065" s="1">
        <v>44827</v>
      </c>
      <c r="BT2065" t="s">
        <v>2619</v>
      </c>
      <c r="BU2065" s="5">
        <v>3601</v>
      </c>
      <c r="BX2065" s="4"/>
      <c r="BY2065" s="4"/>
      <c r="BZ2065" s="4"/>
    </row>
    <row r="2066" spans="1:78" x14ac:dyDescent="0.2">
      <c r="A2066" t="s">
        <v>2623</v>
      </c>
      <c r="C2066" t="s">
        <v>1483</v>
      </c>
      <c r="D2066" t="s">
        <v>108</v>
      </c>
      <c r="E2066" t="s">
        <v>335</v>
      </c>
      <c r="F2066" t="s">
        <v>1169</v>
      </c>
      <c r="G2066" t="s">
        <v>335</v>
      </c>
      <c r="H2066" t="s">
        <v>1169</v>
      </c>
      <c r="L2066" t="s">
        <v>2631</v>
      </c>
      <c r="U2066">
        <v>7.67</v>
      </c>
      <c r="X2066">
        <v>8.5</v>
      </c>
      <c r="Y2066">
        <v>8.16</v>
      </c>
      <c r="Z2066">
        <v>10.02</v>
      </c>
      <c r="AA2066">
        <v>9.2899999999999991</v>
      </c>
      <c r="AB2066">
        <v>10.02</v>
      </c>
      <c r="AC2066">
        <v>7.76</v>
      </c>
      <c r="AD2066">
        <v>10.39</v>
      </c>
      <c r="AE2066">
        <v>9.1199999999999992</v>
      </c>
      <c r="AF2066">
        <v>10.39</v>
      </c>
      <c r="AG2066">
        <v>6.48</v>
      </c>
      <c r="AJ2066">
        <v>8.4700000000000006</v>
      </c>
      <c r="AS2066">
        <v>8.6300000000000008</v>
      </c>
      <c r="AT2066">
        <v>5.38</v>
      </c>
      <c r="AU2066">
        <v>5.76</v>
      </c>
      <c r="AV2066">
        <v>5.76</v>
      </c>
      <c r="AW2066">
        <v>8.5</v>
      </c>
      <c r="AX2066">
        <v>6.78</v>
      </c>
      <c r="AY2066">
        <v>6.84</v>
      </c>
      <c r="AZ2066">
        <v>6.84</v>
      </c>
      <c r="BA2066">
        <v>8.6</v>
      </c>
      <c r="BB2066">
        <v>7.22</v>
      </c>
      <c r="BC2066">
        <v>6.9</v>
      </c>
      <c r="BD2066">
        <v>7.22</v>
      </c>
      <c r="BE2066">
        <v>8.91</v>
      </c>
      <c r="BF2066">
        <v>6.2</v>
      </c>
      <c r="BG2066">
        <v>5.57</v>
      </c>
      <c r="BH2066">
        <v>6.2</v>
      </c>
      <c r="BR2066" t="s">
        <v>67</v>
      </c>
      <c r="BS2066" s="1">
        <v>44827</v>
      </c>
      <c r="BT2066" t="s">
        <v>2619</v>
      </c>
      <c r="BU2066" s="5">
        <v>3601</v>
      </c>
    </row>
    <row r="2067" spans="1:78" x14ac:dyDescent="0.2">
      <c r="A2067" t="s">
        <v>2623</v>
      </c>
      <c r="C2067" t="s">
        <v>1483</v>
      </c>
      <c r="D2067" t="s">
        <v>108</v>
      </c>
      <c r="E2067" t="s">
        <v>335</v>
      </c>
      <c r="F2067" t="s">
        <v>1169</v>
      </c>
      <c r="G2067" t="s">
        <v>335</v>
      </c>
      <c r="H2067" t="s">
        <v>1169</v>
      </c>
      <c r="L2067" t="s">
        <v>2632</v>
      </c>
      <c r="U2067">
        <v>7.51</v>
      </c>
      <c r="X2067">
        <v>8.7899999999999991</v>
      </c>
      <c r="Y2067">
        <v>8.1</v>
      </c>
      <c r="Z2067">
        <v>10.52</v>
      </c>
      <c r="AA2067">
        <v>9.57</v>
      </c>
      <c r="AB2067">
        <v>10.52</v>
      </c>
      <c r="AC2067">
        <v>8</v>
      </c>
      <c r="AD2067">
        <v>10.98</v>
      </c>
      <c r="AE2067">
        <v>9.5299999999999994</v>
      </c>
      <c r="AF2067">
        <v>10.98</v>
      </c>
      <c r="AG2067">
        <v>6.3</v>
      </c>
      <c r="AJ2067">
        <v>8.39</v>
      </c>
      <c r="AS2067">
        <v>8.85</v>
      </c>
      <c r="AT2067">
        <v>5.58</v>
      </c>
      <c r="AU2067">
        <v>5.86</v>
      </c>
      <c r="AV2067">
        <v>5.86</v>
      </c>
      <c r="AW2067">
        <v>8.6</v>
      </c>
      <c r="AX2067">
        <v>7.08</v>
      </c>
      <c r="AY2067">
        <v>7.15</v>
      </c>
      <c r="AZ2067">
        <v>7.15</v>
      </c>
      <c r="BA2067">
        <v>8.64</v>
      </c>
      <c r="BB2067">
        <v>7.38</v>
      </c>
      <c r="BC2067">
        <v>7.06</v>
      </c>
      <c r="BD2067">
        <v>7.38</v>
      </c>
      <c r="BE2067">
        <v>9.0500000000000007</v>
      </c>
      <c r="BF2067">
        <v>6.39</v>
      </c>
      <c r="BG2067">
        <v>5.64</v>
      </c>
      <c r="BH2067">
        <v>6.39</v>
      </c>
      <c r="BR2067" t="s">
        <v>67</v>
      </c>
      <c r="BS2067" s="1">
        <v>44827</v>
      </c>
      <c r="BT2067" t="s">
        <v>2619</v>
      </c>
      <c r="BU2067" s="5">
        <v>3601</v>
      </c>
    </row>
    <row r="2068" spans="1:78" x14ac:dyDescent="0.2">
      <c r="A2068" t="s">
        <v>2623</v>
      </c>
      <c r="C2068" t="s">
        <v>1483</v>
      </c>
      <c r="D2068" t="s">
        <v>108</v>
      </c>
      <c r="E2068" t="s">
        <v>335</v>
      </c>
      <c r="F2068" t="s">
        <v>1169</v>
      </c>
      <c r="G2068" t="s">
        <v>335</v>
      </c>
      <c r="H2068" t="s">
        <v>1169</v>
      </c>
      <c r="L2068" t="s">
        <v>2633</v>
      </c>
      <c r="U2068">
        <v>7.8</v>
      </c>
      <c r="X2068">
        <v>8.68</v>
      </c>
      <c r="Y2068">
        <v>8.48</v>
      </c>
      <c r="Z2068">
        <v>10.73</v>
      </c>
      <c r="AA2068">
        <v>10</v>
      </c>
      <c r="AB2068">
        <v>10.73</v>
      </c>
      <c r="AC2068">
        <v>8.15</v>
      </c>
      <c r="AD2068">
        <v>11.03</v>
      </c>
      <c r="AE2068">
        <v>9.41</v>
      </c>
      <c r="AF2068">
        <v>11.03</v>
      </c>
      <c r="AG2068">
        <v>6.96</v>
      </c>
      <c r="AJ2068">
        <v>9.26</v>
      </c>
      <c r="AS2068">
        <v>8.8000000000000007</v>
      </c>
      <c r="AT2068">
        <v>5.5</v>
      </c>
      <c r="AU2068">
        <v>5.84</v>
      </c>
      <c r="AV2068">
        <v>5.84</v>
      </c>
      <c r="AW2068">
        <v>8.6</v>
      </c>
      <c r="AX2068">
        <v>6.96</v>
      </c>
      <c r="AY2068">
        <v>7.06</v>
      </c>
      <c r="AZ2068">
        <v>7.06</v>
      </c>
      <c r="BA2068">
        <v>8.52</v>
      </c>
      <c r="BB2068">
        <v>7.43</v>
      </c>
      <c r="BC2068">
        <v>7.1</v>
      </c>
      <c r="BD2068">
        <v>7.43</v>
      </c>
      <c r="BE2068">
        <v>8.74</v>
      </c>
      <c r="BF2068">
        <v>6.32</v>
      </c>
      <c r="BG2068">
        <v>5.63</v>
      </c>
      <c r="BH2068">
        <v>6.32</v>
      </c>
      <c r="BR2068" t="s">
        <v>67</v>
      </c>
      <c r="BS2068" s="1">
        <v>44827</v>
      </c>
      <c r="BT2068" t="s">
        <v>2619</v>
      </c>
      <c r="BU2068" s="5">
        <v>3601</v>
      </c>
    </row>
    <row r="2069" spans="1:78" x14ac:dyDescent="0.2">
      <c r="A2069" t="s">
        <v>2623</v>
      </c>
      <c r="C2069" t="s">
        <v>1483</v>
      </c>
      <c r="D2069" t="s">
        <v>108</v>
      </c>
      <c r="E2069" t="s">
        <v>335</v>
      </c>
      <c r="F2069" t="s">
        <v>1169</v>
      </c>
      <c r="G2069" t="s">
        <v>335</v>
      </c>
      <c r="H2069" t="s">
        <v>1169</v>
      </c>
      <c r="L2069" t="s">
        <v>2634</v>
      </c>
      <c r="U2069">
        <v>7.8</v>
      </c>
      <c r="X2069">
        <v>8.6999999999999993</v>
      </c>
      <c r="Y2069">
        <v>8.14</v>
      </c>
      <c r="Z2069">
        <v>10.52</v>
      </c>
      <c r="AA2069">
        <v>10.1</v>
      </c>
      <c r="AB2069">
        <v>10.52</v>
      </c>
      <c r="AC2069">
        <v>7.6</v>
      </c>
      <c r="AD2069">
        <v>10.85</v>
      </c>
      <c r="AE2069">
        <v>9.65</v>
      </c>
      <c r="AF2069">
        <v>10.85</v>
      </c>
      <c r="AG2069">
        <v>6.4</v>
      </c>
      <c r="AJ2069">
        <v>8.3000000000000007</v>
      </c>
      <c r="AS2069">
        <v>8.23</v>
      </c>
      <c r="AT2069">
        <v>5.0199999999999996</v>
      </c>
      <c r="AU2069">
        <v>5.56</v>
      </c>
      <c r="AV2069">
        <v>5.56</v>
      </c>
      <c r="AW2069">
        <v>8</v>
      </c>
      <c r="AX2069">
        <v>6.66</v>
      </c>
      <c r="AY2069">
        <v>6.67</v>
      </c>
      <c r="AZ2069">
        <v>6.67</v>
      </c>
      <c r="BA2069">
        <v>8.1199999999999992</v>
      </c>
      <c r="BB2069">
        <v>6.93</v>
      </c>
      <c r="BC2069">
        <v>6.6</v>
      </c>
      <c r="BD2069">
        <v>6.93</v>
      </c>
      <c r="BE2069">
        <v>8.51</v>
      </c>
      <c r="BF2069">
        <v>6.02</v>
      </c>
      <c r="BG2069">
        <v>5.34</v>
      </c>
      <c r="BH2069">
        <v>6.02</v>
      </c>
      <c r="BR2069" t="s">
        <v>67</v>
      </c>
      <c r="BS2069" s="1">
        <v>44827</v>
      </c>
      <c r="BT2069" t="s">
        <v>2619</v>
      </c>
      <c r="BU2069" s="5">
        <v>3601</v>
      </c>
      <c r="BX2069" s="19"/>
      <c r="BY2069" s="19"/>
      <c r="BZ2069" s="19"/>
    </row>
    <row r="2070" spans="1:78" x14ac:dyDescent="0.2">
      <c r="A2070" t="s">
        <v>3320</v>
      </c>
      <c r="C2070" t="s">
        <v>1483</v>
      </c>
      <c r="D2070" t="s">
        <v>108</v>
      </c>
      <c r="E2070" t="s">
        <v>335</v>
      </c>
      <c r="F2070" t="s">
        <v>1169</v>
      </c>
      <c r="G2070" t="s">
        <v>335</v>
      </c>
      <c r="H2070" t="s">
        <v>1169</v>
      </c>
      <c r="AS2070">
        <v>8.3000000000000007</v>
      </c>
      <c r="AT2070">
        <v>5.78</v>
      </c>
      <c r="AU2070">
        <v>5</v>
      </c>
      <c r="AV2070">
        <v>5.78</v>
      </c>
      <c r="BQ2070" t="s">
        <v>3321</v>
      </c>
      <c r="BR2070" t="s">
        <v>67</v>
      </c>
      <c r="BS2070" s="1">
        <v>44886</v>
      </c>
      <c r="BT2070" t="s">
        <v>3308</v>
      </c>
      <c r="BU2070">
        <v>2921</v>
      </c>
      <c r="BX2070" s="19"/>
      <c r="BY2070" s="19"/>
      <c r="BZ2070" s="19"/>
    </row>
    <row r="2071" spans="1:78" x14ac:dyDescent="0.2">
      <c r="A2071" t="s">
        <v>3320</v>
      </c>
      <c r="C2071" t="s">
        <v>1483</v>
      </c>
      <c r="D2071" t="s">
        <v>108</v>
      </c>
      <c r="E2071" t="s">
        <v>335</v>
      </c>
      <c r="F2071" t="s">
        <v>1169</v>
      </c>
      <c r="G2071" t="s">
        <v>335</v>
      </c>
      <c r="H2071" t="s">
        <v>1169</v>
      </c>
      <c r="L2071" t="s">
        <v>3323</v>
      </c>
      <c r="AO2071">
        <v>6.9</v>
      </c>
      <c r="AR2071">
        <v>4.0999999999999996</v>
      </c>
      <c r="AS2071">
        <v>8</v>
      </c>
      <c r="AV2071">
        <v>5.37</v>
      </c>
      <c r="AW2071">
        <v>7.53</v>
      </c>
      <c r="AX2071">
        <v>6.35</v>
      </c>
      <c r="AY2071">
        <v>6.4</v>
      </c>
      <c r="AZ2071">
        <v>6.4</v>
      </c>
      <c r="BA2071">
        <v>7.5</v>
      </c>
      <c r="BB2071">
        <v>6.62</v>
      </c>
      <c r="BC2071">
        <v>6.32</v>
      </c>
      <c r="BD2071">
        <v>6.32</v>
      </c>
      <c r="BE2071">
        <v>8.3000000000000007</v>
      </c>
      <c r="BF2071">
        <v>5.78</v>
      </c>
      <c r="BG2071">
        <v>5</v>
      </c>
      <c r="BH2071">
        <v>5.78</v>
      </c>
      <c r="BR2071" t="s">
        <v>67</v>
      </c>
      <c r="BS2071" s="1">
        <v>44886</v>
      </c>
      <c r="BT2071" t="s">
        <v>3308</v>
      </c>
      <c r="BU2071">
        <v>2921</v>
      </c>
      <c r="BX2071" s="19"/>
      <c r="BY2071" s="19"/>
      <c r="BZ2071" s="19"/>
    </row>
    <row r="2072" spans="1:78" x14ac:dyDescent="0.2">
      <c r="A2072" t="s">
        <v>3320</v>
      </c>
      <c r="C2072" t="s">
        <v>1483</v>
      </c>
      <c r="D2072" t="s">
        <v>108</v>
      </c>
      <c r="E2072" t="s">
        <v>335</v>
      </c>
      <c r="F2072" t="s">
        <v>1169</v>
      </c>
      <c r="G2072" t="s">
        <v>335</v>
      </c>
      <c r="H2072" t="s">
        <v>1169</v>
      </c>
      <c r="L2072" t="s">
        <v>3324</v>
      </c>
      <c r="AO2072">
        <v>7.5</v>
      </c>
      <c r="AR2072">
        <v>4.5</v>
      </c>
      <c r="AS2072">
        <v>8.1300000000000008</v>
      </c>
      <c r="AV2072">
        <v>5.5</v>
      </c>
      <c r="AW2072">
        <v>7.6</v>
      </c>
      <c r="AX2072">
        <v>6.9</v>
      </c>
      <c r="AY2072">
        <v>6.9</v>
      </c>
      <c r="AZ2072">
        <v>6.9</v>
      </c>
      <c r="BA2072">
        <v>7.9</v>
      </c>
      <c r="BB2072">
        <v>7.2</v>
      </c>
      <c r="BC2072">
        <v>7.05</v>
      </c>
      <c r="BD2072">
        <v>7.2</v>
      </c>
      <c r="BE2072">
        <v>8.5</v>
      </c>
      <c r="BF2072">
        <v>6.15</v>
      </c>
      <c r="BG2072">
        <v>5.35</v>
      </c>
      <c r="BH2072">
        <v>6.15</v>
      </c>
      <c r="BQ2072" t="s">
        <v>3325</v>
      </c>
      <c r="BR2072" t="s">
        <v>67</v>
      </c>
      <c r="BS2072" s="1">
        <v>44886</v>
      </c>
      <c r="BT2072" t="s">
        <v>3308</v>
      </c>
      <c r="BU2072">
        <v>2921</v>
      </c>
      <c r="BX2072" s="19"/>
      <c r="BY2072" s="19"/>
      <c r="BZ2072" s="19"/>
    </row>
    <row r="2073" spans="1:78" x14ac:dyDescent="0.2">
      <c r="A2073" t="s">
        <v>3320</v>
      </c>
      <c r="C2073" t="s">
        <v>1483</v>
      </c>
      <c r="D2073" t="s">
        <v>108</v>
      </c>
      <c r="E2073" t="s">
        <v>335</v>
      </c>
      <c r="F2073" t="s">
        <v>1169</v>
      </c>
      <c r="G2073" t="s">
        <v>335</v>
      </c>
      <c r="H2073" t="s">
        <v>1169</v>
      </c>
      <c r="AC2073">
        <v>8.1</v>
      </c>
      <c r="AF2073">
        <v>11.2</v>
      </c>
      <c r="AG2073">
        <v>7</v>
      </c>
      <c r="AJ2073">
        <v>9.3000000000000007</v>
      </c>
      <c r="AW2073">
        <v>7.3</v>
      </c>
      <c r="AX2073">
        <v>5.7</v>
      </c>
      <c r="AY2073">
        <v>6.3</v>
      </c>
      <c r="AZ2073">
        <v>6.3</v>
      </c>
      <c r="BA2073">
        <v>7.6</v>
      </c>
      <c r="BB2073">
        <v>6.9</v>
      </c>
      <c r="BC2073">
        <v>7</v>
      </c>
      <c r="BD2073">
        <v>7</v>
      </c>
      <c r="BE2073">
        <v>8.3000000000000007</v>
      </c>
      <c r="BF2073">
        <v>6.4</v>
      </c>
      <c r="BG2073">
        <v>5.5</v>
      </c>
      <c r="BH2073">
        <v>6.4</v>
      </c>
      <c r="BQ2073" t="s">
        <v>3349</v>
      </c>
      <c r="BR2073" t="s">
        <v>67</v>
      </c>
      <c r="BS2073" s="1">
        <v>44886</v>
      </c>
      <c r="BT2073" t="s">
        <v>3311</v>
      </c>
      <c r="BU2073">
        <v>3596</v>
      </c>
    </row>
    <row r="2074" spans="1:78" x14ac:dyDescent="0.2">
      <c r="A2074" s="47" t="s">
        <v>3314</v>
      </c>
      <c r="B2074" s="47"/>
      <c r="C2074" s="47" t="s">
        <v>1483</v>
      </c>
      <c r="D2074" s="47" t="s">
        <v>108</v>
      </c>
      <c r="E2074" s="47" t="s">
        <v>335</v>
      </c>
      <c r="F2074" s="47" t="s">
        <v>1169</v>
      </c>
      <c r="G2074" s="47" t="s">
        <v>335</v>
      </c>
      <c r="H2074" s="47" t="s">
        <v>1169</v>
      </c>
      <c r="I2074" s="47"/>
      <c r="J2074" s="47"/>
      <c r="K2074" s="47"/>
      <c r="L2074" s="47"/>
      <c r="M2074" s="47"/>
      <c r="N2074" s="47"/>
      <c r="O2074" s="47"/>
      <c r="P2074" s="47"/>
      <c r="Q2074" s="47"/>
      <c r="R2074" s="47"/>
      <c r="S2074" s="47"/>
      <c r="T2074" s="47"/>
      <c r="U2074" s="47"/>
      <c r="V2074" s="47"/>
      <c r="W2074" s="47"/>
      <c r="X2074" s="47"/>
      <c r="Y2074" s="47"/>
      <c r="Z2074" s="47"/>
      <c r="AA2074" s="47"/>
      <c r="AB2074" s="47"/>
      <c r="AC2074" s="47"/>
      <c r="AD2074" s="47"/>
      <c r="AE2074" s="47"/>
      <c r="AF2074" s="47"/>
      <c r="AG2074" s="47"/>
      <c r="AH2074" s="47"/>
      <c r="AI2074" s="47"/>
      <c r="AJ2074" s="47"/>
      <c r="AK2074" s="47"/>
      <c r="AL2074" s="47"/>
      <c r="AM2074" s="47"/>
      <c r="AN2074" s="47"/>
      <c r="AO2074" s="47"/>
      <c r="AP2074" s="47"/>
      <c r="AQ2074" s="47"/>
      <c r="AR2074" s="47"/>
      <c r="AS2074" s="47"/>
      <c r="AT2074" s="47"/>
      <c r="AU2074" s="47"/>
      <c r="AV2074" s="47"/>
      <c r="AW2074" s="47"/>
      <c r="AX2074" s="47"/>
      <c r="AY2074" s="47"/>
      <c r="AZ2074" s="47"/>
      <c r="BA2074" s="47"/>
      <c r="BB2074" s="47"/>
      <c r="BC2074" s="47"/>
      <c r="BD2074" s="47"/>
      <c r="BE2074" s="47"/>
      <c r="BF2074" s="47"/>
      <c r="BG2074" s="47"/>
      <c r="BH2074" s="47"/>
      <c r="BI2074" s="47"/>
      <c r="BJ2074" s="47">
        <v>25</v>
      </c>
      <c r="BK2074" s="47"/>
      <c r="BL2074" s="47"/>
      <c r="BM2074" s="47"/>
      <c r="BN2074" s="47">
        <v>44</v>
      </c>
      <c r="BO2074" s="47"/>
      <c r="BP2074" s="47"/>
      <c r="BQ2074" s="47" t="s">
        <v>3313</v>
      </c>
      <c r="BR2074" s="47" t="s">
        <v>67</v>
      </c>
      <c r="BS2074" s="55">
        <v>44886</v>
      </c>
      <c r="BT2074" s="47" t="s">
        <v>3312</v>
      </c>
      <c r="BU2074" s="47">
        <v>53314</v>
      </c>
      <c r="BV2074" s="47"/>
      <c r="BW2074" s="47"/>
      <c r="BX2074" s="6"/>
      <c r="BY2074" s="6"/>
      <c r="BZ2074" s="6"/>
    </row>
    <row r="2075" spans="1:78" x14ac:dyDescent="0.2">
      <c r="A2075" t="s">
        <v>3315</v>
      </c>
      <c r="C2075" t="s">
        <v>1483</v>
      </c>
      <c r="D2075" t="s">
        <v>108</v>
      </c>
      <c r="E2075" t="s">
        <v>335</v>
      </c>
      <c r="F2075" t="s">
        <v>1169</v>
      </c>
      <c r="G2075" t="s">
        <v>335</v>
      </c>
      <c r="H2075" t="s">
        <v>1169</v>
      </c>
      <c r="BA2075">
        <v>8</v>
      </c>
      <c r="BD2075">
        <v>7</v>
      </c>
      <c r="BE2075">
        <v>8</v>
      </c>
      <c r="BH2075">
        <v>5.5</v>
      </c>
      <c r="BR2075" t="s">
        <v>67</v>
      </c>
      <c r="BS2075" s="1">
        <v>44886</v>
      </c>
      <c r="BT2075" t="s">
        <v>3312</v>
      </c>
      <c r="BU2075">
        <v>53314</v>
      </c>
    </row>
    <row r="2076" spans="1:78" x14ac:dyDescent="0.2">
      <c r="A2076" s="10" t="s">
        <v>3352</v>
      </c>
      <c r="B2076" s="10"/>
      <c r="C2076" s="10" t="s">
        <v>1483</v>
      </c>
      <c r="D2076" s="10" t="s">
        <v>108</v>
      </c>
      <c r="E2076" s="10" t="s">
        <v>335</v>
      </c>
      <c r="F2076" s="10" t="s">
        <v>1169</v>
      </c>
      <c r="G2076" s="10" t="s">
        <v>335</v>
      </c>
      <c r="H2076" s="10" t="s">
        <v>1169</v>
      </c>
      <c r="I2076" s="10"/>
      <c r="J2076" s="10"/>
      <c r="K2076" s="10"/>
      <c r="L2076" s="10"/>
      <c r="M2076" s="10"/>
      <c r="N2076" s="10"/>
      <c r="O2076" s="10"/>
      <c r="P2076" s="10"/>
      <c r="Q2076" s="10"/>
      <c r="R2076" s="10"/>
      <c r="S2076" s="10"/>
      <c r="T2076" s="10"/>
      <c r="U2076" s="10"/>
      <c r="V2076" s="10"/>
      <c r="W2076" s="10"/>
      <c r="X2076" s="10"/>
      <c r="Y2076" s="10"/>
      <c r="Z2076" s="10"/>
      <c r="AA2076" s="10"/>
      <c r="AB2076" s="10"/>
      <c r="AC2076" s="10"/>
      <c r="AD2076" s="10"/>
      <c r="AE2076" s="10"/>
      <c r="AF2076" s="10"/>
      <c r="AG2076" s="10"/>
      <c r="AH2076" s="10"/>
      <c r="AI2076" s="10"/>
      <c r="AJ2076" s="10"/>
      <c r="AK2076" s="10"/>
      <c r="AL2076" s="10"/>
      <c r="AM2076" s="10"/>
      <c r="AN2076" s="10"/>
      <c r="AO2076" s="10"/>
      <c r="AP2076" s="10"/>
      <c r="AQ2076" s="10"/>
      <c r="AR2076" s="10"/>
      <c r="AS2076" s="10"/>
      <c r="AT2076" s="10"/>
      <c r="AU2076" s="10"/>
      <c r="AV2076" s="10"/>
      <c r="AW2076" s="10"/>
      <c r="AX2076" s="10"/>
      <c r="AY2076" s="10"/>
      <c r="AZ2076" s="10"/>
      <c r="BA2076" s="10"/>
      <c r="BB2076" s="10"/>
      <c r="BC2076" s="10"/>
      <c r="BD2076" s="10"/>
      <c r="BE2076" s="10"/>
      <c r="BF2076" s="10"/>
      <c r="BG2076" s="10"/>
      <c r="BH2076" s="10"/>
      <c r="BI2076" s="10"/>
      <c r="BJ2076" s="10"/>
      <c r="BK2076" s="10"/>
      <c r="BL2076" s="10"/>
      <c r="BM2076" s="10"/>
      <c r="BN2076" s="10"/>
      <c r="BO2076" s="10"/>
      <c r="BP2076" s="10"/>
      <c r="BQ2076" s="10"/>
      <c r="BR2076" s="10" t="s">
        <v>67</v>
      </c>
      <c r="BS2076" s="12">
        <v>44886</v>
      </c>
      <c r="BT2076" s="10" t="s">
        <v>3311</v>
      </c>
      <c r="BU2076" s="10">
        <v>3596</v>
      </c>
      <c r="BV2076" s="10" t="s">
        <v>60</v>
      </c>
      <c r="BW2076" s="10" t="s">
        <v>3311</v>
      </c>
    </row>
    <row r="2077" spans="1:78" x14ac:dyDescent="0.2">
      <c r="A2077" t="s">
        <v>94</v>
      </c>
      <c r="C2077" t="s">
        <v>1483</v>
      </c>
      <c r="D2077" t="s">
        <v>108</v>
      </c>
      <c r="E2077" t="s">
        <v>335</v>
      </c>
      <c r="F2077" t="s">
        <v>1169</v>
      </c>
      <c r="G2077" t="s">
        <v>335</v>
      </c>
      <c r="H2077" t="s">
        <v>1169</v>
      </c>
      <c r="I2077" t="b">
        <v>0</v>
      </c>
      <c r="AS2077">
        <f>AVERAGE(9.1,9.8)</f>
        <v>9.4499999999999993</v>
      </c>
      <c r="AV2077">
        <f>AVERAGE(5.7,7.1)</f>
        <v>6.4</v>
      </c>
      <c r="BQ2077" t="s">
        <v>2498</v>
      </c>
      <c r="BR2077" t="s">
        <v>67</v>
      </c>
      <c r="BS2077" s="1">
        <v>44825</v>
      </c>
      <c r="BT2077" t="s">
        <v>2426</v>
      </c>
      <c r="BU2077">
        <v>79420</v>
      </c>
    </row>
    <row r="2078" spans="1:78" x14ac:dyDescent="0.2">
      <c r="A2078" s="6"/>
      <c r="B2078" s="6"/>
      <c r="C2078" s="6" t="s">
        <v>1483</v>
      </c>
      <c r="D2078" s="6" t="s">
        <v>108</v>
      </c>
      <c r="E2078" s="6" t="s">
        <v>335</v>
      </c>
      <c r="F2078" s="6" t="s">
        <v>1169</v>
      </c>
      <c r="G2078" s="6" t="s">
        <v>335</v>
      </c>
      <c r="H2078" s="6" t="s">
        <v>1169</v>
      </c>
      <c r="I2078" s="6"/>
      <c r="J2078" s="6"/>
      <c r="K2078" s="6"/>
      <c r="L2078" s="6"/>
      <c r="M2078" s="6"/>
      <c r="N2078" s="6"/>
      <c r="O2078" s="6"/>
      <c r="P2078" s="6"/>
      <c r="Q2078" s="6"/>
      <c r="R2078" s="6"/>
      <c r="S2078" s="6"/>
      <c r="T2078" s="6"/>
      <c r="U2078" s="6"/>
      <c r="V2078" s="6"/>
      <c r="W2078" s="6"/>
      <c r="X2078" s="6"/>
      <c r="Y2078" s="6"/>
      <c r="Z2078" s="6"/>
      <c r="AA2078" s="6"/>
      <c r="AB2078" s="6"/>
      <c r="AC2078" s="6"/>
      <c r="AD2078" s="6"/>
      <c r="AE2078" s="6"/>
      <c r="AF2078" s="6"/>
      <c r="AG2078" s="6"/>
      <c r="AH2078" s="6"/>
      <c r="AI2078" s="6"/>
      <c r="AJ2078" s="6"/>
      <c r="AK2078" s="6"/>
      <c r="AL2078" s="6"/>
      <c r="AM2078" s="6"/>
      <c r="AN2078" s="6"/>
      <c r="AO2078" s="6"/>
      <c r="AP2078" s="6"/>
      <c r="AQ2078" s="6"/>
      <c r="AR2078" s="6"/>
      <c r="AS2078" s="6"/>
      <c r="AT2078" s="6"/>
      <c r="AU2078" s="6"/>
      <c r="AV2078" s="6"/>
      <c r="AW2078" s="6"/>
      <c r="AX2078" s="6"/>
      <c r="AY2078" s="6"/>
      <c r="AZ2078" s="6"/>
      <c r="BA2078" s="6"/>
      <c r="BB2078" s="6"/>
      <c r="BC2078" s="6"/>
      <c r="BD2078" s="6"/>
      <c r="BE2078" s="6"/>
      <c r="BF2078" s="6"/>
      <c r="BG2078" s="6"/>
      <c r="BH2078" s="6"/>
      <c r="BI2078" s="6"/>
      <c r="BJ2078" s="6">
        <v>27</v>
      </c>
      <c r="BK2078" s="6"/>
      <c r="BL2078" s="6"/>
      <c r="BM2078" s="6"/>
      <c r="BN2078" s="6"/>
      <c r="BO2078" s="6"/>
      <c r="BP2078" s="6"/>
      <c r="BQ2078" s="6" t="s">
        <v>1449</v>
      </c>
      <c r="BR2078" s="6" t="s">
        <v>67</v>
      </c>
      <c r="BS2078" s="7">
        <v>44806</v>
      </c>
      <c r="BT2078" s="6" t="s">
        <v>1443</v>
      </c>
      <c r="BU2078" s="6">
        <v>35427</v>
      </c>
      <c r="BV2078" s="6"/>
      <c r="BW2078" s="6"/>
      <c r="BX2078" s="6"/>
      <c r="BY2078" s="6"/>
      <c r="BZ2078" s="6"/>
    </row>
    <row r="2079" spans="1:78" x14ac:dyDescent="0.2">
      <c r="C2079" t="s">
        <v>1483</v>
      </c>
      <c r="D2079" t="s">
        <v>108</v>
      </c>
      <c r="E2079" t="s">
        <v>335</v>
      </c>
      <c r="F2079" t="s">
        <v>1169</v>
      </c>
      <c r="G2079" t="s">
        <v>335</v>
      </c>
      <c r="H2079" t="s">
        <v>1169</v>
      </c>
      <c r="Q2079">
        <v>7</v>
      </c>
      <c r="T2079">
        <v>6</v>
      </c>
      <c r="U2079">
        <v>7.5</v>
      </c>
      <c r="X2079">
        <v>8</v>
      </c>
      <c r="AC2079">
        <v>8</v>
      </c>
      <c r="AF2079">
        <v>10</v>
      </c>
      <c r="AG2079">
        <v>6</v>
      </c>
      <c r="AJ2079">
        <v>9</v>
      </c>
      <c r="AK2079">
        <v>6.5</v>
      </c>
      <c r="AO2079">
        <v>8</v>
      </c>
      <c r="AR2079">
        <v>4</v>
      </c>
      <c r="AS2079">
        <v>9</v>
      </c>
      <c r="AV2079">
        <v>5.5</v>
      </c>
      <c r="AW2079">
        <v>9</v>
      </c>
      <c r="AZ2079">
        <v>6.6</v>
      </c>
      <c r="BE2079">
        <v>10</v>
      </c>
      <c r="BH2079">
        <v>6</v>
      </c>
      <c r="BR2079" t="s">
        <v>67</v>
      </c>
      <c r="BS2079" s="1">
        <v>44797</v>
      </c>
      <c r="BT2079" t="s">
        <v>73</v>
      </c>
      <c r="BU2079">
        <v>36083</v>
      </c>
      <c r="BV2079" t="s">
        <v>60</v>
      </c>
      <c r="BW2079" t="s">
        <v>73</v>
      </c>
    </row>
    <row r="2080" spans="1:78" x14ac:dyDescent="0.2">
      <c r="A2080" s="11" t="s">
        <v>1700</v>
      </c>
      <c r="B2080" s="11"/>
      <c r="C2080" s="11" t="s">
        <v>1483</v>
      </c>
      <c r="D2080" s="11" t="s">
        <v>108</v>
      </c>
      <c r="E2080" s="11" t="s">
        <v>335</v>
      </c>
      <c r="F2080" s="11" t="s">
        <v>1185</v>
      </c>
      <c r="G2080" s="11" t="s">
        <v>335</v>
      </c>
      <c r="H2080" s="11" t="s">
        <v>1185</v>
      </c>
      <c r="I2080" s="11"/>
      <c r="J2080" s="11"/>
      <c r="K2080" s="11"/>
      <c r="L2080" s="11"/>
      <c r="M2080" s="11"/>
      <c r="N2080" s="11"/>
      <c r="O2080" s="11"/>
      <c r="P2080" s="11"/>
      <c r="Q2080" s="11"/>
      <c r="R2080" s="11"/>
      <c r="S2080" s="11"/>
      <c r="T2080" s="11"/>
      <c r="U2080" s="11"/>
      <c r="V2080" s="11"/>
      <c r="W2080" s="11"/>
      <c r="X2080" s="11"/>
      <c r="Y2080" s="11"/>
      <c r="Z2080" s="11"/>
      <c r="AA2080" s="11"/>
      <c r="AB2080" s="11"/>
      <c r="AC2080" s="11"/>
      <c r="AD2080" s="11"/>
      <c r="AE2080" s="11"/>
      <c r="AF2080" s="11"/>
      <c r="AG2080" s="11"/>
      <c r="AH2080" s="11"/>
      <c r="AI2080" s="11"/>
      <c r="AJ2080" s="11"/>
      <c r="AK2080" s="11"/>
      <c r="AL2080" s="11"/>
      <c r="AM2080" s="11"/>
      <c r="AN2080" s="11"/>
      <c r="AO2080" s="11"/>
      <c r="AP2080" s="11"/>
      <c r="AQ2080" s="11"/>
      <c r="AR2080" s="11"/>
      <c r="AS2080" s="11"/>
      <c r="AT2080" s="11"/>
      <c r="AU2080" s="11"/>
      <c r="AV2080" s="11"/>
      <c r="AW2080" s="11"/>
      <c r="AX2080" s="11"/>
      <c r="AY2080" s="11"/>
      <c r="AZ2080" s="11"/>
      <c r="BA2080" s="11"/>
      <c r="BB2080" s="11"/>
      <c r="BC2080" s="11"/>
      <c r="BD2080" s="11"/>
      <c r="BE2080" s="11"/>
      <c r="BF2080" s="11"/>
      <c r="BG2080" s="11"/>
      <c r="BH2080" s="11"/>
      <c r="BI2080" s="11"/>
      <c r="BJ2080" s="11"/>
      <c r="BK2080" s="11"/>
      <c r="BL2080" s="11"/>
      <c r="BM2080" s="11"/>
      <c r="BN2080" s="11"/>
      <c r="BO2080" s="11"/>
      <c r="BP2080" s="11"/>
      <c r="BQ2080" s="11"/>
      <c r="BR2080" s="11"/>
      <c r="BS2080" s="11"/>
      <c r="BT2080" s="11"/>
      <c r="BU2080" s="11"/>
      <c r="BV2080" s="11"/>
      <c r="BW2080" s="11"/>
    </row>
    <row r="2081" spans="1:78" x14ac:dyDescent="0.2">
      <c r="A2081" s="6" t="s">
        <v>3547</v>
      </c>
      <c r="B2081" s="6"/>
      <c r="C2081" s="6" t="s">
        <v>1483</v>
      </c>
      <c r="D2081" s="6" t="s">
        <v>108</v>
      </c>
      <c r="E2081" s="6" t="s">
        <v>335</v>
      </c>
      <c r="F2081" s="6" t="s">
        <v>1185</v>
      </c>
      <c r="G2081" s="6" t="s">
        <v>335</v>
      </c>
      <c r="H2081" s="6" t="s">
        <v>1185</v>
      </c>
      <c r="I2081" s="6"/>
      <c r="J2081" s="6"/>
      <c r="K2081" s="6"/>
      <c r="L2081" s="6"/>
      <c r="M2081" s="6"/>
      <c r="N2081" s="6"/>
      <c r="O2081" s="6"/>
      <c r="P2081" s="6"/>
      <c r="Q2081" s="6"/>
      <c r="R2081" s="6"/>
      <c r="S2081" s="6"/>
      <c r="T2081" s="6"/>
      <c r="U2081" s="6"/>
      <c r="V2081" s="6"/>
      <c r="W2081" s="6"/>
      <c r="X2081" s="6"/>
      <c r="Y2081" s="6"/>
      <c r="Z2081" s="6"/>
      <c r="AA2081" s="6"/>
      <c r="AB2081" s="6"/>
      <c r="AC2081" s="6"/>
      <c r="AD2081" s="6"/>
      <c r="AE2081" s="6"/>
      <c r="AF2081" s="6"/>
      <c r="AG2081" s="6"/>
      <c r="AH2081" s="6"/>
      <c r="AI2081" s="6"/>
      <c r="AJ2081" s="6"/>
      <c r="AK2081" s="6"/>
      <c r="AL2081" s="6"/>
      <c r="AM2081" s="6"/>
      <c r="AN2081" s="6"/>
      <c r="AO2081" s="6"/>
      <c r="AP2081" s="6"/>
      <c r="AQ2081" s="6"/>
      <c r="AR2081" s="6"/>
      <c r="AS2081" s="6"/>
      <c r="AT2081" s="6"/>
      <c r="AU2081" s="6"/>
      <c r="AV2081" s="6"/>
      <c r="AW2081" s="6"/>
      <c r="AX2081" s="6"/>
      <c r="AY2081" s="6"/>
      <c r="AZ2081" s="6"/>
      <c r="BA2081" s="6"/>
      <c r="BB2081" s="6"/>
      <c r="BC2081" s="6"/>
      <c r="BD2081" s="6"/>
      <c r="BE2081" s="6"/>
      <c r="BF2081" s="6"/>
      <c r="BG2081" s="6"/>
      <c r="BH2081" s="6"/>
      <c r="BI2081" s="6"/>
      <c r="BJ2081" s="6">
        <v>17</v>
      </c>
      <c r="BK2081" s="6"/>
      <c r="BL2081" s="6"/>
      <c r="BM2081" s="6"/>
      <c r="BN2081" s="6"/>
      <c r="BO2081" s="6"/>
      <c r="BP2081" s="6"/>
      <c r="BQ2081" s="6" t="s">
        <v>1453</v>
      </c>
      <c r="BR2081" s="6" t="s">
        <v>67</v>
      </c>
      <c r="BS2081" s="7">
        <v>44806</v>
      </c>
      <c r="BT2081" s="6" t="s">
        <v>1443</v>
      </c>
      <c r="BU2081" s="6">
        <v>35427</v>
      </c>
      <c r="BV2081" s="6"/>
      <c r="BW2081" s="6"/>
      <c r="BX2081" s="6"/>
      <c r="BY2081" s="6"/>
      <c r="BZ2081" s="6"/>
    </row>
    <row r="2082" spans="1:78" x14ac:dyDescent="0.2">
      <c r="C2082" t="s">
        <v>1483</v>
      </c>
      <c r="D2082" t="s">
        <v>108</v>
      </c>
      <c r="E2082" t="s">
        <v>335</v>
      </c>
      <c r="F2082" t="s">
        <v>1185</v>
      </c>
      <c r="G2082" t="s">
        <v>335</v>
      </c>
      <c r="H2082" t="s">
        <v>1185</v>
      </c>
      <c r="AW2082">
        <v>6</v>
      </c>
      <c r="AZ2082">
        <v>4</v>
      </c>
      <c r="BE2082">
        <v>6</v>
      </c>
      <c r="BR2082" t="s">
        <v>67</v>
      </c>
      <c r="BS2082" s="1">
        <v>44797</v>
      </c>
      <c r="BT2082" t="s">
        <v>73</v>
      </c>
      <c r="BU2082">
        <v>36083</v>
      </c>
      <c r="BV2082" t="s">
        <v>60</v>
      </c>
      <c r="BW2082" t="s">
        <v>73</v>
      </c>
    </row>
    <row r="2083" spans="1:78" x14ac:dyDescent="0.2">
      <c r="A2083" s="11" t="s">
        <v>1700</v>
      </c>
      <c r="B2083" s="11"/>
      <c r="C2083" s="11" t="s">
        <v>1483</v>
      </c>
      <c r="D2083" s="11" t="s">
        <v>108</v>
      </c>
      <c r="E2083" s="11" t="s">
        <v>335</v>
      </c>
      <c r="F2083" s="11"/>
      <c r="G2083" s="11" t="s">
        <v>1661</v>
      </c>
      <c r="H2083" s="11" t="s">
        <v>1624</v>
      </c>
      <c r="I2083" s="11"/>
      <c r="J2083" s="11"/>
      <c r="K2083" s="11"/>
      <c r="L2083" s="11"/>
      <c r="M2083" s="11"/>
      <c r="N2083" s="11"/>
      <c r="O2083" s="11"/>
      <c r="P2083" s="11"/>
      <c r="Q2083" s="11"/>
      <c r="R2083" s="11"/>
      <c r="S2083" s="11"/>
      <c r="T2083" s="11"/>
      <c r="U2083" s="11"/>
      <c r="V2083" s="11"/>
      <c r="W2083" s="11"/>
      <c r="X2083" s="11"/>
      <c r="Y2083" s="11"/>
      <c r="Z2083" s="11"/>
      <c r="AA2083" s="11"/>
      <c r="AB2083" s="11"/>
      <c r="AC2083" s="11"/>
      <c r="AD2083" s="11"/>
      <c r="AE2083" s="11"/>
      <c r="AF2083" s="11"/>
      <c r="AG2083" s="11"/>
      <c r="AH2083" s="11"/>
      <c r="AI2083" s="11"/>
      <c r="AJ2083" s="11"/>
      <c r="AK2083" s="11"/>
      <c r="AL2083" s="11"/>
      <c r="AM2083" s="11"/>
      <c r="AN2083" s="11"/>
      <c r="AO2083" s="11"/>
      <c r="AP2083" s="11"/>
      <c r="AQ2083" s="11"/>
      <c r="AR2083" s="11"/>
      <c r="AS2083" s="11"/>
      <c r="AT2083" s="11"/>
      <c r="AU2083" s="11"/>
      <c r="AV2083" s="11"/>
      <c r="AW2083" s="11"/>
      <c r="AX2083" s="11"/>
      <c r="AY2083" s="11"/>
      <c r="AZ2083" s="11"/>
      <c r="BA2083" s="11"/>
      <c r="BB2083" s="11"/>
      <c r="BC2083" s="11"/>
      <c r="BD2083" s="11"/>
      <c r="BE2083" s="11"/>
      <c r="BF2083" s="11"/>
      <c r="BG2083" s="11"/>
      <c r="BH2083" s="11"/>
      <c r="BI2083" s="11"/>
      <c r="BJ2083" s="11"/>
      <c r="BK2083" s="11"/>
      <c r="BL2083" s="11"/>
      <c r="BM2083" s="11"/>
      <c r="BN2083" s="11"/>
      <c r="BO2083" s="11"/>
      <c r="BP2083" s="11"/>
      <c r="BQ2083" s="11"/>
      <c r="BR2083" s="11"/>
      <c r="BS2083" s="11"/>
      <c r="BT2083" s="11"/>
      <c r="BU2083" s="11"/>
      <c r="BV2083" s="11"/>
      <c r="BW2083" s="11"/>
    </row>
    <row r="2084" spans="1:78" x14ac:dyDescent="0.2">
      <c r="A2084" s="11" t="s">
        <v>1700</v>
      </c>
      <c r="B2084" s="11"/>
      <c r="C2084" s="11" t="s">
        <v>1483</v>
      </c>
      <c r="D2084" s="11" t="s">
        <v>108</v>
      </c>
      <c r="E2084" s="11" t="s">
        <v>335</v>
      </c>
      <c r="F2084" s="11"/>
      <c r="G2084" s="11" t="s">
        <v>1661</v>
      </c>
      <c r="H2084" s="11"/>
      <c r="I2084" s="11"/>
      <c r="J2084" s="11"/>
      <c r="K2084" s="11"/>
      <c r="L2084" s="11"/>
      <c r="M2084" s="11"/>
      <c r="N2084" s="11"/>
      <c r="O2084" s="11"/>
      <c r="P2084" s="11"/>
      <c r="Q2084" s="11"/>
      <c r="R2084" s="11"/>
      <c r="S2084" s="11"/>
      <c r="T2084" s="11"/>
      <c r="U2084" s="11"/>
      <c r="V2084" s="11"/>
      <c r="W2084" s="11"/>
      <c r="X2084" s="11"/>
      <c r="Y2084" s="11"/>
      <c r="Z2084" s="11"/>
      <c r="AA2084" s="11"/>
      <c r="AB2084" s="11"/>
      <c r="AC2084" s="11"/>
      <c r="AD2084" s="11"/>
      <c r="AE2084" s="11"/>
      <c r="AF2084" s="11"/>
      <c r="AG2084" s="11"/>
      <c r="AH2084" s="11"/>
      <c r="AI2084" s="11"/>
      <c r="AJ2084" s="11"/>
      <c r="AK2084" s="11"/>
      <c r="AL2084" s="11"/>
      <c r="AM2084" s="11"/>
      <c r="AN2084" s="11"/>
      <c r="AO2084" s="11"/>
      <c r="AP2084" s="11"/>
      <c r="AQ2084" s="11"/>
      <c r="AR2084" s="11"/>
      <c r="AS2084" s="11"/>
      <c r="AT2084" s="11"/>
      <c r="AU2084" s="11"/>
      <c r="AV2084" s="11"/>
      <c r="AW2084" s="11"/>
      <c r="AX2084" s="11"/>
      <c r="AY2084" s="11"/>
      <c r="AZ2084" s="11"/>
      <c r="BA2084" s="11"/>
      <c r="BB2084" s="11"/>
      <c r="BC2084" s="11"/>
      <c r="BD2084" s="11"/>
      <c r="BE2084" s="11"/>
      <c r="BF2084" s="11"/>
      <c r="BG2084" s="11"/>
      <c r="BH2084" s="11"/>
      <c r="BI2084" s="11"/>
      <c r="BJ2084" s="11"/>
      <c r="BK2084" s="11"/>
      <c r="BL2084" s="11"/>
      <c r="BM2084" s="11"/>
      <c r="BN2084" s="11"/>
      <c r="BO2084" s="11"/>
      <c r="BP2084" s="11"/>
      <c r="BQ2084" s="11"/>
      <c r="BR2084" s="11"/>
      <c r="BS2084" s="11"/>
      <c r="BT2084" s="11"/>
      <c r="BU2084" s="11"/>
      <c r="BV2084" s="11"/>
      <c r="BW2084" s="11"/>
    </row>
    <row r="2085" spans="1:78" x14ac:dyDescent="0.2">
      <c r="A2085" s="11" t="s">
        <v>1700</v>
      </c>
      <c r="B2085" s="11"/>
      <c r="C2085" s="11" t="s">
        <v>1483</v>
      </c>
      <c r="D2085" s="11" t="s">
        <v>108</v>
      </c>
      <c r="E2085" s="11" t="s">
        <v>335</v>
      </c>
      <c r="F2085" s="11"/>
      <c r="G2085" s="11" t="s">
        <v>975</v>
      </c>
      <c r="H2085" s="11"/>
      <c r="I2085" s="11"/>
      <c r="J2085" s="11"/>
      <c r="K2085" s="11"/>
      <c r="L2085" s="11"/>
      <c r="M2085" s="11"/>
      <c r="N2085" s="11"/>
      <c r="O2085" s="11"/>
      <c r="P2085" s="11"/>
      <c r="Q2085" s="11"/>
      <c r="R2085" s="11"/>
      <c r="S2085" s="11"/>
      <c r="T2085" s="11"/>
      <c r="U2085" s="11"/>
      <c r="V2085" s="11"/>
      <c r="W2085" s="11"/>
      <c r="X2085" s="11"/>
      <c r="Y2085" s="11"/>
      <c r="Z2085" s="11"/>
      <c r="AA2085" s="11"/>
      <c r="AB2085" s="11"/>
      <c r="AC2085" s="11"/>
      <c r="AD2085" s="11"/>
      <c r="AE2085" s="11"/>
      <c r="AF2085" s="11"/>
      <c r="AG2085" s="11"/>
      <c r="AH2085" s="11"/>
      <c r="AI2085" s="11"/>
      <c r="AJ2085" s="11"/>
      <c r="AK2085" s="11"/>
      <c r="AL2085" s="11"/>
      <c r="AM2085" s="11"/>
      <c r="AN2085" s="11"/>
      <c r="AO2085" s="11"/>
      <c r="AP2085" s="11"/>
      <c r="AQ2085" s="11"/>
      <c r="AR2085" s="11"/>
      <c r="AS2085" s="11"/>
      <c r="AT2085" s="11"/>
      <c r="AU2085" s="11"/>
      <c r="AV2085" s="11"/>
      <c r="AW2085" s="11"/>
      <c r="AX2085" s="11"/>
      <c r="AY2085" s="11"/>
      <c r="AZ2085" s="11"/>
      <c r="BA2085" s="11"/>
      <c r="BB2085" s="11"/>
      <c r="BC2085" s="11"/>
      <c r="BD2085" s="11"/>
      <c r="BE2085" s="11"/>
      <c r="BF2085" s="11"/>
      <c r="BG2085" s="11"/>
      <c r="BH2085" s="11"/>
      <c r="BI2085" s="11"/>
      <c r="BJ2085" s="11"/>
      <c r="BK2085" s="11"/>
      <c r="BL2085" s="11"/>
      <c r="BM2085" s="11"/>
      <c r="BN2085" s="11"/>
      <c r="BO2085" s="11"/>
      <c r="BP2085" s="11"/>
      <c r="BQ2085" s="11"/>
      <c r="BR2085" s="11"/>
      <c r="BS2085" s="11"/>
      <c r="BT2085" s="11"/>
      <c r="BU2085" s="11"/>
      <c r="BV2085" s="11"/>
      <c r="BW2085" s="11"/>
    </row>
    <row r="2086" spans="1:78" x14ac:dyDescent="0.2">
      <c r="A2086" s="11" t="s">
        <v>1700</v>
      </c>
      <c r="B2086" s="11"/>
      <c r="C2086" s="11" t="s">
        <v>1483</v>
      </c>
      <c r="D2086" s="11" t="s">
        <v>108</v>
      </c>
      <c r="E2086" s="11" t="s">
        <v>335</v>
      </c>
      <c r="F2086" s="11"/>
      <c r="G2086" s="11" t="s">
        <v>335</v>
      </c>
      <c r="H2086" s="11" t="s">
        <v>1134</v>
      </c>
      <c r="I2086" s="11"/>
      <c r="J2086" s="11"/>
      <c r="K2086" s="11"/>
      <c r="L2086" s="11"/>
      <c r="M2086" s="11"/>
      <c r="N2086" s="11"/>
      <c r="O2086" s="11"/>
      <c r="P2086" s="11"/>
      <c r="Q2086" s="11"/>
      <c r="R2086" s="11"/>
      <c r="S2086" s="11"/>
      <c r="T2086" s="11"/>
      <c r="U2086" s="11"/>
      <c r="V2086" s="11"/>
      <c r="W2086" s="11"/>
      <c r="X2086" s="11"/>
      <c r="Y2086" s="11"/>
      <c r="Z2086" s="11"/>
      <c r="AA2086" s="11"/>
      <c r="AB2086" s="11"/>
      <c r="AC2086" s="11"/>
      <c r="AD2086" s="11"/>
      <c r="AE2086" s="11"/>
      <c r="AF2086" s="11"/>
      <c r="AG2086" s="11"/>
      <c r="AH2086" s="11"/>
      <c r="AI2086" s="11"/>
      <c r="AJ2086" s="11"/>
      <c r="AK2086" s="11"/>
      <c r="AL2086" s="11"/>
      <c r="AM2086" s="11"/>
      <c r="AN2086" s="11"/>
      <c r="AO2086" s="11"/>
      <c r="AP2086" s="11"/>
      <c r="AQ2086" s="11"/>
      <c r="AR2086" s="11"/>
      <c r="AS2086" s="11"/>
      <c r="AT2086" s="11"/>
      <c r="AU2086" s="11"/>
      <c r="AV2086" s="11"/>
      <c r="AW2086" s="11"/>
      <c r="AX2086" s="11"/>
      <c r="AY2086" s="11"/>
      <c r="AZ2086" s="11"/>
      <c r="BA2086" s="11"/>
      <c r="BB2086" s="11"/>
      <c r="BC2086" s="11"/>
      <c r="BD2086" s="11"/>
      <c r="BE2086" s="11"/>
      <c r="BF2086" s="11"/>
      <c r="BG2086" s="11"/>
      <c r="BH2086" s="11"/>
      <c r="BI2086" s="11"/>
      <c r="BJ2086" s="11"/>
      <c r="BK2086" s="11"/>
      <c r="BL2086" s="11"/>
      <c r="BM2086" s="11"/>
      <c r="BN2086" s="11"/>
      <c r="BO2086" s="11"/>
      <c r="BP2086" s="11"/>
      <c r="BQ2086" s="11"/>
      <c r="BR2086" s="11"/>
      <c r="BS2086" s="11"/>
      <c r="BT2086" s="11"/>
      <c r="BU2086" s="11"/>
      <c r="BV2086" s="11"/>
      <c r="BW2086" s="11"/>
    </row>
    <row r="2087" spans="1:78" x14ac:dyDescent="0.2">
      <c r="C2087" t="s">
        <v>1483</v>
      </c>
      <c r="D2087" t="s">
        <v>108</v>
      </c>
      <c r="E2087" t="s">
        <v>335</v>
      </c>
      <c r="G2087" t="s">
        <v>335</v>
      </c>
      <c r="H2087" t="s">
        <v>1134</v>
      </c>
      <c r="AC2087">
        <v>9</v>
      </c>
      <c r="AF2087">
        <v>12</v>
      </c>
      <c r="AG2087">
        <v>10</v>
      </c>
      <c r="AJ2087">
        <v>13</v>
      </c>
      <c r="BR2087" t="s">
        <v>67</v>
      </c>
      <c r="BS2087" s="1">
        <v>44806</v>
      </c>
      <c r="BT2087" t="s">
        <v>1443</v>
      </c>
      <c r="BU2087">
        <v>35427</v>
      </c>
    </row>
    <row r="2088" spans="1:78" x14ac:dyDescent="0.2">
      <c r="C2088" t="s">
        <v>1483</v>
      </c>
      <c r="D2088" t="s">
        <v>108</v>
      </c>
      <c r="E2088" t="s">
        <v>335</v>
      </c>
      <c r="G2088" t="s">
        <v>335</v>
      </c>
      <c r="H2088" t="s">
        <v>1134</v>
      </c>
      <c r="AC2088">
        <v>9</v>
      </c>
      <c r="AF2088">
        <v>12</v>
      </c>
      <c r="AG2088">
        <v>10</v>
      </c>
      <c r="AJ2088">
        <v>13</v>
      </c>
      <c r="BR2088" t="s">
        <v>67</v>
      </c>
      <c r="BS2088" s="1">
        <v>44797</v>
      </c>
      <c r="BT2088" t="s">
        <v>73</v>
      </c>
      <c r="BU2088">
        <v>36083</v>
      </c>
      <c r="BV2088" t="s">
        <v>60</v>
      </c>
      <c r="BW2088" t="s">
        <v>73</v>
      </c>
    </row>
    <row r="2089" spans="1:78" x14ac:dyDescent="0.2">
      <c r="A2089" s="11" t="s">
        <v>1700</v>
      </c>
      <c r="B2089" s="11"/>
      <c r="C2089" s="11" t="s">
        <v>1483</v>
      </c>
      <c r="D2089" s="11" t="s">
        <v>108</v>
      </c>
      <c r="E2089" s="11" t="s">
        <v>335</v>
      </c>
      <c r="F2089" s="11"/>
      <c r="G2089" s="11" t="s">
        <v>335</v>
      </c>
      <c r="H2089" s="11" t="s">
        <v>1697</v>
      </c>
      <c r="I2089" s="11"/>
      <c r="J2089" s="11"/>
      <c r="K2089" s="11"/>
      <c r="L2089" s="11"/>
      <c r="M2089" s="11"/>
      <c r="N2089" s="11"/>
      <c r="O2089" s="11"/>
      <c r="P2089" s="11"/>
      <c r="Q2089" s="11"/>
      <c r="R2089" s="11"/>
      <c r="S2089" s="11"/>
      <c r="T2089" s="11"/>
      <c r="U2089" s="11"/>
      <c r="V2089" s="11"/>
      <c r="W2089" s="11"/>
      <c r="X2089" s="11"/>
      <c r="Y2089" s="11"/>
      <c r="Z2089" s="11"/>
      <c r="AA2089" s="11"/>
      <c r="AB2089" s="11"/>
      <c r="AC2089" s="11"/>
      <c r="AD2089" s="11"/>
      <c r="AE2089" s="11"/>
      <c r="AF2089" s="11"/>
      <c r="AG2089" s="11"/>
      <c r="AH2089" s="11"/>
      <c r="AI2089" s="11"/>
      <c r="AJ2089" s="11"/>
      <c r="AK2089" s="11"/>
      <c r="AL2089" s="11"/>
      <c r="AM2089" s="11"/>
      <c r="AN2089" s="11"/>
      <c r="AO2089" s="11"/>
      <c r="AP2089" s="11"/>
      <c r="AQ2089" s="11"/>
      <c r="AR2089" s="11"/>
      <c r="AS2089" s="11"/>
      <c r="AT2089" s="11"/>
      <c r="AU2089" s="11"/>
      <c r="AV2089" s="11"/>
      <c r="AW2089" s="11"/>
      <c r="AX2089" s="11"/>
      <c r="AY2089" s="11"/>
      <c r="AZ2089" s="11"/>
      <c r="BA2089" s="11"/>
      <c r="BB2089" s="11"/>
      <c r="BC2089" s="11"/>
      <c r="BD2089" s="11"/>
      <c r="BE2089" s="11"/>
      <c r="BF2089" s="11"/>
      <c r="BG2089" s="11"/>
      <c r="BH2089" s="11"/>
      <c r="BI2089" s="11"/>
      <c r="BJ2089" s="11"/>
      <c r="BK2089" s="11"/>
      <c r="BL2089" s="11"/>
      <c r="BM2089" s="11"/>
      <c r="BN2089" s="11"/>
      <c r="BO2089" s="11"/>
      <c r="BP2089" s="11"/>
      <c r="BQ2089" s="11"/>
      <c r="BR2089" s="11"/>
      <c r="BS2089" s="11"/>
      <c r="BT2089" s="11"/>
      <c r="BU2089" s="11"/>
      <c r="BV2089" s="11"/>
      <c r="BW2089" s="11"/>
    </row>
    <row r="2090" spans="1:78" x14ac:dyDescent="0.2">
      <c r="A2090" s="11" t="s">
        <v>1700</v>
      </c>
      <c r="B2090" s="11"/>
      <c r="C2090" s="11" t="s">
        <v>1483</v>
      </c>
      <c r="D2090" s="11" t="s">
        <v>108</v>
      </c>
      <c r="E2090" s="11" t="s">
        <v>335</v>
      </c>
      <c r="F2090" s="11"/>
      <c r="G2090" s="11" t="s">
        <v>335</v>
      </c>
      <c r="H2090" s="11" t="s">
        <v>969</v>
      </c>
      <c r="I2090" s="11"/>
      <c r="J2090" s="11"/>
      <c r="K2090" s="11"/>
      <c r="L2090" s="11"/>
      <c r="M2090" s="11"/>
      <c r="N2090" s="11"/>
      <c r="O2090" s="11"/>
      <c r="P2090" s="11"/>
      <c r="Q2090" s="11"/>
      <c r="R2090" s="11"/>
      <c r="S2090" s="11"/>
      <c r="T2090" s="11"/>
      <c r="U2090" s="11"/>
      <c r="V2090" s="11"/>
      <c r="W2090" s="11"/>
      <c r="X2090" s="11"/>
      <c r="Y2090" s="11"/>
      <c r="Z2090" s="11"/>
      <c r="AA2090" s="11"/>
      <c r="AB2090" s="11"/>
      <c r="AC2090" s="11"/>
      <c r="AD2090" s="11"/>
      <c r="AE2090" s="11"/>
      <c r="AF2090" s="11"/>
      <c r="AG2090" s="11"/>
      <c r="AH2090" s="11"/>
      <c r="AI2090" s="11"/>
      <c r="AJ2090" s="11"/>
      <c r="AK2090" s="11"/>
      <c r="AL2090" s="11"/>
      <c r="AM2090" s="11"/>
      <c r="AN2090" s="11"/>
      <c r="AO2090" s="11"/>
      <c r="AP2090" s="11"/>
      <c r="AQ2090" s="11"/>
      <c r="AR2090" s="11"/>
      <c r="AS2090" s="11"/>
      <c r="AT2090" s="11"/>
      <c r="AU2090" s="11"/>
      <c r="AV2090" s="11"/>
      <c r="AW2090" s="11"/>
      <c r="AX2090" s="11"/>
      <c r="AY2090" s="11"/>
      <c r="AZ2090" s="11"/>
      <c r="BA2090" s="11"/>
      <c r="BB2090" s="11"/>
      <c r="BC2090" s="11"/>
      <c r="BD2090" s="11"/>
      <c r="BE2090" s="11"/>
      <c r="BF2090" s="11"/>
      <c r="BG2090" s="11"/>
      <c r="BH2090" s="11"/>
      <c r="BI2090" s="11"/>
      <c r="BJ2090" s="11"/>
      <c r="BK2090" s="11"/>
      <c r="BL2090" s="11"/>
      <c r="BM2090" s="11"/>
      <c r="BN2090" s="11"/>
      <c r="BO2090" s="11"/>
      <c r="BP2090" s="11"/>
      <c r="BQ2090" s="11"/>
      <c r="BR2090" s="11"/>
      <c r="BS2090" s="11"/>
      <c r="BT2090" s="11"/>
      <c r="BU2090" s="11"/>
      <c r="BV2090" s="11"/>
      <c r="BW2090" s="11"/>
    </row>
    <row r="2091" spans="1:78" ht="16" x14ac:dyDescent="0.2">
      <c r="C2091" t="s">
        <v>1483</v>
      </c>
      <c r="D2091" t="s">
        <v>108</v>
      </c>
      <c r="E2091" t="s">
        <v>335</v>
      </c>
      <c r="G2091" t="s">
        <v>335</v>
      </c>
      <c r="H2091" t="s">
        <v>969</v>
      </c>
      <c r="AC2091">
        <v>10</v>
      </c>
      <c r="AF2091">
        <v>14</v>
      </c>
      <c r="BQ2091" t="s">
        <v>970</v>
      </c>
      <c r="BR2091" t="s">
        <v>67</v>
      </c>
      <c r="BS2091"/>
      <c r="BT2091" t="s">
        <v>2978</v>
      </c>
      <c r="BU2091" s="40">
        <v>53224</v>
      </c>
    </row>
    <row r="2092" spans="1:78" x14ac:dyDescent="0.2">
      <c r="C2092" t="s">
        <v>1483</v>
      </c>
      <c r="D2092" t="s">
        <v>108</v>
      </c>
      <c r="E2092" t="s">
        <v>335</v>
      </c>
      <c r="G2092" t="s">
        <v>335</v>
      </c>
      <c r="H2092" t="s">
        <v>1164</v>
      </c>
      <c r="AC2092">
        <v>9.3000000000000007</v>
      </c>
      <c r="AF2092">
        <v>14</v>
      </c>
      <c r="BQ2092" t="s">
        <v>1165</v>
      </c>
      <c r="BR2092" t="s">
        <v>67</v>
      </c>
      <c r="BS2092"/>
      <c r="BT2092" t="s">
        <v>1166</v>
      </c>
      <c r="BU2092">
        <v>53196</v>
      </c>
    </row>
    <row r="2093" spans="1:78" x14ac:dyDescent="0.2">
      <c r="A2093" s="11" t="s">
        <v>1700</v>
      </c>
      <c r="B2093" s="11"/>
      <c r="C2093" s="11" t="s">
        <v>1483</v>
      </c>
      <c r="D2093" s="11" t="s">
        <v>108</v>
      </c>
      <c r="E2093" s="11" t="s">
        <v>335</v>
      </c>
      <c r="F2093" s="11"/>
      <c r="G2093" s="11" t="s">
        <v>335</v>
      </c>
      <c r="H2093" s="11" t="s">
        <v>971</v>
      </c>
      <c r="I2093" s="11"/>
      <c r="J2093" s="11"/>
      <c r="K2093" s="11"/>
      <c r="L2093" s="11"/>
      <c r="M2093" s="11"/>
      <c r="N2093" s="11"/>
      <c r="O2093" s="11"/>
      <c r="P2093" s="11"/>
      <c r="Q2093" s="11"/>
      <c r="R2093" s="11"/>
      <c r="S2093" s="11"/>
      <c r="T2093" s="11"/>
      <c r="U2093" s="11"/>
      <c r="V2093" s="11"/>
      <c r="W2093" s="11"/>
      <c r="X2093" s="11"/>
      <c r="Y2093" s="11"/>
      <c r="Z2093" s="11"/>
      <c r="AA2093" s="11"/>
      <c r="AB2093" s="11"/>
      <c r="AC2093" s="11"/>
      <c r="AD2093" s="11"/>
      <c r="AE2093" s="11"/>
      <c r="AF2093" s="11"/>
      <c r="AG2093" s="11"/>
      <c r="AH2093" s="11"/>
      <c r="AI2093" s="11"/>
      <c r="AJ2093" s="11"/>
      <c r="AK2093" s="11"/>
      <c r="AL2093" s="11"/>
      <c r="AM2093" s="11"/>
      <c r="AN2093" s="11"/>
      <c r="AO2093" s="11"/>
      <c r="AP2093" s="11"/>
      <c r="AQ2093" s="11"/>
      <c r="AR2093" s="11"/>
      <c r="AS2093" s="11"/>
      <c r="AT2093" s="11"/>
      <c r="AU2093" s="11"/>
      <c r="AV2093" s="11"/>
      <c r="AW2093" s="11"/>
      <c r="AX2093" s="11"/>
      <c r="AY2093" s="11"/>
      <c r="AZ2093" s="11"/>
      <c r="BA2093" s="11"/>
      <c r="BB2093" s="11"/>
      <c r="BC2093" s="11"/>
      <c r="BD2093" s="11"/>
      <c r="BE2093" s="11"/>
      <c r="BF2093" s="11"/>
      <c r="BG2093" s="11"/>
      <c r="BH2093" s="11"/>
      <c r="BI2093" s="11"/>
      <c r="BJ2093" s="11"/>
      <c r="BK2093" s="11"/>
      <c r="BL2093" s="11"/>
      <c r="BM2093" s="11"/>
      <c r="BN2093" s="11"/>
      <c r="BO2093" s="11"/>
      <c r="BP2093" s="11"/>
      <c r="BQ2093" s="11"/>
      <c r="BR2093" s="11"/>
      <c r="BS2093" s="11"/>
      <c r="BT2093" s="11"/>
      <c r="BU2093" s="11"/>
      <c r="BV2093" s="11"/>
      <c r="BW2093" s="11"/>
    </row>
    <row r="2094" spans="1:78" x14ac:dyDescent="0.2">
      <c r="A2094" t="s">
        <v>3215</v>
      </c>
      <c r="C2094" t="s">
        <v>1483</v>
      </c>
      <c r="D2094" t="s">
        <v>108</v>
      </c>
      <c r="E2094" t="s">
        <v>335</v>
      </c>
      <c r="G2094" t="s">
        <v>335</v>
      </c>
      <c r="H2094" t="s">
        <v>971</v>
      </c>
      <c r="AS2094">
        <v>13.5</v>
      </c>
      <c r="AV2094">
        <v>9.5</v>
      </c>
      <c r="BR2094" t="s">
        <v>67</v>
      </c>
      <c r="BS2094" s="1">
        <v>44883</v>
      </c>
      <c r="BT2094" t="s">
        <v>3210</v>
      </c>
      <c r="BU2094">
        <v>19812</v>
      </c>
      <c r="BV2094" t="s">
        <v>60</v>
      </c>
      <c r="BW2094" t="s">
        <v>3210</v>
      </c>
    </row>
    <row r="2095" spans="1:78" x14ac:dyDescent="0.2">
      <c r="A2095" t="s">
        <v>3504</v>
      </c>
      <c r="C2095" t="s">
        <v>1483</v>
      </c>
      <c r="D2095" t="s">
        <v>108</v>
      </c>
      <c r="E2095" t="s">
        <v>335</v>
      </c>
      <c r="G2095" t="s">
        <v>335</v>
      </c>
      <c r="H2095" t="s">
        <v>971</v>
      </c>
      <c r="AG2095">
        <v>8.6999999999999993</v>
      </c>
      <c r="AJ2095">
        <v>12.5</v>
      </c>
      <c r="BQ2095" t="s">
        <v>1155</v>
      </c>
      <c r="BR2095" t="s">
        <v>67</v>
      </c>
      <c r="BS2095"/>
      <c r="BT2095" t="s">
        <v>104</v>
      </c>
      <c r="BU2095">
        <v>1358</v>
      </c>
    </row>
    <row r="2096" spans="1:78" x14ac:dyDescent="0.2">
      <c r="A2096" t="s">
        <v>3214</v>
      </c>
      <c r="C2096" t="s">
        <v>1483</v>
      </c>
      <c r="D2096" t="s">
        <v>108</v>
      </c>
      <c r="E2096" t="s">
        <v>335</v>
      </c>
      <c r="G2096" t="s">
        <v>335</v>
      </c>
      <c r="H2096" t="s">
        <v>971</v>
      </c>
      <c r="AS2096">
        <v>13.7</v>
      </c>
      <c r="AV2096">
        <v>9</v>
      </c>
      <c r="AW2096">
        <v>13.3</v>
      </c>
      <c r="AZ2096">
        <v>10.65</v>
      </c>
      <c r="BA2096">
        <v>13.7</v>
      </c>
      <c r="BD2096">
        <v>12</v>
      </c>
      <c r="BE2096">
        <v>13.7</v>
      </c>
      <c r="BH2096">
        <v>10.7</v>
      </c>
      <c r="BR2096" t="s">
        <v>67</v>
      </c>
      <c r="BS2096" s="1">
        <v>44883</v>
      </c>
      <c r="BT2096" t="s">
        <v>3210</v>
      </c>
      <c r="BU2096">
        <v>19812</v>
      </c>
    </row>
    <row r="2097" spans="1:78" x14ac:dyDescent="0.2">
      <c r="A2097" t="s">
        <v>1148</v>
      </c>
      <c r="C2097" t="s">
        <v>1483</v>
      </c>
      <c r="D2097" t="s">
        <v>108</v>
      </c>
      <c r="E2097" t="s">
        <v>335</v>
      </c>
      <c r="G2097" t="s">
        <v>335</v>
      </c>
      <c r="H2097" t="s">
        <v>971</v>
      </c>
      <c r="AC2097">
        <v>11</v>
      </c>
      <c r="AD2097">
        <v>13.6</v>
      </c>
      <c r="AE2097">
        <v>11.8</v>
      </c>
      <c r="AF2097">
        <v>13.6</v>
      </c>
      <c r="BR2097" t="s">
        <v>67</v>
      </c>
      <c r="BS2097" s="1">
        <v>44964</v>
      </c>
      <c r="BT2097" t="s">
        <v>1149</v>
      </c>
      <c r="BU2097">
        <v>3608</v>
      </c>
      <c r="BV2097" t="s">
        <v>69</v>
      </c>
      <c r="BW2097" t="s">
        <v>1149</v>
      </c>
      <c r="BX2097" s="19"/>
      <c r="BY2097" s="19"/>
      <c r="BZ2097" s="19"/>
    </row>
    <row r="2098" spans="1:78" s="2" customFormat="1" x14ac:dyDescent="0.2">
      <c r="A2098" t="s">
        <v>1150</v>
      </c>
      <c r="B2098"/>
      <c r="C2098" t="s">
        <v>1483</v>
      </c>
      <c r="D2098" t="s">
        <v>108</v>
      </c>
      <c r="E2098" t="s">
        <v>335</v>
      </c>
      <c r="F2098"/>
      <c r="G2098" t="s">
        <v>335</v>
      </c>
      <c r="H2098" t="s">
        <v>971</v>
      </c>
      <c r="I2098"/>
      <c r="J2098"/>
      <c r="K2098"/>
      <c r="L2098"/>
      <c r="M2098"/>
      <c r="N2098"/>
      <c r="O2098"/>
      <c r="P2098"/>
      <c r="Q2098"/>
      <c r="R2098"/>
      <c r="S2098"/>
      <c r="T2098"/>
      <c r="U2098"/>
      <c r="V2098"/>
      <c r="W2098"/>
      <c r="X2098"/>
      <c r="Y2098"/>
      <c r="Z2098"/>
      <c r="AA2098"/>
      <c r="AB2098"/>
      <c r="AC2098"/>
      <c r="AD2098"/>
      <c r="AE2098"/>
      <c r="AF2098"/>
      <c r="AG2098">
        <v>8.6999999999999993</v>
      </c>
      <c r="AH2098"/>
      <c r="AI2098"/>
      <c r="AJ2098">
        <v>12.05</v>
      </c>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t="s">
        <v>67</v>
      </c>
      <c r="BS2098"/>
      <c r="BT2098" t="s">
        <v>104</v>
      </c>
      <c r="BU2098">
        <v>1358</v>
      </c>
      <c r="BV2098"/>
      <c r="BW2098"/>
      <c r="BX2098" s="19"/>
      <c r="BY2098" s="19"/>
      <c r="BZ2098" s="19"/>
    </row>
    <row r="2099" spans="1:78" s="2" customFormat="1" x14ac:dyDescent="0.2">
      <c r="A2099" t="s">
        <v>1151</v>
      </c>
      <c r="B2099"/>
      <c r="C2099" t="s">
        <v>1483</v>
      </c>
      <c r="D2099" t="s">
        <v>108</v>
      </c>
      <c r="E2099" t="s">
        <v>335</v>
      </c>
      <c r="F2099"/>
      <c r="G2099" t="s">
        <v>335</v>
      </c>
      <c r="H2099" t="s">
        <v>971</v>
      </c>
      <c r="I2099"/>
      <c r="J2099"/>
      <c r="K2099"/>
      <c r="L2099"/>
      <c r="M2099"/>
      <c r="N2099"/>
      <c r="O2099"/>
      <c r="P2099"/>
      <c r="Q2099"/>
      <c r="R2099"/>
      <c r="S2099"/>
      <c r="T2099"/>
      <c r="U2099"/>
      <c r="V2099"/>
      <c r="W2099"/>
      <c r="X2099"/>
      <c r="Y2099"/>
      <c r="Z2099"/>
      <c r="AA2099"/>
      <c r="AB2099"/>
      <c r="AC2099"/>
      <c r="AD2099"/>
      <c r="AE2099"/>
      <c r="AF2099"/>
      <c r="AG2099">
        <v>8.9</v>
      </c>
      <c r="AH2099"/>
      <c r="AI2099"/>
      <c r="AJ2099">
        <v>12.4</v>
      </c>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t="s">
        <v>67</v>
      </c>
      <c r="BS2099"/>
      <c r="BT2099" t="s">
        <v>104</v>
      </c>
      <c r="BU2099">
        <v>1358</v>
      </c>
      <c r="BV2099"/>
      <c r="BW2099"/>
      <c r="BX2099"/>
      <c r="BY2099"/>
      <c r="BZ2099"/>
    </row>
    <row r="2100" spans="1:78" x14ac:dyDescent="0.2">
      <c r="A2100" t="s">
        <v>1152</v>
      </c>
      <c r="C2100" t="s">
        <v>1483</v>
      </c>
      <c r="D2100" t="s">
        <v>108</v>
      </c>
      <c r="E2100" t="s">
        <v>335</v>
      </c>
      <c r="G2100" t="s">
        <v>335</v>
      </c>
      <c r="H2100" t="s">
        <v>971</v>
      </c>
      <c r="U2100">
        <v>10.65</v>
      </c>
      <c r="X2100">
        <v>11.15</v>
      </c>
      <c r="BR2100" t="s">
        <v>67</v>
      </c>
      <c r="BS2100"/>
      <c r="BT2100" t="s">
        <v>104</v>
      </c>
      <c r="BU2100">
        <v>1358</v>
      </c>
    </row>
    <row r="2101" spans="1:78" x14ac:dyDescent="0.2">
      <c r="A2101" t="s">
        <v>1153</v>
      </c>
      <c r="C2101" t="s">
        <v>1483</v>
      </c>
      <c r="D2101" t="s">
        <v>108</v>
      </c>
      <c r="E2101" t="s">
        <v>335</v>
      </c>
      <c r="G2101" t="s">
        <v>335</v>
      </c>
      <c r="H2101" t="s">
        <v>971</v>
      </c>
      <c r="U2101">
        <v>10.4</v>
      </c>
      <c r="X2101">
        <v>11.1</v>
      </c>
      <c r="BR2101" t="s">
        <v>67</v>
      </c>
      <c r="BS2101"/>
      <c r="BT2101" t="s">
        <v>104</v>
      </c>
      <c r="BU2101">
        <v>1358</v>
      </c>
    </row>
    <row r="2102" spans="1:78" x14ac:dyDescent="0.2">
      <c r="A2102" s="6" t="s">
        <v>1154</v>
      </c>
      <c r="B2102" s="6"/>
      <c r="C2102" s="6" t="s">
        <v>1483</v>
      </c>
      <c r="D2102" s="6" t="s">
        <v>108</v>
      </c>
      <c r="E2102" s="6" t="s">
        <v>335</v>
      </c>
      <c r="F2102" s="6"/>
      <c r="G2102" s="6" t="s">
        <v>335</v>
      </c>
      <c r="H2102" s="6" t="s">
        <v>971</v>
      </c>
      <c r="I2102" s="6"/>
      <c r="J2102" s="6"/>
      <c r="K2102" s="6"/>
      <c r="L2102" s="6"/>
      <c r="M2102" s="6"/>
      <c r="N2102" s="6"/>
      <c r="O2102" s="6"/>
      <c r="P2102" s="6"/>
      <c r="Q2102" s="6"/>
      <c r="R2102" s="6"/>
      <c r="S2102" s="6"/>
      <c r="T2102" s="6"/>
      <c r="U2102" s="6"/>
      <c r="V2102" s="6"/>
      <c r="W2102" s="6"/>
      <c r="X2102" s="6"/>
      <c r="Y2102" s="6"/>
      <c r="Z2102" s="6"/>
      <c r="AA2102" s="6"/>
      <c r="AB2102" s="6"/>
      <c r="AC2102" s="6"/>
      <c r="AD2102" s="6"/>
      <c r="AE2102" s="6"/>
      <c r="AF2102" s="6"/>
      <c r="AG2102" s="6"/>
      <c r="AH2102" s="6"/>
      <c r="AI2102" s="6"/>
      <c r="AJ2102" s="6"/>
      <c r="AK2102" s="6"/>
      <c r="AL2102" s="6"/>
      <c r="AM2102" s="6"/>
      <c r="AN2102" s="6"/>
      <c r="AO2102" s="6"/>
      <c r="AP2102" s="6"/>
      <c r="AQ2102" s="6"/>
      <c r="AR2102" s="6"/>
      <c r="AS2102" s="6">
        <v>12</v>
      </c>
      <c r="AT2102" s="6">
        <v>8.6</v>
      </c>
      <c r="AU2102" s="6">
        <v>8.6</v>
      </c>
      <c r="AV2102" s="6">
        <v>8.6</v>
      </c>
      <c r="AW2102" s="6">
        <v>12</v>
      </c>
      <c r="AX2102" s="6">
        <v>9.8000000000000007</v>
      </c>
      <c r="AY2102" s="6">
        <v>10.1</v>
      </c>
      <c r="AZ2102" s="6">
        <v>10.1</v>
      </c>
      <c r="BA2102" s="6">
        <v>12</v>
      </c>
      <c r="BB2102" s="6">
        <v>10.7</v>
      </c>
      <c r="BC2102" s="6">
        <v>10</v>
      </c>
      <c r="BD2102" s="6">
        <v>10.7</v>
      </c>
      <c r="BE2102" s="6"/>
      <c r="BF2102" s="6"/>
      <c r="BG2102" s="6"/>
      <c r="BH2102" s="6"/>
      <c r="BI2102" s="6"/>
      <c r="BJ2102" s="6"/>
      <c r="BK2102" s="6"/>
      <c r="BL2102" s="6"/>
      <c r="BM2102" s="6"/>
      <c r="BN2102" s="6"/>
      <c r="BO2102" s="6"/>
      <c r="BP2102" s="6"/>
      <c r="BQ2102" s="6" t="s">
        <v>3664</v>
      </c>
      <c r="BR2102" s="6" t="s">
        <v>67</v>
      </c>
      <c r="BS2102" s="7">
        <v>44964</v>
      </c>
      <c r="BT2102" s="6" t="s">
        <v>1149</v>
      </c>
      <c r="BU2102" s="6">
        <v>3608</v>
      </c>
      <c r="BV2102" s="6" t="s">
        <v>69</v>
      </c>
      <c r="BW2102" s="6" t="s">
        <v>1149</v>
      </c>
      <c r="BX2102" s="6"/>
      <c r="BY2102" s="6"/>
      <c r="BZ2102" s="6"/>
    </row>
    <row r="2103" spans="1:78" x14ac:dyDescent="0.2">
      <c r="A2103" t="s">
        <v>2623</v>
      </c>
      <c r="C2103" t="s">
        <v>1483</v>
      </c>
      <c r="D2103" t="s">
        <v>108</v>
      </c>
      <c r="E2103" t="s">
        <v>335</v>
      </c>
      <c r="G2103" t="s">
        <v>335</v>
      </c>
      <c r="H2103" t="s">
        <v>971</v>
      </c>
      <c r="I2103" t="b">
        <v>0</v>
      </c>
      <c r="L2103" t="s">
        <v>2916</v>
      </c>
      <c r="AG2103">
        <v>10.199999999999999</v>
      </c>
      <c r="AJ2103">
        <v>8.6999999999999993</v>
      </c>
      <c r="BA2103">
        <v>12.2</v>
      </c>
      <c r="BD2103">
        <v>10.9</v>
      </c>
      <c r="BE2103">
        <v>11</v>
      </c>
      <c r="BH2103">
        <v>9.5</v>
      </c>
      <c r="BR2103" t="s">
        <v>67</v>
      </c>
      <c r="BS2103" s="1">
        <v>44832</v>
      </c>
      <c r="BT2103" t="s">
        <v>2907</v>
      </c>
      <c r="BU2103" t="s">
        <v>3374</v>
      </c>
    </row>
    <row r="2104" spans="1:78" x14ac:dyDescent="0.2">
      <c r="A2104" t="s">
        <v>2623</v>
      </c>
      <c r="C2104" t="s">
        <v>1483</v>
      </c>
      <c r="D2104" t="s">
        <v>108</v>
      </c>
      <c r="E2104" t="s">
        <v>335</v>
      </c>
      <c r="G2104" t="s">
        <v>335</v>
      </c>
      <c r="H2104" t="s">
        <v>971</v>
      </c>
      <c r="L2104" t="s">
        <v>2635</v>
      </c>
      <c r="U2104">
        <v>9.9600000000000009</v>
      </c>
      <c r="X2104">
        <v>11.3</v>
      </c>
      <c r="Y2104">
        <v>11.3</v>
      </c>
      <c r="Z2104">
        <v>13.51</v>
      </c>
      <c r="AA2104">
        <v>13.08</v>
      </c>
      <c r="AB2104">
        <v>13.51</v>
      </c>
      <c r="AC2104">
        <v>11.15</v>
      </c>
      <c r="AD2104">
        <v>14.7</v>
      </c>
      <c r="AE2104">
        <v>13.66</v>
      </c>
      <c r="AF2104">
        <v>14.7</v>
      </c>
      <c r="AG2104">
        <v>9.2100000000000009</v>
      </c>
      <c r="AJ2104">
        <v>12.36</v>
      </c>
      <c r="AS2104">
        <v>11.37</v>
      </c>
      <c r="AT2104">
        <v>7.97</v>
      </c>
      <c r="AU2104">
        <v>8.0500000000000007</v>
      </c>
      <c r="AV2104">
        <v>8.0500000000000007</v>
      </c>
      <c r="AW2104">
        <v>12.07</v>
      </c>
      <c r="AX2104">
        <v>9.7200000000000006</v>
      </c>
      <c r="AY2104">
        <v>9.74</v>
      </c>
      <c r="AZ2104">
        <v>9.74</v>
      </c>
      <c r="BA2104">
        <v>12.22</v>
      </c>
      <c r="BB2104">
        <v>10.58</v>
      </c>
      <c r="BC2104">
        <v>11.11</v>
      </c>
      <c r="BD2104">
        <v>11.11</v>
      </c>
      <c r="BE2104">
        <v>12.61</v>
      </c>
      <c r="BF2104">
        <v>9.16</v>
      </c>
      <c r="BG2104">
        <v>8.09</v>
      </c>
      <c r="BH2104">
        <v>9.16</v>
      </c>
      <c r="BR2104" t="s">
        <v>67</v>
      </c>
      <c r="BS2104" s="1">
        <v>44827</v>
      </c>
      <c r="BT2104" t="s">
        <v>2619</v>
      </c>
      <c r="BU2104" s="5">
        <v>3601</v>
      </c>
    </row>
    <row r="2105" spans="1:78" x14ac:dyDescent="0.2">
      <c r="A2105" t="s">
        <v>2623</v>
      </c>
      <c r="C2105" t="s">
        <v>1483</v>
      </c>
      <c r="D2105" t="s">
        <v>108</v>
      </c>
      <c r="E2105" t="s">
        <v>335</v>
      </c>
      <c r="G2105" t="s">
        <v>335</v>
      </c>
      <c r="H2105" t="s">
        <v>971</v>
      </c>
      <c r="L2105" t="s">
        <v>2631</v>
      </c>
      <c r="U2105">
        <v>10.37</v>
      </c>
      <c r="X2105">
        <v>11.08</v>
      </c>
      <c r="Y2105">
        <v>11.52</v>
      </c>
      <c r="Z2105">
        <v>13.67</v>
      </c>
      <c r="AA2105">
        <v>13.43</v>
      </c>
      <c r="AB2105">
        <v>13.67</v>
      </c>
      <c r="AC2105">
        <v>11.35</v>
      </c>
      <c r="AD2105">
        <v>14.72</v>
      </c>
      <c r="AE2105">
        <v>13.6</v>
      </c>
      <c r="AF2105">
        <v>14.72</v>
      </c>
      <c r="AG2105">
        <v>9.75</v>
      </c>
      <c r="AJ2105">
        <v>12.63</v>
      </c>
      <c r="AS2105">
        <v>11.65</v>
      </c>
      <c r="AT2105">
        <v>7.78</v>
      </c>
      <c r="AU2105">
        <v>8.06</v>
      </c>
      <c r="AV2105">
        <v>8.06</v>
      </c>
      <c r="AW2105">
        <v>12.04</v>
      </c>
      <c r="AX2105">
        <v>9.84</v>
      </c>
      <c r="AY2105">
        <v>10.1</v>
      </c>
      <c r="AZ2105">
        <v>10.1</v>
      </c>
      <c r="BA2105">
        <v>12.47</v>
      </c>
      <c r="BB2105">
        <v>11.16</v>
      </c>
      <c r="BC2105">
        <v>19.75</v>
      </c>
      <c r="BD2105">
        <v>11.16</v>
      </c>
      <c r="BE2105">
        <v>12.84</v>
      </c>
      <c r="BF2105">
        <v>9.6199999999999992</v>
      </c>
      <c r="BG2105">
        <v>8.16</v>
      </c>
      <c r="BH2105">
        <v>9.6199999999999992</v>
      </c>
      <c r="BR2105" t="s">
        <v>67</v>
      </c>
      <c r="BS2105" s="1">
        <v>44827</v>
      </c>
      <c r="BT2105" t="s">
        <v>2619</v>
      </c>
      <c r="BU2105" s="5">
        <v>3601</v>
      </c>
    </row>
    <row r="2106" spans="1:78" x14ac:dyDescent="0.2">
      <c r="A2106" t="s">
        <v>2623</v>
      </c>
      <c r="C2106" t="s">
        <v>1483</v>
      </c>
      <c r="D2106" t="s">
        <v>108</v>
      </c>
      <c r="E2106" t="s">
        <v>335</v>
      </c>
      <c r="G2106" t="s">
        <v>335</v>
      </c>
      <c r="H2106" t="s">
        <v>971</v>
      </c>
      <c r="L2106" t="s">
        <v>2916</v>
      </c>
      <c r="AG2106">
        <v>10.199999999999999</v>
      </c>
      <c r="AJ2106">
        <v>8.6999999999999993</v>
      </c>
      <c r="BA2106">
        <v>12.2</v>
      </c>
      <c r="BD2106">
        <v>10.9</v>
      </c>
      <c r="BE2106">
        <v>11</v>
      </c>
      <c r="BH2106">
        <v>9.5</v>
      </c>
      <c r="BR2106" t="s">
        <v>67</v>
      </c>
      <c r="BS2106" s="1">
        <v>44886</v>
      </c>
      <c r="BT2106" t="s">
        <v>2907</v>
      </c>
      <c r="BU2106">
        <v>1404</v>
      </c>
    </row>
    <row r="2107" spans="1:78" x14ac:dyDescent="0.2">
      <c r="A2107" t="s">
        <v>3547</v>
      </c>
      <c r="C2107" t="s">
        <v>1483</v>
      </c>
      <c r="D2107" t="s">
        <v>108</v>
      </c>
      <c r="E2107" t="s">
        <v>335</v>
      </c>
      <c r="G2107" t="s">
        <v>335</v>
      </c>
      <c r="H2107" t="s">
        <v>971</v>
      </c>
      <c r="AS2107">
        <v>14</v>
      </c>
      <c r="BJ2107">
        <v>41</v>
      </c>
      <c r="BQ2107" t="s">
        <v>1446</v>
      </c>
      <c r="BR2107" t="s">
        <v>67</v>
      </c>
      <c r="BS2107" s="1">
        <v>44806</v>
      </c>
      <c r="BT2107" t="s">
        <v>1443</v>
      </c>
      <c r="BU2107">
        <v>35427</v>
      </c>
    </row>
    <row r="2108" spans="1:78" x14ac:dyDescent="0.2">
      <c r="A2108" t="s">
        <v>3353</v>
      </c>
      <c r="C2108" t="s">
        <v>1483</v>
      </c>
      <c r="D2108" t="s">
        <v>108</v>
      </c>
      <c r="E2108" t="s">
        <v>335</v>
      </c>
      <c r="G2108" t="s">
        <v>335</v>
      </c>
      <c r="H2108" t="s">
        <v>971</v>
      </c>
      <c r="Q2108">
        <v>11</v>
      </c>
      <c r="T2108">
        <v>8</v>
      </c>
      <c r="AC2108">
        <v>10.6</v>
      </c>
      <c r="AF2108">
        <v>14</v>
      </c>
      <c r="AG2108">
        <v>10.8</v>
      </c>
      <c r="AJ2108">
        <v>12.3</v>
      </c>
      <c r="BR2108" t="s">
        <v>67</v>
      </c>
      <c r="BS2108" s="1">
        <v>44886</v>
      </c>
      <c r="BT2108" t="s">
        <v>3311</v>
      </c>
      <c r="BU2108">
        <v>3596</v>
      </c>
      <c r="BV2108" t="s">
        <v>60</v>
      </c>
      <c r="BW2108" t="s">
        <v>3311</v>
      </c>
    </row>
    <row r="2109" spans="1:78" x14ac:dyDescent="0.2">
      <c r="A2109" t="s">
        <v>1162</v>
      </c>
      <c r="C2109" t="s">
        <v>1483</v>
      </c>
      <c r="D2109" t="s">
        <v>108</v>
      </c>
      <c r="E2109" t="s">
        <v>335</v>
      </c>
      <c r="G2109" t="s">
        <v>335</v>
      </c>
      <c r="H2109" t="s">
        <v>971</v>
      </c>
      <c r="AS2109">
        <v>12.7</v>
      </c>
      <c r="AV2109">
        <v>10.199999999999999</v>
      </c>
      <c r="AW2109">
        <v>12.1</v>
      </c>
      <c r="AZ2109">
        <v>11.2</v>
      </c>
      <c r="BA2109">
        <v>12.5</v>
      </c>
      <c r="BD2109">
        <v>12.5</v>
      </c>
      <c r="BQ2109" s="5" t="s">
        <v>1163</v>
      </c>
      <c r="BR2109" t="s">
        <v>67</v>
      </c>
      <c r="BS2109"/>
      <c r="BT2109" t="s">
        <v>213</v>
      </c>
      <c r="BU2109">
        <v>4269</v>
      </c>
    </row>
    <row r="2110" spans="1:78" ht="16" x14ac:dyDescent="0.2">
      <c r="C2110" t="s">
        <v>1483</v>
      </c>
      <c r="D2110" t="s">
        <v>108</v>
      </c>
      <c r="E2110" t="s">
        <v>335</v>
      </c>
      <c r="G2110" t="s">
        <v>335</v>
      </c>
      <c r="H2110" t="s">
        <v>971</v>
      </c>
      <c r="AG2110">
        <v>15</v>
      </c>
      <c r="AH2110">
        <v>11</v>
      </c>
      <c r="AI2110">
        <v>5</v>
      </c>
      <c r="AJ2110">
        <v>11</v>
      </c>
      <c r="BQ2110" t="s">
        <v>972</v>
      </c>
      <c r="BR2110" t="s">
        <v>67</v>
      </c>
      <c r="BS2110"/>
      <c r="BT2110" t="s">
        <v>2978</v>
      </c>
      <c r="BU2110" s="40">
        <v>53224</v>
      </c>
    </row>
    <row r="2111" spans="1:78" x14ac:dyDescent="0.2">
      <c r="C2111" t="s">
        <v>1483</v>
      </c>
      <c r="D2111" t="s">
        <v>108</v>
      </c>
      <c r="E2111" t="s">
        <v>335</v>
      </c>
      <c r="G2111" t="s">
        <v>335</v>
      </c>
      <c r="H2111" t="s">
        <v>971</v>
      </c>
      <c r="M2111">
        <v>11</v>
      </c>
      <c r="Q2111">
        <v>12</v>
      </c>
      <c r="T2111">
        <v>10</v>
      </c>
      <c r="U2111">
        <v>12</v>
      </c>
      <c r="X2111">
        <v>12</v>
      </c>
      <c r="AC2111">
        <v>13</v>
      </c>
      <c r="AF2111">
        <v>15</v>
      </c>
      <c r="AG2111">
        <v>11</v>
      </c>
      <c r="AJ2111">
        <v>13</v>
      </c>
      <c r="AO2111">
        <v>12</v>
      </c>
      <c r="AS2111">
        <v>14</v>
      </c>
      <c r="AV2111">
        <v>9</v>
      </c>
      <c r="AW2111">
        <v>13</v>
      </c>
      <c r="AZ2111">
        <v>11</v>
      </c>
      <c r="BE2111">
        <v>14</v>
      </c>
      <c r="BH2111">
        <v>11</v>
      </c>
      <c r="BR2111" t="s">
        <v>67</v>
      </c>
      <c r="BS2111" s="1">
        <v>44797</v>
      </c>
      <c r="BT2111" t="s">
        <v>73</v>
      </c>
      <c r="BU2111">
        <v>36083</v>
      </c>
      <c r="BV2111" t="s">
        <v>60</v>
      </c>
      <c r="BW2111" t="s">
        <v>73</v>
      </c>
    </row>
    <row r="2112" spans="1:78" x14ac:dyDescent="0.2">
      <c r="A2112" s="11" t="s">
        <v>1700</v>
      </c>
      <c r="B2112" s="11"/>
      <c r="C2112" s="11" t="s">
        <v>1483</v>
      </c>
      <c r="D2112" s="11" t="s">
        <v>108</v>
      </c>
      <c r="E2112" s="11" t="s">
        <v>335</v>
      </c>
      <c r="F2112" s="11"/>
      <c r="G2112" s="11" t="s">
        <v>335</v>
      </c>
      <c r="H2112" s="11"/>
      <c r="I2112" s="11"/>
      <c r="J2112" s="11"/>
      <c r="K2112" s="11"/>
      <c r="L2112" s="11"/>
      <c r="M2112" s="11"/>
      <c r="N2112" s="11"/>
      <c r="O2112" s="11"/>
      <c r="P2112" s="11"/>
      <c r="Q2112" s="11"/>
      <c r="R2112" s="11"/>
      <c r="S2112" s="11"/>
      <c r="T2112" s="11"/>
      <c r="U2112" s="11"/>
      <c r="V2112" s="11"/>
      <c r="W2112" s="11"/>
      <c r="X2112" s="11"/>
      <c r="Y2112" s="11"/>
      <c r="Z2112" s="11"/>
      <c r="AA2112" s="11"/>
      <c r="AB2112" s="11"/>
      <c r="AC2112" s="11"/>
      <c r="AD2112" s="11"/>
      <c r="AE2112" s="11"/>
      <c r="AF2112" s="11"/>
      <c r="AG2112" s="11"/>
      <c r="AH2112" s="11"/>
      <c r="AI2112" s="11"/>
      <c r="AJ2112" s="11"/>
      <c r="AK2112" s="11"/>
      <c r="AL2112" s="11"/>
      <c r="AM2112" s="11"/>
      <c r="AN2112" s="11"/>
      <c r="AO2112" s="11"/>
      <c r="AP2112" s="11"/>
      <c r="AQ2112" s="11"/>
      <c r="AR2112" s="11"/>
      <c r="AS2112" s="11"/>
      <c r="AT2112" s="11"/>
      <c r="AU2112" s="11"/>
      <c r="AV2112" s="11"/>
      <c r="AW2112" s="11"/>
      <c r="AX2112" s="11"/>
      <c r="AY2112" s="11"/>
      <c r="AZ2112" s="11"/>
      <c r="BA2112" s="11"/>
      <c r="BB2112" s="11"/>
      <c r="BC2112" s="11"/>
      <c r="BD2112" s="11"/>
      <c r="BE2112" s="11"/>
      <c r="BF2112" s="11"/>
      <c r="BG2112" s="11"/>
      <c r="BH2112" s="11"/>
      <c r="BI2112" s="11"/>
      <c r="BJ2112" s="11"/>
      <c r="BK2112" s="11"/>
      <c r="BL2112" s="11"/>
      <c r="BM2112" s="11"/>
      <c r="BN2112" s="11"/>
      <c r="BO2112" s="11"/>
      <c r="BP2112" s="11"/>
      <c r="BQ2112" s="11"/>
      <c r="BR2112" s="11"/>
      <c r="BS2112" s="11"/>
      <c r="BT2112" s="11"/>
      <c r="BU2112" s="11"/>
      <c r="BV2112" s="11"/>
      <c r="BW2112" s="11"/>
    </row>
    <row r="2113" spans="1:78" x14ac:dyDescent="0.2">
      <c r="A2113" s="11" t="s">
        <v>1700</v>
      </c>
      <c r="B2113" s="11"/>
      <c r="C2113" s="11" t="s">
        <v>1483</v>
      </c>
      <c r="D2113" s="11" t="s">
        <v>108</v>
      </c>
      <c r="E2113" s="11" t="s">
        <v>335</v>
      </c>
      <c r="F2113" s="11"/>
      <c r="G2113" s="11" t="s">
        <v>1696</v>
      </c>
      <c r="H2113" s="11"/>
      <c r="I2113" s="11"/>
      <c r="J2113" s="11"/>
      <c r="K2113" s="11"/>
      <c r="L2113" s="11"/>
      <c r="M2113" s="11"/>
      <c r="N2113" s="11"/>
      <c r="O2113" s="11"/>
      <c r="P2113" s="11"/>
      <c r="Q2113" s="11"/>
      <c r="R2113" s="11"/>
      <c r="S2113" s="11"/>
      <c r="T2113" s="11"/>
      <c r="U2113" s="11"/>
      <c r="V2113" s="11"/>
      <c r="W2113" s="11"/>
      <c r="X2113" s="11"/>
      <c r="Y2113" s="11"/>
      <c r="Z2113" s="11"/>
      <c r="AA2113" s="11"/>
      <c r="AB2113" s="11"/>
      <c r="AC2113" s="11"/>
      <c r="AD2113" s="11"/>
      <c r="AE2113" s="11"/>
      <c r="AF2113" s="11"/>
      <c r="AG2113" s="11"/>
      <c r="AH2113" s="11"/>
      <c r="AI2113" s="11"/>
      <c r="AJ2113" s="11"/>
      <c r="AK2113" s="11"/>
      <c r="AL2113" s="11"/>
      <c r="AM2113" s="11"/>
      <c r="AN2113" s="11"/>
      <c r="AO2113" s="11"/>
      <c r="AP2113" s="11"/>
      <c r="AQ2113" s="11"/>
      <c r="AR2113" s="11"/>
      <c r="AS2113" s="11"/>
      <c r="AT2113" s="11"/>
      <c r="AU2113" s="11"/>
      <c r="AV2113" s="11"/>
      <c r="AW2113" s="11"/>
      <c r="AX2113" s="11"/>
      <c r="AY2113" s="11"/>
      <c r="AZ2113" s="11"/>
      <c r="BA2113" s="11"/>
      <c r="BB2113" s="11"/>
      <c r="BC2113" s="11"/>
      <c r="BD2113" s="11"/>
      <c r="BE2113" s="11"/>
      <c r="BF2113" s="11"/>
      <c r="BG2113" s="11"/>
      <c r="BH2113" s="11"/>
      <c r="BI2113" s="11"/>
      <c r="BJ2113" s="11"/>
      <c r="BK2113" s="11"/>
      <c r="BL2113" s="11"/>
      <c r="BM2113" s="11"/>
      <c r="BN2113" s="11"/>
      <c r="BO2113" s="11"/>
      <c r="BP2113" s="11"/>
      <c r="BQ2113" s="11"/>
      <c r="BR2113" s="11"/>
      <c r="BS2113" s="11"/>
      <c r="BT2113" s="11"/>
      <c r="BU2113" s="11"/>
      <c r="BV2113" s="11"/>
      <c r="BW2113" s="11"/>
    </row>
    <row r="2114" spans="1:78" x14ac:dyDescent="0.2">
      <c r="A2114" s="11" t="s">
        <v>1700</v>
      </c>
      <c r="B2114" s="11"/>
      <c r="C2114" s="11" t="s">
        <v>1483</v>
      </c>
      <c r="D2114" s="11" t="s">
        <v>108</v>
      </c>
      <c r="E2114" s="11" t="s">
        <v>515</v>
      </c>
      <c r="F2114" s="11" t="s">
        <v>1351</v>
      </c>
      <c r="G2114" s="11" t="s">
        <v>1683</v>
      </c>
      <c r="H2114" s="11" t="s">
        <v>1631</v>
      </c>
      <c r="I2114" s="11"/>
      <c r="J2114" s="11"/>
      <c r="K2114" s="11"/>
      <c r="L2114" s="11"/>
      <c r="M2114" s="11"/>
      <c r="N2114" s="11"/>
      <c r="O2114" s="11"/>
      <c r="P2114" s="11"/>
      <c r="Q2114" s="11"/>
      <c r="R2114" s="11"/>
      <c r="S2114" s="11"/>
      <c r="T2114" s="11"/>
      <c r="U2114" s="11"/>
      <c r="V2114" s="11"/>
      <c r="W2114" s="11"/>
      <c r="X2114" s="11"/>
      <c r="Y2114" s="11"/>
      <c r="Z2114" s="11"/>
      <c r="AA2114" s="11"/>
      <c r="AB2114" s="11"/>
      <c r="AC2114" s="11"/>
      <c r="AD2114" s="11"/>
      <c r="AE2114" s="11"/>
      <c r="AF2114" s="11"/>
      <c r="AG2114" s="11"/>
      <c r="AH2114" s="11"/>
      <c r="AI2114" s="11"/>
      <c r="AJ2114" s="11"/>
      <c r="AK2114" s="11"/>
      <c r="AL2114" s="11"/>
      <c r="AM2114" s="11"/>
      <c r="AN2114" s="11"/>
      <c r="AO2114" s="11"/>
      <c r="AP2114" s="11"/>
      <c r="AQ2114" s="11"/>
      <c r="AR2114" s="11"/>
      <c r="AS2114" s="11"/>
      <c r="AT2114" s="11"/>
      <c r="AU2114" s="11"/>
      <c r="AV2114" s="11"/>
      <c r="AW2114" s="11"/>
      <c r="AX2114" s="11"/>
      <c r="AY2114" s="11"/>
      <c r="AZ2114" s="11"/>
      <c r="BA2114" s="11"/>
      <c r="BB2114" s="11"/>
      <c r="BC2114" s="11"/>
      <c r="BD2114" s="11"/>
      <c r="BE2114" s="11"/>
      <c r="BF2114" s="11"/>
      <c r="BG2114" s="11"/>
      <c r="BH2114" s="11"/>
      <c r="BI2114" s="11"/>
      <c r="BJ2114" s="11"/>
      <c r="BK2114" s="11"/>
      <c r="BL2114" s="11"/>
      <c r="BM2114" s="11"/>
      <c r="BN2114" s="11"/>
      <c r="BO2114" s="11"/>
      <c r="BP2114" s="11"/>
      <c r="BQ2114" s="11"/>
      <c r="BR2114" s="11"/>
      <c r="BS2114" s="11"/>
      <c r="BT2114" s="11"/>
      <c r="BU2114" s="11"/>
      <c r="BV2114" s="11"/>
      <c r="BW2114" s="11"/>
    </row>
    <row r="2115" spans="1:78" ht="18" x14ac:dyDescent="0.2">
      <c r="A2115" t="s">
        <v>2267</v>
      </c>
      <c r="B2115" t="s">
        <v>63</v>
      </c>
      <c r="C2115" t="s">
        <v>1483</v>
      </c>
      <c r="D2115" t="s">
        <v>108</v>
      </c>
      <c r="E2115" t="s">
        <v>515</v>
      </c>
      <c r="F2115" t="s">
        <v>1351</v>
      </c>
      <c r="G2115" t="s">
        <v>1683</v>
      </c>
      <c r="H2115" t="s">
        <v>1631</v>
      </c>
      <c r="AG2115">
        <v>4.8</v>
      </c>
      <c r="AJ2115">
        <v>6.2</v>
      </c>
      <c r="BR2115" t="s">
        <v>67</v>
      </c>
      <c r="BS2115" s="1">
        <v>44820</v>
      </c>
      <c r="BT2115" t="s">
        <v>2256</v>
      </c>
      <c r="BU2115" s="26">
        <v>82637</v>
      </c>
      <c r="BV2115" t="s">
        <v>60</v>
      </c>
      <c r="BW2115" t="s">
        <v>2256</v>
      </c>
    </row>
    <row r="2116" spans="1:78" ht="18" x14ac:dyDescent="0.2">
      <c r="A2116" s="6" t="s">
        <v>1353</v>
      </c>
      <c r="B2116" s="6"/>
      <c r="C2116" s="6" t="s">
        <v>1483</v>
      </c>
      <c r="D2116" s="6" t="s">
        <v>108</v>
      </c>
      <c r="E2116" s="6" t="s">
        <v>515</v>
      </c>
      <c r="F2116" s="6" t="s">
        <v>1351</v>
      </c>
      <c r="G2116" s="6" t="s">
        <v>1683</v>
      </c>
      <c r="H2116" s="6" t="s">
        <v>1631</v>
      </c>
      <c r="I2116" s="6"/>
      <c r="J2116" s="6"/>
      <c r="K2116" s="6"/>
      <c r="L2116" s="6"/>
      <c r="M2116" s="6"/>
      <c r="N2116" s="6"/>
      <c r="O2116" s="6"/>
      <c r="P2116" s="6"/>
      <c r="Q2116" s="6"/>
      <c r="R2116" s="6"/>
      <c r="S2116" s="6"/>
      <c r="T2116" s="6"/>
      <c r="U2116" s="6"/>
      <c r="V2116" s="6"/>
      <c r="W2116" s="6"/>
      <c r="X2116" s="6"/>
      <c r="Y2116" s="6"/>
      <c r="Z2116" s="6"/>
      <c r="AA2116" s="6"/>
      <c r="AB2116" s="6"/>
      <c r="AC2116" s="6"/>
      <c r="AD2116" s="6"/>
      <c r="AE2116" s="6"/>
      <c r="AF2116" s="6"/>
      <c r="AG2116" s="6"/>
      <c r="AH2116" s="6"/>
      <c r="AI2116" s="6"/>
      <c r="AJ2116" s="6"/>
      <c r="AK2116" s="6"/>
      <c r="AL2116" s="6"/>
      <c r="AM2116" s="6"/>
      <c r="AN2116" s="6"/>
      <c r="AO2116" s="6"/>
      <c r="AP2116" s="6"/>
      <c r="AQ2116" s="6"/>
      <c r="AR2116" s="6"/>
      <c r="AS2116" s="6"/>
      <c r="AT2116" s="6"/>
      <c r="AU2116" s="6"/>
      <c r="AV2116" s="6"/>
      <c r="AW2116" s="6"/>
      <c r="AX2116" s="6"/>
      <c r="AY2116" s="6"/>
      <c r="AZ2116" s="6"/>
      <c r="BA2116" s="6"/>
      <c r="BB2116" s="6"/>
      <c r="BC2116" s="6"/>
      <c r="BD2116" s="6"/>
      <c r="BE2116" s="6"/>
      <c r="BF2116" s="6"/>
      <c r="BG2116" s="6"/>
      <c r="BH2116" s="6"/>
      <c r="BI2116" s="6"/>
      <c r="BJ2116" s="6"/>
      <c r="BK2116" s="6"/>
      <c r="BL2116" s="6"/>
      <c r="BM2116" s="6"/>
      <c r="BN2116" s="6"/>
      <c r="BO2116" s="6"/>
      <c r="BP2116" s="6"/>
      <c r="BQ2116" s="6" t="s">
        <v>3681</v>
      </c>
      <c r="BR2116" s="6" t="s">
        <v>67</v>
      </c>
      <c r="BS2116" s="7">
        <v>44820</v>
      </c>
      <c r="BT2116" s="6" t="s">
        <v>2256</v>
      </c>
      <c r="BU2116" s="27">
        <v>82637</v>
      </c>
      <c r="BV2116" s="6" t="s">
        <v>60</v>
      </c>
      <c r="BW2116" s="6" t="s">
        <v>2256</v>
      </c>
      <c r="BX2116" s="6"/>
      <c r="BY2116" s="6"/>
      <c r="BZ2116" s="6"/>
    </row>
    <row r="2117" spans="1:78" ht="18" x14ac:dyDescent="0.2">
      <c r="A2117" t="s">
        <v>2268</v>
      </c>
      <c r="C2117" t="s">
        <v>1483</v>
      </c>
      <c r="D2117" t="s">
        <v>108</v>
      </c>
      <c r="E2117" t="s">
        <v>515</v>
      </c>
      <c r="F2117" t="s">
        <v>1351</v>
      </c>
      <c r="G2117" t="s">
        <v>1683</v>
      </c>
      <c r="H2117" t="s">
        <v>1351</v>
      </c>
      <c r="AS2117">
        <f>0.01*1000</f>
        <v>10</v>
      </c>
      <c r="AT2117">
        <f>0.0057*1000</f>
        <v>5.7</v>
      </c>
      <c r="AU2117">
        <f>0.0063*1000</f>
        <v>6.3</v>
      </c>
      <c r="AV2117">
        <v>6.3</v>
      </c>
      <c r="BR2117" t="s">
        <v>67</v>
      </c>
      <c r="BS2117" s="1">
        <v>44820</v>
      </c>
      <c r="BT2117" t="s">
        <v>2256</v>
      </c>
      <c r="BU2117" s="26">
        <v>82637</v>
      </c>
    </row>
    <row r="2118" spans="1:78" ht="18" x14ac:dyDescent="0.2">
      <c r="A2118" s="6" t="s">
        <v>94</v>
      </c>
      <c r="B2118" s="6"/>
      <c r="C2118" s="6" t="s">
        <v>1483</v>
      </c>
      <c r="D2118" s="6" t="s">
        <v>108</v>
      </c>
      <c r="E2118" s="6" t="s">
        <v>515</v>
      </c>
      <c r="F2118" s="6" t="s">
        <v>1351</v>
      </c>
      <c r="G2118" s="6" t="s">
        <v>1683</v>
      </c>
      <c r="H2118" s="6" t="s">
        <v>1351</v>
      </c>
      <c r="I2118" s="6"/>
      <c r="J2118" s="6"/>
      <c r="K2118" s="6"/>
      <c r="L2118" s="6"/>
      <c r="M2118" s="6"/>
      <c r="N2118" s="6"/>
      <c r="O2118" s="6"/>
      <c r="P2118" s="6"/>
      <c r="Q2118" s="6"/>
      <c r="R2118" s="6"/>
      <c r="S2118" s="6"/>
      <c r="T2118" s="6"/>
      <c r="U2118" s="6"/>
      <c r="V2118" s="6"/>
      <c r="W2118" s="6"/>
      <c r="X2118" s="6"/>
      <c r="Y2118" s="6"/>
      <c r="Z2118" s="6"/>
      <c r="AA2118" s="6"/>
      <c r="AB2118" s="6"/>
      <c r="AC2118" s="6"/>
      <c r="AD2118" s="6"/>
      <c r="AE2118" s="6"/>
      <c r="AF2118" s="6"/>
      <c r="AG2118" s="6"/>
      <c r="AH2118" s="6"/>
      <c r="AI2118" s="6"/>
      <c r="AJ2118" s="6"/>
      <c r="AK2118" s="6"/>
      <c r="AL2118" s="6"/>
      <c r="AM2118" s="6"/>
      <c r="AN2118" s="6"/>
      <c r="AO2118" s="6"/>
      <c r="AP2118" s="6"/>
      <c r="AQ2118" s="6"/>
      <c r="AR2118" s="6"/>
      <c r="AS2118" s="6"/>
      <c r="AT2118" s="6"/>
      <c r="AU2118" s="6"/>
      <c r="AV2118" s="6"/>
      <c r="AW2118" s="6"/>
      <c r="AX2118" s="6"/>
      <c r="AY2118" s="6"/>
      <c r="AZ2118" s="6"/>
      <c r="BA2118" s="6"/>
      <c r="BB2118" s="6"/>
      <c r="BC2118" s="6"/>
      <c r="BD2118" s="6"/>
      <c r="BE2118" s="6"/>
      <c r="BF2118" s="6"/>
      <c r="BG2118" s="6"/>
      <c r="BH2118" s="6"/>
      <c r="BI2118" s="6"/>
      <c r="BJ2118" s="6">
        <f>AVERAGE(24,30)</f>
        <v>27</v>
      </c>
      <c r="BK2118" s="6"/>
      <c r="BL2118" s="6"/>
      <c r="BM2118" s="6"/>
      <c r="BN2118" s="6"/>
      <c r="BO2118" s="6"/>
      <c r="BP2118" s="6"/>
      <c r="BQ2118" s="6"/>
      <c r="BR2118" s="6" t="s">
        <v>67</v>
      </c>
      <c r="BS2118" s="7">
        <v>44820</v>
      </c>
      <c r="BT2118" s="6" t="s">
        <v>2256</v>
      </c>
      <c r="BU2118" s="27">
        <v>82637</v>
      </c>
      <c r="BV2118" s="6"/>
      <c r="BW2118" s="6"/>
    </row>
    <row r="2119" spans="1:78" x14ac:dyDescent="0.2">
      <c r="A2119" s="11" t="s">
        <v>1700</v>
      </c>
      <c r="B2119" s="11"/>
      <c r="C2119" s="11" t="s">
        <v>1483</v>
      </c>
      <c r="D2119" s="11" t="s">
        <v>108</v>
      </c>
      <c r="E2119" s="11" t="s">
        <v>515</v>
      </c>
      <c r="F2119" s="11" t="s">
        <v>1351</v>
      </c>
      <c r="G2119" s="11" t="s">
        <v>126</v>
      </c>
      <c r="H2119" s="11" t="s">
        <v>1684</v>
      </c>
      <c r="I2119" s="11"/>
      <c r="J2119" s="11"/>
      <c r="K2119" s="11"/>
      <c r="L2119" s="11"/>
      <c r="M2119" s="11"/>
      <c r="N2119" s="11"/>
      <c r="O2119" s="11"/>
      <c r="P2119" s="11"/>
      <c r="Q2119" s="11"/>
      <c r="R2119" s="11"/>
      <c r="S2119" s="11"/>
      <c r="T2119" s="11"/>
      <c r="U2119" s="11"/>
      <c r="V2119" s="11"/>
      <c r="W2119" s="11"/>
      <c r="X2119" s="11"/>
      <c r="Y2119" s="11"/>
      <c r="Z2119" s="11"/>
      <c r="AA2119" s="11"/>
      <c r="AB2119" s="11"/>
      <c r="AC2119" s="11"/>
      <c r="AD2119" s="11"/>
      <c r="AE2119" s="11"/>
      <c r="AF2119" s="11"/>
      <c r="AG2119" s="11"/>
      <c r="AH2119" s="11"/>
      <c r="AI2119" s="11"/>
      <c r="AJ2119" s="11"/>
      <c r="AK2119" s="11"/>
      <c r="AL2119" s="11"/>
      <c r="AM2119" s="11"/>
      <c r="AN2119" s="11"/>
      <c r="AO2119" s="11"/>
      <c r="AP2119" s="11"/>
      <c r="AQ2119" s="11"/>
      <c r="AR2119" s="11"/>
      <c r="AS2119" s="11"/>
      <c r="AT2119" s="11"/>
      <c r="AU2119" s="11"/>
      <c r="AV2119" s="11"/>
      <c r="AW2119" s="11"/>
      <c r="AX2119" s="11"/>
      <c r="AY2119" s="11"/>
      <c r="AZ2119" s="11"/>
      <c r="BA2119" s="11"/>
      <c r="BB2119" s="11"/>
      <c r="BC2119" s="11"/>
      <c r="BD2119" s="11"/>
      <c r="BE2119" s="11"/>
      <c r="BF2119" s="11"/>
      <c r="BG2119" s="11"/>
      <c r="BH2119" s="11"/>
      <c r="BI2119" s="11"/>
      <c r="BJ2119" s="11"/>
      <c r="BK2119" s="11"/>
      <c r="BL2119" s="11"/>
      <c r="BM2119" s="11"/>
      <c r="BN2119" s="11"/>
      <c r="BO2119" s="11"/>
      <c r="BP2119" s="11"/>
      <c r="BQ2119" s="11"/>
      <c r="BR2119" s="11"/>
      <c r="BS2119" s="11"/>
      <c r="BT2119" s="11"/>
      <c r="BU2119" s="11"/>
      <c r="BV2119" s="11"/>
      <c r="BW2119" s="11"/>
    </row>
    <row r="2120" spans="1:78" x14ac:dyDescent="0.2">
      <c r="A2120" s="6"/>
      <c r="B2120" s="6"/>
      <c r="C2120" s="6" t="s">
        <v>1483</v>
      </c>
      <c r="D2120" s="6" t="s">
        <v>108</v>
      </c>
      <c r="E2120" s="6" t="s">
        <v>515</v>
      </c>
      <c r="F2120" s="6" t="s">
        <v>1351</v>
      </c>
      <c r="G2120" s="6" t="s">
        <v>126</v>
      </c>
      <c r="H2120" s="6" t="s">
        <v>1684</v>
      </c>
      <c r="I2120" s="6"/>
      <c r="J2120" s="6"/>
      <c r="K2120" s="6"/>
      <c r="L2120" s="6"/>
      <c r="M2120" s="6"/>
      <c r="N2120" s="6"/>
      <c r="O2120" s="6"/>
      <c r="P2120" s="6"/>
      <c r="Q2120" s="6"/>
      <c r="R2120" s="6"/>
      <c r="S2120" s="6"/>
      <c r="T2120" s="6"/>
      <c r="U2120" s="6"/>
      <c r="V2120" s="6"/>
      <c r="W2120" s="6"/>
      <c r="X2120" s="6"/>
      <c r="Y2120" s="6"/>
      <c r="Z2120" s="6"/>
      <c r="AA2120" s="6"/>
      <c r="AB2120" s="6"/>
      <c r="AC2120" s="6"/>
      <c r="AD2120" s="6"/>
      <c r="AE2120" s="6"/>
      <c r="AF2120" s="6"/>
      <c r="AG2120" s="6"/>
      <c r="AH2120" s="6"/>
      <c r="AI2120" s="6"/>
      <c r="AJ2120" s="6"/>
      <c r="AK2120" s="6"/>
      <c r="AL2120" s="6"/>
      <c r="AM2120" s="6"/>
      <c r="AN2120" s="6"/>
      <c r="AO2120" s="6"/>
      <c r="AP2120" s="6"/>
      <c r="AQ2120" s="6"/>
      <c r="AR2120" s="6"/>
      <c r="AS2120" s="6"/>
      <c r="AT2120" s="6"/>
      <c r="AU2120" s="6"/>
      <c r="AV2120" s="6"/>
      <c r="AW2120" s="6">
        <v>9</v>
      </c>
      <c r="AX2120" s="6"/>
      <c r="AY2120" s="6">
        <v>6.5</v>
      </c>
      <c r="AZ2120" s="6">
        <v>6.5</v>
      </c>
      <c r="BA2120" s="6">
        <v>9</v>
      </c>
      <c r="BB2120" s="6"/>
      <c r="BC2120" s="6"/>
      <c r="BD2120" s="6">
        <v>7.5</v>
      </c>
      <c r="BE2120" s="6">
        <v>9</v>
      </c>
      <c r="BF2120" s="6"/>
      <c r="BG2120" s="6"/>
      <c r="BH2120" s="6">
        <v>7</v>
      </c>
      <c r="BI2120" s="6"/>
      <c r="BJ2120" s="6">
        <v>28</v>
      </c>
      <c r="BK2120" s="6"/>
      <c r="BL2120" s="6"/>
      <c r="BM2120" s="6"/>
      <c r="BN2120" s="6"/>
      <c r="BO2120" s="6"/>
      <c r="BP2120" s="6"/>
      <c r="BQ2120" s="6"/>
      <c r="BR2120" s="6" t="s">
        <v>67</v>
      </c>
      <c r="BS2120" s="7">
        <v>44964</v>
      </c>
      <c r="BT2120" s="6" t="s">
        <v>3669</v>
      </c>
      <c r="BU2120" s="58" t="s">
        <v>3702</v>
      </c>
      <c r="BV2120" s="6"/>
      <c r="BW2120" s="6"/>
      <c r="BX2120" s="6"/>
      <c r="BY2120" s="6"/>
      <c r="BZ2120" s="6"/>
    </row>
    <row r="2121" spans="1:78" x14ac:dyDescent="0.2">
      <c r="A2121" s="11" t="s">
        <v>1700</v>
      </c>
      <c r="B2121" s="11"/>
      <c r="C2121" s="11" t="s">
        <v>1483</v>
      </c>
      <c r="D2121" s="11" t="s">
        <v>108</v>
      </c>
      <c r="E2121" s="11" t="s">
        <v>515</v>
      </c>
      <c r="F2121" s="11" t="s">
        <v>1351</v>
      </c>
      <c r="G2121" s="11" t="s">
        <v>335</v>
      </c>
      <c r="H2121" s="11" t="s">
        <v>1368</v>
      </c>
      <c r="I2121" s="11"/>
      <c r="J2121" s="11"/>
      <c r="K2121" s="11"/>
      <c r="L2121" s="11"/>
      <c r="M2121" s="11"/>
      <c r="N2121" s="11"/>
      <c r="O2121" s="11"/>
      <c r="P2121" s="11"/>
      <c r="Q2121" s="11"/>
      <c r="R2121" s="11"/>
      <c r="S2121" s="11"/>
      <c r="T2121" s="11"/>
      <c r="U2121" s="11"/>
      <c r="V2121" s="11"/>
      <c r="W2121" s="11"/>
      <c r="X2121" s="11"/>
      <c r="Y2121" s="11"/>
      <c r="Z2121" s="11"/>
      <c r="AA2121" s="11"/>
      <c r="AB2121" s="11"/>
      <c r="AC2121" s="11"/>
      <c r="AD2121" s="11"/>
      <c r="AE2121" s="11"/>
      <c r="AF2121" s="11"/>
      <c r="AG2121" s="11"/>
      <c r="AH2121" s="11"/>
      <c r="AI2121" s="11"/>
      <c r="AJ2121" s="11"/>
      <c r="AK2121" s="11"/>
      <c r="AL2121" s="11"/>
      <c r="AM2121" s="11"/>
      <c r="AN2121" s="11"/>
      <c r="AO2121" s="11"/>
      <c r="AP2121" s="11"/>
      <c r="AQ2121" s="11"/>
      <c r="AR2121" s="11"/>
      <c r="AS2121" s="11"/>
      <c r="AT2121" s="11"/>
      <c r="AU2121" s="11"/>
      <c r="AV2121" s="11"/>
      <c r="AW2121" s="11"/>
      <c r="AX2121" s="11"/>
      <c r="AY2121" s="11"/>
      <c r="AZ2121" s="11"/>
      <c r="BA2121" s="11"/>
      <c r="BB2121" s="11"/>
      <c r="BC2121" s="11"/>
      <c r="BD2121" s="11"/>
      <c r="BE2121" s="11"/>
      <c r="BF2121" s="11"/>
      <c r="BG2121" s="11"/>
      <c r="BH2121" s="11"/>
      <c r="BI2121" s="11"/>
      <c r="BJ2121" s="11"/>
      <c r="BK2121" s="11"/>
      <c r="BL2121" s="11"/>
      <c r="BM2121" s="11"/>
      <c r="BN2121" s="11"/>
      <c r="BO2121" s="11"/>
      <c r="BP2121" s="11"/>
      <c r="BQ2121" s="11"/>
      <c r="BR2121" s="11"/>
      <c r="BS2121" s="11"/>
      <c r="BT2121" s="11"/>
      <c r="BU2121" s="11"/>
      <c r="BV2121" s="11"/>
      <c r="BW2121" s="11"/>
    </row>
    <row r="2122" spans="1:78" x14ac:dyDescent="0.2">
      <c r="C2122" t="s">
        <v>1483</v>
      </c>
      <c r="D2122" t="s">
        <v>108</v>
      </c>
      <c r="E2122" t="s">
        <v>515</v>
      </c>
      <c r="F2122" t="s">
        <v>1351</v>
      </c>
      <c r="G2122" t="s">
        <v>335</v>
      </c>
      <c r="H2122" t="s">
        <v>1368</v>
      </c>
      <c r="AC2122">
        <v>8</v>
      </c>
      <c r="AF2122">
        <v>10</v>
      </c>
      <c r="AG2122">
        <v>6.7</v>
      </c>
      <c r="AJ2122">
        <v>8.5</v>
      </c>
      <c r="AO2122">
        <v>8</v>
      </c>
      <c r="AR2122">
        <v>5</v>
      </c>
      <c r="BA2122">
        <v>9</v>
      </c>
      <c r="BD2122">
        <v>8</v>
      </c>
      <c r="BE2122">
        <v>8.5</v>
      </c>
      <c r="BH2122">
        <v>6.8</v>
      </c>
      <c r="BR2122" t="s">
        <v>67</v>
      </c>
      <c r="BS2122" s="1">
        <v>44797</v>
      </c>
      <c r="BT2122" t="s">
        <v>73</v>
      </c>
      <c r="BU2122">
        <v>36083</v>
      </c>
      <c r="BV2122" t="s">
        <v>60</v>
      </c>
      <c r="BW2122" t="s">
        <v>73</v>
      </c>
    </row>
    <row r="2123" spans="1:78" x14ac:dyDescent="0.2">
      <c r="C2123" t="s">
        <v>1483</v>
      </c>
      <c r="D2123" t="s">
        <v>108</v>
      </c>
      <c r="E2123" t="s">
        <v>515</v>
      </c>
      <c r="F2123" t="s">
        <v>1351</v>
      </c>
      <c r="G2123" t="s">
        <v>335</v>
      </c>
      <c r="H2123" t="s">
        <v>1351</v>
      </c>
      <c r="Y2123">
        <v>8</v>
      </c>
      <c r="AB2123">
        <v>8</v>
      </c>
      <c r="AG2123">
        <v>6</v>
      </c>
      <c r="BE2123">
        <v>8.5</v>
      </c>
      <c r="BF2123">
        <v>6</v>
      </c>
      <c r="BH2123">
        <v>6</v>
      </c>
      <c r="BR2123" t="s">
        <v>67</v>
      </c>
      <c r="BS2123" s="1">
        <v>44797</v>
      </c>
      <c r="BT2123" t="s">
        <v>73</v>
      </c>
      <c r="BU2123">
        <v>36083</v>
      </c>
      <c r="BV2123" t="s">
        <v>60</v>
      </c>
      <c r="BW2123" t="s">
        <v>73</v>
      </c>
    </row>
    <row r="2124" spans="1:78" x14ac:dyDescent="0.2">
      <c r="C2124" t="s">
        <v>1483</v>
      </c>
      <c r="D2124" t="s">
        <v>108</v>
      </c>
      <c r="E2124" t="s">
        <v>515</v>
      </c>
      <c r="F2124" t="s">
        <v>1351</v>
      </c>
      <c r="G2124" t="s">
        <v>335</v>
      </c>
      <c r="H2124" t="s">
        <v>1351</v>
      </c>
      <c r="BE2124">
        <v>8.1999999999999993</v>
      </c>
      <c r="BR2124" t="s">
        <v>67</v>
      </c>
      <c r="BS2124" s="1">
        <v>44797</v>
      </c>
      <c r="BT2124" t="s">
        <v>73</v>
      </c>
      <c r="BU2124">
        <v>36083</v>
      </c>
      <c r="BV2124" t="s">
        <v>60</v>
      </c>
      <c r="BW2124" t="s">
        <v>73</v>
      </c>
    </row>
    <row r="2125" spans="1:78" x14ac:dyDescent="0.2">
      <c r="A2125" s="11" t="s">
        <v>1700</v>
      </c>
      <c r="B2125" s="11"/>
      <c r="C2125" s="11" t="s">
        <v>1483</v>
      </c>
      <c r="D2125" s="11" t="s">
        <v>108</v>
      </c>
      <c r="E2125" s="11" t="s">
        <v>515</v>
      </c>
      <c r="F2125" s="11" t="s">
        <v>1351</v>
      </c>
      <c r="G2125" s="11" t="s">
        <v>1358</v>
      </c>
      <c r="H2125" s="11" t="s">
        <v>1367</v>
      </c>
      <c r="I2125" s="11"/>
      <c r="J2125" s="11"/>
      <c r="K2125" s="11"/>
      <c r="L2125" s="11"/>
      <c r="M2125" s="11"/>
      <c r="N2125" s="11"/>
      <c r="O2125" s="11"/>
      <c r="P2125" s="11"/>
      <c r="Q2125" s="11"/>
      <c r="R2125" s="11"/>
      <c r="S2125" s="11"/>
      <c r="T2125" s="11"/>
      <c r="U2125" s="11"/>
      <c r="V2125" s="11"/>
      <c r="W2125" s="11"/>
      <c r="X2125" s="11"/>
      <c r="Y2125" s="11"/>
      <c r="Z2125" s="11"/>
      <c r="AA2125" s="11"/>
      <c r="AB2125" s="11"/>
      <c r="AC2125" s="11"/>
      <c r="AD2125" s="11"/>
      <c r="AE2125" s="11"/>
      <c r="AF2125" s="11"/>
      <c r="AG2125" s="11"/>
      <c r="AH2125" s="11"/>
      <c r="AI2125" s="11"/>
      <c r="AJ2125" s="11"/>
      <c r="AK2125" s="11"/>
      <c r="AL2125" s="11"/>
      <c r="AM2125" s="11"/>
      <c r="AN2125" s="11"/>
      <c r="AO2125" s="11"/>
      <c r="AP2125" s="11"/>
      <c r="AQ2125" s="11"/>
      <c r="AR2125" s="11"/>
      <c r="AS2125" s="11"/>
      <c r="AT2125" s="11"/>
      <c r="AU2125" s="11"/>
      <c r="AV2125" s="11"/>
      <c r="AW2125" s="11"/>
      <c r="AX2125" s="11"/>
      <c r="AY2125" s="11"/>
      <c r="AZ2125" s="11"/>
      <c r="BA2125" s="11"/>
      <c r="BB2125" s="11"/>
      <c r="BC2125" s="11"/>
      <c r="BD2125" s="11"/>
      <c r="BE2125" s="11"/>
      <c r="BF2125" s="11"/>
      <c r="BG2125" s="11"/>
      <c r="BH2125" s="11"/>
      <c r="BI2125" s="11"/>
      <c r="BJ2125" s="11"/>
      <c r="BK2125" s="11"/>
      <c r="BL2125" s="11"/>
      <c r="BM2125" s="11"/>
      <c r="BN2125" s="11"/>
      <c r="BO2125" s="11"/>
      <c r="BP2125" s="11"/>
      <c r="BQ2125" s="11"/>
      <c r="BR2125" s="11"/>
      <c r="BS2125" s="11"/>
      <c r="BT2125" s="11"/>
      <c r="BU2125" s="11"/>
      <c r="BV2125" s="11"/>
      <c r="BW2125" s="11"/>
    </row>
    <row r="2126" spans="1:78" x14ac:dyDescent="0.2">
      <c r="C2126" t="s">
        <v>1483</v>
      </c>
      <c r="D2126" t="s">
        <v>108</v>
      </c>
      <c r="E2126" t="s">
        <v>515</v>
      </c>
      <c r="F2126" t="s">
        <v>1351</v>
      </c>
      <c r="G2126" t="s">
        <v>1358</v>
      </c>
      <c r="H2126" t="s">
        <v>1367</v>
      </c>
      <c r="U2126">
        <v>6</v>
      </c>
      <c r="X2126">
        <v>7</v>
      </c>
      <c r="AC2126">
        <v>7</v>
      </c>
      <c r="AF2126">
        <v>9.5</v>
      </c>
      <c r="AS2126">
        <v>7</v>
      </c>
      <c r="AV2126">
        <v>4.5999999999999996</v>
      </c>
      <c r="AW2126">
        <v>7.5</v>
      </c>
      <c r="AZ2126">
        <v>6</v>
      </c>
      <c r="BR2126" t="s">
        <v>67</v>
      </c>
      <c r="BS2126" s="1">
        <v>44797</v>
      </c>
      <c r="BT2126" t="s">
        <v>73</v>
      </c>
      <c r="BU2126">
        <v>36083</v>
      </c>
      <c r="BV2126" t="s">
        <v>60</v>
      </c>
      <c r="BW2126" t="s">
        <v>73</v>
      </c>
    </row>
    <row r="2127" spans="1:78" x14ac:dyDescent="0.2">
      <c r="A2127" s="6"/>
      <c r="B2127" s="6"/>
      <c r="C2127" s="6" t="s">
        <v>1483</v>
      </c>
      <c r="D2127" s="6" t="s">
        <v>108</v>
      </c>
      <c r="E2127" s="6" t="s">
        <v>515</v>
      </c>
      <c r="F2127" s="6" t="s">
        <v>1351</v>
      </c>
      <c r="G2127" s="6" t="s">
        <v>1358</v>
      </c>
      <c r="H2127" s="6" t="s">
        <v>1367</v>
      </c>
      <c r="I2127" s="6"/>
      <c r="J2127" s="6"/>
      <c r="K2127" s="6"/>
      <c r="L2127" s="6"/>
      <c r="M2127" s="6"/>
      <c r="N2127" s="6"/>
      <c r="O2127" s="6"/>
      <c r="P2127" s="6"/>
      <c r="Q2127" s="6"/>
      <c r="R2127" s="6"/>
      <c r="S2127" s="6"/>
      <c r="T2127" s="6"/>
      <c r="U2127" s="6"/>
      <c r="V2127" s="6"/>
      <c r="W2127" s="6"/>
      <c r="X2127" s="6"/>
      <c r="Y2127" s="6"/>
      <c r="Z2127" s="6"/>
      <c r="AA2127" s="6"/>
      <c r="AB2127" s="6"/>
      <c r="AC2127" s="6"/>
      <c r="AD2127" s="6"/>
      <c r="AE2127" s="6"/>
      <c r="AF2127" s="6"/>
      <c r="AG2127" s="6"/>
      <c r="AH2127" s="6"/>
      <c r="AI2127" s="6"/>
      <c r="AJ2127" s="6"/>
      <c r="AK2127" s="6"/>
      <c r="AL2127" s="6"/>
      <c r="AM2127" s="6"/>
      <c r="AN2127" s="6"/>
      <c r="AO2127" s="6"/>
      <c r="AP2127" s="6"/>
      <c r="AQ2127" s="6"/>
      <c r="AR2127" s="6"/>
      <c r="AS2127" s="6"/>
      <c r="AT2127" s="6"/>
      <c r="AU2127" s="6"/>
      <c r="AV2127" s="6"/>
      <c r="AW2127" s="6"/>
      <c r="AX2127" s="6"/>
      <c r="AY2127" s="6"/>
      <c r="AZ2127" s="6"/>
      <c r="BA2127" s="6"/>
      <c r="BB2127" s="6"/>
      <c r="BC2127" s="6"/>
      <c r="BD2127" s="6"/>
      <c r="BE2127" s="6"/>
      <c r="BF2127" s="6"/>
      <c r="BG2127" s="6"/>
      <c r="BH2127" s="6"/>
      <c r="BI2127" s="6"/>
      <c r="BJ2127" s="6"/>
      <c r="BK2127" s="6"/>
      <c r="BL2127" s="6">
        <v>30</v>
      </c>
      <c r="BM2127" s="6"/>
      <c r="BN2127" s="6"/>
      <c r="BO2127" s="6"/>
      <c r="BP2127" s="6"/>
      <c r="BQ2127" s="6"/>
      <c r="BR2127" s="6" t="s">
        <v>67</v>
      </c>
      <c r="BS2127" s="7">
        <v>44965</v>
      </c>
      <c r="BT2127" s="6" t="s">
        <v>3669</v>
      </c>
      <c r="BU2127" s="58" t="s">
        <v>3702</v>
      </c>
      <c r="BV2127" s="6"/>
      <c r="BW2127" s="6"/>
      <c r="BX2127" s="6"/>
      <c r="BY2127" s="6"/>
      <c r="BZ2127" s="6"/>
    </row>
    <row r="2128" spans="1:78" x14ac:dyDescent="0.2">
      <c r="A2128" s="6"/>
      <c r="B2128" s="6"/>
      <c r="C2128" s="6" t="s">
        <v>1483</v>
      </c>
      <c r="D2128" s="6" t="s">
        <v>108</v>
      </c>
      <c r="E2128" s="6" t="s">
        <v>515</v>
      </c>
      <c r="F2128" s="6" t="s">
        <v>1351</v>
      </c>
      <c r="G2128" s="6" t="s">
        <v>1358</v>
      </c>
      <c r="H2128" s="6" t="s">
        <v>1351</v>
      </c>
      <c r="I2128" s="6"/>
      <c r="J2128" s="6"/>
      <c r="K2128" s="6"/>
      <c r="L2128" s="6"/>
      <c r="M2128" s="6"/>
      <c r="N2128" s="6"/>
      <c r="O2128" s="6"/>
      <c r="P2128" s="6"/>
      <c r="Q2128" s="6"/>
      <c r="R2128" s="6"/>
      <c r="S2128" s="6"/>
      <c r="T2128" s="6"/>
      <c r="U2128" s="6"/>
      <c r="V2128" s="6"/>
      <c r="W2128" s="6"/>
      <c r="X2128" s="6"/>
      <c r="Y2128" s="6"/>
      <c r="Z2128" s="6"/>
      <c r="AA2128" s="6"/>
      <c r="AB2128" s="6"/>
      <c r="AC2128" s="6"/>
      <c r="AD2128" s="6"/>
      <c r="AE2128" s="6"/>
      <c r="AF2128" s="6"/>
      <c r="AG2128" s="6"/>
      <c r="AH2128" s="6"/>
      <c r="AI2128" s="6"/>
      <c r="AJ2128" s="6"/>
      <c r="AK2128" s="6"/>
      <c r="AL2128" s="6"/>
      <c r="AM2128" s="6"/>
      <c r="AN2128" s="6"/>
      <c r="AO2128" s="6"/>
      <c r="AP2128" s="6"/>
      <c r="AQ2128" s="6"/>
      <c r="AR2128" s="6"/>
      <c r="AS2128" s="6"/>
      <c r="AT2128" s="6"/>
      <c r="AU2128" s="6"/>
      <c r="AV2128" s="6"/>
      <c r="AW2128" s="6"/>
      <c r="AX2128" s="6"/>
      <c r="AY2128" s="6"/>
      <c r="AZ2128" s="6"/>
      <c r="BA2128" s="6"/>
      <c r="BB2128" s="6"/>
      <c r="BC2128" s="6"/>
      <c r="BD2128" s="6"/>
      <c r="BE2128" s="6"/>
      <c r="BF2128" s="6"/>
      <c r="BG2128" s="6"/>
      <c r="BH2128" s="6"/>
      <c r="BI2128" s="6"/>
      <c r="BJ2128" s="6"/>
      <c r="BK2128" s="6"/>
      <c r="BL2128" s="6">
        <v>26</v>
      </c>
      <c r="BM2128" s="6"/>
      <c r="BN2128" s="6"/>
      <c r="BO2128" s="6"/>
      <c r="BP2128" s="6"/>
      <c r="BQ2128" s="6"/>
      <c r="BR2128" s="6" t="s">
        <v>67</v>
      </c>
      <c r="BS2128" s="7">
        <v>44965</v>
      </c>
      <c r="BT2128" s="6" t="s">
        <v>3669</v>
      </c>
      <c r="BU2128" s="58" t="s">
        <v>3702</v>
      </c>
      <c r="BV2128" s="6"/>
      <c r="BW2128" s="6"/>
      <c r="BX2128" s="6"/>
      <c r="BY2128" s="6"/>
      <c r="BZ2128" s="6"/>
    </row>
    <row r="2129" spans="1:78" x14ac:dyDescent="0.2">
      <c r="A2129" s="11" t="s">
        <v>1700</v>
      </c>
      <c r="B2129" s="11"/>
      <c r="C2129" s="11" t="s">
        <v>1483</v>
      </c>
      <c r="D2129" s="11" t="s">
        <v>108</v>
      </c>
      <c r="E2129" s="11" t="s">
        <v>515</v>
      </c>
      <c r="F2129" s="11" t="s">
        <v>1351</v>
      </c>
      <c r="G2129" s="11" t="s">
        <v>1358</v>
      </c>
      <c r="H2129" s="11" t="s">
        <v>1359</v>
      </c>
      <c r="I2129" s="11"/>
      <c r="J2129" s="11"/>
      <c r="K2129" s="11"/>
      <c r="L2129" s="11"/>
      <c r="M2129" s="11"/>
      <c r="N2129" s="11"/>
      <c r="O2129" s="11"/>
      <c r="P2129" s="11"/>
      <c r="Q2129" s="11"/>
      <c r="R2129" s="11"/>
      <c r="S2129" s="11"/>
      <c r="T2129" s="11"/>
      <c r="U2129" s="11"/>
      <c r="V2129" s="11"/>
      <c r="W2129" s="11"/>
      <c r="X2129" s="11"/>
      <c r="Y2129" s="11"/>
      <c r="Z2129" s="11"/>
      <c r="AA2129" s="11"/>
      <c r="AB2129" s="11"/>
      <c r="AC2129" s="11"/>
      <c r="AD2129" s="11"/>
      <c r="AE2129" s="11"/>
      <c r="AF2129" s="11"/>
      <c r="AG2129" s="11"/>
      <c r="AH2129" s="11"/>
      <c r="AI2129" s="11"/>
      <c r="AJ2129" s="11"/>
      <c r="AK2129" s="11"/>
      <c r="AL2129" s="11"/>
      <c r="AM2129" s="11"/>
      <c r="AN2129" s="11"/>
      <c r="AO2129" s="11"/>
      <c r="AP2129" s="11"/>
      <c r="AQ2129" s="11"/>
      <c r="AR2129" s="11"/>
      <c r="AS2129" s="11"/>
      <c r="AT2129" s="11"/>
      <c r="AU2129" s="11"/>
      <c r="AV2129" s="11"/>
      <c r="AW2129" s="11"/>
      <c r="AX2129" s="11"/>
      <c r="AY2129" s="11"/>
      <c r="AZ2129" s="11"/>
      <c r="BA2129" s="11"/>
      <c r="BB2129" s="11"/>
      <c r="BC2129" s="11"/>
      <c r="BD2129" s="11"/>
      <c r="BE2129" s="11"/>
      <c r="BF2129" s="11"/>
      <c r="BG2129" s="11"/>
      <c r="BH2129" s="11"/>
      <c r="BI2129" s="11"/>
      <c r="BJ2129" s="11"/>
      <c r="BK2129" s="11"/>
      <c r="BL2129" s="11"/>
      <c r="BM2129" s="11"/>
      <c r="BN2129" s="11"/>
      <c r="BO2129" s="11"/>
      <c r="BP2129" s="11"/>
      <c r="BQ2129" s="11"/>
      <c r="BR2129" s="11"/>
      <c r="BS2129" s="11"/>
      <c r="BT2129" s="11"/>
      <c r="BU2129" s="11"/>
      <c r="BV2129" s="11"/>
      <c r="BW2129" s="11"/>
    </row>
    <row r="2130" spans="1:78" x14ac:dyDescent="0.2">
      <c r="A2130" t="s">
        <v>737</v>
      </c>
      <c r="C2130" t="s">
        <v>1483</v>
      </c>
      <c r="D2130" t="s">
        <v>108</v>
      </c>
      <c r="E2130" t="s">
        <v>515</v>
      </c>
      <c r="F2130" t="s">
        <v>1351</v>
      </c>
      <c r="G2130" t="s">
        <v>1358</v>
      </c>
      <c r="H2130" t="s">
        <v>1359</v>
      </c>
      <c r="U2130">
        <v>6.6</v>
      </c>
      <c r="X2130">
        <v>8.6</v>
      </c>
      <c r="Y2130">
        <v>8.5</v>
      </c>
      <c r="AB2130">
        <v>11</v>
      </c>
      <c r="AC2130">
        <v>9</v>
      </c>
      <c r="AF2130">
        <v>11</v>
      </c>
      <c r="BR2130" t="s">
        <v>67</v>
      </c>
      <c r="BS2130" s="1">
        <v>44797</v>
      </c>
      <c r="BT2130" t="s">
        <v>73</v>
      </c>
      <c r="BU2130">
        <v>36083</v>
      </c>
      <c r="BV2130" t="s">
        <v>60</v>
      </c>
      <c r="BW2130" t="s">
        <v>73</v>
      </c>
    </row>
    <row r="2131" spans="1:78" s="2" customFormat="1" x14ac:dyDescent="0.2">
      <c r="A2131" t="s">
        <v>741</v>
      </c>
      <c r="B2131"/>
      <c r="C2131" t="s">
        <v>1483</v>
      </c>
      <c r="D2131" t="s">
        <v>108</v>
      </c>
      <c r="E2131" t="s">
        <v>515</v>
      </c>
      <c r="F2131" t="s">
        <v>1351</v>
      </c>
      <c r="G2131" t="s">
        <v>1358</v>
      </c>
      <c r="H2131" t="s">
        <v>1359</v>
      </c>
      <c r="I2131"/>
      <c r="J2131"/>
      <c r="K2131"/>
      <c r="L2131"/>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v>11.2</v>
      </c>
      <c r="BB2131"/>
      <c r="BC2131"/>
      <c r="BD2131">
        <v>8</v>
      </c>
      <c r="BE2131">
        <v>11.4</v>
      </c>
      <c r="BF2131"/>
      <c r="BG2131"/>
      <c r="BH2131">
        <v>6.6</v>
      </c>
      <c r="BI2131"/>
      <c r="BJ2131"/>
      <c r="BK2131"/>
      <c r="BL2131"/>
      <c r="BM2131"/>
      <c r="BN2131"/>
      <c r="BO2131"/>
      <c r="BP2131"/>
      <c r="BQ2131"/>
      <c r="BR2131" t="s">
        <v>67</v>
      </c>
      <c r="BS2131" s="1">
        <v>44797</v>
      </c>
      <c r="BT2131" t="s">
        <v>73</v>
      </c>
      <c r="BU2131">
        <v>36083</v>
      </c>
      <c r="BV2131" t="s">
        <v>60</v>
      </c>
      <c r="BW2131" t="s">
        <v>73</v>
      </c>
      <c r="BX2131"/>
      <c r="BY2131"/>
      <c r="BZ2131"/>
    </row>
    <row r="2132" spans="1:78" x14ac:dyDescent="0.2">
      <c r="A2132" s="11" t="s">
        <v>1700</v>
      </c>
      <c r="B2132" s="11"/>
      <c r="C2132" s="11" t="s">
        <v>1483</v>
      </c>
      <c r="D2132" s="11" t="s">
        <v>108</v>
      </c>
      <c r="E2132" s="11" t="s">
        <v>515</v>
      </c>
      <c r="F2132" s="11" t="s">
        <v>1351</v>
      </c>
      <c r="G2132" s="11" t="s">
        <v>1358</v>
      </c>
      <c r="H2132" s="11" t="s">
        <v>1185</v>
      </c>
      <c r="I2132" s="11"/>
      <c r="J2132" s="11"/>
      <c r="K2132" s="11"/>
      <c r="L2132" s="11"/>
      <c r="M2132" s="11"/>
      <c r="N2132" s="11"/>
      <c r="O2132" s="11"/>
      <c r="P2132" s="11"/>
      <c r="Q2132" s="11"/>
      <c r="R2132" s="11"/>
      <c r="S2132" s="11"/>
      <c r="T2132" s="11"/>
      <c r="U2132" s="11"/>
      <c r="V2132" s="11"/>
      <c r="W2132" s="11"/>
      <c r="X2132" s="11"/>
      <c r="Y2132" s="11"/>
      <c r="Z2132" s="11"/>
      <c r="AA2132" s="11"/>
      <c r="AB2132" s="11"/>
      <c r="AC2132" s="11"/>
      <c r="AD2132" s="11"/>
      <c r="AE2132" s="11"/>
      <c r="AF2132" s="11"/>
      <c r="AG2132" s="11"/>
      <c r="AH2132" s="11"/>
      <c r="AI2132" s="11"/>
      <c r="AJ2132" s="11"/>
      <c r="AK2132" s="11"/>
      <c r="AL2132" s="11"/>
      <c r="AM2132" s="11"/>
      <c r="AN2132" s="11"/>
      <c r="AO2132" s="11"/>
      <c r="AP2132" s="11"/>
      <c r="AQ2132" s="11"/>
      <c r="AR2132" s="11"/>
      <c r="AS2132" s="11"/>
      <c r="AT2132" s="11"/>
      <c r="AU2132" s="11"/>
      <c r="AV2132" s="11"/>
      <c r="AW2132" s="11"/>
      <c r="AX2132" s="11"/>
      <c r="AY2132" s="11"/>
      <c r="AZ2132" s="11"/>
      <c r="BA2132" s="11"/>
      <c r="BB2132" s="11"/>
      <c r="BC2132" s="11"/>
      <c r="BD2132" s="11"/>
      <c r="BE2132" s="11"/>
      <c r="BF2132" s="11"/>
      <c r="BG2132" s="11"/>
      <c r="BH2132" s="11"/>
      <c r="BI2132" s="11"/>
      <c r="BJ2132" s="11"/>
      <c r="BK2132" s="11"/>
      <c r="BL2132" s="11"/>
      <c r="BM2132" s="11"/>
      <c r="BN2132" s="11"/>
      <c r="BO2132" s="11"/>
      <c r="BP2132" s="11"/>
      <c r="BQ2132" s="11"/>
      <c r="BR2132" s="11"/>
      <c r="BS2132" s="11"/>
      <c r="BT2132" s="11"/>
      <c r="BU2132" s="11"/>
      <c r="BV2132" s="11"/>
      <c r="BW2132" s="11"/>
    </row>
    <row r="2133" spans="1:78" x14ac:dyDescent="0.2">
      <c r="A2133" s="6"/>
      <c r="B2133" s="6"/>
      <c r="C2133" s="6" t="s">
        <v>1483</v>
      </c>
      <c r="D2133" s="6" t="s">
        <v>108</v>
      </c>
      <c r="E2133" s="6" t="s">
        <v>515</v>
      </c>
      <c r="F2133" s="6" t="s">
        <v>1351</v>
      </c>
      <c r="G2133" s="6" t="s">
        <v>1358</v>
      </c>
      <c r="H2133" s="6" t="s">
        <v>1185</v>
      </c>
      <c r="I2133" s="6"/>
      <c r="J2133" s="6"/>
      <c r="K2133" s="6"/>
      <c r="L2133" s="6"/>
      <c r="M2133" s="6"/>
      <c r="N2133" s="6"/>
      <c r="O2133" s="6"/>
      <c r="P2133" s="6"/>
      <c r="Q2133" s="6"/>
      <c r="R2133" s="6"/>
      <c r="S2133" s="6"/>
      <c r="T2133" s="6"/>
      <c r="U2133" s="6"/>
      <c r="V2133" s="6"/>
      <c r="W2133" s="6"/>
      <c r="X2133" s="6"/>
      <c r="Y2133" s="6"/>
      <c r="Z2133" s="6"/>
      <c r="AA2133" s="6"/>
      <c r="AB2133" s="6"/>
      <c r="AC2133" s="6"/>
      <c r="AD2133" s="6"/>
      <c r="AE2133" s="6"/>
      <c r="AF2133" s="6"/>
      <c r="AG2133" s="6"/>
      <c r="AH2133" s="6"/>
      <c r="AI2133" s="6"/>
      <c r="AJ2133" s="6"/>
      <c r="AK2133" s="6"/>
      <c r="AL2133" s="6"/>
      <c r="AM2133" s="6"/>
      <c r="AN2133" s="6"/>
      <c r="AO2133" s="6"/>
      <c r="AP2133" s="6"/>
      <c r="AQ2133" s="6"/>
      <c r="AR2133" s="6"/>
      <c r="AS2133" s="6"/>
      <c r="AT2133" s="6"/>
      <c r="AU2133" s="6"/>
      <c r="AV2133" s="6"/>
      <c r="AW2133" s="6"/>
      <c r="AX2133" s="6"/>
      <c r="AY2133" s="6"/>
      <c r="AZ2133" s="6"/>
      <c r="BA2133" s="6"/>
      <c r="BB2133" s="6"/>
      <c r="BC2133" s="6"/>
      <c r="BD2133" s="6"/>
      <c r="BE2133" s="6"/>
      <c r="BF2133" s="6"/>
      <c r="BG2133" s="6"/>
      <c r="BH2133" s="6"/>
      <c r="BI2133" s="6"/>
      <c r="BJ2133" s="6"/>
      <c r="BK2133" s="6"/>
      <c r="BL2133" s="6">
        <v>25</v>
      </c>
      <c r="BM2133" s="6"/>
      <c r="BN2133" s="6"/>
      <c r="BO2133" s="6"/>
      <c r="BP2133" s="6"/>
      <c r="BQ2133" s="6"/>
      <c r="BR2133" s="6" t="s">
        <v>67</v>
      </c>
      <c r="BS2133" s="7">
        <v>44965</v>
      </c>
      <c r="BT2133" s="6" t="s">
        <v>3669</v>
      </c>
      <c r="BU2133" s="58" t="s">
        <v>3702</v>
      </c>
      <c r="BV2133" s="6"/>
      <c r="BW2133" s="6"/>
      <c r="BX2133" s="6"/>
      <c r="BY2133" s="6"/>
      <c r="BZ2133" s="6"/>
    </row>
    <row r="2134" spans="1:78" x14ac:dyDescent="0.2">
      <c r="A2134" t="s">
        <v>1353</v>
      </c>
      <c r="C2134" t="s">
        <v>1483</v>
      </c>
      <c r="D2134" t="s">
        <v>108</v>
      </c>
      <c r="E2134" t="s">
        <v>515</v>
      </c>
      <c r="F2134" t="s">
        <v>1351</v>
      </c>
      <c r="G2134" t="s">
        <v>515</v>
      </c>
      <c r="H2134" t="s">
        <v>1354</v>
      </c>
      <c r="AW2134">
        <v>6.8</v>
      </c>
      <c r="AZ2134">
        <v>5.6</v>
      </c>
      <c r="BA2134">
        <v>7</v>
      </c>
      <c r="BD2134">
        <v>6.2</v>
      </c>
      <c r="BR2134" t="s">
        <v>67</v>
      </c>
      <c r="BS2134"/>
      <c r="BT2134" t="s">
        <v>95</v>
      </c>
      <c r="BU2134">
        <v>3144</v>
      </c>
    </row>
    <row r="2135" spans="1:78" x14ac:dyDescent="0.2">
      <c r="A2135" s="11" t="s">
        <v>1700</v>
      </c>
      <c r="B2135" s="11"/>
      <c r="C2135" s="11" t="s">
        <v>1483</v>
      </c>
      <c r="D2135" s="11" t="s">
        <v>108</v>
      </c>
      <c r="E2135" s="11" t="s">
        <v>515</v>
      </c>
      <c r="F2135" s="11" t="s">
        <v>1351</v>
      </c>
      <c r="G2135" s="11" t="s">
        <v>515</v>
      </c>
      <c r="H2135" s="11" t="s">
        <v>1351</v>
      </c>
      <c r="I2135" s="11"/>
      <c r="J2135" s="11"/>
      <c r="K2135" s="11"/>
      <c r="L2135" s="11"/>
      <c r="M2135" s="11"/>
      <c r="N2135" s="11"/>
      <c r="O2135" s="11"/>
      <c r="P2135" s="11"/>
      <c r="Q2135" s="11"/>
      <c r="R2135" s="11"/>
      <c r="S2135" s="11"/>
      <c r="T2135" s="11"/>
      <c r="U2135" s="11"/>
      <c r="V2135" s="11"/>
      <c r="W2135" s="11"/>
      <c r="X2135" s="11"/>
      <c r="Y2135" s="11"/>
      <c r="Z2135" s="11"/>
      <c r="AA2135" s="11"/>
      <c r="AB2135" s="11"/>
      <c r="AC2135" s="11"/>
      <c r="AD2135" s="11"/>
      <c r="AE2135" s="11"/>
      <c r="AF2135" s="11"/>
      <c r="AG2135" s="11"/>
      <c r="AH2135" s="11"/>
      <c r="AI2135" s="11"/>
      <c r="AJ2135" s="11"/>
      <c r="AK2135" s="11"/>
      <c r="AL2135" s="11"/>
      <c r="AM2135" s="11"/>
      <c r="AN2135" s="11"/>
      <c r="AO2135" s="11"/>
      <c r="AP2135" s="11"/>
      <c r="AQ2135" s="11"/>
      <c r="AR2135" s="11"/>
      <c r="AS2135" s="11"/>
      <c r="AT2135" s="11"/>
      <c r="AU2135" s="11"/>
      <c r="AV2135" s="11"/>
      <c r="AW2135" s="11"/>
      <c r="AX2135" s="11"/>
      <c r="AY2135" s="11"/>
      <c r="AZ2135" s="11"/>
      <c r="BA2135" s="11"/>
      <c r="BB2135" s="11"/>
      <c r="BC2135" s="11"/>
      <c r="BD2135" s="11"/>
      <c r="BE2135" s="11"/>
      <c r="BF2135" s="11"/>
      <c r="BG2135" s="11"/>
      <c r="BH2135" s="11"/>
      <c r="BI2135" s="11"/>
      <c r="BJ2135" s="11"/>
      <c r="BK2135" s="11"/>
      <c r="BL2135" s="11"/>
      <c r="BM2135" s="11"/>
      <c r="BN2135" s="11"/>
      <c r="BO2135" s="11"/>
      <c r="BP2135" s="11"/>
      <c r="BQ2135" s="11"/>
      <c r="BR2135" s="11"/>
      <c r="BS2135" s="11"/>
      <c r="BT2135" s="11"/>
      <c r="BU2135" s="11"/>
      <c r="BV2135" s="11"/>
      <c r="BW2135" s="11"/>
    </row>
    <row r="2136" spans="1:78" x14ac:dyDescent="0.2">
      <c r="A2136" t="s">
        <v>2221</v>
      </c>
      <c r="C2136" t="s">
        <v>1483</v>
      </c>
      <c r="D2136" t="s">
        <v>108</v>
      </c>
      <c r="E2136" t="s">
        <v>515</v>
      </c>
      <c r="F2136" t="s">
        <v>1351</v>
      </c>
      <c r="G2136" t="s">
        <v>515</v>
      </c>
      <c r="H2136" t="s">
        <v>1351</v>
      </c>
      <c r="AG2136">
        <v>5.85</v>
      </c>
      <c r="AJ2136">
        <v>7.95</v>
      </c>
      <c r="BR2136" t="s">
        <v>67</v>
      </c>
      <c r="BS2136" s="1">
        <v>44820</v>
      </c>
      <c r="BT2136" t="s">
        <v>2196</v>
      </c>
      <c r="BU2136">
        <v>2905</v>
      </c>
    </row>
    <row r="2137" spans="1:78" x14ac:dyDescent="0.2">
      <c r="A2137" t="s">
        <v>2222</v>
      </c>
      <c r="C2137" t="s">
        <v>1483</v>
      </c>
      <c r="D2137" t="s">
        <v>108</v>
      </c>
      <c r="E2137" t="s">
        <v>515</v>
      </c>
      <c r="F2137" t="s">
        <v>1351</v>
      </c>
      <c r="G2137" t="s">
        <v>515</v>
      </c>
      <c r="H2137" t="s">
        <v>1351</v>
      </c>
      <c r="AG2137">
        <v>5.7</v>
      </c>
      <c r="AJ2137">
        <v>8.25</v>
      </c>
      <c r="BR2137" t="s">
        <v>67</v>
      </c>
      <c r="BS2137" s="1">
        <v>44820</v>
      </c>
      <c r="BT2137" t="s">
        <v>2196</v>
      </c>
      <c r="BU2137">
        <v>2905</v>
      </c>
    </row>
    <row r="2138" spans="1:78" x14ac:dyDescent="0.2">
      <c r="A2138" t="s">
        <v>2219</v>
      </c>
      <c r="C2138" t="s">
        <v>1483</v>
      </c>
      <c r="D2138" t="s">
        <v>108</v>
      </c>
      <c r="E2138" t="s">
        <v>515</v>
      </c>
      <c r="F2138" t="s">
        <v>1351</v>
      </c>
      <c r="G2138" t="s">
        <v>515</v>
      </c>
      <c r="H2138" t="s">
        <v>1351</v>
      </c>
      <c r="AC2138">
        <v>7.65</v>
      </c>
      <c r="AF2138">
        <v>9.9</v>
      </c>
      <c r="BR2138" t="s">
        <v>67</v>
      </c>
      <c r="BS2138" s="1">
        <v>44820</v>
      </c>
      <c r="BT2138" t="s">
        <v>2196</v>
      </c>
      <c r="BU2138">
        <v>2905</v>
      </c>
    </row>
    <row r="2139" spans="1:78" x14ac:dyDescent="0.2">
      <c r="A2139" t="s">
        <v>1350</v>
      </c>
      <c r="C2139" t="s">
        <v>1483</v>
      </c>
      <c r="D2139" t="s">
        <v>108</v>
      </c>
      <c r="E2139" t="s">
        <v>515</v>
      </c>
      <c r="F2139" t="s">
        <v>1351</v>
      </c>
      <c r="G2139" t="s">
        <v>515</v>
      </c>
      <c r="H2139" t="s">
        <v>1351</v>
      </c>
      <c r="AW2139">
        <v>8.17</v>
      </c>
      <c r="AX2139">
        <v>6.42</v>
      </c>
      <c r="AY2139">
        <v>6.47</v>
      </c>
      <c r="BA2139">
        <v>8.6</v>
      </c>
      <c r="BB2139">
        <v>7.35</v>
      </c>
      <c r="BC2139">
        <v>7</v>
      </c>
      <c r="BR2139" t="s">
        <v>67</v>
      </c>
      <c r="BS2139"/>
      <c r="BT2139" t="s">
        <v>289</v>
      </c>
      <c r="BU2139">
        <v>7306</v>
      </c>
    </row>
    <row r="2140" spans="1:78" x14ac:dyDescent="0.2">
      <c r="A2140" t="s">
        <v>1352</v>
      </c>
      <c r="C2140" t="s">
        <v>1483</v>
      </c>
      <c r="D2140" t="s">
        <v>108</v>
      </c>
      <c r="E2140" t="s">
        <v>515</v>
      </c>
      <c r="F2140" t="s">
        <v>1351</v>
      </c>
      <c r="G2140" t="s">
        <v>515</v>
      </c>
      <c r="H2140" t="s">
        <v>1351</v>
      </c>
      <c r="AW2140">
        <v>7.84</v>
      </c>
      <c r="AX2140">
        <v>7.04</v>
      </c>
      <c r="AY2140">
        <v>6.88</v>
      </c>
      <c r="BA2140">
        <v>8.58</v>
      </c>
      <c r="BB2140">
        <v>7.51</v>
      </c>
      <c r="BC2140">
        <v>7.37</v>
      </c>
      <c r="BR2140" t="s">
        <v>67</v>
      </c>
      <c r="BS2140"/>
      <c r="BT2140" t="s">
        <v>289</v>
      </c>
      <c r="BU2140">
        <v>7306</v>
      </c>
    </row>
    <row r="2141" spans="1:78" x14ac:dyDescent="0.2">
      <c r="A2141" t="s">
        <v>2214</v>
      </c>
      <c r="C2141" t="s">
        <v>1483</v>
      </c>
      <c r="D2141" t="s">
        <v>108</v>
      </c>
      <c r="E2141" t="s">
        <v>515</v>
      </c>
      <c r="F2141" t="s">
        <v>1351</v>
      </c>
      <c r="G2141" t="s">
        <v>515</v>
      </c>
      <c r="H2141" t="s">
        <v>1351</v>
      </c>
      <c r="Y2141">
        <v>8.5500000000000007</v>
      </c>
      <c r="AB2141">
        <v>11.4</v>
      </c>
      <c r="AC2141">
        <v>8.5500000000000007</v>
      </c>
      <c r="AF2141">
        <v>12.3</v>
      </c>
      <c r="BR2141" t="s">
        <v>67</v>
      </c>
      <c r="BS2141" s="1">
        <v>44820</v>
      </c>
      <c r="BT2141" t="s">
        <v>2196</v>
      </c>
      <c r="BU2141">
        <v>2905</v>
      </c>
      <c r="BV2141" t="s">
        <v>60</v>
      </c>
      <c r="BW2141" t="s">
        <v>2196</v>
      </c>
    </row>
    <row r="2142" spans="1:78" x14ac:dyDescent="0.2">
      <c r="A2142" t="s">
        <v>2215</v>
      </c>
      <c r="C2142" t="s">
        <v>1483</v>
      </c>
      <c r="D2142" t="s">
        <v>108</v>
      </c>
      <c r="E2142" t="s">
        <v>515</v>
      </c>
      <c r="F2142" t="s">
        <v>1351</v>
      </c>
      <c r="G2142" t="s">
        <v>515</v>
      </c>
      <c r="H2142" t="s">
        <v>1351</v>
      </c>
      <c r="Y2142">
        <v>7.95</v>
      </c>
      <c r="AB2142">
        <v>9.4499999999999993</v>
      </c>
      <c r="AC2142">
        <v>7.8</v>
      </c>
      <c r="AF2142">
        <v>10.35</v>
      </c>
      <c r="BR2142" t="s">
        <v>67</v>
      </c>
      <c r="BS2142" s="1">
        <v>44820</v>
      </c>
      <c r="BT2142" t="s">
        <v>2196</v>
      </c>
      <c r="BU2142">
        <v>2905</v>
      </c>
      <c r="BV2142" t="s">
        <v>60</v>
      </c>
      <c r="BW2142" t="s">
        <v>2196</v>
      </c>
    </row>
    <row r="2143" spans="1:78" x14ac:dyDescent="0.2">
      <c r="A2143" s="2" t="s">
        <v>2229</v>
      </c>
      <c r="B2143" s="2"/>
      <c r="C2143" s="2" t="s">
        <v>1483</v>
      </c>
      <c r="D2143" s="2" t="s">
        <v>108</v>
      </c>
      <c r="E2143" s="2" t="s">
        <v>515</v>
      </c>
      <c r="F2143" s="2" t="s">
        <v>1351</v>
      </c>
      <c r="G2143" s="2" t="s">
        <v>515</v>
      </c>
      <c r="H2143" s="2" t="s">
        <v>1351</v>
      </c>
      <c r="I2143" s="2"/>
      <c r="J2143" s="2"/>
      <c r="K2143" s="2"/>
      <c r="L2143" s="2"/>
      <c r="M2143" s="2"/>
      <c r="N2143" s="2"/>
      <c r="O2143" s="2"/>
      <c r="P2143" s="2"/>
      <c r="Q2143" s="2"/>
      <c r="R2143" s="2"/>
      <c r="S2143" s="2"/>
      <c r="T2143" s="2"/>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c r="AT2143" s="2"/>
      <c r="AU2143" s="2"/>
      <c r="AV2143" s="2"/>
      <c r="AW2143" s="2"/>
      <c r="AX2143" s="2"/>
      <c r="AY2143" s="2"/>
      <c r="AZ2143" s="2"/>
      <c r="BA2143" s="2"/>
      <c r="BB2143" s="2"/>
      <c r="BC2143" s="2"/>
      <c r="BD2143" s="2"/>
      <c r="BE2143" s="2"/>
      <c r="BF2143" s="2"/>
      <c r="BG2143" s="2"/>
      <c r="BH2143" s="2"/>
      <c r="BI2143" s="2"/>
      <c r="BJ2143" s="2"/>
      <c r="BK2143" s="2"/>
      <c r="BL2143" s="2"/>
      <c r="BM2143" s="2"/>
      <c r="BN2143" s="2"/>
      <c r="BO2143" s="2"/>
      <c r="BP2143" s="2"/>
      <c r="BQ2143" s="2" t="s">
        <v>2232</v>
      </c>
      <c r="BR2143" s="2" t="s">
        <v>67</v>
      </c>
      <c r="BS2143" s="3">
        <v>44820</v>
      </c>
      <c r="BT2143" s="2" t="s">
        <v>2196</v>
      </c>
      <c r="BU2143" s="2">
        <v>2905</v>
      </c>
      <c r="BV2143" s="2"/>
      <c r="BW2143" s="2"/>
    </row>
    <row r="2144" spans="1:78" x14ac:dyDescent="0.2">
      <c r="A2144" t="s">
        <v>2226</v>
      </c>
      <c r="C2144" t="s">
        <v>1483</v>
      </c>
      <c r="D2144" t="s">
        <v>108</v>
      </c>
      <c r="E2144" t="s">
        <v>515</v>
      </c>
      <c r="F2144" t="s">
        <v>1351</v>
      </c>
      <c r="G2144" t="s">
        <v>515</v>
      </c>
      <c r="H2144" t="s">
        <v>1351</v>
      </c>
      <c r="BE2144">
        <v>9.15</v>
      </c>
      <c r="BH2144">
        <v>7.8</v>
      </c>
      <c r="BR2144" t="s">
        <v>67</v>
      </c>
      <c r="BS2144" s="1">
        <v>44820</v>
      </c>
      <c r="BT2144" t="s">
        <v>2196</v>
      </c>
      <c r="BU2144">
        <v>2905</v>
      </c>
    </row>
    <row r="2145" spans="1:75" x14ac:dyDescent="0.2">
      <c r="A2145" t="s">
        <v>2224</v>
      </c>
      <c r="C2145" t="s">
        <v>1483</v>
      </c>
      <c r="D2145" t="s">
        <v>108</v>
      </c>
      <c r="E2145" t="s">
        <v>515</v>
      </c>
      <c r="F2145" t="s">
        <v>1351</v>
      </c>
      <c r="G2145" t="s">
        <v>515</v>
      </c>
      <c r="H2145" t="s">
        <v>1351</v>
      </c>
      <c r="BA2145">
        <v>9.75</v>
      </c>
      <c r="BB2145">
        <v>8.5500000000000007</v>
      </c>
      <c r="BC2145">
        <v>7.95</v>
      </c>
      <c r="BD2145">
        <v>8.5500000000000007</v>
      </c>
      <c r="BR2145" t="s">
        <v>67</v>
      </c>
      <c r="BS2145" s="1">
        <v>44820</v>
      </c>
      <c r="BT2145" t="s">
        <v>2196</v>
      </c>
      <c r="BU2145">
        <v>2905</v>
      </c>
    </row>
    <row r="2146" spans="1:75" x14ac:dyDescent="0.2">
      <c r="A2146" t="s">
        <v>2217</v>
      </c>
      <c r="C2146" t="s">
        <v>1483</v>
      </c>
      <c r="D2146" t="s">
        <v>108</v>
      </c>
      <c r="E2146" t="s">
        <v>515</v>
      </c>
      <c r="F2146" t="s">
        <v>1351</v>
      </c>
      <c r="G2146" t="s">
        <v>515</v>
      </c>
      <c r="H2146" t="s">
        <v>1351</v>
      </c>
      <c r="AC2146">
        <v>8.85</v>
      </c>
      <c r="AF2146">
        <v>10.199999999999999</v>
      </c>
      <c r="BR2146" t="s">
        <v>67</v>
      </c>
      <c r="BS2146" s="1">
        <v>44820</v>
      </c>
      <c r="BT2146" t="s">
        <v>2196</v>
      </c>
      <c r="BU2146">
        <v>2905</v>
      </c>
    </row>
    <row r="2147" spans="1:75" x14ac:dyDescent="0.2">
      <c r="A2147" s="2" t="s">
        <v>2231</v>
      </c>
      <c r="B2147" s="2"/>
      <c r="C2147" s="2" t="s">
        <v>1483</v>
      </c>
      <c r="D2147" s="2" t="s">
        <v>108</v>
      </c>
      <c r="E2147" s="2" t="s">
        <v>515</v>
      </c>
      <c r="F2147" s="2" t="s">
        <v>1351</v>
      </c>
      <c r="G2147" s="2" t="s">
        <v>515</v>
      </c>
      <c r="H2147" s="2" t="s">
        <v>1351</v>
      </c>
      <c r="I2147" s="2"/>
      <c r="J2147" s="2"/>
      <c r="K2147" s="2"/>
      <c r="L2147" s="2"/>
      <c r="M2147" s="2"/>
      <c r="N2147" s="2"/>
      <c r="O2147" s="2"/>
      <c r="P2147" s="2"/>
      <c r="Q2147" s="2"/>
      <c r="R2147" s="2"/>
      <c r="S2147" s="2"/>
      <c r="T2147" s="2"/>
      <c r="U2147" s="2"/>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c r="AT2147" s="2"/>
      <c r="AU2147" s="2"/>
      <c r="AV2147" s="2"/>
      <c r="AW2147" s="2"/>
      <c r="AX2147" s="2"/>
      <c r="AY2147" s="2"/>
      <c r="AZ2147" s="2"/>
      <c r="BA2147" s="2"/>
      <c r="BB2147" s="2"/>
      <c r="BC2147" s="2"/>
      <c r="BD2147" s="2"/>
      <c r="BE2147" s="2"/>
      <c r="BF2147" s="2"/>
      <c r="BG2147" s="2"/>
      <c r="BH2147" s="2"/>
      <c r="BI2147" s="2"/>
      <c r="BJ2147" s="2"/>
      <c r="BK2147" s="2"/>
      <c r="BL2147" s="2"/>
      <c r="BM2147" s="2"/>
      <c r="BN2147" s="2"/>
      <c r="BO2147" s="2"/>
      <c r="BP2147" s="2"/>
      <c r="BQ2147" s="2" t="s">
        <v>2232</v>
      </c>
      <c r="BR2147" s="2" t="s">
        <v>67</v>
      </c>
      <c r="BS2147" s="3">
        <v>44820</v>
      </c>
      <c r="BT2147" s="2" t="s">
        <v>2196</v>
      </c>
      <c r="BU2147" s="2">
        <v>2905</v>
      </c>
      <c r="BV2147" s="2"/>
      <c r="BW2147" s="2"/>
    </row>
    <row r="2148" spans="1:75" x14ac:dyDescent="0.2">
      <c r="A2148" t="s">
        <v>2218</v>
      </c>
      <c r="C2148" t="s">
        <v>1483</v>
      </c>
      <c r="D2148" t="s">
        <v>108</v>
      </c>
      <c r="E2148" t="s">
        <v>515</v>
      </c>
      <c r="F2148" t="s">
        <v>1351</v>
      </c>
      <c r="G2148" t="s">
        <v>515</v>
      </c>
      <c r="H2148" t="s">
        <v>1351</v>
      </c>
      <c r="AC2148">
        <v>8.85</v>
      </c>
      <c r="AF2148">
        <v>10.199999999999999</v>
      </c>
      <c r="BR2148" t="s">
        <v>67</v>
      </c>
      <c r="BS2148" s="1">
        <v>44820</v>
      </c>
      <c r="BT2148" t="s">
        <v>2196</v>
      </c>
      <c r="BU2148">
        <v>2905</v>
      </c>
    </row>
    <row r="2149" spans="1:75" x14ac:dyDescent="0.2">
      <c r="A2149" t="s">
        <v>2223</v>
      </c>
      <c r="C2149" t="s">
        <v>1483</v>
      </c>
      <c r="D2149" t="s">
        <v>108</v>
      </c>
      <c r="E2149" t="s">
        <v>515</v>
      </c>
      <c r="F2149" t="s">
        <v>1351</v>
      </c>
      <c r="G2149" t="s">
        <v>515</v>
      </c>
      <c r="H2149" t="s">
        <v>1351</v>
      </c>
      <c r="AW2149">
        <v>9.3000000000000007</v>
      </c>
      <c r="AX2149">
        <v>7.35</v>
      </c>
      <c r="AY2149">
        <v>7.35</v>
      </c>
      <c r="AZ2149">
        <v>7.35</v>
      </c>
      <c r="BR2149" t="s">
        <v>67</v>
      </c>
      <c r="BS2149" s="1">
        <v>44820</v>
      </c>
      <c r="BT2149" t="s">
        <v>2196</v>
      </c>
      <c r="BU2149">
        <v>2905</v>
      </c>
    </row>
    <row r="2150" spans="1:75" x14ac:dyDescent="0.2">
      <c r="A2150" t="s">
        <v>2216</v>
      </c>
      <c r="C2150" t="s">
        <v>1483</v>
      </c>
      <c r="D2150" t="s">
        <v>108</v>
      </c>
      <c r="E2150" t="s">
        <v>515</v>
      </c>
      <c r="F2150" t="s">
        <v>1351</v>
      </c>
      <c r="G2150" t="s">
        <v>515</v>
      </c>
      <c r="H2150" t="s">
        <v>1351</v>
      </c>
      <c r="Y2150">
        <v>8.4</v>
      </c>
      <c r="AB2150">
        <v>9.9</v>
      </c>
      <c r="BR2150" t="s">
        <v>67</v>
      </c>
      <c r="BS2150" s="1">
        <v>44820</v>
      </c>
      <c r="BT2150" t="s">
        <v>2196</v>
      </c>
      <c r="BU2150">
        <v>2905</v>
      </c>
    </row>
    <row r="2151" spans="1:75" x14ac:dyDescent="0.2">
      <c r="A2151" s="2" t="s">
        <v>2230</v>
      </c>
      <c r="B2151" s="2"/>
      <c r="C2151" s="2" t="s">
        <v>1483</v>
      </c>
      <c r="D2151" s="2" t="s">
        <v>108</v>
      </c>
      <c r="E2151" s="2" t="s">
        <v>515</v>
      </c>
      <c r="F2151" s="2" t="s">
        <v>1351</v>
      </c>
      <c r="G2151" s="2" t="s">
        <v>515</v>
      </c>
      <c r="H2151" s="2" t="s">
        <v>1351</v>
      </c>
      <c r="I2151" s="2"/>
      <c r="J2151" s="2"/>
      <c r="K2151" s="2"/>
      <c r="L2151" s="2"/>
      <c r="M2151" s="2"/>
      <c r="N2151" s="2"/>
      <c r="O2151" s="2"/>
      <c r="P2151" s="2"/>
      <c r="Q2151" s="2"/>
      <c r="R2151" s="2"/>
      <c r="S2151" s="2"/>
      <c r="T2151" s="2"/>
      <c r="U2151" s="2"/>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c r="AT2151" s="2"/>
      <c r="AU2151" s="2"/>
      <c r="AV2151" s="2"/>
      <c r="AW2151" s="2"/>
      <c r="AX2151" s="2"/>
      <c r="AY2151" s="2"/>
      <c r="AZ2151" s="2"/>
      <c r="BA2151" s="2"/>
      <c r="BB2151" s="2"/>
      <c r="BC2151" s="2"/>
      <c r="BD2151" s="2"/>
      <c r="BE2151" s="2"/>
      <c r="BF2151" s="2"/>
      <c r="BG2151" s="2"/>
      <c r="BH2151" s="2"/>
      <c r="BI2151" s="2"/>
      <c r="BJ2151" s="2"/>
      <c r="BK2151" s="2"/>
      <c r="BL2151" s="2"/>
      <c r="BM2151" s="2"/>
      <c r="BN2151" s="2"/>
      <c r="BO2151" s="2"/>
      <c r="BP2151" s="2"/>
      <c r="BQ2151" s="2" t="s">
        <v>2232</v>
      </c>
      <c r="BR2151" s="2" t="s">
        <v>67</v>
      </c>
      <c r="BS2151" s="3">
        <v>44820</v>
      </c>
      <c r="BT2151" s="2" t="s">
        <v>2196</v>
      </c>
      <c r="BU2151" s="2">
        <v>2905</v>
      </c>
      <c r="BV2151" s="2"/>
      <c r="BW2151" s="2"/>
    </row>
    <row r="2152" spans="1:75" x14ac:dyDescent="0.2">
      <c r="A2152" t="s">
        <v>2227</v>
      </c>
      <c r="C2152" t="s">
        <v>1483</v>
      </c>
      <c r="D2152" t="s">
        <v>108</v>
      </c>
      <c r="E2152" t="s">
        <v>515</v>
      </c>
      <c r="F2152" t="s">
        <v>1351</v>
      </c>
      <c r="G2152" t="s">
        <v>515</v>
      </c>
      <c r="H2152" t="s">
        <v>1351</v>
      </c>
      <c r="BE2152">
        <v>9.75</v>
      </c>
      <c r="BH2152">
        <v>6.6</v>
      </c>
      <c r="BR2152" t="s">
        <v>67</v>
      </c>
      <c r="BS2152" s="1">
        <v>44820</v>
      </c>
      <c r="BT2152" t="s">
        <v>2196</v>
      </c>
      <c r="BU2152">
        <v>2905</v>
      </c>
    </row>
    <row r="2153" spans="1:75" x14ac:dyDescent="0.2">
      <c r="A2153" t="s">
        <v>2220</v>
      </c>
      <c r="C2153" t="s">
        <v>1483</v>
      </c>
      <c r="D2153" t="s">
        <v>108</v>
      </c>
      <c r="E2153" t="s">
        <v>515</v>
      </c>
      <c r="F2153" t="s">
        <v>1351</v>
      </c>
      <c r="G2153" t="s">
        <v>515</v>
      </c>
      <c r="H2153" t="s">
        <v>1351</v>
      </c>
      <c r="AG2153">
        <v>6.75</v>
      </c>
      <c r="AJ2153">
        <v>9.4499999999999993</v>
      </c>
      <c r="BR2153" t="s">
        <v>67</v>
      </c>
      <c r="BS2153" s="1">
        <v>44820</v>
      </c>
      <c r="BT2153" t="s">
        <v>2196</v>
      </c>
      <c r="BU2153">
        <v>2905</v>
      </c>
    </row>
    <row r="2154" spans="1:75" x14ac:dyDescent="0.2">
      <c r="A2154" s="2" t="s">
        <v>2228</v>
      </c>
      <c r="B2154" s="2"/>
      <c r="C2154" s="2" t="s">
        <v>1483</v>
      </c>
      <c r="D2154" s="2" t="s">
        <v>108</v>
      </c>
      <c r="E2154" s="2" t="s">
        <v>515</v>
      </c>
      <c r="F2154" s="2" t="s">
        <v>1351</v>
      </c>
      <c r="G2154" s="2" t="s">
        <v>515</v>
      </c>
      <c r="H2154" s="2" t="s">
        <v>1351</v>
      </c>
      <c r="I2154" s="2"/>
      <c r="J2154" s="2"/>
      <c r="K2154" s="2"/>
      <c r="L2154" s="2"/>
      <c r="M2154" s="2"/>
      <c r="N2154" s="2"/>
      <c r="O2154" s="2"/>
      <c r="P2154" s="2"/>
      <c r="Q2154" s="2"/>
      <c r="R2154" s="2"/>
      <c r="S2154" s="2"/>
      <c r="T2154" s="2"/>
      <c r="U2154" s="2"/>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c r="AT2154" s="2"/>
      <c r="AU2154" s="2"/>
      <c r="AV2154" s="2"/>
      <c r="AW2154" s="2"/>
      <c r="AX2154" s="2"/>
      <c r="AY2154" s="2"/>
      <c r="AZ2154" s="2"/>
      <c r="BA2154" s="2"/>
      <c r="BB2154" s="2"/>
      <c r="BC2154" s="2"/>
      <c r="BD2154" s="2"/>
      <c r="BE2154" s="2"/>
      <c r="BF2154" s="2"/>
      <c r="BG2154" s="2"/>
      <c r="BH2154" s="2"/>
      <c r="BI2154" s="2"/>
      <c r="BJ2154" s="2"/>
      <c r="BK2154" s="2"/>
      <c r="BL2154" s="2"/>
      <c r="BM2154" s="2"/>
      <c r="BN2154" s="2"/>
      <c r="BO2154" s="2"/>
      <c r="BP2154" s="2"/>
      <c r="BQ2154" s="2" t="s">
        <v>2232</v>
      </c>
      <c r="BR2154" s="2" t="s">
        <v>67</v>
      </c>
      <c r="BS2154" s="3">
        <v>44820</v>
      </c>
      <c r="BT2154" s="2" t="s">
        <v>2196</v>
      </c>
      <c r="BU2154" s="2">
        <v>2905</v>
      </c>
      <c r="BV2154" s="2"/>
      <c r="BW2154" s="2"/>
    </row>
    <row r="2155" spans="1:75" x14ac:dyDescent="0.2">
      <c r="A2155" t="s">
        <v>2225</v>
      </c>
      <c r="C2155" t="s">
        <v>1483</v>
      </c>
      <c r="D2155" t="s">
        <v>108</v>
      </c>
      <c r="E2155" t="s">
        <v>515</v>
      </c>
      <c r="F2155" t="s">
        <v>1351</v>
      </c>
      <c r="G2155" t="s">
        <v>515</v>
      </c>
      <c r="H2155" t="s">
        <v>1351</v>
      </c>
      <c r="BA2155">
        <v>9</v>
      </c>
      <c r="BB2155">
        <v>8.6999999999999993</v>
      </c>
      <c r="BC2155">
        <v>8.85</v>
      </c>
      <c r="BD2155">
        <v>8.85</v>
      </c>
      <c r="BR2155" t="s">
        <v>67</v>
      </c>
      <c r="BS2155" s="1">
        <v>44820</v>
      </c>
      <c r="BT2155" t="s">
        <v>2196</v>
      </c>
      <c r="BU2155">
        <v>2905</v>
      </c>
    </row>
    <row r="2156" spans="1:75" x14ac:dyDescent="0.2">
      <c r="A2156" t="s">
        <v>2623</v>
      </c>
      <c r="C2156" t="s">
        <v>1483</v>
      </c>
      <c r="D2156" t="s">
        <v>108</v>
      </c>
      <c r="E2156" t="s">
        <v>515</v>
      </c>
      <c r="F2156" t="s">
        <v>1351</v>
      </c>
      <c r="G2156" t="s">
        <v>515</v>
      </c>
      <c r="H2156" t="s">
        <v>1351</v>
      </c>
      <c r="L2156" t="s">
        <v>1361</v>
      </c>
      <c r="Q2156">
        <v>7</v>
      </c>
      <c r="T2156">
        <v>6.25</v>
      </c>
      <c r="U2156">
        <v>6.97</v>
      </c>
      <c r="X2156">
        <v>7.87</v>
      </c>
      <c r="Y2156">
        <v>7.69</v>
      </c>
      <c r="AB2156">
        <v>9.64</v>
      </c>
      <c r="AC2156">
        <v>8.06</v>
      </c>
      <c r="AF2156">
        <v>9.9</v>
      </c>
      <c r="AG2156">
        <v>7.12</v>
      </c>
      <c r="AJ2156">
        <v>7.19</v>
      </c>
      <c r="AO2156">
        <v>7.45</v>
      </c>
      <c r="AR2156">
        <v>4.42</v>
      </c>
      <c r="AS2156">
        <v>7.69</v>
      </c>
      <c r="AV2156">
        <v>5.34</v>
      </c>
      <c r="AW2156">
        <v>7.81</v>
      </c>
      <c r="AZ2156">
        <v>6.38</v>
      </c>
      <c r="BA2156">
        <v>7.9</v>
      </c>
      <c r="BD2156">
        <v>6.79</v>
      </c>
      <c r="BE2156">
        <v>8.08</v>
      </c>
      <c r="BH2156">
        <v>5.74</v>
      </c>
      <c r="BQ2156" t="s">
        <v>456</v>
      </c>
      <c r="BR2156" t="s">
        <v>67</v>
      </c>
      <c r="BS2156"/>
      <c r="BT2156" t="s">
        <v>457</v>
      </c>
      <c r="BU2156">
        <v>3401</v>
      </c>
    </row>
    <row r="2157" spans="1:75" x14ac:dyDescent="0.2">
      <c r="A2157" t="s">
        <v>2623</v>
      </c>
      <c r="C2157" t="s">
        <v>1483</v>
      </c>
      <c r="D2157" t="s">
        <v>108</v>
      </c>
      <c r="E2157" t="s">
        <v>515</v>
      </c>
      <c r="F2157" t="s">
        <v>1351</v>
      </c>
      <c r="G2157" t="s">
        <v>515</v>
      </c>
      <c r="H2157" t="s">
        <v>1351</v>
      </c>
      <c r="L2157" t="s">
        <v>1362</v>
      </c>
      <c r="Q2157">
        <v>7.07</v>
      </c>
      <c r="T2157">
        <v>6.13</v>
      </c>
      <c r="U2157">
        <v>7.27</v>
      </c>
      <c r="X2157">
        <v>7.88</v>
      </c>
      <c r="Y2157">
        <v>7.88</v>
      </c>
      <c r="AB2157">
        <v>9.3800000000000008</v>
      </c>
      <c r="AC2157">
        <v>8.27</v>
      </c>
      <c r="AF2157">
        <v>9.6</v>
      </c>
      <c r="AG2157">
        <v>7.02</v>
      </c>
      <c r="AJ2157">
        <v>6.91</v>
      </c>
      <c r="AO2157">
        <v>7.03</v>
      </c>
      <c r="AR2157">
        <v>4.28</v>
      </c>
      <c r="AS2157">
        <v>7.39</v>
      </c>
      <c r="AV2157">
        <v>5.12</v>
      </c>
      <c r="AW2157">
        <v>7.68</v>
      </c>
      <c r="AZ2157">
        <v>6.36</v>
      </c>
      <c r="BA2157">
        <v>7.76</v>
      </c>
      <c r="BD2157">
        <v>6.93</v>
      </c>
      <c r="BE2157">
        <v>7.93</v>
      </c>
      <c r="BH2157">
        <v>5.81</v>
      </c>
      <c r="BQ2157" t="s">
        <v>456</v>
      </c>
      <c r="BR2157" t="s">
        <v>67</v>
      </c>
      <c r="BS2157"/>
      <c r="BT2157" t="s">
        <v>457</v>
      </c>
      <c r="BU2157">
        <v>3401</v>
      </c>
    </row>
    <row r="2158" spans="1:75" x14ac:dyDescent="0.2">
      <c r="A2158" t="s">
        <v>2623</v>
      </c>
      <c r="C2158" t="s">
        <v>1483</v>
      </c>
      <c r="D2158" t="s">
        <v>108</v>
      </c>
      <c r="E2158" t="s">
        <v>515</v>
      </c>
      <c r="F2158" t="s">
        <v>1351</v>
      </c>
      <c r="G2158" t="s">
        <v>515</v>
      </c>
      <c r="H2158" t="s">
        <v>1351</v>
      </c>
      <c r="L2158" t="s">
        <v>2621</v>
      </c>
      <c r="U2158">
        <v>7.34</v>
      </c>
      <c r="X2158">
        <v>8.43</v>
      </c>
      <c r="Y2158">
        <v>7.62</v>
      </c>
      <c r="Z2158">
        <v>9.25</v>
      </c>
      <c r="AA2158">
        <v>8.6999999999999993</v>
      </c>
      <c r="AB2158">
        <v>9.25</v>
      </c>
      <c r="AC2158">
        <v>7.49</v>
      </c>
      <c r="AD2158">
        <v>10.1</v>
      </c>
      <c r="AE2158">
        <v>8.85</v>
      </c>
      <c r="AF2158">
        <v>10.1</v>
      </c>
      <c r="AG2158">
        <v>6.15</v>
      </c>
      <c r="AJ2158">
        <v>8.49</v>
      </c>
      <c r="AS2158">
        <v>8.34</v>
      </c>
      <c r="AT2158">
        <v>5.64</v>
      </c>
      <c r="AU2158">
        <v>5.72</v>
      </c>
      <c r="AV2158">
        <v>5.72</v>
      </c>
      <c r="AW2158">
        <v>8.2799999999999994</v>
      </c>
      <c r="AX2158">
        <v>6.76</v>
      </c>
      <c r="AY2158">
        <v>6.68</v>
      </c>
      <c r="AZ2158">
        <v>6.76</v>
      </c>
      <c r="BA2158">
        <v>8.61</v>
      </c>
      <c r="BB2158">
        <v>7.34</v>
      </c>
      <c r="BC2158">
        <v>7.05</v>
      </c>
      <c r="BD2158">
        <v>7.34</v>
      </c>
      <c r="BE2158">
        <v>8.92</v>
      </c>
      <c r="BF2158">
        <v>6.41</v>
      </c>
      <c r="BG2158">
        <v>5.49</v>
      </c>
      <c r="BH2158">
        <v>6.41</v>
      </c>
      <c r="BR2158" t="s">
        <v>67</v>
      </c>
      <c r="BS2158" s="1">
        <v>44827</v>
      </c>
      <c r="BT2158" t="s">
        <v>2619</v>
      </c>
      <c r="BU2158" s="5">
        <v>3601</v>
      </c>
    </row>
    <row r="2159" spans="1:75" x14ac:dyDescent="0.2">
      <c r="A2159" t="s">
        <v>2623</v>
      </c>
      <c r="C2159" t="s">
        <v>1483</v>
      </c>
      <c r="D2159" t="s">
        <v>108</v>
      </c>
      <c r="E2159" t="s">
        <v>515</v>
      </c>
      <c r="F2159" t="s">
        <v>1351</v>
      </c>
      <c r="G2159" t="s">
        <v>515</v>
      </c>
      <c r="H2159" t="s">
        <v>1351</v>
      </c>
      <c r="L2159" t="s">
        <v>2620</v>
      </c>
      <c r="U2159">
        <v>6.75</v>
      </c>
      <c r="X2159">
        <v>7.94</v>
      </c>
      <c r="Y2159">
        <v>7.56</v>
      </c>
      <c r="Z2159">
        <v>9.84</v>
      </c>
      <c r="AA2159">
        <v>8.9700000000000006</v>
      </c>
      <c r="AB2159">
        <v>9.84</v>
      </c>
      <c r="AC2159">
        <v>7.43</v>
      </c>
      <c r="AD2159">
        <v>10.34</v>
      </c>
      <c r="AE2159">
        <v>8.8800000000000008</v>
      </c>
      <c r="AF2159">
        <v>10.34</v>
      </c>
      <c r="AG2159">
        <v>5.98</v>
      </c>
      <c r="AJ2159">
        <v>8.41</v>
      </c>
      <c r="AS2159">
        <v>7.7</v>
      </c>
      <c r="AT2159">
        <v>4.9000000000000004</v>
      </c>
      <c r="AU2159">
        <v>5.22</v>
      </c>
      <c r="AV2159">
        <v>5.22</v>
      </c>
      <c r="AW2159">
        <v>7.96</v>
      </c>
      <c r="AX2159">
        <v>6.35</v>
      </c>
      <c r="AY2159">
        <v>6.48</v>
      </c>
      <c r="AZ2159">
        <v>6.48</v>
      </c>
      <c r="BA2159">
        <v>8.0399999999999991</v>
      </c>
      <c r="BB2159">
        <v>6.98</v>
      </c>
      <c r="BC2159">
        <v>6.68</v>
      </c>
      <c r="BD2159">
        <v>6.98</v>
      </c>
      <c r="BE2159">
        <v>8.09</v>
      </c>
      <c r="BF2159">
        <v>6.2</v>
      </c>
      <c r="BG2159">
        <v>5.22</v>
      </c>
      <c r="BH2159">
        <v>6.2</v>
      </c>
      <c r="BR2159" t="s">
        <v>67</v>
      </c>
      <c r="BS2159" s="1">
        <v>44827</v>
      </c>
      <c r="BT2159" t="s">
        <v>2619</v>
      </c>
      <c r="BU2159" s="5">
        <v>3601</v>
      </c>
    </row>
    <row r="2160" spans="1:75" x14ac:dyDescent="0.2">
      <c r="A2160" t="s">
        <v>2623</v>
      </c>
      <c r="C2160" t="s">
        <v>1483</v>
      </c>
      <c r="D2160" t="s">
        <v>108</v>
      </c>
      <c r="E2160" t="s">
        <v>515</v>
      </c>
      <c r="F2160" t="s">
        <v>1351</v>
      </c>
      <c r="G2160" t="s">
        <v>515</v>
      </c>
      <c r="H2160" t="s">
        <v>1351</v>
      </c>
      <c r="L2160" t="s">
        <v>2624</v>
      </c>
      <c r="U2160">
        <v>7.73</v>
      </c>
      <c r="X2160">
        <v>8.94</v>
      </c>
      <c r="Y2160">
        <v>8.26</v>
      </c>
      <c r="Z2160">
        <v>10.19</v>
      </c>
      <c r="AA2160">
        <v>9.61</v>
      </c>
      <c r="AB2160">
        <v>10.19</v>
      </c>
      <c r="AC2160">
        <v>8.2200000000000006</v>
      </c>
      <c r="AD2160">
        <v>11.2</v>
      </c>
      <c r="AE2160">
        <v>9.83</v>
      </c>
      <c r="AF2160">
        <v>11.2</v>
      </c>
      <c r="AG2160">
        <v>6.53</v>
      </c>
      <c r="AJ2160">
        <v>9.09</v>
      </c>
      <c r="AS2160">
        <v>8.5500000000000007</v>
      </c>
      <c r="AT2160">
        <v>6.09</v>
      </c>
      <c r="AU2160">
        <v>5.79</v>
      </c>
      <c r="AV2160">
        <v>6.09</v>
      </c>
      <c r="AW2160">
        <v>8.6300000000000008</v>
      </c>
      <c r="AX2160">
        <v>7.15</v>
      </c>
      <c r="AY2160">
        <v>7.13</v>
      </c>
      <c r="AZ2160">
        <v>7.15</v>
      </c>
      <c r="BA2160">
        <v>8.82</v>
      </c>
      <c r="BB2160">
        <v>7.79</v>
      </c>
      <c r="BC2160">
        <v>7.34</v>
      </c>
      <c r="BD2160">
        <v>7.79</v>
      </c>
      <c r="BE2160">
        <v>9.02</v>
      </c>
      <c r="BF2160">
        <v>6.75</v>
      </c>
      <c r="BG2160">
        <v>5.69</v>
      </c>
      <c r="BH2160">
        <v>6.75</v>
      </c>
      <c r="BR2160" t="s">
        <v>67</v>
      </c>
      <c r="BS2160" s="1">
        <v>44827</v>
      </c>
      <c r="BT2160" t="s">
        <v>2619</v>
      </c>
      <c r="BU2160" s="5">
        <v>3601</v>
      </c>
    </row>
    <row r="2161" spans="1:78" x14ac:dyDescent="0.2">
      <c r="A2161" t="s">
        <v>1355</v>
      </c>
      <c r="C2161" t="s">
        <v>1483</v>
      </c>
      <c r="D2161" t="s">
        <v>108</v>
      </c>
      <c r="E2161" t="s">
        <v>515</v>
      </c>
      <c r="F2161" t="s">
        <v>1351</v>
      </c>
      <c r="G2161" t="s">
        <v>515</v>
      </c>
      <c r="H2161" t="s">
        <v>1351</v>
      </c>
      <c r="M2161">
        <v>6</v>
      </c>
      <c r="P2161">
        <v>4.8</v>
      </c>
      <c r="Q2161">
        <v>6</v>
      </c>
      <c r="T2161">
        <v>5.95</v>
      </c>
      <c r="U2161">
        <v>6.05</v>
      </c>
      <c r="X2161">
        <v>7.65</v>
      </c>
      <c r="Y2161">
        <v>6.75</v>
      </c>
      <c r="AB2161">
        <v>8.6999999999999993</v>
      </c>
      <c r="AC2161">
        <v>7.1</v>
      </c>
      <c r="AF2161">
        <v>9.25</v>
      </c>
      <c r="AG2161">
        <v>5.6</v>
      </c>
      <c r="AJ2161">
        <v>7.65</v>
      </c>
      <c r="AK2161">
        <v>5.7</v>
      </c>
      <c r="AL2161">
        <v>3.05</v>
      </c>
      <c r="AN2161">
        <v>3.05</v>
      </c>
      <c r="AO2161">
        <v>6.1</v>
      </c>
      <c r="AP2161">
        <v>4.3</v>
      </c>
      <c r="AR2161">
        <v>4.3</v>
      </c>
      <c r="AW2161">
        <v>7.5</v>
      </c>
      <c r="AX2161">
        <v>6.35</v>
      </c>
      <c r="AY2161">
        <v>6.4</v>
      </c>
      <c r="AZ2161">
        <v>6.4</v>
      </c>
      <c r="BA2161">
        <v>7.95</v>
      </c>
      <c r="BB2161">
        <v>7</v>
      </c>
      <c r="BD2161">
        <v>7</v>
      </c>
      <c r="BE2161">
        <v>7.75</v>
      </c>
      <c r="BF2161">
        <v>5.4</v>
      </c>
      <c r="BG2161">
        <v>4.55</v>
      </c>
      <c r="BH2161">
        <v>5.4</v>
      </c>
      <c r="BQ2161" t="s">
        <v>1356</v>
      </c>
      <c r="BR2161" t="s">
        <v>67</v>
      </c>
      <c r="BS2161"/>
      <c r="BT2161" t="s">
        <v>1357</v>
      </c>
      <c r="BU2161">
        <v>45973</v>
      </c>
      <c r="BV2161" t="s">
        <v>69</v>
      </c>
      <c r="BW2161" t="s">
        <v>1357</v>
      </c>
    </row>
    <row r="2162" spans="1:78" x14ac:dyDescent="0.2">
      <c r="A2162" t="s">
        <v>1363</v>
      </c>
      <c r="C2162" t="s">
        <v>1483</v>
      </c>
      <c r="D2162" t="s">
        <v>108</v>
      </c>
      <c r="E2162" t="s">
        <v>515</v>
      </c>
      <c r="F2162" t="s">
        <v>1351</v>
      </c>
      <c r="G2162" t="s">
        <v>515</v>
      </c>
      <c r="H2162" t="s">
        <v>1351</v>
      </c>
      <c r="U2162">
        <v>8.3000000000000007</v>
      </c>
      <c r="X2162">
        <v>8.4</v>
      </c>
      <c r="BR2162" t="s">
        <v>67</v>
      </c>
      <c r="BS2162"/>
      <c r="BT2162" t="s">
        <v>202</v>
      </c>
      <c r="BU2162">
        <v>46399</v>
      </c>
      <c r="BX2162" s="19"/>
      <c r="BY2162" s="19"/>
      <c r="BZ2162" s="19"/>
    </row>
    <row r="2163" spans="1:78" x14ac:dyDescent="0.2">
      <c r="A2163" t="s">
        <v>1366</v>
      </c>
      <c r="C2163" t="s">
        <v>1483</v>
      </c>
      <c r="D2163" t="s">
        <v>108</v>
      </c>
      <c r="E2163" t="s">
        <v>515</v>
      </c>
      <c r="F2163" t="s">
        <v>1351</v>
      </c>
      <c r="G2163" t="s">
        <v>515</v>
      </c>
      <c r="H2163" t="s">
        <v>1351</v>
      </c>
      <c r="AK2163">
        <v>6</v>
      </c>
      <c r="AN2163">
        <v>3.2</v>
      </c>
      <c r="AO2163">
        <v>7.1</v>
      </c>
      <c r="AR2163">
        <v>4.2</v>
      </c>
      <c r="AS2163">
        <v>7.8</v>
      </c>
      <c r="AV2163">
        <v>5.3</v>
      </c>
      <c r="AW2163">
        <v>8</v>
      </c>
      <c r="AX2163">
        <v>6.4</v>
      </c>
      <c r="AY2163">
        <v>6.6</v>
      </c>
      <c r="AZ2163">
        <v>6.6</v>
      </c>
      <c r="BA2163">
        <v>8.4</v>
      </c>
      <c r="BB2163">
        <v>7.1</v>
      </c>
      <c r="BC2163">
        <v>6.7</v>
      </c>
      <c r="BD2163">
        <v>7.1</v>
      </c>
      <c r="BE2163">
        <v>9</v>
      </c>
      <c r="BF2163">
        <v>6.1</v>
      </c>
      <c r="BG2163">
        <v>5.3</v>
      </c>
      <c r="BH2163">
        <v>6.1</v>
      </c>
      <c r="BR2163" t="s">
        <v>67</v>
      </c>
      <c r="BS2163"/>
      <c r="BT2163" t="s">
        <v>115</v>
      </c>
      <c r="BU2163">
        <v>3096</v>
      </c>
      <c r="BX2163" s="19"/>
      <c r="BY2163" s="19"/>
      <c r="BZ2163" s="19"/>
    </row>
    <row r="2164" spans="1:78" x14ac:dyDescent="0.2">
      <c r="A2164" s="11" t="s">
        <v>1700</v>
      </c>
      <c r="B2164" s="11"/>
      <c r="C2164" s="11" t="s">
        <v>1483</v>
      </c>
      <c r="D2164" s="11" t="s">
        <v>108</v>
      </c>
      <c r="E2164" s="11" t="s">
        <v>515</v>
      </c>
      <c r="F2164" s="11" t="s">
        <v>1351</v>
      </c>
      <c r="G2164" s="11" t="s">
        <v>515</v>
      </c>
      <c r="H2164" s="11" t="s">
        <v>1360</v>
      </c>
      <c r="I2164" s="11"/>
      <c r="J2164" s="11"/>
      <c r="K2164" s="11"/>
      <c r="L2164" s="11"/>
      <c r="M2164" s="11"/>
      <c r="N2164" s="11"/>
      <c r="O2164" s="11"/>
      <c r="P2164" s="11"/>
      <c r="Q2164" s="11"/>
      <c r="R2164" s="11"/>
      <c r="S2164" s="11"/>
      <c r="T2164" s="11"/>
      <c r="U2164" s="11"/>
      <c r="V2164" s="11"/>
      <c r="W2164" s="11"/>
      <c r="X2164" s="11"/>
      <c r="Y2164" s="11"/>
      <c r="Z2164" s="11"/>
      <c r="AA2164" s="11"/>
      <c r="AB2164" s="11"/>
      <c r="AC2164" s="11"/>
      <c r="AD2164" s="11"/>
      <c r="AE2164" s="11"/>
      <c r="AF2164" s="11"/>
      <c r="AG2164" s="11"/>
      <c r="AH2164" s="11"/>
      <c r="AI2164" s="11"/>
      <c r="AJ2164" s="11"/>
      <c r="AK2164" s="11"/>
      <c r="AL2164" s="11"/>
      <c r="AM2164" s="11"/>
      <c r="AN2164" s="11"/>
      <c r="AO2164" s="11"/>
      <c r="AP2164" s="11"/>
      <c r="AQ2164" s="11"/>
      <c r="AR2164" s="11"/>
      <c r="AS2164" s="11"/>
      <c r="AT2164" s="11"/>
      <c r="AU2164" s="11"/>
      <c r="AV2164" s="11"/>
      <c r="AW2164" s="11"/>
      <c r="AX2164" s="11"/>
      <c r="AY2164" s="11"/>
      <c r="AZ2164" s="11"/>
      <c r="BA2164" s="11"/>
      <c r="BB2164" s="11"/>
      <c r="BC2164" s="11"/>
      <c r="BD2164" s="11"/>
      <c r="BE2164" s="11"/>
      <c r="BF2164" s="11"/>
      <c r="BG2164" s="11"/>
      <c r="BH2164" s="11"/>
      <c r="BI2164" s="11"/>
      <c r="BJ2164" s="11"/>
      <c r="BK2164" s="11"/>
      <c r="BL2164" s="11"/>
      <c r="BM2164" s="11"/>
      <c r="BN2164" s="11"/>
      <c r="BO2164" s="11"/>
      <c r="BP2164" s="11"/>
      <c r="BQ2164" s="11"/>
      <c r="BR2164" s="11"/>
      <c r="BS2164" s="11"/>
      <c r="BT2164" s="11"/>
      <c r="BU2164" s="11"/>
      <c r="BV2164" s="11"/>
      <c r="BW2164" s="11"/>
      <c r="BX2164" s="19"/>
      <c r="BY2164" s="19"/>
      <c r="BZ2164" s="19"/>
    </row>
    <row r="2165" spans="1:78" x14ac:dyDescent="0.2">
      <c r="A2165" t="s">
        <v>94</v>
      </c>
      <c r="B2165" t="s">
        <v>154</v>
      </c>
      <c r="C2165" t="s">
        <v>1483</v>
      </c>
      <c r="D2165" t="s">
        <v>108</v>
      </c>
      <c r="E2165" t="s">
        <v>515</v>
      </c>
      <c r="F2165" t="s">
        <v>1351</v>
      </c>
      <c r="G2165" t="s">
        <v>515</v>
      </c>
      <c r="H2165" t="s">
        <v>1360</v>
      </c>
      <c r="AW2165">
        <v>7.7</v>
      </c>
      <c r="AZ2165">
        <v>6.35</v>
      </c>
      <c r="BA2165">
        <v>8</v>
      </c>
      <c r="BD2165">
        <v>7</v>
      </c>
      <c r="BQ2165" t="s">
        <v>94</v>
      </c>
      <c r="BR2165" t="s">
        <v>67</v>
      </c>
      <c r="BS2165"/>
      <c r="BT2165" t="s">
        <v>372</v>
      </c>
      <c r="BU2165">
        <v>3140</v>
      </c>
      <c r="BX2165" s="19"/>
      <c r="BY2165" s="19"/>
      <c r="BZ2165" s="19"/>
    </row>
    <row r="2166" spans="1:78" x14ac:dyDescent="0.2">
      <c r="A2166" t="s">
        <v>94</v>
      </c>
      <c r="C2166" t="s">
        <v>1483</v>
      </c>
      <c r="D2166" t="s">
        <v>108</v>
      </c>
      <c r="E2166" t="s">
        <v>515</v>
      </c>
      <c r="F2166" t="s">
        <v>1351</v>
      </c>
      <c r="G2166" t="s">
        <v>515</v>
      </c>
      <c r="H2166" t="s">
        <v>1360</v>
      </c>
      <c r="AW2166">
        <v>7.63</v>
      </c>
      <c r="AZ2166">
        <v>6.23</v>
      </c>
      <c r="BA2166">
        <v>7.77</v>
      </c>
      <c r="BD2166">
        <v>6.75</v>
      </c>
      <c r="BE2166">
        <v>7.7</v>
      </c>
      <c r="BH2166">
        <v>5.37</v>
      </c>
      <c r="BR2166" t="s">
        <v>67</v>
      </c>
      <c r="BS2166"/>
      <c r="BT2166" t="s">
        <v>95</v>
      </c>
      <c r="BU2166">
        <v>3144</v>
      </c>
      <c r="BV2166" t="s">
        <v>69</v>
      </c>
      <c r="BW2166" t="s">
        <v>95</v>
      </c>
      <c r="BX2166" s="19"/>
      <c r="BY2166" s="19"/>
      <c r="BZ2166" s="19"/>
    </row>
    <row r="2167" spans="1:78" x14ac:dyDescent="0.2">
      <c r="A2167" t="s">
        <v>1364</v>
      </c>
      <c r="B2167" t="s">
        <v>154</v>
      </c>
      <c r="C2167" t="s">
        <v>1483</v>
      </c>
      <c r="D2167" t="s">
        <v>108</v>
      </c>
      <c r="E2167" t="s">
        <v>515</v>
      </c>
      <c r="F2167" t="s">
        <v>1351</v>
      </c>
      <c r="G2167" t="s">
        <v>515</v>
      </c>
      <c r="H2167" t="s">
        <v>1360</v>
      </c>
      <c r="AW2167">
        <v>7.9</v>
      </c>
      <c r="AZ2167">
        <v>6.3</v>
      </c>
      <c r="BR2167" t="s">
        <v>67</v>
      </c>
      <c r="BS2167"/>
      <c r="BT2167" t="s">
        <v>95</v>
      </c>
      <c r="BU2167">
        <v>3144</v>
      </c>
    </row>
    <row r="2168" spans="1:78" x14ac:dyDescent="0.2">
      <c r="A2168" t="s">
        <v>1365</v>
      </c>
      <c r="C2168" t="s">
        <v>1483</v>
      </c>
      <c r="D2168" t="s">
        <v>108</v>
      </c>
      <c r="E2168" t="s">
        <v>515</v>
      </c>
      <c r="F2168" t="s">
        <v>1351</v>
      </c>
      <c r="G2168" t="s">
        <v>515</v>
      </c>
      <c r="H2168" t="s">
        <v>1360</v>
      </c>
      <c r="AW2168">
        <v>7.5</v>
      </c>
      <c r="AZ2168">
        <v>6.6</v>
      </c>
      <c r="BE2168">
        <v>7.9</v>
      </c>
      <c r="BH2168">
        <v>5.7</v>
      </c>
      <c r="BR2168" t="s">
        <v>67</v>
      </c>
      <c r="BS2168"/>
      <c r="BT2168" t="s">
        <v>95</v>
      </c>
      <c r="BU2168">
        <v>3144</v>
      </c>
    </row>
    <row r="2169" spans="1:78" x14ac:dyDescent="0.2">
      <c r="A2169" s="11" t="s">
        <v>1700</v>
      </c>
      <c r="B2169" s="11"/>
      <c r="C2169" s="11" t="s">
        <v>1483</v>
      </c>
      <c r="D2169" s="11" t="s">
        <v>108</v>
      </c>
      <c r="E2169" s="11" t="s">
        <v>515</v>
      </c>
      <c r="F2169" s="11" t="s">
        <v>1369</v>
      </c>
      <c r="G2169" s="11" t="s">
        <v>515</v>
      </c>
      <c r="H2169" s="11" t="s">
        <v>1369</v>
      </c>
      <c r="I2169" s="11"/>
      <c r="J2169" s="11"/>
      <c r="K2169" s="11"/>
      <c r="L2169" s="11"/>
      <c r="M2169" s="11"/>
      <c r="N2169" s="11"/>
      <c r="O2169" s="11"/>
      <c r="P2169" s="11"/>
      <c r="Q2169" s="11"/>
      <c r="R2169" s="11"/>
      <c r="S2169" s="11"/>
      <c r="T2169" s="11"/>
      <c r="U2169" s="11"/>
      <c r="V2169" s="11"/>
      <c r="W2169" s="11"/>
      <c r="X2169" s="11"/>
      <c r="Y2169" s="11"/>
      <c r="Z2169" s="11"/>
      <c r="AA2169" s="11"/>
      <c r="AB2169" s="11"/>
      <c r="AC2169" s="11"/>
      <c r="AD2169" s="11"/>
      <c r="AE2169" s="11"/>
      <c r="AF2169" s="11"/>
      <c r="AG2169" s="11"/>
      <c r="AH2169" s="11"/>
      <c r="AI2169" s="11"/>
      <c r="AJ2169" s="11"/>
      <c r="AK2169" s="11"/>
      <c r="AL2169" s="11"/>
      <c r="AM2169" s="11"/>
      <c r="AN2169" s="11"/>
      <c r="AO2169" s="11"/>
      <c r="AP2169" s="11"/>
      <c r="AQ2169" s="11"/>
      <c r="AR2169" s="11"/>
      <c r="AS2169" s="11"/>
      <c r="AT2169" s="11"/>
      <c r="AU2169" s="11"/>
      <c r="AV2169" s="11"/>
      <c r="AW2169" s="11"/>
      <c r="AX2169" s="11"/>
      <c r="AY2169" s="11"/>
      <c r="AZ2169" s="11"/>
      <c r="BA2169" s="11"/>
      <c r="BB2169" s="11"/>
      <c r="BC2169" s="11"/>
      <c r="BD2169" s="11"/>
      <c r="BE2169" s="11"/>
      <c r="BF2169" s="11"/>
      <c r="BG2169" s="11"/>
      <c r="BH2169" s="11"/>
      <c r="BI2169" s="11"/>
      <c r="BJ2169" s="11"/>
      <c r="BK2169" s="11"/>
      <c r="BL2169" s="11"/>
      <c r="BM2169" s="11"/>
      <c r="BN2169" s="11"/>
      <c r="BO2169" s="11"/>
      <c r="BP2169" s="11"/>
      <c r="BQ2169" s="11"/>
      <c r="BR2169" s="11"/>
      <c r="BS2169" s="11"/>
      <c r="BT2169" s="11"/>
      <c r="BU2169" s="11"/>
      <c r="BV2169" s="11"/>
      <c r="BW2169" s="11"/>
    </row>
    <row r="2170" spans="1:78" x14ac:dyDescent="0.2">
      <c r="A2170" t="s">
        <v>2623</v>
      </c>
      <c r="C2170" t="s">
        <v>1483</v>
      </c>
      <c r="D2170" t="s">
        <v>108</v>
      </c>
      <c r="E2170" t="s">
        <v>515</v>
      </c>
      <c r="F2170" t="s">
        <v>1369</v>
      </c>
      <c r="G2170" t="s">
        <v>515</v>
      </c>
      <c r="H2170" t="s">
        <v>1369</v>
      </c>
      <c r="L2170" t="s">
        <v>1370</v>
      </c>
      <c r="Q2170">
        <v>8.3000000000000007</v>
      </c>
      <c r="T2170">
        <v>7.3</v>
      </c>
      <c r="Y2170">
        <v>8.3000000000000007</v>
      </c>
      <c r="AB2170">
        <v>10.3</v>
      </c>
      <c r="AC2170">
        <v>9.9</v>
      </c>
      <c r="AF2170">
        <v>11.55</v>
      </c>
      <c r="AG2170">
        <v>8</v>
      </c>
      <c r="AJ2170">
        <v>7.9</v>
      </c>
      <c r="BQ2170" t="s">
        <v>1371</v>
      </c>
      <c r="BR2170" t="s">
        <v>67</v>
      </c>
      <c r="BS2170"/>
      <c r="BT2170" t="s">
        <v>457</v>
      </c>
      <c r="BU2170">
        <v>3401</v>
      </c>
    </row>
    <row r="2171" spans="1:78" x14ac:dyDescent="0.2">
      <c r="A2171" s="11" t="s">
        <v>1700</v>
      </c>
      <c r="B2171" s="11"/>
      <c r="C2171" s="11" t="s">
        <v>1483</v>
      </c>
      <c r="D2171" s="11" t="s">
        <v>108</v>
      </c>
      <c r="E2171" s="11" t="s">
        <v>515</v>
      </c>
      <c r="F2171" s="11"/>
      <c r="G2171" s="11" t="s">
        <v>1683</v>
      </c>
      <c r="H2171" s="11"/>
      <c r="I2171" s="11"/>
      <c r="J2171" s="11"/>
      <c r="K2171" s="11"/>
      <c r="L2171" s="11"/>
      <c r="M2171" s="11"/>
      <c r="N2171" s="11"/>
      <c r="O2171" s="11"/>
      <c r="P2171" s="11"/>
      <c r="Q2171" s="11"/>
      <c r="R2171" s="11"/>
      <c r="S2171" s="11"/>
      <c r="T2171" s="11"/>
      <c r="U2171" s="11"/>
      <c r="V2171" s="11"/>
      <c r="W2171" s="11"/>
      <c r="X2171" s="11"/>
      <c r="Y2171" s="11"/>
      <c r="Z2171" s="11"/>
      <c r="AA2171" s="11"/>
      <c r="AB2171" s="11"/>
      <c r="AC2171" s="11"/>
      <c r="AD2171" s="11"/>
      <c r="AE2171" s="11"/>
      <c r="AF2171" s="11"/>
      <c r="AG2171" s="11"/>
      <c r="AH2171" s="11"/>
      <c r="AI2171" s="11"/>
      <c r="AJ2171" s="11"/>
      <c r="AK2171" s="11"/>
      <c r="AL2171" s="11"/>
      <c r="AM2171" s="11"/>
      <c r="AN2171" s="11"/>
      <c r="AO2171" s="11"/>
      <c r="AP2171" s="11"/>
      <c r="AQ2171" s="11"/>
      <c r="AR2171" s="11"/>
      <c r="AS2171" s="11"/>
      <c r="AT2171" s="11"/>
      <c r="AU2171" s="11"/>
      <c r="AV2171" s="11"/>
      <c r="AW2171" s="11"/>
      <c r="AX2171" s="11"/>
      <c r="AY2171" s="11"/>
      <c r="AZ2171" s="11"/>
      <c r="BA2171" s="11"/>
      <c r="BB2171" s="11"/>
      <c r="BC2171" s="11"/>
      <c r="BD2171" s="11"/>
      <c r="BE2171" s="11"/>
      <c r="BF2171" s="11"/>
      <c r="BG2171" s="11"/>
      <c r="BH2171" s="11"/>
      <c r="BI2171" s="11"/>
      <c r="BJ2171" s="11"/>
      <c r="BK2171" s="11"/>
      <c r="BL2171" s="11"/>
      <c r="BM2171" s="11"/>
      <c r="BN2171" s="11"/>
      <c r="BO2171" s="11"/>
      <c r="BP2171" s="11"/>
      <c r="BQ2171" s="11"/>
      <c r="BR2171" s="11"/>
      <c r="BS2171" s="11"/>
      <c r="BT2171" s="11"/>
      <c r="BU2171" s="11"/>
      <c r="BV2171" s="11"/>
      <c r="BW2171" s="11"/>
    </row>
    <row r="2172" spans="1:78" x14ac:dyDescent="0.2">
      <c r="A2172" s="11" t="s">
        <v>1700</v>
      </c>
      <c r="B2172" s="11"/>
      <c r="C2172" s="11" t="s">
        <v>1483</v>
      </c>
      <c r="D2172" s="11" t="s">
        <v>108</v>
      </c>
      <c r="E2172" s="11" t="s">
        <v>515</v>
      </c>
      <c r="F2172" s="11"/>
      <c r="G2172" s="11" t="s">
        <v>1358</v>
      </c>
      <c r="H2172" s="11"/>
      <c r="I2172" s="11"/>
      <c r="J2172" s="11"/>
      <c r="K2172" s="11"/>
      <c r="L2172" s="11"/>
      <c r="M2172" s="11"/>
      <c r="N2172" s="11"/>
      <c r="O2172" s="11"/>
      <c r="P2172" s="11"/>
      <c r="Q2172" s="11"/>
      <c r="R2172" s="11"/>
      <c r="S2172" s="11"/>
      <c r="T2172" s="11"/>
      <c r="U2172" s="11"/>
      <c r="V2172" s="11"/>
      <c r="W2172" s="11"/>
      <c r="X2172" s="11"/>
      <c r="Y2172" s="11"/>
      <c r="Z2172" s="11"/>
      <c r="AA2172" s="11"/>
      <c r="AB2172" s="11"/>
      <c r="AC2172" s="11"/>
      <c r="AD2172" s="11"/>
      <c r="AE2172" s="11"/>
      <c r="AF2172" s="11"/>
      <c r="AG2172" s="11"/>
      <c r="AH2172" s="11"/>
      <c r="AI2172" s="11"/>
      <c r="AJ2172" s="11"/>
      <c r="AK2172" s="11"/>
      <c r="AL2172" s="11"/>
      <c r="AM2172" s="11"/>
      <c r="AN2172" s="11"/>
      <c r="AO2172" s="11"/>
      <c r="AP2172" s="11"/>
      <c r="AQ2172" s="11"/>
      <c r="AR2172" s="11"/>
      <c r="AS2172" s="11"/>
      <c r="AT2172" s="11"/>
      <c r="AU2172" s="11"/>
      <c r="AV2172" s="11"/>
      <c r="AW2172" s="11"/>
      <c r="AX2172" s="11"/>
      <c r="AY2172" s="11"/>
      <c r="AZ2172" s="11"/>
      <c r="BA2172" s="11"/>
      <c r="BB2172" s="11"/>
      <c r="BC2172" s="11"/>
      <c r="BD2172" s="11"/>
      <c r="BE2172" s="11"/>
      <c r="BF2172" s="11"/>
      <c r="BG2172" s="11"/>
      <c r="BH2172" s="11"/>
      <c r="BI2172" s="11"/>
      <c r="BJ2172" s="11"/>
      <c r="BK2172" s="11"/>
      <c r="BL2172" s="11"/>
      <c r="BM2172" s="11"/>
      <c r="BN2172" s="11"/>
      <c r="BO2172" s="11"/>
      <c r="BP2172" s="11"/>
      <c r="BQ2172" s="11"/>
      <c r="BR2172" s="11"/>
      <c r="BS2172" s="11"/>
      <c r="BT2172" s="11"/>
      <c r="BU2172" s="11"/>
      <c r="BV2172" s="11"/>
      <c r="BW2172" s="11"/>
    </row>
    <row r="2173" spans="1:78" x14ac:dyDescent="0.2">
      <c r="A2173" s="11" t="s">
        <v>1700</v>
      </c>
      <c r="B2173" s="11"/>
      <c r="C2173" s="11" t="s">
        <v>1483</v>
      </c>
      <c r="D2173" s="11" t="s">
        <v>108</v>
      </c>
      <c r="E2173" s="11" t="s">
        <v>515</v>
      </c>
      <c r="F2173" s="11"/>
      <c r="G2173" s="11" t="s">
        <v>515</v>
      </c>
      <c r="H2173" s="11"/>
      <c r="I2173" s="11"/>
      <c r="J2173" s="11"/>
      <c r="K2173" s="11"/>
      <c r="L2173" s="11"/>
      <c r="M2173" s="11"/>
      <c r="N2173" s="11"/>
      <c r="O2173" s="11"/>
      <c r="P2173" s="11"/>
      <c r="Q2173" s="11"/>
      <c r="R2173" s="11"/>
      <c r="S2173" s="11"/>
      <c r="T2173" s="11"/>
      <c r="U2173" s="11"/>
      <c r="V2173" s="11"/>
      <c r="W2173" s="11"/>
      <c r="X2173" s="11"/>
      <c r="Y2173" s="11"/>
      <c r="Z2173" s="11"/>
      <c r="AA2173" s="11"/>
      <c r="AB2173" s="11"/>
      <c r="AC2173" s="11"/>
      <c r="AD2173" s="11"/>
      <c r="AE2173" s="11"/>
      <c r="AF2173" s="11"/>
      <c r="AG2173" s="11"/>
      <c r="AH2173" s="11"/>
      <c r="AI2173" s="11"/>
      <c r="AJ2173" s="11"/>
      <c r="AK2173" s="11"/>
      <c r="AL2173" s="11"/>
      <c r="AM2173" s="11"/>
      <c r="AN2173" s="11"/>
      <c r="AO2173" s="11"/>
      <c r="AP2173" s="11"/>
      <c r="AQ2173" s="11"/>
      <c r="AR2173" s="11"/>
      <c r="AS2173" s="11"/>
      <c r="AT2173" s="11"/>
      <c r="AU2173" s="11"/>
      <c r="AV2173" s="11"/>
      <c r="AW2173" s="11"/>
      <c r="AX2173" s="11"/>
      <c r="AY2173" s="11"/>
      <c r="AZ2173" s="11"/>
      <c r="BA2173" s="11"/>
      <c r="BB2173" s="11"/>
      <c r="BC2173" s="11"/>
      <c r="BD2173" s="11"/>
      <c r="BE2173" s="11"/>
      <c r="BF2173" s="11"/>
      <c r="BG2173" s="11"/>
      <c r="BH2173" s="11"/>
      <c r="BI2173" s="11"/>
      <c r="BJ2173" s="11"/>
      <c r="BK2173" s="11"/>
      <c r="BL2173" s="11"/>
      <c r="BM2173" s="11"/>
      <c r="BN2173" s="11"/>
      <c r="BO2173" s="11"/>
      <c r="BP2173" s="11"/>
      <c r="BQ2173" s="11"/>
      <c r="BR2173" s="11"/>
      <c r="BS2173" s="11"/>
      <c r="BT2173" s="11"/>
      <c r="BU2173" s="11"/>
      <c r="BV2173" s="11"/>
      <c r="BW2173" s="11"/>
    </row>
    <row r="2174" spans="1:78" x14ac:dyDescent="0.2">
      <c r="A2174" s="19" t="s">
        <v>1700</v>
      </c>
      <c r="B2174" s="19"/>
      <c r="C2174" s="19" t="s">
        <v>1483</v>
      </c>
      <c r="D2174" s="19" t="s">
        <v>3720</v>
      </c>
      <c r="E2174" s="19" t="s">
        <v>3891</v>
      </c>
      <c r="F2174" s="19" t="s">
        <v>3893</v>
      </c>
      <c r="G2174" s="19" t="s">
        <v>3891</v>
      </c>
      <c r="H2174" s="19" t="s">
        <v>3893</v>
      </c>
      <c r="I2174" s="19"/>
      <c r="J2174" s="19"/>
      <c r="K2174" s="19"/>
      <c r="L2174" s="19"/>
      <c r="M2174" s="19"/>
      <c r="N2174" s="19"/>
      <c r="O2174" s="19"/>
      <c r="P2174" s="19"/>
      <c r="Q2174" s="19"/>
      <c r="R2174" s="19"/>
      <c r="S2174" s="19"/>
      <c r="T2174" s="19"/>
      <c r="U2174" s="19"/>
      <c r="V2174" s="19"/>
      <c r="W2174" s="19"/>
      <c r="X2174" s="19"/>
      <c r="Y2174" s="19"/>
      <c r="Z2174" s="19"/>
      <c r="AA2174" s="19"/>
      <c r="AB2174" s="19"/>
      <c r="AC2174" s="19"/>
      <c r="AD2174" s="19"/>
      <c r="AE2174" s="19"/>
      <c r="AF2174" s="19"/>
      <c r="AG2174" s="19"/>
      <c r="AH2174" s="19"/>
      <c r="AI2174" s="19"/>
      <c r="AJ2174" s="19"/>
      <c r="AK2174" s="19"/>
      <c r="AL2174" s="19"/>
      <c r="AM2174" s="19"/>
      <c r="AN2174" s="19"/>
      <c r="AO2174" s="19"/>
      <c r="AP2174" s="19"/>
      <c r="AQ2174" s="19"/>
      <c r="AR2174" s="19"/>
      <c r="AS2174" s="19"/>
      <c r="AT2174" s="19"/>
      <c r="AU2174" s="19"/>
      <c r="AV2174" s="19"/>
      <c r="AW2174" s="19"/>
      <c r="AX2174" s="19"/>
      <c r="AY2174" s="19"/>
      <c r="AZ2174" s="19"/>
      <c r="BA2174" s="19"/>
      <c r="BB2174" s="19"/>
      <c r="BC2174" s="19"/>
      <c r="BD2174" s="19"/>
      <c r="BE2174" s="19"/>
      <c r="BF2174" s="19"/>
      <c r="BG2174" s="19"/>
      <c r="BH2174" s="19"/>
      <c r="BI2174" s="19"/>
      <c r="BJ2174" s="19"/>
      <c r="BK2174" s="19"/>
      <c r="BL2174" s="19"/>
      <c r="BM2174" s="19"/>
      <c r="BN2174" s="19"/>
      <c r="BO2174" s="19"/>
      <c r="BP2174" s="19"/>
      <c r="BQ2174" s="19"/>
      <c r="BR2174" s="19"/>
      <c r="BS2174" s="62"/>
      <c r="BT2174" s="19"/>
      <c r="BU2174" s="19"/>
      <c r="BV2174" s="19"/>
      <c r="BW2174" s="19"/>
      <c r="BX2174" s="19"/>
      <c r="BY2174" s="19"/>
      <c r="BZ2174" s="19"/>
    </row>
    <row r="2175" spans="1:78" x14ac:dyDescent="0.2">
      <c r="A2175" s="19" t="s">
        <v>1700</v>
      </c>
      <c r="B2175" s="19"/>
      <c r="C2175" s="19" t="s">
        <v>1483</v>
      </c>
      <c r="D2175" s="19" t="s">
        <v>3720</v>
      </c>
      <c r="E2175" s="19" t="s">
        <v>3891</v>
      </c>
      <c r="F2175" s="19" t="s">
        <v>3892</v>
      </c>
      <c r="G2175" s="19" t="s">
        <v>3891</v>
      </c>
      <c r="H2175" s="19" t="s">
        <v>3892</v>
      </c>
      <c r="I2175" s="19"/>
      <c r="J2175" s="19"/>
      <c r="K2175" s="19"/>
      <c r="L2175" s="19"/>
      <c r="M2175" s="19"/>
      <c r="N2175" s="19"/>
      <c r="O2175" s="19"/>
      <c r="P2175" s="19"/>
      <c r="Q2175" s="19"/>
      <c r="R2175" s="19"/>
      <c r="S2175" s="19"/>
      <c r="T2175" s="19"/>
      <c r="U2175" s="19"/>
      <c r="V2175" s="19"/>
      <c r="W2175" s="19"/>
      <c r="X2175" s="19"/>
      <c r="Y2175" s="19"/>
      <c r="Z2175" s="19"/>
      <c r="AA2175" s="19"/>
      <c r="AB2175" s="19"/>
      <c r="AC2175" s="19"/>
      <c r="AD2175" s="19"/>
      <c r="AE2175" s="19"/>
      <c r="AF2175" s="19"/>
      <c r="AG2175" s="19"/>
      <c r="AH2175" s="19"/>
      <c r="AI2175" s="19"/>
      <c r="AJ2175" s="19"/>
      <c r="AK2175" s="19"/>
      <c r="AL2175" s="19"/>
      <c r="AM2175" s="19"/>
      <c r="AN2175" s="19"/>
      <c r="AO2175" s="19"/>
      <c r="AP2175" s="19"/>
      <c r="AQ2175" s="19"/>
      <c r="AR2175" s="19"/>
      <c r="AS2175" s="19"/>
      <c r="AT2175" s="19"/>
      <c r="AU2175" s="19"/>
      <c r="AV2175" s="19"/>
      <c r="AW2175" s="19"/>
      <c r="AX2175" s="19"/>
      <c r="AY2175" s="19"/>
      <c r="AZ2175" s="19"/>
      <c r="BA2175" s="19"/>
      <c r="BB2175" s="19"/>
      <c r="BC2175" s="19"/>
      <c r="BD2175" s="19"/>
      <c r="BE2175" s="19"/>
      <c r="BF2175" s="19"/>
      <c r="BG2175" s="19"/>
      <c r="BH2175" s="19"/>
      <c r="BI2175" s="19"/>
      <c r="BJ2175" s="19"/>
      <c r="BK2175" s="19"/>
      <c r="BL2175" s="19"/>
      <c r="BM2175" s="19"/>
      <c r="BN2175" s="19"/>
      <c r="BO2175" s="19"/>
      <c r="BP2175" s="19"/>
      <c r="BQ2175" s="19"/>
      <c r="BR2175" s="19"/>
      <c r="BS2175" s="62"/>
      <c r="BT2175" s="19"/>
      <c r="BU2175" s="19"/>
      <c r="BV2175" s="19"/>
      <c r="BW2175" s="19"/>
      <c r="BX2175" s="19"/>
      <c r="BY2175" s="19"/>
      <c r="BZ2175" s="19"/>
    </row>
    <row r="2176" spans="1:78" x14ac:dyDescent="0.2">
      <c r="A2176" s="19" t="s">
        <v>1700</v>
      </c>
      <c r="B2176" s="19"/>
      <c r="C2176" s="19" t="s">
        <v>1483</v>
      </c>
      <c r="D2176" s="19" t="s">
        <v>3720</v>
      </c>
      <c r="E2176" s="19" t="s">
        <v>3891</v>
      </c>
      <c r="F2176" s="19"/>
      <c r="G2176" s="19" t="s">
        <v>3891</v>
      </c>
      <c r="H2176" s="19"/>
      <c r="I2176" s="19"/>
      <c r="J2176" s="19"/>
      <c r="K2176" s="19"/>
      <c r="L2176" s="19"/>
      <c r="M2176" s="19"/>
      <c r="N2176" s="19"/>
      <c r="O2176" s="19"/>
      <c r="P2176" s="19"/>
      <c r="Q2176" s="19"/>
      <c r="R2176" s="19"/>
      <c r="S2176" s="19"/>
      <c r="T2176" s="19"/>
      <c r="U2176" s="19"/>
      <c r="V2176" s="19"/>
      <c r="W2176" s="19"/>
      <c r="X2176" s="19"/>
      <c r="Y2176" s="19"/>
      <c r="Z2176" s="19"/>
      <c r="AA2176" s="19"/>
      <c r="AB2176" s="19"/>
      <c r="AC2176" s="19"/>
      <c r="AD2176" s="19"/>
      <c r="AE2176" s="19"/>
      <c r="AF2176" s="19"/>
      <c r="AG2176" s="19"/>
      <c r="AH2176" s="19"/>
      <c r="AI2176" s="19"/>
      <c r="AJ2176" s="19"/>
      <c r="AK2176" s="19"/>
      <c r="AL2176" s="19"/>
      <c r="AM2176" s="19"/>
      <c r="AN2176" s="19"/>
      <c r="AO2176" s="19"/>
      <c r="AP2176" s="19"/>
      <c r="AQ2176" s="19"/>
      <c r="AR2176" s="19"/>
      <c r="AS2176" s="19"/>
      <c r="AT2176" s="19"/>
      <c r="AU2176" s="19"/>
      <c r="AV2176" s="19"/>
      <c r="AW2176" s="19"/>
      <c r="AX2176" s="19"/>
      <c r="AY2176" s="19"/>
      <c r="AZ2176" s="19"/>
      <c r="BA2176" s="19"/>
      <c r="BB2176" s="19"/>
      <c r="BC2176" s="19"/>
      <c r="BD2176" s="19"/>
      <c r="BE2176" s="19"/>
      <c r="BF2176" s="19"/>
      <c r="BG2176" s="19"/>
      <c r="BH2176" s="19"/>
      <c r="BI2176" s="19"/>
      <c r="BJ2176" s="19"/>
      <c r="BK2176" s="19"/>
      <c r="BL2176" s="19"/>
      <c r="BM2176" s="19"/>
      <c r="BN2176" s="19"/>
      <c r="BO2176" s="19"/>
      <c r="BP2176" s="19"/>
      <c r="BQ2176" s="19"/>
      <c r="BR2176" s="19"/>
      <c r="BS2176" s="62"/>
      <c r="BT2176" s="19"/>
      <c r="BU2176" s="19"/>
      <c r="BV2176" s="19"/>
      <c r="BW2176" s="19"/>
      <c r="BX2176" s="19"/>
      <c r="BY2176" s="19"/>
      <c r="BZ2176" s="19"/>
    </row>
    <row r="2177" spans="1:78" x14ac:dyDescent="0.2">
      <c r="A2177" s="11" t="s">
        <v>1700</v>
      </c>
      <c r="B2177" s="11"/>
      <c r="C2177" s="11" t="s">
        <v>1483</v>
      </c>
      <c r="D2177" s="11" t="s">
        <v>3720</v>
      </c>
      <c r="E2177" s="11" t="s">
        <v>3641</v>
      </c>
      <c r="F2177" s="11" t="s">
        <v>3642</v>
      </c>
      <c r="G2177" s="11" t="s">
        <v>3641</v>
      </c>
      <c r="H2177" s="11" t="s">
        <v>3642</v>
      </c>
      <c r="I2177" s="11"/>
      <c r="J2177" s="11"/>
      <c r="K2177" s="11"/>
      <c r="L2177" s="11"/>
      <c r="M2177" s="11"/>
      <c r="N2177" s="11"/>
      <c r="O2177" s="11"/>
      <c r="P2177" s="11"/>
      <c r="Q2177" s="11"/>
      <c r="R2177" s="11"/>
      <c r="S2177" s="11"/>
      <c r="T2177" s="11"/>
      <c r="U2177" s="11"/>
      <c r="V2177" s="11"/>
      <c r="W2177" s="11"/>
      <c r="X2177" s="11"/>
      <c r="Y2177" s="11"/>
      <c r="Z2177" s="11"/>
      <c r="AA2177" s="11"/>
      <c r="AB2177" s="11"/>
      <c r="AC2177" s="11"/>
      <c r="AD2177" s="11"/>
      <c r="AE2177" s="11"/>
      <c r="AF2177" s="11"/>
      <c r="AG2177" s="11"/>
      <c r="AH2177" s="11"/>
      <c r="AI2177" s="11"/>
      <c r="AJ2177" s="11"/>
      <c r="AK2177" s="11"/>
      <c r="AL2177" s="11"/>
      <c r="AM2177" s="11"/>
      <c r="AN2177" s="11"/>
      <c r="AO2177" s="11"/>
      <c r="AP2177" s="11"/>
      <c r="AQ2177" s="11"/>
      <c r="AR2177" s="11"/>
      <c r="AS2177" s="11"/>
      <c r="AT2177" s="11"/>
      <c r="AU2177" s="11"/>
      <c r="AV2177" s="11"/>
      <c r="AW2177" s="11"/>
      <c r="AX2177" s="11"/>
      <c r="AY2177" s="11"/>
      <c r="AZ2177" s="11"/>
      <c r="BA2177" s="11"/>
      <c r="BB2177" s="11"/>
      <c r="BC2177" s="11"/>
      <c r="BD2177" s="11"/>
      <c r="BE2177" s="11"/>
      <c r="BF2177" s="11"/>
      <c r="BG2177" s="11"/>
      <c r="BH2177" s="11"/>
      <c r="BI2177" s="11"/>
      <c r="BJ2177" s="11"/>
      <c r="BK2177" s="11"/>
      <c r="BL2177" s="11"/>
      <c r="BM2177" s="11"/>
      <c r="BN2177" s="11"/>
      <c r="BO2177" s="11"/>
      <c r="BP2177" s="11"/>
      <c r="BQ2177" s="11"/>
      <c r="BR2177" s="11"/>
      <c r="BS2177" s="60"/>
      <c r="BT2177" s="11"/>
      <c r="BU2177" s="11"/>
      <c r="BV2177" s="11"/>
      <c r="BW2177" s="11"/>
      <c r="BX2177" s="11"/>
      <c r="BY2177" s="11"/>
      <c r="BZ2177" s="11"/>
    </row>
    <row r="2178" spans="1:78" x14ac:dyDescent="0.2">
      <c r="A2178" t="s">
        <v>2974</v>
      </c>
      <c r="C2178" t="s">
        <v>1483</v>
      </c>
      <c r="D2178" t="s">
        <v>3720</v>
      </c>
      <c r="E2178" t="s">
        <v>3641</v>
      </c>
      <c r="F2178" t="s">
        <v>3642</v>
      </c>
      <c r="G2178" t="s">
        <v>3641</v>
      </c>
      <c r="H2178" t="s">
        <v>3642</v>
      </c>
      <c r="Q2178">
        <v>10.7</v>
      </c>
      <c r="T2178">
        <v>13.65</v>
      </c>
      <c r="Y2178">
        <v>10.199999999999999</v>
      </c>
      <c r="AB2178">
        <v>12.4</v>
      </c>
      <c r="AC2178">
        <v>10.199999999999999</v>
      </c>
      <c r="AF2178">
        <v>11.7</v>
      </c>
      <c r="AG2178">
        <v>8.6999999999999993</v>
      </c>
      <c r="AJ2178">
        <v>9.8000000000000007</v>
      </c>
      <c r="AW2178">
        <v>11.5</v>
      </c>
      <c r="AZ2178">
        <v>11.2</v>
      </c>
      <c r="BA2178">
        <v>11.7</v>
      </c>
      <c r="BD2178">
        <v>11.3</v>
      </c>
      <c r="BE2178">
        <v>10.8</v>
      </c>
      <c r="BH2178">
        <v>10.6</v>
      </c>
      <c r="BR2178" t="s">
        <v>67</v>
      </c>
      <c r="BS2178" s="1">
        <v>44964</v>
      </c>
      <c r="BT2178" t="s">
        <v>268</v>
      </c>
      <c r="BU2178">
        <v>1657</v>
      </c>
    </row>
    <row r="2179" spans="1:78" x14ac:dyDescent="0.2">
      <c r="A2179" t="s">
        <v>2974</v>
      </c>
      <c r="C2179" t="s">
        <v>1483</v>
      </c>
      <c r="D2179" t="s">
        <v>3720</v>
      </c>
      <c r="E2179" t="s">
        <v>3641</v>
      </c>
      <c r="F2179" t="s">
        <v>3642</v>
      </c>
      <c r="G2179" t="s">
        <v>3641</v>
      </c>
      <c r="H2179" t="s">
        <v>3642</v>
      </c>
      <c r="I2179" t="b">
        <v>0</v>
      </c>
      <c r="AW2179">
        <v>11.5</v>
      </c>
      <c r="AZ2179">
        <v>11.2</v>
      </c>
      <c r="BQ2179" t="s">
        <v>3645</v>
      </c>
      <c r="BR2179" t="s">
        <v>67</v>
      </c>
      <c r="BS2179" s="1">
        <v>44964</v>
      </c>
      <c r="BT2179" t="s">
        <v>268</v>
      </c>
      <c r="BU2179">
        <v>1657</v>
      </c>
    </row>
    <row r="2180" spans="1:78" x14ac:dyDescent="0.2">
      <c r="A2180" s="10" t="s">
        <v>3640</v>
      </c>
      <c r="B2180" s="10"/>
      <c r="C2180" s="10" t="s">
        <v>1483</v>
      </c>
      <c r="D2180" s="10" t="s">
        <v>3720</v>
      </c>
      <c r="E2180" s="10" t="s">
        <v>3641</v>
      </c>
      <c r="F2180" s="10" t="s">
        <v>3642</v>
      </c>
      <c r="G2180" s="10" t="s">
        <v>3641</v>
      </c>
      <c r="H2180" s="10" t="s">
        <v>3642</v>
      </c>
      <c r="I2180" s="10"/>
      <c r="J2180" s="10"/>
      <c r="K2180" s="10"/>
      <c r="L2180" s="10"/>
      <c r="M2180" s="10"/>
      <c r="N2180" s="10"/>
      <c r="O2180" s="10"/>
      <c r="P2180" s="10"/>
      <c r="Q2180" s="10"/>
      <c r="R2180" s="10"/>
      <c r="S2180" s="10"/>
      <c r="T2180" s="10"/>
      <c r="U2180" s="10"/>
      <c r="V2180" s="10"/>
      <c r="W2180" s="10"/>
      <c r="X2180" s="10"/>
      <c r="Y2180" s="10"/>
      <c r="Z2180" s="10"/>
      <c r="AA2180" s="10"/>
      <c r="AB2180" s="10"/>
      <c r="AC2180" s="10"/>
      <c r="AD2180" s="10"/>
      <c r="AE2180" s="10"/>
      <c r="AF2180" s="10"/>
      <c r="AG2180" s="10"/>
      <c r="AH2180" s="10"/>
      <c r="AI2180" s="10"/>
      <c r="AJ2180" s="10"/>
      <c r="AK2180" s="10"/>
      <c r="AL2180" s="10"/>
      <c r="AM2180" s="10"/>
      <c r="AN2180" s="10"/>
      <c r="AO2180" s="10"/>
      <c r="AP2180" s="10"/>
      <c r="AQ2180" s="10"/>
      <c r="AR2180" s="10"/>
      <c r="AS2180" s="10"/>
      <c r="AT2180" s="10"/>
      <c r="AU2180" s="10"/>
      <c r="AV2180" s="10"/>
      <c r="AW2180" s="10"/>
      <c r="AX2180" s="10"/>
      <c r="AY2180" s="10"/>
      <c r="AZ2180" s="10"/>
      <c r="BA2180" s="10"/>
      <c r="BB2180" s="10"/>
      <c r="BC2180" s="10"/>
      <c r="BD2180" s="10"/>
      <c r="BE2180" s="10"/>
      <c r="BF2180" s="10"/>
      <c r="BG2180" s="10"/>
      <c r="BH2180" s="10"/>
      <c r="BI2180" s="10"/>
      <c r="BJ2180" s="10"/>
      <c r="BK2180" s="10"/>
      <c r="BL2180" s="10"/>
      <c r="BM2180" s="10"/>
      <c r="BN2180" s="10"/>
      <c r="BO2180" s="10"/>
      <c r="BP2180" s="10"/>
      <c r="BQ2180" s="10"/>
      <c r="BR2180" s="10" t="s">
        <v>67</v>
      </c>
      <c r="BS2180" s="12">
        <v>44964</v>
      </c>
      <c r="BT2180" s="10" t="s">
        <v>268</v>
      </c>
      <c r="BU2180" s="10">
        <v>1657</v>
      </c>
      <c r="BV2180" s="10" t="s">
        <v>69</v>
      </c>
      <c r="BW2180" s="10" t="s">
        <v>268</v>
      </c>
      <c r="BX2180" s="10"/>
      <c r="BY2180" s="10"/>
      <c r="BZ2180" s="10"/>
    </row>
    <row r="2181" spans="1:78" s="10" customFormat="1" x14ac:dyDescent="0.2">
      <c r="A2181" s="11" t="s">
        <v>1700</v>
      </c>
      <c r="B2181" s="11"/>
      <c r="C2181" s="11" t="s">
        <v>1483</v>
      </c>
      <c r="D2181" s="11" t="s">
        <v>3720</v>
      </c>
      <c r="E2181" s="11" t="s">
        <v>3641</v>
      </c>
      <c r="F2181" s="11" t="s">
        <v>1695</v>
      </c>
      <c r="G2181" s="11" t="s">
        <v>3641</v>
      </c>
      <c r="H2181" s="11" t="s">
        <v>1695</v>
      </c>
      <c r="I2181" s="11"/>
      <c r="J2181" s="11"/>
      <c r="K2181" s="11"/>
      <c r="L2181" s="11"/>
      <c r="M2181" s="11"/>
      <c r="N2181" s="11"/>
      <c r="O2181" s="11"/>
      <c r="P2181" s="11"/>
      <c r="Q2181" s="11"/>
      <c r="R2181" s="11"/>
      <c r="S2181" s="11"/>
      <c r="T2181" s="11"/>
      <c r="U2181" s="11"/>
      <c r="V2181" s="11"/>
      <c r="W2181" s="11"/>
      <c r="X2181" s="11"/>
      <c r="Y2181" s="11"/>
      <c r="Z2181" s="11"/>
      <c r="AA2181" s="11"/>
      <c r="AB2181" s="11"/>
      <c r="AC2181" s="11"/>
      <c r="AD2181" s="11"/>
      <c r="AE2181" s="11"/>
      <c r="AF2181" s="11"/>
      <c r="AG2181" s="11"/>
      <c r="AH2181" s="11"/>
      <c r="AI2181" s="11"/>
      <c r="AJ2181" s="11"/>
      <c r="AK2181" s="11"/>
      <c r="AL2181" s="11"/>
      <c r="AM2181" s="11"/>
      <c r="AN2181" s="11"/>
      <c r="AO2181" s="11"/>
      <c r="AP2181" s="11"/>
      <c r="AQ2181" s="11"/>
      <c r="AR2181" s="11"/>
      <c r="AS2181" s="11"/>
      <c r="AT2181" s="11"/>
      <c r="AU2181" s="11"/>
      <c r="AV2181" s="11"/>
      <c r="AW2181" s="11"/>
      <c r="AX2181" s="11"/>
      <c r="AY2181" s="11"/>
      <c r="AZ2181" s="11"/>
      <c r="BA2181" s="11"/>
      <c r="BB2181" s="11"/>
      <c r="BC2181" s="11"/>
      <c r="BD2181" s="11"/>
      <c r="BE2181" s="11"/>
      <c r="BF2181" s="11"/>
      <c r="BG2181" s="11"/>
      <c r="BH2181" s="11"/>
      <c r="BI2181" s="11"/>
      <c r="BJ2181" s="11"/>
      <c r="BK2181" s="11"/>
      <c r="BL2181" s="11"/>
      <c r="BM2181" s="11"/>
      <c r="BN2181" s="11"/>
      <c r="BO2181" s="11"/>
      <c r="BP2181" s="11"/>
      <c r="BQ2181" s="11"/>
      <c r="BR2181" s="11"/>
      <c r="BS2181" s="60"/>
      <c r="BT2181" s="11"/>
      <c r="BU2181" s="11"/>
      <c r="BV2181" s="11"/>
      <c r="BW2181" s="11"/>
      <c r="BX2181" s="11"/>
      <c r="BY2181" s="11"/>
      <c r="BZ2181" s="11"/>
    </row>
    <row r="2182" spans="1:78" s="10" customFormat="1" x14ac:dyDescent="0.2">
      <c r="A2182" s="11" t="s">
        <v>1700</v>
      </c>
      <c r="B2182" s="11"/>
      <c r="C2182" s="11" t="s">
        <v>1483</v>
      </c>
      <c r="D2182" s="11" t="s">
        <v>3720</v>
      </c>
      <c r="E2182" s="11" t="s">
        <v>3641</v>
      </c>
      <c r="F2182" s="11" t="s">
        <v>3882</v>
      </c>
      <c r="G2182" s="11" t="s">
        <v>3659</v>
      </c>
      <c r="H2182" s="11" t="s">
        <v>3885</v>
      </c>
      <c r="I2182" s="11"/>
      <c r="J2182" s="11"/>
      <c r="K2182" s="11"/>
      <c r="L2182" s="11"/>
      <c r="M2182" s="11"/>
      <c r="N2182" s="11"/>
      <c r="O2182" s="11"/>
      <c r="P2182" s="11"/>
      <c r="Q2182" s="11"/>
      <c r="R2182" s="11"/>
      <c r="S2182" s="11"/>
      <c r="T2182" s="11"/>
      <c r="U2182" s="11"/>
      <c r="V2182" s="11"/>
      <c r="W2182" s="11"/>
      <c r="X2182" s="11"/>
      <c r="Y2182" s="11"/>
      <c r="Z2182" s="11"/>
      <c r="AA2182" s="11"/>
      <c r="AB2182" s="11"/>
      <c r="AC2182" s="11"/>
      <c r="AD2182" s="11"/>
      <c r="AE2182" s="11"/>
      <c r="AF2182" s="11"/>
      <c r="AG2182" s="11"/>
      <c r="AH2182" s="11"/>
      <c r="AI2182" s="11"/>
      <c r="AJ2182" s="11"/>
      <c r="AK2182" s="11"/>
      <c r="AL2182" s="11"/>
      <c r="AM2182" s="11"/>
      <c r="AN2182" s="11"/>
      <c r="AO2182" s="11"/>
      <c r="AP2182" s="11"/>
      <c r="AQ2182" s="11"/>
      <c r="AR2182" s="11"/>
      <c r="AS2182" s="11"/>
      <c r="AT2182" s="11"/>
      <c r="AU2182" s="11"/>
      <c r="AV2182" s="11"/>
      <c r="AW2182" s="11"/>
      <c r="AX2182" s="11"/>
      <c r="AY2182" s="11"/>
      <c r="AZ2182" s="11"/>
      <c r="BA2182" s="11"/>
      <c r="BB2182" s="11"/>
      <c r="BC2182" s="11"/>
      <c r="BD2182" s="11"/>
      <c r="BE2182" s="11"/>
      <c r="BF2182" s="11"/>
      <c r="BG2182" s="11"/>
      <c r="BH2182" s="11"/>
      <c r="BI2182" s="11"/>
      <c r="BJ2182" s="11"/>
      <c r="BK2182" s="11"/>
      <c r="BL2182" s="11"/>
      <c r="BM2182" s="11"/>
      <c r="BN2182" s="11"/>
      <c r="BO2182" s="11"/>
      <c r="BP2182" s="11"/>
      <c r="BQ2182" s="11"/>
      <c r="BR2182" s="11"/>
      <c r="BS2182" s="60"/>
      <c r="BT2182" s="11"/>
      <c r="BU2182" s="11"/>
      <c r="BV2182" s="11"/>
      <c r="BW2182" s="11"/>
      <c r="BX2182" s="11"/>
      <c r="BY2182" s="11"/>
      <c r="BZ2182" s="11"/>
    </row>
    <row r="2183" spans="1:78" x14ac:dyDescent="0.2">
      <c r="A2183" s="11" t="s">
        <v>1700</v>
      </c>
      <c r="B2183" s="11"/>
      <c r="C2183" s="11" t="s">
        <v>1483</v>
      </c>
      <c r="D2183" s="11" t="s">
        <v>3720</v>
      </c>
      <c r="E2183" s="11" t="s">
        <v>3641</v>
      </c>
      <c r="F2183" s="11" t="s">
        <v>3882</v>
      </c>
      <c r="G2183" s="11" t="s">
        <v>3659</v>
      </c>
      <c r="H2183" s="11" t="s">
        <v>3884</v>
      </c>
      <c r="I2183" s="11"/>
      <c r="J2183" s="11"/>
      <c r="K2183" s="11"/>
      <c r="L2183" s="11"/>
      <c r="M2183" s="11"/>
      <c r="N2183" s="11"/>
      <c r="O2183" s="11"/>
      <c r="P2183" s="11"/>
      <c r="Q2183" s="11"/>
      <c r="R2183" s="11"/>
      <c r="S2183" s="11"/>
      <c r="T2183" s="11"/>
      <c r="U2183" s="11"/>
      <c r="V2183" s="11"/>
      <c r="W2183" s="11"/>
      <c r="X2183" s="11"/>
      <c r="Y2183" s="11"/>
      <c r="Z2183" s="11"/>
      <c r="AA2183" s="11"/>
      <c r="AB2183" s="11"/>
      <c r="AC2183" s="11"/>
      <c r="AD2183" s="11"/>
      <c r="AE2183" s="11"/>
      <c r="AF2183" s="11"/>
      <c r="AG2183" s="11"/>
      <c r="AH2183" s="11"/>
      <c r="AI2183" s="11"/>
      <c r="AJ2183" s="11"/>
      <c r="AK2183" s="11"/>
      <c r="AL2183" s="11"/>
      <c r="AM2183" s="11"/>
      <c r="AN2183" s="11"/>
      <c r="AO2183" s="11"/>
      <c r="AP2183" s="11"/>
      <c r="AQ2183" s="11"/>
      <c r="AR2183" s="11"/>
      <c r="AS2183" s="11"/>
      <c r="AT2183" s="11"/>
      <c r="AU2183" s="11"/>
      <c r="AV2183" s="11"/>
      <c r="AW2183" s="11"/>
      <c r="AX2183" s="11"/>
      <c r="AY2183" s="11"/>
      <c r="AZ2183" s="11"/>
      <c r="BA2183" s="11"/>
      <c r="BB2183" s="11"/>
      <c r="BC2183" s="11"/>
      <c r="BD2183" s="11"/>
      <c r="BE2183" s="11"/>
      <c r="BF2183" s="11"/>
      <c r="BG2183" s="11"/>
      <c r="BH2183" s="11"/>
      <c r="BI2183" s="11"/>
      <c r="BJ2183" s="11"/>
      <c r="BK2183" s="11"/>
      <c r="BL2183" s="11"/>
      <c r="BM2183" s="11"/>
      <c r="BN2183" s="11"/>
      <c r="BO2183" s="11"/>
      <c r="BP2183" s="11"/>
      <c r="BQ2183" s="11"/>
      <c r="BR2183" s="11"/>
      <c r="BS2183" s="60"/>
      <c r="BT2183" s="11"/>
      <c r="BU2183" s="11"/>
      <c r="BV2183" s="11"/>
      <c r="BW2183" s="11"/>
      <c r="BX2183" s="11"/>
      <c r="BY2183" s="11"/>
      <c r="BZ2183" s="11"/>
    </row>
    <row r="2184" spans="1:78" x14ac:dyDescent="0.2">
      <c r="A2184" s="11" t="s">
        <v>1700</v>
      </c>
      <c r="B2184" s="11"/>
      <c r="C2184" s="11" t="s">
        <v>1483</v>
      </c>
      <c r="D2184" s="11" t="s">
        <v>3720</v>
      </c>
      <c r="E2184" s="11" t="s">
        <v>3641</v>
      </c>
      <c r="F2184" s="11" t="s">
        <v>3882</v>
      </c>
      <c r="G2184" s="11" t="s">
        <v>3881</v>
      </c>
      <c r="H2184" s="11" t="s">
        <v>3883</v>
      </c>
      <c r="I2184" s="11"/>
      <c r="J2184" s="11"/>
      <c r="K2184" s="11"/>
      <c r="L2184" s="11"/>
      <c r="M2184" s="11"/>
      <c r="N2184" s="11"/>
      <c r="O2184" s="11"/>
      <c r="P2184" s="11"/>
      <c r="Q2184" s="11"/>
      <c r="R2184" s="11"/>
      <c r="S2184" s="11"/>
      <c r="T2184" s="11"/>
      <c r="U2184" s="11"/>
      <c r="V2184" s="11"/>
      <c r="W2184" s="11"/>
      <c r="X2184" s="11"/>
      <c r="Y2184" s="11"/>
      <c r="Z2184" s="11"/>
      <c r="AA2184" s="11"/>
      <c r="AB2184" s="11"/>
      <c r="AC2184" s="11"/>
      <c r="AD2184" s="11"/>
      <c r="AE2184" s="11"/>
      <c r="AF2184" s="11"/>
      <c r="AG2184" s="11"/>
      <c r="AH2184" s="11"/>
      <c r="AI2184" s="11"/>
      <c r="AJ2184" s="11"/>
      <c r="AK2184" s="11"/>
      <c r="AL2184" s="11"/>
      <c r="AM2184" s="11"/>
      <c r="AN2184" s="11"/>
      <c r="AO2184" s="11"/>
      <c r="AP2184" s="11"/>
      <c r="AQ2184" s="11"/>
      <c r="AR2184" s="11"/>
      <c r="AS2184" s="11"/>
      <c r="AT2184" s="11"/>
      <c r="AU2184" s="11"/>
      <c r="AV2184" s="11"/>
      <c r="AW2184" s="11"/>
      <c r="AX2184" s="11"/>
      <c r="AY2184" s="11"/>
      <c r="AZ2184" s="11"/>
      <c r="BA2184" s="11"/>
      <c r="BB2184" s="11"/>
      <c r="BC2184" s="11"/>
      <c r="BD2184" s="11"/>
      <c r="BE2184" s="11"/>
      <c r="BF2184" s="11"/>
      <c r="BG2184" s="11"/>
      <c r="BH2184" s="11"/>
      <c r="BI2184" s="11"/>
      <c r="BJ2184" s="11"/>
      <c r="BK2184" s="11"/>
      <c r="BL2184" s="11"/>
      <c r="BM2184" s="11"/>
      <c r="BN2184" s="11"/>
      <c r="BO2184" s="11"/>
      <c r="BP2184" s="11"/>
      <c r="BQ2184" s="11"/>
      <c r="BR2184" s="11"/>
      <c r="BS2184" s="60"/>
      <c r="BT2184" s="11"/>
      <c r="BU2184" s="11"/>
      <c r="BV2184" s="11"/>
      <c r="BW2184" s="11"/>
      <c r="BX2184" s="11"/>
      <c r="BY2184" s="11"/>
      <c r="BZ2184" s="11"/>
    </row>
    <row r="2185" spans="1:78" x14ac:dyDescent="0.2">
      <c r="A2185" s="11" t="s">
        <v>1700</v>
      </c>
      <c r="B2185" s="11"/>
      <c r="C2185" s="11" t="s">
        <v>1483</v>
      </c>
      <c r="D2185" s="11" t="s">
        <v>3720</v>
      </c>
      <c r="E2185" s="11" t="s">
        <v>3641</v>
      </c>
      <c r="F2185" s="11" t="s">
        <v>3882</v>
      </c>
      <c r="G2185" s="11" t="s">
        <v>3641</v>
      </c>
      <c r="H2185" s="11" t="s">
        <v>3882</v>
      </c>
      <c r="I2185" s="11"/>
      <c r="J2185" s="11"/>
      <c r="K2185" s="11"/>
      <c r="L2185" s="11"/>
      <c r="M2185" s="11"/>
      <c r="N2185" s="11"/>
      <c r="O2185" s="11"/>
      <c r="P2185" s="11"/>
      <c r="Q2185" s="11"/>
      <c r="R2185" s="11"/>
      <c r="S2185" s="11"/>
      <c r="T2185" s="11"/>
      <c r="U2185" s="11"/>
      <c r="V2185" s="11"/>
      <c r="W2185" s="11"/>
      <c r="X2185" s="11"/>
      <c r="Y2185" s="11"/>
      <c r="Z2185" s="11"/>
      <c r="AA2185" s="11"/>
      <c r="AB2185" s="11"/>
      <c r="AC2185" s="11"/>
      <c r="AD2185" s="11"/>
      <c r="AE2185" s="11"/>
      <c r="AF2185" s="11"/>
      <c r="AG2185" s="11"/>
      <c r="AH2185" s="11"/>
      <c r="AI2185" s="11"/>
      <c r="AJ2185" s="11"/>
      <c r="AK2185" s="11"/>
      <c r="AL2185" s="11"/>
      <c r="AM2185" s="11"/>
      <c r="AN2185" s="11"/>
      <c r="AO2185" s="11"/>
      <c r="AP2185" s="11"/>
      <c r="AQ2185" s="11"/>
      <c r="AR2185" s="11"/>
      <c r="AS2185" s="11"/>
      <c r="AT2185" s="11"/>
      <c r="AU2185" s="11"/>
      <c r="AV2185" s="11"/>
      <c r="AW2185" s="11"/>
      <c r="AX2185" s="11"/>
      <c r="AY2185" s="11"/>
      <c r="AZ2185" s="11"/>
      <c r="BA2185" s="11"/>
      <c r="BB2185" s="11"/>
      <c r="BC2185" s="11"/>
      <c r="BD2185" s="11"/>
      <c r="BE2185" s="11"/>
      <c r="BF2185" s="11"/>
      <c r="BG2185" s="11"/>
      <c r="BH2185" s="11"/>
      <c r="BI2185" s="11"/>
      <c r="BJ2185" s="11"/>
      <c r="BK2185" s="11"/>
      <c r="BL2185" s="11"/>
      <c r="BM2185" s="11"/>
      <c r="BN2185" s="11"/>
      <c r="BO2185" s="11"/>
      <c r="BP2185" s="11"/>
      <c r="BQ2185" s="11"/>
      <c r="BR2185" s="11"/>
      <c r="BS2185" s="60"/>
      <c r="BT2185" s="11"/>
      <c r="BU2185" s="11"/>
      <c r="BV2185" s="11"/>
      <c r="BW2185" s="11"/>
      <c r="BX2185" s="11"/>
      <c r="BY2185" s="11"/>
      <c r="BZ2185" s="11"/>
    </row>
    <row r="2186" spans="1:78" x14ac:dyDescent="0.2">
      <c r="A2186" s="11" t="s">
        <v>1700</v>
      </c>
      <c r="B2186" s="11"/>
      <c r="C2186" s="11" t="s">
        <v>1483</v>
      </c>
      <c r="D2186" s="11" t="s">
        <v>3720</v>
      </c>
      <c r="E2186" s="11" t="s">
        <v>3641</v>
      </c>
      <c r="F2186" s="11" t="s">
        <v>3882</v>
      </c>
      <c r="G2186" s="11" t="s">
        <v>3641</v>
      </c>
      <c r="H2186" s="11" t="s">
        <v>3882</v>
      </c>
      <c r="I2186" s="11"/>
      <c r="J2186" s="11"/>
      <c r="K2186" s="11"/>
      <c r="L2186" s="11"/>
      <c r="M2186" s="11"/>
      <c r="N2186" s="11"/>
      <c r="O2186" s="11"/>
      <c r="P2186" s="11"/>
      <c r="Q2186" s="11"/>
      <c r="R2186" s="11"/>
      <c r="S2186" s="11"/>
      <c r="T2186" s="11"/>
      <c r="U2186" s="11"/>
      <c r="V2186" s="11"/>
      <c r="W2186" s="11"/>
      <c r="X2186" s="11"/>
      <c r="Y2186" s="11"/>
      <c r="Z2186" s="11"/>
      <c r="AA2186" s="11"/>
      <c r="AB2186" s="11"/>
      <c r="AC2186" s="11"/>
      <c r="AD2186" s="11"/>
      <c r="AE2186" s="11"/>
      <c r="AF2186" s="11"/>
      <c r="AG2186" s="11"/>
      <c r="AH2186" s="11"/>
      <c r="AI2186" s="11"/>
      <c r="AJ2186" s="11"/>
      <c r="AK2186" s="11"/>
      <c r="AL2186" s="11"/>
      <c r="AM2186" s="11"/>
      <c r="AN2186" s="11"/>
      <c r="AO2186" s="11"/>
      <c r="AP2186" s="11"/>
      <c r="AQ2186" s="11"/>
      <c r="AR2186" s="11"/>
      <c r="AS2186" s="11"/>
      <c r="AT2186" s="11"/>
      <c r="AU2186" s="11"/>
      <c r="AV2186" s="11"/>
      <c r="AW2186" s="11"/>
      <c r="AX2186" s="11"/>
      <c r="AY2186" s="11"/>
      <c r="AZ2186" s="11"/>
      <c r="BA2186" s="11"/>
      <c r="BB2186" s="11"/>
      <c r="BC2186" s="11"/>
      <c r="BD2186" s="11"/>
      <c r="BE2186" s="11"/>
      <c r="BF2186" s="11"/>
      <c r="BG2186" s="11"/>
      <c r="BH2186" s="11"/>
      <c r="BI2186" s="11"/>
      <c r="BJ2186" s="11"/>
      <c r="BK2186" s="11"/>
      <c r="BL2186" s="11"/>
      <c r="BM2186" s="11"/>
      <c r="BN2186" s="11"/>
      <c r="BO2186" s="11"/>
      <c r="BP2186" s="11"/>
      <c r="BQ2186" s="11"/>
      <c r="BR2186" s="11"/>
      <c r="BS2186" s="60"/>
      <c r="BT2186" s="11"/>
      <c r="BU2186" s="11"/>
      <c r="BV2186" s="11"/>
      <c r="BW2186" s="11"/>
      <c r="BX2186" s="11"/>
      <c r="BY2186" s="11"/>
      <c r="BZ2186" s="11"/>
    </row>
    <row r="2187" spans="1:78" x14ac:dyDescent="0.2">
      <c r="A2187" s="11" t="s">
        <v>1700</v>
      </c>
      <c r="B2187" s="11"/>
      <c r="C2187" s="11" t="s">
        <v>1483</v>
      </c>
      <c r="D2187" s="11" t="s">
        <v>3720</v>
      </c>
      <c r="E2187" s="11" t="s">
        <v>3641</v>
      </c>
      <c r="F2187" s="11" t="s">
        <v>3882</v>
      </c>
      <c r="G2187" s="11" t="s">
        <v>3641</v>
      </c>
      <c r="H2187" s="11" t="s">
        <v>797</v>
      </c>
      <c r="I2187" s="11"/>
      <c r="J2187" s="11"/>
      <c r="K2187" s="11"/>
      <c r="L2187" s="11"/>
      <c r="M2187" s="11"/>
      <c r="N2187" s="11"/>
      <c r="O2187" s="11"/>
      <c r="P2187" s="11"/>
      <c r="Q2187" s="11"/>
      <c r="R2187" s="11"/>
      <c r="S2187" s="11"/>
      <c r="T2187" s="11"/>
      <c r="U2187" s="11"/>
      <c r="V2187" s="11"/>
      <c r="W2187" s="11"/>
      <c r="X2187" s="11"/>
      <c r="Y2187" s="11"/>
      <c r="Z2187" s="11"/>
      <c r="AA2187" s="11"/>
      <c r="AB2187" s="11"/>
      <c r="AC2187" s="11"/>
      <c r="AD2187" s="11"/>
      <c r="AE2187" s="11"/>
      <c r="AF2187" s="11"/>
      <c r="AG2187" s="11"/>
      <c r="AH2187" s="11"/>
      <c r="AI2187" s="11"/>
      <c r="AJ2187" s="11"/>
      <c r="AK2187" s="11"/>
      <c r="AL2187" s="11"/>
      <c r="AM2187" s="11"/>
      <c r="AN2187" s="11"/>
      <c r="AO2187" s="11"/>
      <c r="AP2187" s="11"/>
      <c r="AQ2187" s="11"/>
      <c r="AR2187" s="11"/>
      <c r="AS2187" s="11"/>
      <c r="AT2187" s="11"/>
      <c r="AU2187" s="11"/>
      <c r="AV2187" s="11"/>
      <c r="AW2187" s="11"/>
      <c r="AX2187" s="11"/>
      <c r="AY2187" s="11"/>
      <c r="AZ2187" s="11"/>
      <c r="BA2187" s="11"/>
      <c r="BB2187" s="11"/>
      <c r="BC2187" s="11"/>
      <c r="BD2187" s="11"/>
      <c r="BE2187" s="11"/>
      <c r="BF2187" s="11"/>
      <c r="BG2187" s="11"/>
      <c r="BH2187" s="11"/>
      <c r="BI2187" s="11"/>
      <c r="BJ2187" s="11"/>
      <c r="BK2187" s="11"/>
      <c r="BL2187" s="11"/>
      <c r="BM2187" s="11"/>
      <c r="BN2187" s="11"/>
      <c r="BO2187" s="11"/>
      <c r="BP2187" s="11"/>
      <c r="BQ2187" s="11"/>
      <c r="BR2187" s="11"/>
      <c r="BS2187" s="60"/>
      <c r="BT2187" s="11"/>
      <c r="BU2187" s="11"/>
      <c r="BV2187" s="11"/>
      <c r="BW2187" s="11"/>
      <c r="BX2187" s="11"/>
      <c r="BY2187" s="11"/>
      <c r="BZ2187" s="11"/>
    </row>
    <row r="2188" spans="1:78" x14ac:dyDescent="0.2">
      <c r="A2188" s="11" t="s">
        <v>1700</v>
      </c>
      <c r="B2188" s="11"/>
      <c r="C2188" s="11" t="s">
        <v>1483</v>
      </c>
      <c r="D2188" s="11" t="s">
        <v>3720</v>
      </c>
      <c r="E2188" s="11" t="s">
        <v>3641</v>
      </c>
      <c r="F2188" s="11" t="s">
        <v>3644</v>
      </c>
      <c r="G2188" s="11" t="s">
        <v>3641</v>
      </c>
      <c r="H2188" s="11" t="s">
        <v>3644</v>
      </c>
      <c r="I2188" s="11"/>
      <c r="J2188" s="11"/>
      <c r="K2188" s="11"/>
      <c r="L2188" s="11"/>
      <c r="M2188" s="11"/>
      <c r="N2188" s="11"/>
      <c r="O2188" s="11"/>
      <c r="P2188" s="11"/>
      <c r="Q2188" s="11"/>
      <c r="R2188" s="11"/>
      <c r="S2188" s="11"/>
      <c r="T2188" s="11"/>
      <c r="U2188" s="11"/>
      <c r="V2188" s="11"/>
      <c r="W2188" s="11"/>
      <c r="X2188" s="11"/>
      <c r="Y2188" s="11"/>
      <c r="Z2188" s="11"/>
      <c r="AA2188" s="11"/>
      <c r="AB2188" s="11"/>
      <c r="AC2188" s="11"/>
      <c r="AD2188" s="11"/>
      <c r="AE2188" s="11"/>
      <c r="AF2188" s="11"/>
      <c r="AG2188" s="11"/>
      <c r="AH2188" s="11"/>
      <c r="AI2188" s="11"/>
      <c r="AJ2188" s="11"/>
      <c r="AK2188" s="11"/>
      <c r="AL2188" s="11"/>
      <c r="AM2188" s="11"/>
      <c r="AN2188" s="11"/>
      <c r="AO2188" s="11"/>
      <c r="AP2188" s="11"/>
      <c r="AQ2188" s="11"/>
      <c r="AR2188" s="11"/>
      <c r="AS2188" s="11"/>
      <c r="AT2188" s="11"/>
      <c r="AU2188" s="11"/>
      <c r="AV2188" s="11"/>
      <c r="AW2188" s="11"/>
      <c r="AX2188" s="11"/>
      <c r="AY2188" s="11"/>
      <c r="AZ2188" s="11"/>
      <c r="BA2188" s="11"/>
      <c r="BB2188" s="11"/>
      <c r="BC2188" s="11"/>
      <c r="BD2188" s="11"/>
      <c r="BE2188" s="11"/>
      <c r="BF2188" s="11"/>
      <c r="BG2188" s="11"/>
      <c r="BH2188" s="11"/>
      <c r="BI2188" s="11"/>
      <c r="BJ2188" s="11"/>
      <c r="BK2188" s="11"/>
      <c r="BL2188" s="11"/>
      <c r="BM2188" s="11"/>
      <c r="BN2188" s="11"/>
      <c r="BO2188" s="11"/>
      <c r="BP2188" s="11"/>
      <c r="BQ2188" s="11"/>
      <c r="BR2188" s="11"/>
      <c r="BS2188" s="60"/>
      <c r="BT2188" s="11"/>
      <c r="BU2188" s="11"/>
      <c r="BV2188" s="11"/>
      <c r="BW2188" s="11"/>
      <c r="BX2188" s="11"/>
      <c r="BY2188" s="11"/>
      <c r="BZ2188" s="11"/>
    </row>
    <row r="2189" spans="1:78" x14ac:dyDescent="0.2">
      <c r="A2189" s="10" t="s">
        <v>3643</v>
      </c>
      <c r="B2189" s="10"/>
      <c r="C2189" s="10" t="s">
        <v>1483</v>
      </c>
      <c r="D2189" s="10" t="s">
        <v>3720</v>
      </c>
      <c r="E2189" s="10" t="s">
        <v>3641</v>
      </c>
      <c r="F2189" s="10" t="s">
        <v>3644</v>
      </c>
      <c r="G2189" s="10" t="s">
        <v>3641</v>
      </c>
      <c r="H2189" s="10" t="s">
        <v>3644</v>
      </c>
      <c r="I2189" s="10"/>
      <c r="J2189" s="10"/>
      <c r="K2189" s="10"/>
      <c r="L2189" s="10"/>
      <c r="M2189" s="10"/>
      <c r="N2189" s="10"/>
      <c r="O2189" s="10"/>
      <c r="P2189" s="10"/>
      <c r="Q2189" s="10"/>
      <c r="R2189" s="10"/>
      <c r="S2189" s="10"/>
      <c r="T2189" s="10"/>
      <c r="U2189" s="10"/>
      <c r="V2189" s="10"/>
      <c r="W2189" s="10"/>
      <c r="X2189" s="10"/>
      <c r="Y2189" s="10"/>
      <c r="Z2189" s="10"/>
      <c r="AA2189" s="10"/>
      <c r="AB2189" s="10"/>
      <c r="AC2189" s="10"/>
      <c r="AD2189" s="10"/>
      <c r="AE2189" s="10"/>
      <c r="AF2189" s="10"/>
      <c r="AG2189" s="10"/>
      <c r="AH2189" s="10"/>
      <c r="AI2189" s="10"/>
      <c r="AJ2189" s="10"/>
      <c r="AK2189" s="10"/>
      <c r="AL2189" s="10"/>
      <c r="AM2189" s="10"/>
      <c r="AN2189" s="10"/>
      <c r="AO2189" s="10"/>
      <c r="AP2189" s="10"/>
      <c r="AQ2189" s="10"/>
      <c r="AR2189" s="10"/>
      <c r="AS2189" s="10"/>
      <c r="AT2189" s="10"/>
      <c r="AU2189" s="10"/>
      <c r="AV2189" s="10"/>
      <c r="AW2189" s="10"/>
      <c r="AX2189" s="10"/>
      <c r="AY2189" s="10"/>
      <c r="AZ2189" s="10"/>
      <c r="BA2189" s="10"/>
      <c r="BB2189" s="10"/>
      <c r="BC2189" s="10"/>
      <c r="BD2189" s="10"/>
      <c r="BE2189" s="10"/>
      <c r="BF2189" s="10"/>
      <c r="BG2189" s="10"/>
      <c r="BH2189" s="10"/>
      <c r="BI2189" s="10"/>
      <c r="BJ2189" s="10"/>
      <c r="BK2189" s="10"/>
      <c r="BL2189" s="10"/>
      <c r="BM2189" s="10"/>
      <c r="BN2189" s="10"/>
      <c r="BO2189" s="10"/>
      <c r="BP2189" s="10"/>
      <c r="BQ2189" s="10"/>
      <c r="BR2189" s="10" t="s">
        <v>67</v>
      </c>
      <c r="BS2189" s="12">
        <v>44964</v>
      </c>
      <c r="BT2189" s="10" t="s">
        <v>268</v>
      </c>
      <c r="BU2189" s="10">
        <v>1657</v>
      </c>
      <c r="BV2189" s="10" t="s">
        <v>69</v>
      </c>
      <c r="BW2189" s="10" t="s">
        <v>268</v>
      </c>
      <c r="BX2189" s="10"/>
      <c r="BY2189" s="10"/>
      <c r="BZ2189" s="10"/>
    </row>
    <row r="2190" spans="1:78" x14ac:dyDescent="0.2">
      <c r="A2190" s="11" t="s">
        <v>1700</v>
      </c>
      <c r="B2190" s="11"/>
      <c r="C2190" s="11" t="s">
        <v>1483</v>
      </c>
      <c r="D2190" s="11" t="s">
        <v>3720</v>
      </c>
      <c r="E2190" s="11" t="s">
        <v>3641</v>
      </c>
      <c r="F2190" s="11" t="s">
        <v>3644</v>
      </c>
      <c r="G2190" s="11" t="s">
        <v>3880</v>
      </c>
      <c r="H2190" s="11" t="s">
        <v>3887</v>
      </c>
      <c r="I2190" s="11"/>
      <c r="J2190" s="11"/>
      <c r="K2190" s="11"/>
      <c r="L2190" s="11"/>
      <c r="M2190" s="11"/>
      <c r="N2190" s="11"/>
      <c r="O2190" s="11"/>
      <c r="P2190" s="11"/>
      <c r="Q2190" s="11"/>
      <c r="R2190" s="11"/>
      <c r="S2190" s="11"/>
      <c r="T2190" s="11"/>
      <c r="U2190" s="11"/>
      <c r="V2190" s="11"/>
      <c r="W2190" s="11"/>
      <c r="X2190" s="11"/>
      <c r="Y2190" s="11"/>
      <c r="Z2190" s="11"/>
      <c r="AA2190" s="11"/>
      <c r="AB2190" s="11"/>
      <c r="AC2190" s="11"/>
      <c r="AD2190" s="11"/>
      <c r="AE2190" s="11"/>
      <c r="AF2190" s="11"/>
      <c r="AG2190" s="11"/>
      <c r="AH2190" s="11"/>
      <c r="AI2190" s="11"/>
      <c r="AJ2190" s="11"/>
      <c r="AK2190" s="11"/>
      <c r="AL2190" s="11"/>
      <c r="AM2190" s="11"/>
      <c r="AN2190" s="11"/>
      <c r="AO2190" s="11"/>
      <c r="AP2190" s="11"/>
      <c r="AQ2190" s="11"/>
      <c r="AR2190" s="11"/>
      <c r="AS2190" s="11"/>
      <c r="AT2190" s="11"/>
      <c r="AU2190" s="11"/>
      <c r="AV2190" s="11"/>
      <c r="AW2190" s="11"/>
      <c r="AX2190" s="11"/>
      <c r="AY2190" s="11"/>
      <c r="AZ2190" s="11"/>
      <c r="BA2190" s="11"/>
      <c r="BB2190" s="11"/>
      <c r="BC2190" s="11"/>
      <c r="BD2190" s="11"/>
      <c r="BE2190" s="11"/>
      <c r="BF2190" s="11"/>
      <c r="BG2190" s="11"/>
      <c r="BH2190" s="11"/>
      <c r="BI2190" s="11"/>
      <c r="BJ2190" s="11"/>
      <c r="BK2190" s="11"/>
      <c r="BL2190" s="11"/>
      <c r="BM2190" s="11"/>
      <c r="BN2190" s="11"/>
      <c r="BO2190" s="11"/>
      <c r="BP2190" s="11"/>
      <c r="BQ2190" s="11"/>
      <c r="BR2190" s="11"/>
      <c r="BS2190" s="60"/>
      <c r="BT2190" s="11"/>
      <c r="BU2190" s="11"/>
      <c r="BV2190" s="11"/>
      <c r="BW2190" s="11"/>
      <c r="BX2190" s="11"/>
      <c r="BY2190" s="11"/>
      <c r="BZ2190" s="11"/>
    </row>
    <row r="2191" spans="1:78" x14ac:dyDescent="0.2">
      <c r="A2191" s="11" t="s">
        <v>1700</v>
      </c>
      <c r="B2191" s="11"/>
      <c r="C2191" s="11" t="s">
        <v>1483</v>
      </c>
      <c r="D2191" s="11" t="s">
        <v>3720</v>
      </c>
      <c r="E2191" s="11" t="s">
        <v>3641</v>
      </c>
      <c r="F2191" s="11"/>
      <c r="G2191" s="11" t="s">
        <v>3659</v>
      </c>
      <c r="H2191" s="11"/>
      <c r="I2191" s="11"/>
      <c r="J2191" s="11"/>
      <c r="K2191" s="11"/>
      <c r="L2191" s="11"/>
      <c r="M2191" s="11"/>
      <c r="N2191" s="11"/>
      <c r="O2191" s="11"/>
      <c r="P2191" s="11"/>
      <c r="Q2191" s="11"/>
      <c r="R2191" s="11"/>
      <c r="S2191" s="11"/>
      <c r="T2191" s="11"/>
      <c r="U2191" s="11"/>
      <c r="V2191" s="11"/>
      <c r="W2191" s="11"/>
      <c r="X2191" s="11"/>
      <c r="Y2191" s="11"/>
      <c r="Z2191" s="11"/>
      <c r="AA2191" s="11"/>
      <c r="AB2191" s="11"/>
      <c r="AC2191" s="11"/>
      <c r="AD2191" s="11"/>
      <c r="AE2191" s="11"/>
      <c r="AF2191" s="11"/>
      <c r="AG2191" s="11"/>
      <c r="AH2191" s="11"/>
      <c r="AI2191" s="11"/>
      <c r="AJ2191" s="11"/>
      <c r="AK2191" s="11"/>
      <c r="AL2191" s="11"/>
      <c r="AM2191" s="11"/>
      <c r="AN2191" s="11"/>
      <c r="AO2191" s="11"/>
      <c r="AP2191" s="11"/>
      <c r="AQ2191" s="11"/>
      <c r="AR2191" s="11"/>
      <c r="AS2191" s="11"/>
      <c r="AT2191" s="11"/>
      <c r="AU2191" s="11"/>
      <c r="AV2191" s="11"/>
      <c r="AW2191" s="11"/>
      <c r="AX2191" s="11"/>
      <c r="AY2191" s="11"/>
      <c r="AZ2191" s="11"/>
      <c r="BA2191" s="11"/>
      <c r="BB2191" s="11"/>
      <c r="BC2191" s="11"/>
      <c r="BD2191" s="11"/>
      <c r="BE2191" s="11"/>
      <c r="BF2191" s="11"/>
      <c r="BG2191" s="11"/>
      <c r="BH2191" s="11"/>
      <c r="BI2191" s="11"/>
      <c r="BJ2191" s="11"/>
      <c r="BK2191" s="11"/>
      <c r="BL2191" s="11"/>
      <c r="BM2191" s="11"/>
      <c r="BN2191" s="11"/>
      <c r="BO2191" s="11"/>
      <c r="BP2191" s="11"/>
      <c r="BQ2191" s="11"/>
      <c r="BR2191" s="11"/>
      <c r="BS2191" s="60"/>
      <c r="BT2191" s="11"/>
      <c r="BU2191" s="11"/>
      <c r="BV2191" s="11"/>
      <c r="BW2191" s="11"/>
      <c r="BX2191" s="11"/>
      <c r="BY2191" s="11"/>
      <c r="BZ2191" s="11"/>
    </row>
    <row r="2192" spans="1:78" x14ac:dyDescent="0.2">
      <c r="A2192" s="11" t="s">
        <v>1700</v>
      </c>
      <c r="B2192" s="11"/>
      <c r="C2192" s="11" t="s">
        <v>1483</v>
      </c>
      <c r="D2192" s="11" t="s">
        <v>3720</v>
      </c>
      <c r="E2192" s="11" t="s">
        <v>3641</v>
      </c>
      <c r="F2192" s="11"/>
      <c r="G2192" s="11" t="s">
        <v>3886</v>
      </c>
      <c r="H2192" s="11"/>
      <c r="I2192" s="11"/>
      <c r="J2192" s="11"/>
      <c r="K2192" s="11"/>
      <c r="L2192" s="11"/>
      <c r="M2192" s="11"/>
      <c r="N2192" s="11"/>
      <c r="O2192" s="11"/>
      <c r="P2192" s="11"/>
      <c r="Q2192" s="11"/>
      <c r="R2192" s="11"/>
      <c r="S2192" s="11"/>
      <c r="T2192" s="11"/>
      <c r="U2192" s="11"/>
      <c r="V2192" s="11"/>
      <c r="W2192" s="11"/>
      <c r="X2192" s="11"/>
      <c r="Y2192" s="11"/>
      <c r="Z2192" s="11"/>
      <c r="AA2192" s="11"/>
      <c r="AB2192" s="11"/>
      <c r="AC2192" s="11"/>
      <c r="AD2192" s="11"/>
      <c r="AE2192" s="11"/>
      <c r="AF2192" s="11"/>
      <c r="AG2192" s="11"/>
      <c r="AH2192" s="11"/>
      <c r="AI2192" s="11"/>
      <c r="AJ2192" s="11"/>
      <c r="AK2192" s="11"/>
      <c r="AL2192" s="11"/>
      <c r="AM2192" s="11"/>
      <c r="AN2192" s="11"/>
      <c r="AO2192" s="11"/>
      <c r="AP2192" s="11"/>
      <c r="AQ2192" s="11"/>
      <c r="AR2192" s="11"/>
      <c r="AS2192" s="11"/>
      <c r="AT2192" s="11"/>
      <c r="AU2192" s="11"/>
      <c r="AV2192" s="11"/>
      <c r="AW2192" s="11"/>
      <c r="AX2192" s="11"/>
      <c r="AY2192" s="11"/>
      <c r="AZ2192" s="11"/>
      <c r="BA2192" s="11"/>
      <c r="BB2192" s="11"/>
      <c r="BC2192" s="11"/>
      <c r="BD2192" s="11"/>
      <c r="BE2192" s="11"/>
      <c r="BF2192" s="11"/>
      <c r="BG2192" s="11"/>
      <c r="BH2192" s="11"/>
      <c r="BI2192" s="11"/>
      <c r="BJ2192" s="11"/>
      <c r="BK2192" s="11"/>
      <c r="BL2192" s="11"/>
      <c r="BM2192" s="11"/>
      <c r="BN2192" s="11"/>
      <c r="BO2192" s="11"/>
      <c r="BP2192" s="11"/>
      <c r="BQ2192" s="11"/>
      <c r="BR2192" s="11"/>
      <c r="BS2192" s="60"/>
      <c r="BT2192" s="11"/>
      <c r="BU2192" s="11"/>
      <c r="BV2192" s="11"/>
      <c r="BW2192" s="11"/>
      <c r="BX2192" s="11"/>
      <c r="BY2192" s="11"/>
      <c r="BZ2192" s="11"/>
    </row>
    <row r="2193" spans="1:78" x14ac:dyDescent="0.2">
      <c r="A2193" s="11" t="s">
        <v>1700</v>
      </c>
      <c r="B2193" s="11"/>
      <c r="C2193" s="11" t="s">
        <v>1483</v>
      </c>
      <c r="D2193" s="11" t="s">
        <v>3720</v>
      </c>
      <c r="E2193" s="11" t="s">
        <v>3641</v>
      </c>
      <c r="F2193" s="11"/>
      <c r="G2193" s="11" t="s">
        <v>3881</v>
      </c>
      <c r="H2193" s="11"/>
      <c r="I2193" s="11"/>
      <c r="J2193" s="11"/>
      <c r="K2193" s="11"/>
      <c r="L2193" s="11"/>
      <c r="M2193" s="11"/>
      <c r="N2193" s="11"/>
      <c r="O2193" s="11"/>
      <c r="P2193" s="11"/>
      <c r="Q2193" s="11"/>
      <c r="R2193" s="11"/>
      <c r="S2193" s="11"/>
      <c r="T2193" s="11"/>
      <c r="U2193" s="11"/>
      <c r="V2193" s="11"/>
      <c r="W2193" s="11"/>
      <c r="X2193" s="11"/>
      <c r="Y2193" s="11"/>
      <c r="Z2193" s="11"/>
      <c r="AA2193" s="11"/>
      <c r="AB2193" s="11"/>
      <c r="AC2193" s="11"/>
      <c r="AD2193" s="11"/>
      <c r="AE2193" s="11"/>
      <c r="AF2193" s="11"/>
      <c r="AG2193" s="11"/>
      <c r="AH2193" s="11"/>
      <c r="AI2193" s="11"/>
      <c r="AJ2193" s="11"/>
      <c r="AK2193" s="11"/>
      <c r="AL2193" s="11"/>
      <c r="AM2193" s="11"/>
      <c r="AN2193" s="11"/>
      <c r="AO2193" s="11"/>
      <c r="AP2193" s="11"/>
      <c r="AQ2193" s="11"/>
      <c r="AR2193" s="11"/>
      <c r="AS2193" s="11"/>
      <c r="AT2193" s="11"/>
      <c r="AU2193" s="11"/>
      <c r="AV2193" s="11"/>
      <c r="AW2193" s="11"/>
      <c r="AX2193" s="11"/>
      <c r="AY2193" s="11"/>
      <c r="AZ2193" s="11"/>
      <c r="BA2193" s="11"/>
      <c r="BB2193" s="11"/>
      <c r="BC2193" s="11"/>
      <c r="BD2193" s="11"/>
      <c r="BE2193" s="11"/>
      <c r="BF2193" s="11"/>
      <c r="BG2193" s="11"/>
      <c r="BH2193" s="11"/>
      <c r="BI2193" s="11"/>
      <c r="BJ2193" s="11"/>
      <c r="BK2193" s="11"/>
      <c r="BL2193" s="11"/>
      <c r="BM2193" s="11"/>
      <c r="BN2193" s="11"/>
      <c r="BO2193" s="11"/>
      <c r="BP2193" s="11"/>
      <c r="BQ2193" s="11"/>
      <c r="BR2193" s="11"/>
      <c r="BS2193" s="60"/>
      <c r="BT2193" s="11"/>
      <c r="BU2193" s="11"/>
      <c r="BV2193" s="11"/>
      <c r="BW2193" s="11"/>
      <c r="BX2193" s="11"/>
      <c r="BY2193" s="11"/>
      <c r="BZ2193" s="11"/>
    </row>
    <row r="2194" spans="1:78" x14ac:dyDescent="0.2">
      <c r="A2194" s="11" t="s">
        <v>1700</v>
      </c>
      <c r="B2194" s="11"/>
      <c r="C2194" s="11" t="s">
        <v>1483</v>
      </c>
      <c r="D2194" s="11" t="s">
        <v>3720</v>
      </c>
      <c r="E2194" s="11" t="s">
        <v>3641</v>
      </c>
      <c r="F2194" s="11"/>
      <c r="G2194" s="11" t="s">
        <v>3641</v>
      </c>
      <c r="H2194" s="11"/>
      <c r="I2194" s="11"/>
      <c r="J2194" s="11"/>
      <c r="K2194" s="11"/>
      <c r="L2194" s="11"/>
      <c r="M2194" s="11"/>
      <c r="N2194" s="11"/>
      <c r="O2194" s="11"/>
      <c r="P2194" s="11"/>
      <c r="Q2194" s="11"/>
      <c r="R2194" s="11"/>
      <c r="S2194" s="11"/>
      <c r="T2194" s="11"/>
      <c r="U2194" s="11"/>
      <c r="V2194" s="11"/>
      <c r="W2194" s="11"/>
      <c r="X2194" s="11"/>
      <c r="Y2194" s="11"/>
      <c r="Z2194" s="11"/>
      <c r="AA2194" s="11"/>
      <c r="AB2194" s="11"/>
      <c r="AC2194" s="11"/>
      <c r="AD2194" s="11"/>
      <c r="AE2194" s="11"/>
      <c r="AF2194" s="11"/>
      <c r="AG2194" s="11"/>
      <c r="AH2194" s="11"/>
      <c r="AI2194" s="11"/>
      <c r="AJ2194" s="11"/>
      <c r="AK2194" s="11"/>
      <c r="AL2194" s="11"/>
      <c r="AM2194" s="11"/>
      <c r="AN2194" s="11"/>
      <c r="AO2194" s="11"/>
      <c r="AP2194" s="11"/>
      <c r="AQ2194" s="11"/>
      <c r="AR2194" s="11"/>
      <c r="AS2194" s="11"/>
      <c r="AT2194" s="11"/>
      <c r="AU2194" s="11"/>
      <c r="AV2194" s="11"/>
      <c r="AW2194" s="11"/>
      <c r="AX2194" s="11"/>
      <c r="AY2194" s="11"/>
      <c r="AZ2194" s="11"/>
      <c r="BA2194" s="11"/>
      <c r="BB2194" s="11"/>
      <c r="BC2194" s="11"/>
      <c r="BD2194" s="11"/>
      <c r="BE2194" s="11"/>
      <c r="BF2194" s="11"/>
      <c r="BG2194" s="11"/>
      <c r="BH2194" s="11"/>
      <c r="BI2194" s="11"/>
      <c r="BJ2194" s="11"/>
      <c r="BK2194" s="11"/>
      <c r="BL2194" s="11"/>
      <c r="BM2194" s="11"/>
      <c r="BN2194" s="11"/>
      <c r="BO2194" s="11"/>
      <c r="BP2194" s="11"/>
      <c r="BQ2194" s="11"/>
      <c r="BR2194" s="11"/>
      <c r="BS2194" s="60"/>
      <c r="BT2194" s="11"/>
      <c r="BU2194" s="11"/>
      <c r="BV2194" s="11"/>
      <c r="BW2194" s="11"/>
      <c r="BX2194" s="11"/>
      <c r="BY2194" s="11"/>
      <c r="BZ2194" s="11"/>
    </row>
    <row r="2195" spans="1:78" x14ac:dyDescent="0.2">
      <c r="A2195" s="11" t="s">
        <v>1700</v>
      </c>
      <c r="B2195" s="11"/>
      <c r="C2195" s="11" t="s">
        <v>1483</v>
      </c>
      <c r="D2195" s="11" t="s">
        <v>3720</v>
      </c>
      <c r="E2195" s="11" t="s">
        <v>3641</v>
      </c>
      <c r="F2195" s="11"/>
      <c r="G2195" s="11" t="s">
        <v>3880</v>
      </c>
      <c r="H2195" s="11"/>
      <c r="I2195" s="11"/>
      <c r="J2195" s="11"/>
      <c r="K2195" s="11"/>
      <c r="L2195" s="11"/>
      <c r="M2195" s="11"/>
      <c r="N2195" s="11"/>
      <c r="O2195" s="11"/>
      <c r="P2195" s="11"/>
      <c r="Q2195" s="11"/>
      <c r="R2195" s="11"/>
      <c r="S2195" s="11"/>
      <c r="T2195" s="11"/>
      <c r="U2195" s="11"/>
      <c r="V2195" s="11"/>
      <c r="W2195" s="11"/>
      <c r="X2195" s="11"/>
      <c r="Y2195" s="11"/>
      <c r="Z2195" s="11"/>
      <c r="AA2195" s="11"/>
      <c r="AB2195" s="11"/>
      <c r="AC2195" s="11"/>
      <c r="AD2195" s="11"/>
      <c r="AE2195" s="11"/>
      <c r="AF2195" s="11"/>
      <c r="AG2195" s="11"/>
      <c r="AH2195" s="11"/>
      <c r="AI2195" s="11"/>
      <c r="AJ2195" s="11"/>
      <c r="AK2195" s="11"/>
      <c r="AL2195" s="11"/>
      <c r="AM2195" s="11"/>
      <c r="AN2195" s="11"/>
      <c r="AO2195" s="11"/>
      <c r="AP2195" s="11"/>
      <c r="AQ2195" s="11"/>
      <c r="AR2195" s="11"/>
      <c r="AS2195" s="11"/>
      <c r="AT2195" s="11"/>
      <c r="AU2195" s="11"/>
      <c r="AV2195" s="11"/>
      <c r="AW2195" s="11"/>
      <c r="AX2195" s="11"/>
      <c r="AY2195" s="11"/>
      <c r="AZ2195" s="11"/>
      <c r="BA2195" s="11"/>
      <c r="BB2195" s="11"/>
      <c r="BC2195" s="11"/>
      <c r="BD2195" s="11"/>
      <c r="BE2195" s="11"/>
      <c r="BF2195" s="11"/>
      <c r="BG2195" s="11"/>
      <c r="BH2195" s="11"/>
      <c r="BI2195" s="11"/>
      <c r="BJ2195" s="11"/>
      <c r="BK2195" s="11"/>
      <c r="BL2195" s="11"/>
      <c r="BM2195" s="11"/>
      <c r="BN2195" s="11"/>
      <c r="BO2195" s="11"/>
      <c r="BP2195" s="11"/>
      <c r="BQ2195" s="11"/>
      <c r="BR2195" s="11"/>
      <c r="BS2195" s="60"/>
      <c r="BT2195" s="11"/>
      <c r="BU2195" s="11"/>
      <c r="BV2195" s="11"/>
      <c r="BW2195" s="11"/>
      <c r="BX2195" s="11"/>
      <c r="BY2195" s="11"/>
      <c r="BZ2195" s="11"/>
    </row>
    <row r="2196" spans="1:78" x14ac:dyDescent="0.2">
      <c r="A2196" s="11" t="s">
        <v>1700</v>
      </c>
      <c r="B2196" s="11"/>
      <c r="C2196" s="11" t="s">
        <v>1483</v>
      </c>
      <c r="D2196" s="11" t="s">
        <v>3720</v>
      </c>
      <c r="E2196" s="11" t="s">
        <v>3897</v>
      </c>
      <c r="F2196" s="11" t="s">
        <v>3898</v>
      </c>
      <c r="G2196" s="11" t="s">
        <v>3667</v>
      </c>
      <c r="H2196" s="11" t="s">
        <v>3899</v>
      </c>
      <c r="I2196" s="11"/>
      <c r="J2196" s="11"/>
      <c r="K2196" s="11"/>
      <c r="L2196" s="11"/>
      <c r="M2196" s="11"/>
      <c r="N2196" s="11"/>
      <c r="O2196" s="11"/>
      <c r="P2196" s="11"/>
      <c r="Q2196" s="11"/>
      <c r="R2196" s="11"/>
      <c r="S2196" s="11"/>
      <c r="T2196" s="11"/>
      <c r="U2196" s="11"/>
      <c r="V2196" s="11"/>
      <c r="W2196" s="11"/>
      <c r="X2196" s="11"/>
      <c r="Y2196" s="11"/>
      <c r="Z2196" s="11"/>
      <c r="AA2196" s="11"/>
      <c r="AB2196" s="11"/>
      <c r="AC2196" s="11"/>
      <c r="AD2196" s="11"/>
      <c r="AE2196" s="11"/>
      <c r="AF2196" s="11"/>
      <c r="AG2196" s="11"/>
      <c r="AH2196" s="11"/>
      <c r="AI2196" s="11"/>
      <c r="AJ2196" s="11"/>
      <c r="AK2196" s="11"/>
      <c r="AL2196" s="11"/>
      <c r="AM2196" s="11"/>
      <c r="AN2196" s="11"/>
      <c r="AO2196" s="11"/>
      <c r="AP2196" s="11"/>
      <c r="AQ2196" s="11"/>
      <c r="AR2196" s="11"/>
      <c r="AS2196" s="11"/>
      <c r="AT2196" s="11"/>
      <c r="AU2196" s="11"/>
      <c r="AV2196" s="11"/>
      <c r="AW2196" s="11"/>
      <c r="AX2196" s="11"/>
      <c r="AY2196" s="11"/>
      <c r="AZ2196" s="11"/>
      <c r="BA2196" s="11"/>
      <c r="BB2196" s="11"/>
      <c r="BC2196" s="11"/>
      <c r="BD2196" s="11"/>
      <c r="BE2196" s="11"/>
      <c r="BF2196" s="11"/>
      <c r="BG2196" s="11"/>
      <c r="BH2196" s="11"/>
      <c r="BI2196" s="11"/>
      <c r="BJ2196" s="11"/>
      <c r="BK2196" s="11"/>
      <c r="BL2196" s="11"/>
      <c r="BM2196" s="11"/>
      <c r="BN2196" s="11"/>
      <c r="BO2196" s="11"/>
      <c r="BP2196" s="11"/>
      <c r="BQ2196" s="11"/>
      <c r="BR2196" s="11"/>
      <c r="BS2196" s="60"/>
      <c r="BT2196" s="11"/>
      <c r="BU2196" s="11"/>
      <c r="BV2196" s="11"/>
      <c r="BW2196" s="11"/>
      <c r="BX2196" s="11"/>
      <c r="BY2196" s="11"/>
      <c r="BZ2196" s="11"/>
    </row>
    <row r="2197" spans="1:78" s="6" customFormat="1" x14ac:dyDescent="0.2">
      <c r="A2197" s="11" t="s">
        <v>1700</v>
      </c>
      <c r="B2197" s="11"/>
      <c r="C2197" s="11" t="s">
        <v>1483</v>
      </c>
      <c r="D2197" s="11" t="s">
        <v>3720</v>
      </c>
      <c r="E2197" s="11" t="s">
        <v>3897</v>
      </c>
      <c r="F2197" s="11" t="s">
        <v>3898</v>
      </c>
      <c r="G2197" s="11" t="s">
        <v>3897</v>
      </c>
      <c r="H2197" s="11" t="s">
        <v>3900</v>
      </c>
      <c r="I2197" s="11"/>
      <c r="J2197" s="11"/>
      <c r="K2197" s="11"/>
      <c r="L2197" s="11"/>
      <c r="M2197" s="11"/>
      <c r="N2197" s="11"/>
      <c r="O2197" s="11"/>
      <c r="P2197" s="11"/>
      <c r="Q2197" s="11"/>
      <c r="R2197" s="11"/>
      <c r="S2197" s="11"/>
      <c r="T2197" s="11"/>
      <c r="U2197" s="11"/>
      <c r="V2197" s="11"/>
      <c r="W2197" s="11"/>
      <c r="X2197" s="11"/>
      <c r="Y2197" s="11"/>
      <c r="Z2197" s="11"/>
      <c r="AA2197" s="11"/>
      <c r="AB2197" s="11"/>
      <c r="AC2197" s="11"/>
      <c r="AD2197" s="11"/>
      <c r="AE2197" s="11"/>
      <c r="AF2197" s="11"/>
      <c r="AG2197" s="11"/>
      <c r="AH2197" s="11"/>
      <c r="AI2197" s="11"/>
      <c r="AJ2197" s="11"/>
      <c r="AK2197" s="11"/>
      <c r="AL2197" s="11"/>
      <c r="AM2197" s="11"/>
      <c r="AN2197" s="11"/>
      <c r="AO2197" s="11"/>
      <c r="AP2197" s="11"/>
      <c r="AQ2197" s="11"/>
      <c r="AR2197" s="11"/>
      <c r="AS2197" s="11"/>
      <c r="AT2197" s="11"/>
      <c r="AU2197" s="11"/>
      <c r="AV2197" s="11"/>
      <c r="AW2197" s="11"/>
      <c r="AX2197" s="11"/>
      <c r="AY2197" s="11"/>
      <c r="AZ2197" s="11"/>
      <c r="BA2197" s="11"/>
      <c r="BB2197" s="11"/>
      <c r="BC2197" s="11"/>
      <c r="BD2197" s="11"/>
      <c r="BE2197" s="11"/>
      <c r="BF2197" s="11"/>
      <c r="BG2197" s="11"/>
      <c r="BH2197" s="11"/>
      <c r="BI2197" s="11"/>
      <c r="BJ2197" s="11"/>
      <c r="BK2197" s="11"/>
      <c r="BL2197" s="11"/>
      <c r="BM2197" s="11"/>
      <c r="BN2197" s="11"/>
      <c r="BO2197" s="11"/>
      <c r="BP2197" s="11"/>
      <c r="BQ2197" s="11"/>
      <c r="BR2197" s="11"/>
      <c r="BS2197" s="60"/>
      <c r="BT2197" s="11"/>
      <c r="BU2197" s="11"/>
      <c r="BV2197" s="11"/>
      <c r="BW2197" s="11"/>
      <c r="BX2197" s="11"/>
      <c r="BY2197" s="11"/>
      <c r="BZ2197" s="11"/>
    </row>
    <row r="2198" spans="1:78" x14ac:dyDescent="0.2">
      <c r="A2198" s="11" t="s">
        <v>1700</v>
      </c>
      <c r="B2198" s="11"/>
      <c r="C2198" s="11" t="s">
        <v>1483</v>
      </c>
      <c r="D2198" s="11" t="s">
        <v>3720</v>
      </c>
      <c r="E2198" s="11" t="s">
        <v>3897</v>
      </c>
      <c r="F2198" s="11" t="s">
        <v>3898</v>
      </c>
      <c r="G2198" s="11" t="s">
        <v>3897</v>
      </c>
      <c r="H2198" s="11" t="s">
        <v>3901</v>
      </c>
      <c r="I2198" s="11"/>
      <c r="J2198" s="11"/>
      <c r="K2198" s="11"/>
      <c r="L2198" s="11"/>
      <c r="M2198" s="11"/>
      <c r="N2198" s="11"/>
      <c r="O2198" s="11"/>
      <c r="P2198" s="11"/>
      <c r="Q2198" s="11"/>
      <c r="R2198" s="11"/>
      <c r="S2198" s="11"/>
      <c r="T2198" s="11"/>
      <c r="U2198" s="11"/>
      <c r="V2198" s="11"/>
      <c r="W2198" s="11"/>
      <c r="X2198" s="11"/>
      <c r="Y2198" s="11"/>
      <c r="Z2198" s="11"/>
      <c r="AA2198" s="11"/>
      <c r="AB2198" s="11"/>
      <c r="AC2198" s="11"/>
      <c r="AD2198" s="11"/>
      <c r="AE2198" s="11"/>
      <c r="AF2198" s="11"/>
      <c r="AG2198" s="11"/>
      <c r="AH2198" s="11"/>
      <c r="AI2198" s="11"/>
      <c r="AJ2198" s="11"/>
      <c r="AK2198" s="11"/>
      <c r="AL2198" s="11"/>
      <c r="AM2198" s="11"/>
      <c r="AN2198" s="11"/>
      <c r="AO2198" s="11"/>
      <c r="AP2198" s="11"/>
      <c r="AQ2198" s="11"/>
      <c r="AR2198" s="11"/>
      <c r="AS2198" s="11"/>
      <c r="AT2198" s="11"/>
      <c r="AU2198" s="11"/>
      <c r="AV2198" s="11"/>
      <c r="AW2198" s="11"/>
      <c r="AX2198" s="11"/>
      <c r="AY2198" s="11"/>
      <c r="AZ2198" s="11"/>
      <c r="BA2198" s="11"/>
      <c r="BB2198" s="11"/>
      <c r="BC2198" s="11"/>
      <c r="BD2198" s="11"/>
      <c r="BE2198" s="11"/>
      <c r="BF2198" s="11"/>
      <c r="BG2198" s="11"/>
      <c r="BH2198" s="11"/>
      <c r="BI2198" s="11"/>
      <c r="BJ2198" s="11"/>
      <c r="BK2198" s="11"/>
      <c r="BL2198" s="11"/>
      <c r="BM2198" s="11"/>
      <c r="BN2198" s="11"/>
      <c r="BO2198" s="11"/>
      <c r="BP2198" s="11"/>
      <c r="BQ2198" s="11"/>
      <c r="BR2198" s="11"/>
      <c r="BS2198" s="60"/>
      <c r="BT2198" s="11"/>
      <c r="BU2198" s="11"/>
      <c r="BV2198" s="11"/>
      <c r="BW2198" s="11"/>
      <c r="BX2198" s="11"/>
      <c r="BY2198" s="11"/>
      <c r="BZ2198" s="11"/>
    </row>
    <row r="2199" spans="1:78" s="10" customFormat="1" x14ac:dyDescent="0.2">
      <c r="A2199" s="11" t="s">
        <v>1700</v>
      </c>
      <c r="B2199" s="11"/>
      <c r="C2199" s="11" t="s">
        <v>1483</v>
      </c>
      <c r="D2199" s="11" t="s">
        <v>3720</v>
      </c>
      <c r="E2199" s="11" t="s">
        <v>3897</v>
      </c>
      <c r="F2199" s="11" t="s">
        <v>3898</v>
      </c>
      <c r="G2199" s="11" t="s">
        <v>3897</v>
      </c>
      <c r="H2199" s="11" t="s">
        <v>3898</v>
      </c>
      <c r="I2199" s="11"/>
      <c r="J2199" s="11"/>
      <c r="K2199" s="11"/>
      <c r="L2199" s="11"/>
      <c r="M2199" s="11"/>
      <c r="N2199" s="11"/>
      <c r="O2199" s="11"/>
      <c r="P2199" s="11"/>
      <c r="Q2199" s="11"/>
      <c r="R2199" s="11"/>
      <c r="S2199" s="11"/>
      <c r="T2199" s="11"/>
      <c r="U2199" s="11"/>
      <c r="V2199" s="11"/>
      <c r="W2199" s="11"/>
      <c r="X2199" s="11"/>
      <c r="Y2199" s="11"/>
      <c r="Z2199" s="11"/>
      <c r="AA2199" s="11"/>
      <c r="AB2199" s="11"/>
      <c r="AC2199" s="11"/>
      <c r="AD2199" s="11"/>
      <c r="AE2199" s="11"/>
      <c r="AF2199" s="11"/>
      <c r="AG2199" s="11"/>
      <c r="AH2199" s="11"/>
      <c r="AI2199" s="11"/>
      <c r="AJ2199" s="11"/>
      <c r="AK2199" s="11"/>
      <c r="AL2199" s="11"/>
      <c r="AM2199" s="11"/>
      <c r="AN2199" s="11"/>
      <c r="AO2199" s="11"/>
      <c r="AP2199" s="11"/>
      <c r="AQ2199" s="11"/>
      <c r="AR2199" s="11"/>
      <c r="AS2199" s="11"/>
      <c r="AT2199" s="11"/>
      <c r="AU2199" s="11"/>
      <c r="AV2199" s="11"/>
      <c r="AW2199" s="11"/>
      <c r="AX2199" s="11"/>
      <c r="AY2199" s="11"/>
      <c r="AZ2199" s="11"/>
      <c r="BA2199" s="11"/>
      <c r="BB2199" s="11"/>
      <c r="BC2199" s="11"/>
      <c r="BD2199" s="11"/>
      <c r="BE2199" s="11"/>
      <c r="BF2199" s="11"/>
      <c r="BG2199" s="11"/>
      <c r="BH2199" s="11"/>
      <c r="BI2199" s="11"/>
      <c r="BJ2199" s="11"/>
      <c r="BK2199" s="11"/>
      <c r="BL2199" s="11"/>
      <c r="BM2199" s="11"/>
      <c r="BN2199" s="11"/>
      <c r="BO2199" s="11"/>
      <c r="BP2199" s="11"/>
      <c r="BQ2199" s="11"/>
      <c r="BR2199" s="11"/>
      <c r="BS2199" s="60"/>
      <c r="BT2199" s="11"/>
      <c r="BU2199" s="11"/>
      <c r="BV2199" s="11"/>
      <c r="BW2199" s="11"/>
      <c r="BX2199" s="11"/>
      <c r="BY2199" s="11"/>
      <c r="BZ2199" s="11"/>
    </row>
    <row r="2200" spans="1:78" x14ac:dyDescent="0.2">
      <c r="A2200" s="11" t="s">
        <v>1700</v>
      </c>
      <c r="B2200" s="11"/>
      <c r="C2200" s="11" t="s">
        <v>1483</v>
      </c>
      <c r="D2200" s="11" t="s">
        <v>3720</v>
      </c>
      <c r="E2200" s="11" t="s">
        <v>3897</v>
      </c>
      <c r="F2200" s="11"/>
      <c r="G2200" s="11" t="s">
        <v>3897</v>
      </c>
      <c r="H2200" s="11"/>
      <c r="I2200" s="11"/>
      <c r="J2200" s="11"/>
      <c r="K2200" s="11"/>
      <c r="L2200" s="11"/>
      <c r="M2200" s="11"/>
      <c r="N2200" s="11"/>
      <c r="O2200" s="11"/>
      <c r="P2200" s="11"/>
      <c r="Q2200" s="11"/>
      <c r="R2200" s="11"/>
      <c r="S2200" s="11"/>
      <c r="T2200" s="11"/>
      <c r="U2200" s="11"/>
      <c r="V2200" s="11"/>
      <c r="W2200" s="11"/>
      <c r="X2200" s="11"/>
      <c r="Y2200" s="11"/>
      <c r="Z2200" s="11"/>
      <c r="AA2200" s="11"/>
      <c r="AB2200" s="11"/>
      <c r="AC2200" s="11"/>
      <c r="AD2200" s="11"/>
      <c r="AE2200" s="11"/>
      <c r="AF2200" s="11"/>
      <c r="AG2200" s="11"/>
      <c r="AH2200" s="11"/>
      <c r="AI2200" s="11"/>
      <c r="AJ2200" s="11"/>
      <c r="AK2200" s="11"/>
      <c r="AL2200" s="11"/>
      <c r="AM2200" s="11"/>
      <c r="AN2200" s="11"/>
      <c r="AO2200" s="11"/>
      <c r="AP2200" s="11"/>
      <c r="AQ2200" s="11"/>
      <c r="AR2200" s="11"/>
      <c r="AS2200" s="11"/>
      <c r="AT2200" s="11"/>
      <c r="AU2200" s="11"/>
      <c r="AV2200" s="11"/>
      <c r="AW2200" s="11"/>
      <c r="AX2200" s="11"/>
      <c r="AY2200" s="11"/>
      <c r="AZ2200" s="11"/>
      <c r="BA2200" s="11"/>
      <c r="BB2200" s="11"/>
      <c r="BC2200" s="11"/>
      <c r="BD2200" s="11"/>
      <c r="BE2200" s="11"/>
      <c r="BF2200" s="11"/>
      <c r="BG2200" s="11"/>
      <c r="BH2200" s="11"/>
      <c r="BI2200" s="11"/>
      <c r="BJ2200" s="11"/>
      <c r="BK2200" s="11"/>
      <c r="BL2200" s="11"/>
      <c r="BM2200" s="11"/>
      <c r="BN2200" s="11"/>
      <c r="BO2200" s="11"/>
      <c r="BP2200" s="11"/>
      <c r="BQ2200" s="11"/>
      <c r="BR2200" s="11"/>
      <c r="BS2200" s="60"/>
      <c r="BT2200" s="11"/>
      <c r="BU2200" s="11"/>
      <c r="BV2200" s="11"/>
      <c r="BW2200" s="11"/>
      <c r="BX2200" s="11"/>
      <c r="BY2200" s="11"/>
      <c r="BZ2200" s="11"/>
    </row>
    <row r="2201" spans="1:78" x14ac:dyDescent="0.2">
      <c r="A2201" s="11" t="s">
        <v>1700</v>
      </c>
      <c r="B2201" s="11"/>
      <c r="C2201" s="11" t="s">
        <v>1483</v>
      </c>
      <c r="D2201" s="11" t="s">
        <v>3720</v>
      </c>
      <c r="E2201" s="11" t="s">
        <v>3895</v>
      </c>
      <c r="F2201" s="11" t="s">
        <v>3896</v>
      </c>
      <c r="G2201" s="11" t="s">
        <v>3895</v>
      </c>
      <c r="H2201" s="11" t="s">
        <v>3896</v>
      </c>
      <c r="I2201" s="11"/>
      <c r="J2201" s="11"/>
      <c r="K2201" s="11"/>
      <c r="L2201" s="11"/>
      <c r="M2201" s="11"/>
      <c r="N2201" s="11"/>
      <c r="O2201" s="11"/>
      <c r="P2201" s="11"/>
      <c r="Q2201" s="11"/>
      <c r="R2201" s="11"/>
      <c r="S2201" s="11"/>
      <c r="T2201" s="11"/>
      <c r="U2201" s="11"/>
      <c r="V2201" s="11"/>
      <c r="W2201" s="11"/>
      <c r="X2201" s="11"/>
      <c r="Y2201" s="11"/>
      <c r="Z2201" s="11"/>
      <c r="AA2201" s="11"/>
      <c r="AB2201" s="11"/>
      <c r="AC2201" s="11"/>
      <c r="AD2201" s="11"/>
      <c r="AE2201" s="11"/>
      <c r="AF2201" s="11"/>
      <c r="AG2201" s="11"/>
      <c r="AH2201" s="11"/>
      <c r="AI2201" s="11"/>
      <c r="AJ2201" s="11"/>
      <c r="AK2201" s="11"/>
      <c r="AL2201" s="11"/>
      <c r="AM2201" s="11"/>
      <c r="AN2201" s="11"/>
      <c r="AO2201" s="11"/>
      <c r="AP2201" s="11"/>
      <c r="AQ2201" s="11"/>
      <c r="AR2201" s="11"/>
      <c r="AS2201" s="11"/>
      <c r="AT2201" s="11"/>
      <c r="AU2201" s="11"/>
      <c r="AV2201" s="11"/>
      <c r="AW2201" s="11"/>
      <c r="AX2201" s="11"/>
      <c r="AY2201" s="11"/>
      <c r="AZ2201" s="11"/>
      <c r="BA2201" s="11"/>
      <c r="BB2201" s="11"/>
      <c r="BC2201" s="11"/>
      <c r="BD2201" s="11"/>
      <c r="BE2201" s="11"/>
      <c r="BF2201" s="11"/>
      <c r="BG2201" s="11"/>
      <c r="BH2201" s="11"/>
      <c r="BI2201" s="11"/>
      <c r="BJ2201" s="11"/>
      <c r="BK2201" s="11"/>
      <c r="BL2201" s="11"/>
      <c r="BM2201" s="11"/>
      <c r="BN2201" s="11"/>
      <c r="BO2201" s="11"/>
      <c r="BP2201" s="11"/>
      <c r="BQ2201" s="11"/>
      <c r="BR2201" s="11"/>
      <c r="BS2201" s="60"/>
      <c r="BT2201" s="11"/>
      <c r="BU2201" s="11"/>
      <c r="BV2201" s="11"/>
      <c r="BW2201" s="11"/>
      <c r="BX2201" s="11"/>
      <c r="BY2201" s="11"/>
      <c r="BZ2201" s="11"/>
    </row>
    <row r="2202" spans="1:78" x14ac:dyDescent="0.2">
      <c r="A2202" s="11" t="s">
        <v>1700</v>
      </c>
      <c r="B2202" s="11"/>
      <c r="C2202" s="11" t="s">
        <v>1483</v>
      </c>
      <c r="D2202" s="11" t="s">
        <v>3720</v>
      </c>
      <c r="E2202" s="11" t="s">
        <v>3895</v>
      </c>
      <c r="F2202" s="11"/>
      <c r="G2202" s="11" t="s">
        <v>3895</v>
      </c>
      <c r="H2202" s="11"/>
      <c r="I2202" s="11"/>
      <c r="J2202" s="11"/>
      <c r="K2202" s="11"/>
      <c r="L2202" s="11"/>
      <c r="M2202" s="11"/>
      <c r="N2202" s="11"/>
      <c r="O2202" s="11"/>
      <c r="P2202" s="11"/>
      <c r="Q2202" s="11"/>
      <c r="R2202" s="11"/>
      <c r="S2202" s="11"/>
      <c r="T2202" s="11"/>
      <c r="U2202" s="11"/>
      <c r="V2202" s="11"/>
      <c r="W2202" s="11"/>
      <c r="X2202" s="11"/>
      <c r="Y2202" s="11"/>
      <c r="Z2202" s="11"/>
      <c r="AA2202" s="11"/>
      <c r="AB2202" s="11"/>
      <c r="AC2202" s="11"/>
      <c r="AD2202" s="11"/>
      <c r="AE2202" s="11"/>
      <c r="AF2202" s="11"/>
      <c r="AG2202" s="11"/>
      <c r="AH2202" s="11"/>
      <c r="AI2202" s="11"/>
      <c r="AJ2202" s="11"/>
      <c r="AK2202" s="11"/>
      <c r="AL2202" s="11"/>
      <c r="AM2202" s="11"/>
      <c r="AN2202" s="11"/>
      <c r="AO2202" s="11"/>
      <c r="AP2202" s="11"/>
      <c r="AQ2202" s="11"/>
      <c r="AR2202" s="11"/>
      <c r="AS2202" s="11"/>
      <c r="AT2202" s="11"/>
      <c r="AU2202" s="11"/>
      <c r="AV2202" s="11"/>
      <c r="AW2202" s="11"/>
      <c r="AX2202" s="11"/>
      <c r="AY2202" s="11"/>
      <c r="AZ2202" s="11"/>
      <c r="BA2202" s="11"/>
      <c r="BB2202" s="11"/>
      <c r="BC2202" s="11"/>
      <c r="BD2202" s="11"/>
      <c r="BE2202" s="11"/>
      <c r="BF2202" s="11"/>
      <c r="BG2202" s="11"/>
      <c r="BH2202" s="11"/>
      <c r="BI2202" s="11"/>
      <c r="BJ2202" s="11"/>
      <c r="BK2202" s="11"/>
      <c r="BL2202" s="11"/>
      <c r="BM2202" s="11"/>
      <c r="BN2202" s="11"/>
      <c r="BO2202" s="11"/>
      <c r="BP2202" s="11"/>
      <c r="BQ2202" s="11"/>
      <c r="BR2202" s="11"/>
      <c r="BS2202" s="60"/>
      <c r="BT2202" s="11"/>
      <c r="BU2202" s="11"/>
      <c r="BV2202" s="11"/>
      <c r="BW2202" s="11"/>
      <c r="BX2202" s="11"/>
      <c r="BY2202" s="11"/>
      <c r="BZ2202" s="11"/>
    </row>
    <row r="2203" spans="1:78" x14ac:dyDescent="0.2">
      <c r="A2203" s="11" t="s">
        <v>1700</v>
      </c>
      <c r="B2203" s="11"/>
      <c r="C2203" s="11" t="s">
        <v>1483</v>
      </c>
      <c r="D2203" s="11" t="s">
        <v>3720</v>
      </c>
      <c r="E2203" s="11" t="s">
        <v>3722</v>
      </c>
      <c r="F2203" s="11" t="s">
        <v>3723</v>
      </c>
      <c r="G2203" s="11" t="s">
        <v>3659</v>
      </c>
      <c r="H2203" s="11" t="s">
        <v>3660</v>
      </c>
      <c r="I2203" s="11"/>
      <c r="J2203" s="11"/>
      <c r="K2203" s="11"/>
      <c r="L2203" s="11"/>
      <c r="M2203" s="11"/>
      <c r="N2203" s="11"/>
      <c r="O2203" s="11"/>
      <c r="P2203" s="11"/>
      <c r="Q2203" s="11"/>
      <c r="R2203" s="11"/>
      <c r="S2203" s="11"/>
      <c r="T2203" s="11"/>
      <c r="U2203" s="11"/>
      <c r="V2203" s="11"/>
      <c r="W2203" s="11"/>
      <c r="X2203" s="11"/>
      <c r="Y2203" s="11"/>
      <c r="Z2203" s="11"/>
      <c r="AA2203" s="11"/>
      <c r="AB2203" s="11"/>
      <c r="AC2203" s="11"/>
      <c r="AD2203" s="11"/>
      <c r="AE2203" s="11"/>
      <c r="AF2203" s="11"/>
      <c r="AG2203" s="11"/>
      <c r="AH2203" s="11"/>
      <c r="AI2203" s="11"/>
      <c r="AJ2203" s="11"/>
      <c r="AK2203" s="11"/>
      <c r="AL2203" s="11"/>
      <c r="AM2203" s="11"/>
      <c r="AN2203" s="11"/>
      <c r="AO2203" s="11"/>
      <c r="AP2203" s="11"/>
      <c r="AQ2203" s="11"/>
      <c r="AR2203" s="11"/>
      <c r="AS2203" s="11"/>
      <c r="AT2203" s="11"/>
      <c r="AU2203" s="11"/>
      <c r="AV2203" s="11"/>
      <c r="AW2203" s="11"/>
      <c r="AX2203" s="11"/>
      <c r="AY2203" s="11"/>
      <c r="AZ2203" s="11"/>
      <c r="BA2203" s="11"/>
      <c r="BB2203" s="11"/>
      <c r="BC2203" s="11"/>
      <c r="BD2203" s="11"/>
      <c r="BE2203" s="11"/>
      <c r="BF2203" s="11"/>
      <c r="BG2203" s="11"/>
      <c r="BH2203" s="11"/>
      <c r="BI2203" s="11"/>
      <c r="BJ2203" s="11"/>
      <c r="BK2203" s="11"/>
      <c r="BL2203" s="11"/>
      <c r="BM2203" s="11"/>
      <c r="BN2203" s="11"/>
      <c r="BO2203" s="11"/>
      <c r="BP2203" s="11"/>
      <c r="BQ2203" s="11"/>
      <c r="BR2203" s="11"/>
      <c r="BS2203" s="60"/>
      <c r="BT2203" s="11"/>
      <c r="BU2203" s="11"/>
      <c r="BV2203" s="11"/>
      <c r="BW2203" s="11"/>
      <c r="BX2203" s="11"/>
      <c r="BY2203" s="11"/>
      <c r="BZ2203" s="11"/>
    </row>
    <row r="2204" spans="1:78" x14ac:dyDescent="0.2">
      <c r="B2204" t="s">
        <v>63</v>
      </c>
      <c r="C2204" t="s">
        <v>1483</v>
      </c>
      <c r="D2204" t="s">
        <v>3720</v>
      </c>
      <c r="E2204" t="s">
        <v>3722</v>
      </c>
      <c r="F2204" t="s">
        <v>3723</v>
      </c>
      <c r="G2204" s="10" t="s">
        <v>3659</v>
      </c>
      <c r="H2204" s="10" t="s">
        <v>3660</v>
      </c>
      <c r="I2204" t="b">
        <v>0</v>
      </c>
      <c r="BQ2204" t="s">
        <v>3661</v>
      </c>
      <c r="BR2204" s="10" t="s">
        <v>67</v>
      </c>
      <c r="BS2204" s="12">
        <v>44964</v>
      </c>
      <c r="BT2204" s="10" t="s">
        <v>3312</v>
      </c>
      <c r="BU2204" s="33">
        <v>53314</v>
      </c>
    </row>
    <row r="2205" spans="1:78" x14ac:dyDescent="0.2">
      <c r="A2205" s="11" t="s">
        <v>1700</v>
      </c>
      <c r="B2205" s="11"/>
      <c r="C2205" s="11" t="s">
        <v>1483</v>
      </c>
      <c r="D2205" s="11" t="s">
        <v>3720</v>
      </c>
      <c r="E2205" s="11" t="s">
        <v>3722</v>
      </c>
      <c r="F2205" s="11" t="s">
        <v>3723</v>
      </c>
      <c r="G2205" s="11" t="s">
        <v>3722</v>
      </c>
      <c r="H2205" s="11" t="s">
        <v>3894</v>
      </c>
      <c r="I2205" s="11"/>
      <c r="J2205" s="11"/>
      <c r="K2205" s="11"/>
      <c r="L2205" s="11"/>
      <c r="M2205" s="11"/>
      <c r="N2205" s="11"/>
      <c r="O2205" s="11"/>
      <c r="P2205" s="11"/>
      <c r="Q2205" s="11"/>
      <c r="R2205" s="11"/>
      <c r="S2205" s="11"/>
      <c r="T2205" s="11"/>
      <c r="U2205" s="11"/>
      <c r="V2205" s="11"/>
      <c r="W2205" s="11"/>
      <c r="X2205" s="11"/>
      <c r="Y2205" s="11"/>
      <c r="Z2205" s="11"/>
      <c r="AA2205" s="11"/>
      <c r="AB2205" s="11"/>
      <c r="AC2205" s="11"/>
      <c r="AD2205" s="11"/>
      <c r="AE2205" s="11"/>
      <c r="AF2205" s="11"/>
      <c r="AG2205" s="11"/>
      <c r="AH2205" s="11"/>
      <c r="AI2205" s="11"/>
      <c r="AJ2205" s="11"/>
      <c r="AK2205" s="11"/>
      <c r="AL2205" s="11"/>
      <c r="AM2205" s="11"/>
      <c r="AN2205" s="11"/>
      <c r="AO2205" s="11"/>
      <c r="AP2205" s="11"/>
      <c r="AQ2205" s="11"/>
      <c r="AR2205" s="11"/>
      <c r="AS2205" s="11"/>
      <c r="AT2205" s="11"/>
      <c r="AU2205" s="11"/>
      <c r="AV2205" s="11"/>
      <c r="AW2205" s="11"/>
      <c r="AX2205" s="11"/>
      <c r="AY2205" s="11"/>
      <c r="AZ2205" s="11"/>
      <c r="BA2205" s="11"/>
      <c r="BB2205" s="11"/>
      <c r="BC2205" s="11"/>
      <c r="BD2205" s="11"/>
      <c r="BE2205" s="11"/>
      <c r="BF2205" s="11"/>
      <c r="BG2205" s="11"/>
      <c r="BH2205" s="11"/>
      <c r="BI2205" s="11"/>
      <c r="BJ2205" s="11"/>
      <c r="BK2205" s="11"/>
      <c r="BL2205" s="11"/>
      <c r="BM2205" s="11"/>
      <c r="BN2205" s="11"/>
      <c r="BO2205" s="11"/>
      <c r="BP2205" s="11"/>
      <c r="BQ2205" s="11"/>
      <c r="BR2205" s="11"/>
      <c r="BS2205" s="60"/>
      <c r="BT2205" s="11"/>
      <c r="BU2205" s="11"/>
      <c r="BV2205" s="11"/>
      <c r="BW2205" s="11"/>
      <c r="BX2205" s="11"/>
      <c r="BY2205" s="11"/>
      <c r="BZ2205" s="11"/>
    </row>
    <row r="2206" spans="1:78" x14ac:dyDescent="0.2">
      <c r="A2206" s="11" t="s">
        <v>1700</v>
      </c>
      <c r="B2206" s="11"/>
      <c r="C2206" s="11" t="s">
        <v>1483</v>
      </c>
      <c r="D2206" s="11" t="s">
        <v>3720</v>
      </c>
      <c r="E2206" s="11" t="s">
        <v>3722</v>
      </c>
      <c r="F2206" s="11" t="s">
        <v>3723</v>
      </c>
      <c r="G2206" s="11" t="s">
        <v>3722</v>
      </c>
      <c r="H2206" s="11" t="s">
        <v>3723</v>
      </c>
      <c r="I2206" s="11"/>
      <c r="J2206" s="11"/>
      <c r="K2206" s="11"/>
      <c r="L2206" s="11"/>
      <c r="M2206" s="11"/>
      <c r="N2206" s="11"/>
      <c r="O2206" s="11"/>
      <c r="P2206" s="11"/>
      <c r="Q2206" s="11"/>
      <c r="R2206" s="11"/>
      <c r="S2206" s="11"/>
      <c r="T2206" s="11"/>
      <c r="U2206" s="11"/>
      <c r="V2206" s="11"/>
      <c r="W2206" s="11"/>
      <c r="X2206" s="11"/>
      <c r="Y2206" s="11"/>
      <c r="Z2206" s="11"/>
      <c r="AA2206" s="11"/>
      <c r="AB2206" s="11"/>
      <c r="AC2206" s="11"/>
      <c r="AD2206" s="11"/>
      <c r="AE2206" s="11"/>
      <c r="AF2206" s="11"/>
      <c r="AG2206" s="11"/>
      <c r="AH2206" s="11"/>
      <c r="AI2206" s="11"/>
      <c r="AJ2206" s="11"/>
      <c r="AK2206" s="11"/>
      <c r="AL2206" s="11"/>
      <c r="AM2206" s="11"/>
      <c r="AN2206" s="11"/>
      <c r="AO2206" s="11"/>
      <c r="AP2206" s="11"/>
      <c r="AQ2206" s="11"/>
      <c r="AR2206" s="11"/>
      <c r="AS2206" s="11"/>
      <c r="AT2206" s="11"/>
      <c r="AU2206" s="11"/>
      <c r="AV2206" s="11"/>
      <c r="AW2206" s="11"/>
      <c r="AX2206" s="11"/>
      <c r="AY2206" s="11"/>
      <c r="AZ2206" s="11"/>
      <c r="BA2206" s="11"/>
      <c r="BB2206" s="11"/>
      <c r="BC2206" s="11"/>
      <c r="BD2206" s="11"/>
      <c r="BE2206" s="11"/>
      <c r="BF2206" s="11"/>
      <c r="BG2206" s="11"/>
      <c r="BH2206" s="11"/>
      <c r="BI2206" s="11"/>
      <c r="BJ2206" s="11"/>
      <c r="BK2206" s="11"/>
      <c r="BL2206" s="11"/>
      <c r="BM2206" s="11"/>
      <c r="BN2206" s="11"/>
      <c r="BO2206" s="11"/>
      <c r="BP2206" s="11"/>
      <c r="BQ2206" s="11"/>
      <c r="BR2206" s="11"/>
      <c r="BS2206" s="60"/>
      <c r="BT2206" s="11"/>
      <c r="BU2206" s="11"/>
      <c r="BV2206" s="11"/>
      <c r="BW2206" s="11"/>
      <c r="BX2206" s="11"/>
      <c r="BY2206" s="11"/>
      <c r="BZ2206" s="11"/>
    </row>
    <row r="2207" spans="1:78" x14ac:dyDescent="0.2">
      <c r="A2207" s="11" t="s">
        <v>1700</v>
      </c>
      <c r="B2207" s="11"/>
      <c r="C2207" s="11" t="s">
        <v>1483</v>
      </c>
      <c r="D2207" s="11" t="s">
        <v>3720</v>
      </c>
      <c r="E2207" s="11" t="s">
        <v>3722</v>
      </c>
      <c r="F2207" s="11"/>
      <c r="G2207" s="11" t="s">
        <v>3722</v>
      </c>
      <c r="H2207" s="11"/>
      <c r="I2207" s="11"/>
      <c r="J2207" s="11"/>
      <c r="K2207" s="11"/>
      <c r="L2207" s="11"/>
      <c r="M2207" s="11"/>
      <c r="N2207" s="11"/>
      <c r="O2207" s="11"/>
      <c r="P2207" s="11"/>
      <c r="Q2207" s="11"/>
      <c r="R2207" s="11"/>
      <c r="S2207" s="11"/>
      <c r="T2207" s="11"/>
      <c r="U2207" s="11"/>
      <c r="V2207" s="11"/>
      <c r="W2207" s="11"/>
      <c r="X2207" s="11"/>
      <c r="Y2207" s="11"/>
      <c r="Z2207" s="11"/>
      <c r="AA2207" s="11"/>
      <c r="AB2207" s="11"/>
      <c r="AC2207" s="11"/>
      <c r="AD2207" s="11"/>
      <c r="AE2207" s="11"/>
      <c r="AF2207" s="11"/>
      <c r="AG2207" s="11"/>
      <c r="AH2207" s="11"/>
      <c r="AI2207" s="11"/>
      <c r="AJ2207" s="11"/>
      <c r="AK2207" s="11"/>
      <c r="AL2207" s="11"/>
      <c r="AM2207" s="11"/>
      <c r="AN2207" s="11"/>
      <c r="AO2207" s="11"/>
      <c r="AP2207" s="11"/>
      <c r="AQ2207" s="11"/>
      <c r="AR2207" s="11"/>
      <c r="AS2207" s="11"/>
      <c r="AT2207" s="11"/>
      <c r="AU2207" s="11"/>
      <c r="AV2207" s="11"/>
      <c r="AW2207" s="11"/>
      <c r="AX2207" s="11"/>
      <c r="AY2207" s="11"/>
      <c r="AZ2207" s="11"/>
      <c r="BA2207" s="11"/>
      <c r="BB2207" s="11"/>
      <c r="BC2207" s="11"/>
      <c r="BD2207" s="11"/>
      <c r="BE2207" s="11"/>
      <c r="BF2207" s="11"/>
      <c r="BG2207" s="11"/>
      <c r="BH2207" s="11"/>
      <c r="BI2207" s="11"/>
      <c r="BJ2207" s="11"/>
      <c r="BK2207" s="11"/>
      <c r="BL2207" s="11"/>
      <c r="BM2207" s="11"/>
      <c r="BN2207" s="11"/>
      <c r="BO2207" s="11"/>
      <c r="BP2207" s="11"/>
      <c r="BQ2207" s="11"/>
      <c r="BR2207" s="11"/>
      <c r="BS2207" s="60"/>
      <c r="BT2207" s="11"/>
      <c r="BU2207" s="11"/>
      <c r="BV2207" s="11"/>
      <c r="BW2207" s="11"/>
      <c r="BX2207" s="11"/>
      <c r="BY2207" s="11"/>
      <c r="BZ2207" s="11"/>
    </row>
    <row r="2208" spans="1:78" x14ac:dyDescent="0.2">
      <c r="A2208" s="6"/>
      <c r="B2208" s="6" t="s">
        <v>63</v>
      </c>
      <c r="C2208" s="6" t="s">
        <v>1483</v>
      </c>
      <c r="D2208" s="6" t="s">
        <v>3720</v>
      </c>
      <c r="E2208" s="6" t="s">
        <v>3724</v>
      </c>
      <c r="F2208" s="6" t="s">
        <v>3668</v>
      </c>
      <c r="G2208" s="6" t="s">
        <v>3667</v>
      </c>
      <c r="H2208" s="6" t="s">
        <v>3668</v>
      </c>
      <c r="I2208" s="6"/>
      <c r="J2208" s="6"/>
      <c r="K2208" s="6"/>
      <c r="L2208" s="6"/>
      <c r="M2208" s="6"/>
      <c r="N2208" s="6"/>
      <c r="O2208" s="6"/>
      <c r="P2208" s="6"/>
      <c r="Q2208" s="6"/>
      <c r="R2208" s="6"/>
      <c r="S2208" s="6"/>
      <c r="T2208" s="6"/>
      <c r="U2208" s="6"/>
      <c r="V2208" s="6"/>
      <c r="W2208" s="6"/>
      <c r="X2208" s="6"/>
      <c r="Y2208" s="6"/>
      <c r="Z2208" s="6"/>
      <c r="AA2208" s="6"/>
      <c r="AB2208" s="6"/>
      <c r="AC2208" s="6"/>
      <c r="AD2208" s="6"/>
      <c r="AE2208" s="6"/>
      <c r="AF2208" s="6"/>
      <c r="AG2208" s="6"/>
      <c r="AH2208" s="6"/>
      <c r="AI2208" s="6"/>
      <c r="AJ2208" s="6"/>
      <c r="AK2208" s="6"/>
      <c r="AL2208" s="6"/>
      <c r="AM2208" s="6"/>
      <c r="AN2208" s="6"/>
      <c r="AO2208" s="6"/>
      <c r="AP2208" s="6"/>
      <c r="AQ2208" s="6"/>
      <c r="AR2208" s="6"/>
      <c r="AS2208" s="6"/>
      <c r="AT2208" s="6"/>
      <c r="AU2208" s="6"/>
      <c r="AV2208" s="6"/>
      <c r="AW2208" s="6">
        <v>8.5</v>
      </c>
      <c r="AX2208" s="6"/>
      <c r="AY2208" s="6"/>
      <c r="AZ2208" s="6">
        <v>7.2</v>
      </c>
      <c r="BA2208" s="6"/>
      <c r="BB2208" s="6"/>
      <c r="BC2208" s="6"/>
      <c r="BD2208" s="6"/>
      <c r="BE2208" s="6"/>
      <c r="BF2208" s="6"/>
      <c r="BG2208" s="6"/>
      <c r="BH2208" s="6"/>
      <c r="BI2208" s="6"/>
      <c r="BJ2208" s="6"/>
      <c r="BK2208" s="6"/>
      <c r="BL2208" s="6"/>
      <c r="BM2208" s="6"/>
      <c r="BN2208" s="6"/>
      <c r="BO2208" s="6"/>
      <c r="BP2208" s="6">
        <v>52</v>
      </c>
      <c r="BQ2208" s="6" t="s">
        <v>3670</v>
      </c>
      <c r="BR2208" s="6" t="s">
        <v>67</v>
      </c>
      <c r="BS2208" s="7">
        <v>44964</v>
      </c>
      <c r="BT2208" s="6" t="s">
        <v>3669</v>
      </c>
      <c r="BU2208" s="58" t="s">
        <v>3702</v>
      </c>
      <c r="BV2208" s="6" t="s">
        <v>60</v>
      </c>
      <c r="BW2208" s="6" t="s">
        <v>3669</v>
      </c>
      <c r="BX2208" s="6"/>
      <c r="BY2208" s="6"/>
      <c r="BZ2208" s="6"/>
    </row>
    <row r="2209" spans="1:78" x14ac:dyDescent="0.2">
      <c r="A2209" s="11" t="s">
        <v>1700</v>
      </c>
      <c r="B2209" s="11"/>
      <c r="C2209" s="11" t="s">
        <v>1483</v>
      </c>
      <c r="D2209" s="11" t="s">
        <v>3720</v>
      </c>
      <c r="E2209" s="11" t="s">
        <v>3724</v>
      </c>
      <c r="F2209" s="11" t="s">
        <v>3668</v>
      </c>
      <c r="G2209" s="11" t="s">
        <v>3889</v>
      </c>
      <c r="H2209" s="11" t="s">
        <v>3890</v>
      </c>
      <c r="I2209" s="11"/>
      <c r="J2209" s="11"/>
      <c r="K2209" s="11"/>
      <c r="L2209" s="11"/>
      <c r="M2209" s="11"/>
      <c r="N2209" s="11"/>
      <c r="O2209" s="11"/>
      <c r="P2209" s="11"/>
      <c r="Q2209" s="11"/>
      <c r="R2209" s="11"/>
      <c r="S2209" s="11"/>
      <c r="T2209" s="11"/>
      <c r="U2209" s="11"/>
      <c r="V2209" s="11"/>
      <c r="W2209" s="11"/>
      <c r="X2209" s="11"/>
      <c r="Y2209" s="11"/>
      <c r="Z2209" s="11"/>
      <c r="AA2209" s="11"/>
      <c r="AB2209" s="11"/>
      <c r="AC2209" s="11"/>
      <c r="AD2209" s="11"/>
      <c r="AE2209" s="11"/>
      <c r="AF2209" s="11"/>
      <c r="AG2209" s="11"/>
      <c r="AH2209" s="11"/>
      <c r="AI2209" s="11"/>
      <c r="AJ2209" s="11"/>
      <c r="AK2209" s="11"/>
      <c r="AL2209" s="11"/>
      <c r="AM2209" s="11"/>
      <c r="AN2209" s="11"/>
      <c r="AO2209" s="11"/>
      <c r="AP2209" s="11"/>
      <c r="AQ2209" s="11"/>
      <c r="AR2209" s="11"/>
      <c r="AS2209" s="11"/>
      <c r="AT2209" s="11"/>
      <c r="AU2209" s="11"/>
      <c r="AV2209" s="11"/>
      <c r="AW2209" s="11"/>
      <c r="AX2209" s="11"/>
      <c r="AY2209" s="11"/>
      <c r="AZ2209" s="11"/>
      <c r="BA2209" s="11"/>
      <c r="BB2209" s="11"/>
      <c r="BC2209" s="11"/>
      <c r="BD2209" s="11"/>
      <c r="BE2209" s="11"/>
      <c r="BF2209" s="11"/>
      <c r="BG2209" s="11"/>
      <c r="BH2209" s="11"/>
      <c r="BI2209" s="11"/>
      <c r="BJ2209" s="11"/>
      <c r="BK2209" s="11"/>
      <c r="BL2209" s="11"/>
      <c r="BM2209" s="11"/>
      <c r="BN2209" s="11"/>
      <c r="BO2209" s="11"/>
      <c r="BP2209" s="11"/>
      <c r="BQ2209" s="11"/>
      <c r="BR2209" s="11"/>
      <c r="BS2209" s="60"/>
      <c r="BT2209" s="11"/>
      <c r="BU2209" s="11"/>
      <c r="BV2209" s="11"/>
      <c r="BW2209" s="11"/>
      <c r="BX2209" s="11"/>
      <c r="BY2209" s="11"/>
      <c r="BZ2209" s="11"/>
    </row>
    <row r="2210" spans="1:78" x14ac:dyDescent="0.2">
      <c r="A2210" s="11" t="s">
        <v>1700</v>
      </c>
      <c r="B2210" s="11"/>
      <c r="C2210" s="11" t="s">
        <v>1483</v>
      </c>
      <c r="D2210" s="11" t="s">
        <v>3720</v>
      </c>
      <c r="E2210" s="11" t="s">
        <v>3724</v>
      </c>
      <c r="F2210" s="11" t="s">
        <v>3668</v>
      </c>
      <c r="G2210" s="11" t="s">
        <v>3724</v>
      </c>
      <c r="H2210" s="11" t="s">
        <v>3668</v>
      </c>
      <c r="I2210" s="11"/>
      <c r="J2210" s="11"/>
      <c r="K2210" s="11"/>
      <c r="L2210" s="11"/>
      <c r="M2210" s="11"/>
      <c r="N2210" s="11"/>
      <c r="O2210" s="11"/>
      <c r="P2210" s="11"/>
      <c r="Q2210" s="11"/>
      <c r="R2210" s="11"/>
      <c r="S2210" s="11"/>
      <c r="T2210" s="11"/>
      <c r="U2210" s="11"/>
      <c r="V2210" s="11"/>
      <c r="W2210" s="11"/>
      <c r="X2210" s="11"/>
      <c r="Y2210" s="11"/>
      <c r="Z2210" s="11"/>
      <c r="AA2210" s="11"/>
      <c r="AB2210" s="11"/>
      <c r="AC2210" s="11"/>
      <c r="AD2210" s="11"/>
      <c r="AE2210" s="11"/>
      <c r="AF2210" s="11"/>
      <c r="AG2210" s="11"/>
      <c r="AH2210" s="11"/>
      <c r="AI2210" s="11"/>
      <c r="AJ2210" s="11"/>
      <c r="AK2210" s="11"/>
      <c r="AL2210" s="11"/>
      <c r="AM2210" s="11"/>
      <c r="AN2210" s="11"/>
      <c r="AO2210" s="11"/>
      <c r="AP2210" s="11"/>
      <c r="AQ2210" s="11"/>
      <c r="AR2210" s="11"/>
      <c r="AS2210" s="11"/>
      <c r="AT2210" s="11"/>
      <c r="AU2210" s="11"/>
      <c r="AV2210" s="11"/>
      <c r="AW2210" s="11"/>
      <c r="AX2210" s="11"/>
      <c r="AY2210" s="11"/>
      <c r="AZ2210" s="11"/>
      <c r="BA2210" s="11"/>
      <c r="BB2210" s="11"/>
      <c r="BC2210" s="11"/>
      <c r="BD2210" s="11"/>
      <c r="BE2210" s="11"/>
      <c r="BF2210" s="11"/>
      <c r="BG2210" s="11"/>
      <c r="BH2210" s="11"/>
      <c r="BI2210" s="11"/>
      <c r="BJ2210" s="11"/>
      <c r="BK2210" s="11"/>
      <c r="BL2210" s="11"/>
      <c r="BM2210" s="11"/>
      <c r="BN2210" s="11"/>
      <c r="BO2210" s="11"/>
      <c r="BP2210" s="11"/>
      <c r="BQ2210" s="11"/>
      <c r="BR2210" s="11"/>
      <c r="BS2210" s="60"/>
      <c r="BT2210" s="11"/>
      <c r="BU2210" s="11"/>
      <c r="BV2210" s="11"/>
      <c r="BW2210" s="11"/>
      <c r="BX2210" s="11"/>
      <c r="BY2210" s="11"/>
      <c r="BZ2210" s="11"/>
    </row>
    <row r="2211" spans="1:78" x14ac:dyDescent="0.2">
      <c r="A2211" s="11" t="s">
        <v>1700</v>
      </c>
      <c r="B2211" s="11"/>
      <c r="C2211" s="11" t="s">
        <v>1483</v>
      </c>
      <c r="D2211" s="11" t="s">
        <v>3720</v>
      </c>
      <c r="E2211" s="11" t="s">
        <v>3724</v>
      </c>
      <c r="F2211" s="11"/>
      <c r="G2211" s="11" t="s">
        <v>3667</v>
      </c>
      <c r="H2211" s="11"/>
      <c r="I2211" s="11"/>
      <c r="J2211" s="11"/>
      <c r="K2211" s="11"/>
      <c r="L2211" s="11"/>
      <c r="M2211" s="11"/>
      <c r="N2211" s="11"/>
      <c r="O2211" s="11"/>
      <c r="P2211" s="11"/>
      <c r="Q2211" s="11"/>
      <c r="R2211" s="11"/>
      <c r="S2211" s="11"/>
      <c r="T2211" s="11"/>
      <c r="U2211" s="11"/>
      <c r="V2211" s="11"/>
      <c r="W2211" s="11"/>
      <c r="X2211" s="11"/>
      <c r="Y2211" s="11"/>
      <c r="Z2211" s="11"/>
      <c r="AA2211" s="11"/>
      <c r="AB2211" s="11"/>
      <c r="AC2211" s="11"/>
      <c r="AD2211" s="11"/>
      <c r="AE2211" s="11"/>
      <c r="AF2211" s="11"/>
      <c r="AG2211" s="11"/>
      <c r="AH2211" s="11"/>
      <c r="AI2211" s="11"/>
      <c r="AJ2211" s="11"/>
      <c r="AK2211" s="11"/>
      <c r="AL2211" s="11"/>
      <c r="AM2211" s="11"/>
      <c r="AN2211" s="11"/>
      <c r="AO2211" s="11"/>
      <c r="AP2211" s="11"/>
      <c r="AQ2211" s="11"/>
      <c r="AR2211" s="11"/>
      <c r="AS2211" s="11"/>
      <c r="AT2211" s="11"/>
      <c r="AU2211" s="11"/>
      <c r="AV2211" s="11"/>
      <c r="AW2211" s="11"/>
      <c r="AX2211" s="11"/>
      <c r="AY2211" s="11"/>
      <c r="AZ2211" s="11"/>
      <c r="BA2211" s="11"/>
      <c r="BB2211" s="11"/>
      <c r="BC2211" s="11"/>
      <c r="BD2211" s="11"/>
      <c r="BE2211" s="11"/>
      <c r="BF2211" s="11"/>
      <c r="BG2211" s="11"/>
      <c r="BH2211" s="11"/>
      <c r="BI2211" s="11"/>
      <c r="BJ2211" s="11"/>
      <c r="BK2211" s="11"/>
      <c r="BL2211" s="11"/>
      <c r="BM2211" s="11"/>
      <c r="BN2211" s="11"/>
      <c r="BO2211" s="11"/>
      <c r="BP2211" s="11"/>
      <c r="BQ2211" s="11"/>
      <c r="BR2211" s="11"/>
      <c r="BS2211" s="60"/>
      <c r="BT2211" s="11"/>
      <c r="BU2211" s="11"/>
      <c r="BV2211" s="11"/>
      <c r="BW2211" s="11"/>
      <c r="BX2211" s="11"/>
      <c r="BY2211" s="11"/>
      <c r="BZ2211" s="11"/>
    </row>
    <row r="2212" spans="1:78" x14ac:dyDescent="0.2">
      <c r="A2212" s="11" t="s">
        <v>1700</v>
      </c>
      <c r="B2212" s="11"/>
      <c r="C2212" s="11" t="s">
        <v>1483</v>
      </c>
      <c r="D2212" s="11" t="s">
        <v>3720</v>
      </c>
      <c r="E2212" s="11" t="s">
        <v>3724</v>
      </c>
      <c r="F2212" s="11"/>
      <c r="G2212" s="11" t="s">
        <v>3889</v>
      </c>
      <c r="H2212" s="11"/>
      <c r="I2212" s="11"/>
      <c r="J2212" s="11"/>
      <c r="K2212" s="11"/>
      <c r="L2212" s="11"/>
      <c r="M2212" s="11"/>
      <c r="N2212" s="11"/>
      <c r="O2212" s="11"/>
      <c r="P2212" s="11"/>
      <c r="Q2212" s="11"/>
      <c r="R2212" s="11"/>
      <c r="S2212" s="11"/>
      <c r="T2212" s="11"/>
      <c r="U2212" s="11"/>
      <c r="V2212" s="11"/>
      <c r="W2212" s="11"/>
      <c r="X2212" s="11"/>
      <c r="Y2212" s="11"/>
      <c r="Z2212" s="11"/>
      <c r="AA2212" s="11"/>
      <c r="AB2212" s="11"/>
      <c r="AC2212" s="11"/>
      <c r="AD2212" s="11"/>
      <c r="AE2212" s="11"/>
      <c r="AF2212" s="11"/>
      <c r="AG2212" s="11"/>
      <c r="AH2212" s="11"/>
      <c r="AI2212" s="11"/>
      <c r="AJ2212" s="11"/>
      <c r="AK2212" s="11"/>
      <c r="AL2212" s="11"/>
      <c r="AM2212" s="11"/>
      <c r="AN2212" s="11"/>
      <c r="AO2212" s="11"/>
      <c r="AP2212" s="11"/>
      <c r="AQ2212" s="11"/>
      <c r="AR2212" s="11"/>
      <c r="AS2212" s="11"/>
      <c r="AT2212" s="11"/>
      <c r="AU2212" s="11"/>
      <c r="AV2212" s="11"/>
      <c r="AW2212" s="11"/>
      <c r="AX2212" s="11"/>
      <c r="AY2212" s="11"/>
      <c r="AZ2212" s="11"/>
      <c r="BA2212" s="11"/>
      <c r="BB2212" s="11"/>
      <c r="BC2212" s="11"/>
      <c r="BD2212" s="11"/>
      <c r="BE2212" s="11"/>
      <c r="BF2212" s="11"/>
      <c r="BG2212" s="11"/>
      <c r="BH2212" s="11"/>
      <c r="BI2212" s="11"/>
      <c r="BJ2212" s="11"/>
      <c r="BK2212" s="11"/>
      <c r="BL2212" s="11"/>
      <c r="BM2212" s="11"/>
      <c r="BN2212" s="11"/>
      <c r="BO2212" s="11"/>
      <c r="BP2212" s="11"/>
      <c r="BQ2212" s="11"/>
      <c r="BR2212" s="11"/>
      <c r="BS2212" s="60"/>
      <c r="BT2212" s="11"/>
      <c r="BU2212" s="11"/>
      <c r="BV2212" s="11"/>
      <c r="BW2212" s="11"/>
      <c r="BX2212" s="11"/>
      <c r="BY2212" s="11"/>
      <c r="BZ2212" s="11"/>
    </row>
    <row r="2213" spans="1:78" x14ac:dyDescent="0.2">
      <c r="A2213" s="11" t="s">
        <v>1700</v>
      </c>
      <c r="B2213" s="11"/>
      <c r="C2213" s="11" t="s">
        <v>1483</v>
      </c>
      <c r="D2213" s="11" t="s">
        <v>3720</v>
      </c>
      <c r="E2213" s="11" t="s">
        <v>3724</v>
      </c>
      <c r="F2213" s="11"/>
      <c r="G2213" s="11" t="s">
        <v>3888</v>
      </c>
      <c r="H2213" s="11"/>
      <c r="I2213" s="11"/>
      <c r="J2213" s="11"/>
      <c r="K2213" s="11"/>
      <c r="L2213" s="11"/>
      <c r="M2213" s="11"/>
      <c r="N2213" s="11"/>
      <c r="O2213" s="11"/>
      <c r="P2213" s="11"/>
      <c r="Q2213" s="11"/>
      <c r="R2213" s="11"/>
      <c r="S2213" s="11"/>
      <c r="T2213" s="11"/>
      <c r="U2213" s="11"/>
      <c r="V2213" s="11"/>
      <c r="W2213" s="11"/>
      <c r="X2213" s="11"/>
      <c r="Y2213" s="11"/>
      <c r="Z2213" s="11"/>
      <c r="AA2213" s="11"/>
      <c r="AB2213" s="11"/>
      <c r="AC2213" s="11"/>
      <c r="AD2213" s="11"/>
      <c r="AE2213" s="11"/>
      <c r="AF2213" s="11"/>
      <c r="AG2213" s="11"/>
      <c r="AH2213" s="11"/>
      <c r="AI2213" s="11"/>
      <c r="AJ2213" s="11"/>
      <c r="AK2213" s="11"/>
      <c r="AL2213" s="11"/>
      <c r="AM2213" s="11"/>
      <c r="AN2213" s="11"/>
      <c r="AO2213" s="11"/>
      <c r="AP2213" s="11"/>
      <c r="AQ2213" s="11"/>
      <c r="AR2213" s="11"/>
      <c r="AS2213" s="11"/>
      <c r="AT2213" s="11"/>
      <c r="AU2213" s="11"/>
      <c r="AV2213" s="11"/>
      <c r="AW2213" s="11"/>
      <c r="AX2213" s="11"/>
      <c r="AY2213" s="11"/>
      <c r="AZ2213" s="11"/>
      <c r="BA2213" s="11"/>
      <c r="BB2213" s="11"/>
      <c r="BC2213" s="11"/>
      <c r="BD2213" s="11"/>
      <c r="BE2213" s="11"/>
      <c r="BF2213" s="11"/>
      <c r="BG2213" s="11"/>
      <c r="BH2213" s="11"/>
      <c r="BI2213" s="11"/>
      <c r="BJ2213" s="11"/>
      <c r="BK2213" s="11"/>
      <c r="BL2213" s="11"/>
      <c r="BM2213" s="11"/>
      <c r="BN2213" s="11"/>
      <c r="BO2213" s="11"/>
      <c r="BP2213" s="11"/>
      <c r="BQ2213" s="11"/>
      <c r="BR2213" s="11"/>
      <c r="BS2213" s="60"/>
      <c r="BT2213" s="11"/>
      <c r="BU2213" s="11"/>
      <c r="BV2213" s="11"/>
      <c r="BW2213" s="11"/>
      <c r="BX2213" s="11"/>
      <c r="BY2213" s="11"/>
      <c r="BZ2213" s="11"/>
    </row>
    <row r="2214" spans="1:78" x14ac:dyDescent="0.2">
      <c r="A2214" s="11" t="s">
        <v>1700</v>
      </c>
      <c r="B2214" s="11"/>
      <c r="C2214" s="11" t="s">
        <v>1483</v>
      </c>
      <c r="D2214" s="11" t="s">
        <v>3720</v>
      </c>
      <c r="E2214" s="11" t="s">
        <v>3724</v>
      </c>
      <c r="F2214" s="11"/>
      <c r="G2214" s="11" t="s">
        <v>3724</v>
      </c>
      <c r="H2214" s="11"/>
      <c r="I2214" s="11"/>
      <c r="J2214" s="11"/>
      <c r="K2214" s="11"/>
      <c r="L2214" s="11"/>
      <c r="M2214" s="11"/>
      <c r="N2214" s="11"/>
      <c r="O2214" s="11"/>
      <c r="P2214" s="11"/>
      <c r="Q2214" s="11"/>
      <c r="R2214" s="11"/>
      <c r="S2214" s="11"/>
      <c r="T2214" s="11"/>
      <c r="U2214" s="11"/>
      <c r="V2214" s="11"/>
      <c r="W2214" s="11"/>
      <c r="X2214" s="11"/>
      <c r="Y2214" s="11"/>
      <c r="Z2214" s="11"/>
      <c r="AA2214" s="11"/>
      <c r="AB2214" s="11"/>
      <c r="AC2214" s="11"/>
      <c r="AD2214" s="11"/>
      <c r="AE2214" s="11"/>
      <c r="AF2214" s="11"/>
      <c r="AG2214" s="11"/>
      <c r="AH2214" s="11"/>
      <c r="AI2214" s="11"/>
      <c r="AJ2214" s="11"/>
      <c r="AK2214" s="11"/>
      <c r="AL2214" s="11"/>
      <c r="AM2214" s="11"/>
      <c r="AN2214" s="11"/>
      <c r="AO2214" s="11"/>
      <c r="AP2214" s="11"/>
      <c r="AQ2214" s="11"/>
      <c r="AR2214" s="11"/>
      <c r="AS2214" s="11"/>
      <c r="AT2214" s="11"/>
      <c r="AU2214" s="11"/>
      <c r="AV2214" s="11"/>
      <c r="AW2214" s="11"/>
      <c r="AX2214" s="11"/>
      <c r="AY2214" s="11"/>
      <c r="AZ2214" s="11"/>
      <c r="BA2214" s="11"/>
      <c r="BB2214" s="11"/>
      <c r="BC2214" s="11"/>
      <c r="BD2214" s="11"/>
      <c r="BE2214" s="11"/>
      <c r="BF2214" s="11"/>
      <c r="BG2214" s="11"/>
      <c r="BH2214" s="11"/>
      <c r="BI2214" s="11"/>
      <c r="BJ2214" s="11"/>
      <c r="BK2214" s="11"/>
      <c r="BL2214" s="11"/>
      <c r="BM2214" s="11"/>
      <c r="BN2214" s="11"/>
      <c r="BO2214" s="11"/>
      <c r="BP2214" s="11"/>
      <c r="BQ2214" s="11"/>
      <c r="BR2214" s="11"/>
      <c r="BS2214" s="60"/>
      <c r="BT2214" s="11"/>
      <c r="BU2214" s="11"/>
      <c r="BV2214" s="11"/>
      <c r="BW2214" s="11"/>
      <c r="BX2214" s="11"/>
      <c r="BY2214" s="11"/>
      <c r="BZ2214" s="11"/>
    </row>
    <row r="2215" spans="1:78" x14ac:dyDescent="0.2">
      <c r="A2215" t="s">
        <v>481</v>
      </c>
      <c r="B2215" t="s">
        <v>2155</v>
      </c>
      <c r="C2215" t="s">
        <v>1483</v>
      </c>
      <c r="D2215" t="s">
        <v>482</v>
      </c>
      <c r="E2215" t="s">
        <v>482</v>
      </c>
      <c r="G2215" t="s">
        <v>483</v>
      </c>
      <c r="H2215" t="s">
        <v>484</v>
      </c>
      <c r="Y2215">
        <v>5.3</v>
      </c>
      <c r="AB2215">
        <v>5.6</v>
      </c>
      <c r="BQ2215" t="s">
        <v>485</v>
      </c>
      <c r="BR2215" t="s">
        <v>58</v>
      </c>
      <c r="BS2215" s="1">
        <v>44819</v>
      </c>
      <c r="BT2215" t="s">
        <v>59</v>
      </c>
      <c r="BU2215">
        <v>3485</v>
      </c>
      <c r="BV2215" t="s">
        <v>60</v>
      </c>
      <c r="BW2215" t="s">
        <v>59</v>
      </c>
    </row>
    <row r="2216" spans="1:78" x14ac:dyDescent="0.2">
      <c r="A2216" t="s">
        <v>456</v>
      </c>
      <c r="C2216" t="s">
        <v>905</v>
      </c>
      <c r="D2216" t="s">
        <v>3372</v>
      </c>
      <c r="E2216" t="s">
        <v>3373</v>
      </c>
      <c r="F2216" t="s">
        <v>770</v>
      </c>
      <c r="G2216" t="s">
        <v>767</v>
      </c>
      <c r="H2216" t="s">
        <v>770</v>
      </c>
      <c r="L2216" t="s">
        <v>639</v>
      </c>
      <c r="U2216">
        <v>2.66</v>
      </c>
      <c r="X2216">
        <v>2.82</v>
      </c>
      <c r="AG2216">
        <v>2</v>
      </c>
      <c r="AJ2216">
        <v>2.38</v>
      </c>
      <c r="AO2216">
        <v>2.9</v>
      </c>
      <c r="AR2216">
        <v>1.61</v>
      </c>
      <c r="AS2216">
        <v>2.97</v>
      </c>
      <c r="AV2216">
        <v>1.63</v>
      </c>
      <c r="AW2216">
        <v>2.73</v>
      </c>
      <c r="AZ2216">
        <v>2.1800000000000002</v>
      </c>
      <c r="BA2216">
        <v>2.8</v>
      </c>
      <c r="BD2216">
        <v>2.2999999999999998</v>
      </c>
      <c r="BE2216">
        <v>2.48</v>
      </c>
      <c r="BH2216">
        <v>1.8</v>
      </c>
      <c r="BQ2216" t="s">
        <v>771</v>
      </c>
      <c r="BR2216" t="s">
        <v>67</v>
      </c>
      <c r="BS2216"/>
      <c r="BT2216" t="s">
        <v>104</v>
      </c>
      <c r="BU2216">
        <v>1358</v>
      </c>
    </row>
    <row r="2217" spans="1:78" x14ac:dyDescent="0.2">
      <c r="A2217" t="s">
        <v>456</v>
      </c>
      <c r="C2217" t="s">
        <v>905</v>
      </c>
      <c r="D2217" t="s">
        <v>3372</v>
      </c>
      <c r="E2217" t="s">
        <v>3373</v>
      </c>
      <c r="F2217" t="s">
        <v>770</v>
      </c>
      <c r="G2217" t="s">
        <v>767</v>
      </c>
      <c r="H2217" t="s">
        <v>770</v>
      </c>
      <c r="L2217" t="s">
        <v>772</v>
      </c>
      <c r="U2217">
        <v>2.4</v>
      </c>
      <c r="X2217">
        <v>2.5299999999999998</v>
      </c>
      <c r="Y2217">
        <v>2.72</v>
      </c>
      <c r="AB2217">
        <v>3.2</v>
      </c>
      <c r="AC2217">
        <v>2.5499999999999998</v>
      </c>
      <c r="AF2217">
        <v>3.72</v>
      </c>
      <c r="AG2217">
        <v>1.75</v>
      </c>
      <c r="AJ2217">
        <v>2.37</v>
      </c>
      <c r="AO2217">
        <v>2.6</v>
      </c>
      <c r="AR2217">
        <v>1.1499999999999999</v>
      </c>
      <c r="AS2217">
        <v>3.06</v>
      </c>
      <c r="AV2217">
        <v>1.66</v>
      </c>
      <c r="AW2217">
        <v>2.71</v>
      </c>
      <c r="AZ2217">
        <v>2.21</v>
      </c>
      <c r="BA2217">
        <v>2.75</v>
      </c>
      <c r="BD2217">
        <v>2.37</v>
      </c>
      <c r="BE2217">
        <v>2.5499999999999998</v>
      </c>
      <c r="BH2217">
        <v>1.79</v>
      </c>
      <c r="BQ2217" t="s">
        <v>771</v>
      </c>
      <c r="BR2217" t="s">
        <v>67</v>
      </c>
      <c r="BS2217"/>
      <c r="BT2217" t="s">
        <v>104</v>
      </c>
      <c r="BU2217">
        <v>1358</v>
      </c>
    </row>
    <row r="2218" spans="1:78" x14ac:dyDescent="0.2">
      <c r="A2218" t="s">
        <v>456</v>
      </c>
      <c r="C2218" t="s">
        <v>905</v>
      </c>
      <c r="D2218" t="s">
        <v>3372</v>
      </c>
      <c r="E2218" t="s">
        <v>3373</v>
      </c>
      <c r="F2218" t="s">
        <v>770</v>
      </c>
      <c r="G2218" t="s">
        <v>767</v>
      </c>
      <c r="H2218" t="s">
        <v>770</v>
      </c>
      <c r="L2218" t="s">
        <v>773</v>
      </c>
      <c r="U2218">
        <v>3.08</v>
      </c>
      <c r="X2218">
        <v>2.75</v>
      </c>
      <c r="Y2218">
        <v>3.2</v>
      </c>
      <c r="AB2218">
        <v>3.55</v>
      </c>
      <c r="AC2218">
        <v>3</v>
      </c>
      <c r="AF2218">
        <v>4.2</v>
      </c>
      <c r="AG2218">
        <v>2.2000000000000002</v>
      </c>
      <c r="AJ2218">
        <v>2.9</v>
      </c>
      <c r="AO2218">
        <v>3.12</v>
      </c>
      <c r="AR2218">
        <v>1.3</v>
      </c>
      <c r="AS2218">
        <v>3.21</v>
      </c>
      <c r="AV2218">
        <v>1.4</v>
      </c>
      <c r="AW2218">
        <v>2.63</v>
      </c>
      <c r="AZ2218">
        <v>2.04</v>
      </c>
      <c r="BA2218">
        <v>2.76</v>
      </c>
      <c r="BD2218">
        <v>2.31</v>
      </c>
      <c r="BE2218">
        <v>2.54</v>
      </c>
      <c r="BH2218">
        <v>1.72</v>
      </c>
      <c r="BQ2218" t="s">
        <v>771</v>
      </c>
      <c r="BR2218" t="s">
        <v>67</v>
      </c>
      <c r="BS2218"/>
      <c r="BT2218" t="s">
        <v>104</v>
      </c>
      <c r="BU2218">
        <v>1358</v>
      </c>
      <c r="BV2218" t="s">
        <v>60</v>
      </c>
      <c r="BW2218" t="s">
        <v>774</v>
      </c>
    </row>
    <row r="2219" spans="1:78" x14ac:dyDescent="0.2">
      <c r="A2219" t="s">
        <v>1903</v>
      </c>
      <c r="C2219" t="s">
        <v>905</v>
      </c>
      <c r="D2219" t="s">
        <v>2123</v>
      </c>
      <c r="E2219" t="s">
        <v>1906</v>
      </c>
      <c r="F2219" t="s">
        <v>110</v>
      </c>
      <c r="G2219" t="s">
        <v>1906</v>
      </c>
      <c r="H2219" t="s">
        <v>110</v>
      </c>
      <c r="Y2219">
        <v>2.84</v>
      </c>
      <c r="AB2219">
        <v>4.13</v>
      </c>
      <c r="BR2219" t="s">
        <v>67</v>
      </c>
      <c r="BS2219" s="1">
        <v>44813</v>
      </c>
      <c r="BT2219" t="s">
        <v>1907</v>
      </c>
      <c r="BU2219">
        <v>34317</v>
      </c>
      <c r="BV2219" t="s">
        <v>60</v>
      </c>
      <c r="BW2219" s="9" t="s">
        <v>1907</v>
      </c>
    </row>
    <row r="2220" spans="1:78" x14ac:dyDescent="0.2">
      <c r="A2220" s="11" t="s">
        <v>1700</v>
      </c>
      <c r="B2220" s="11"/>
      <c r="C2220" s="11" t="s">
        <v>1482</v>
      </c>
      <c r="D2220" s="11" t="s">
        <v>64</v>
      </c>
      <c r="E2220" s="11" t="s">
        <v>65</v>
      </c>
      <c r="F2220" s="11" t="s">
        <v>66</v>
      </c>
      <c r="G2220" s="11" t="s">
        <v>65</v>
      </c>
      <c r="H2220" s="11" t="s">
        <v>66</v>
      </c>
      <c r="I2220" s="11"/>
      <c r="J2220" s="11"/>
      <c r="K2220" s="11"/>
      <c r="L2220" s="11"/>
      <c r="M2220" s="11"/>
      <c r="N2220" s="11"/>
      <c r="O2220" s="11"/>
      <c r="P2220" s="11"/>
      <c r="Q2220" s="11"/>
      <c r="R2220" s="11"/>
      <c r="S2220" s="11"/>
      <c r="T2220" s="11"/>
      <c r="U2220" s="11"/>
      <c r="V2220" s="11"/>
      <c r="W2220" s="11"/>
      <c r="X2220" s="11"/>
      <c r="Y2220" s="11"/>
      <c r="Z2220" s="11"/>
      <c r="AA2220" s="11"/>
      <c r="AB2220" s="11"/>
      <c r="AC2220" s="11"/>
      <c r="AD2220" s="11"/>
      <c r="AE2220" s="11"/>
      <c r="AF2220" s="11"/>
      <c r="AG2220" s="11"/>
      <c r="AH2220" s="11"/>
      <c r="AI2220" s="11"/>
      <c r="AJ2220" s="11"/>
      <c r="AK2220" s="11"/>
      <c r="AL2220" s="11"/>
      <c r="AM2220" s="11"/>
      <c r="AN2220" s="11"/>
      <c r="AO2220" s="11"/>
      <c r="AP2220" s="11"/>
      <c r="AQ2220" s="11"/>
      <c r="AR2220" s="11"/>
      <c r="AS2220" s="11"/>
      <c r="AT2220" s="11"/>
      <c r="AU2220" s="11"/>
      <c r="AV2220" s="11"/>
      <c r="AW2220" s="11"/>
      <c r="AX2220" s="11"/>
      <c r="AY2220" s="11"/>
      <c r="AZ2220" s="11"/>
      <c r="BA2220" s="11"/>
      <c r="BB2220" s="11"/>
      <c r="BC2220" s="11"/>
      <c r="BD2220" s="11"/>
      <c r="BE2220" s="11"/>
      <c r="BF2220" s="11"/>
      <c r="BG2220" s="11"/>
      <c r="BH2220" s="11"/>
      <c r="BI2220" s="11"/>
      <c r="BJ2220" s="11"/>
      <c r="BK2220" s="11"/>
      <c r="BL2220" s="11"/>
      <c r="BM2220" s="11"/>
      <c r="BN2220" s="11"/>
      <c r="BO2220" s="11"/>
      <c r="BP2220" s="11"/>
      <c r="BQ2220" s="11"/>
      <c r="BR2220" s="11"/>
      <c r="BS2220" s="11"/>
      <c r="BT2220" s="11"/>
      <c r="BU2220" s="11"/>
      <c r="BV2220" s="11"/>
      <c r="BW2220" s="11"/>
    </row>
    <row r="2221" spans="1:78" x14ac:dyDescent="0.2">
      <c r="A2221" s="6" t="s">
        <v>62</v>
      </c>
      <c r="B2221" s="6" t="s">
        <v>63</v>
      </c>
      <c r="C2221" s="6" t="s">
        <v>1482</v>
      </c>
      <c r="D2221" s="6" t="s">
        <v>64</v>
      </c>
      <c r="E2221" s="6" t="s">
        <v>65</v>
      </c>
      <c r="F2221" s="6" t="s">
        <v>66</v>
      </c>
      <c r="G2221" s="6" t="s">
        <v>65</v>
      </c>
      <c r="H2221" s="6" t="s">
        <v>66</v>
      </c>
      <c r="I2221" s="6"/>
      <c r="J2221" s="6"/>
      <c r="K2221" s="6"/>
      <c r="L2221" s="6"/>
      <c r="M2221" s="6"/>
      <c r="N2221" s="6"/>
      <c r="O2221" s="6"/>
      <c r="P2221" s="6"/>
      <c r="Q2221" s="6"/>
      <c r="R2221" s="6"/>
      <c r="S2221" s="6"/>
      <c r="T2221" s="6"/>
      <c r="U2221" s="6"/>
      <c r="V2221" s="6"/>
      <c r="W2221" s="6"/>
      <c r="X2221" s="6"/>
      <c r="Y2221" s="6"/>
      <c r="Z2221" s="6"/>
      <c r="AA2221" s="6"/>
      <c r="AB2221" s="6"/>
      <c r="AC2221" s="6"/>
      <c r="AD2221" s="6"/>
      <c r="AE2221" s="6"/>
      <c r="AF2221" s="6"/>
      <c r="AG2221" s="6"/>
      <c r="AH2221" s="6"/>
      <c r="AI2221" s="6"/>
      <c r="AJ2221" s="6"/>
      <c r="AK2221" s="6"/>
      <c r="AL2221" s="6"/>
      <c r="AM2221" s="6"/>
      <c r="AN2221" s="6"/>
      <c r="AO2221" s="6"/>
      <c r="AP2221" s="6"/>
      <c r="AQ2221" s="6"/>
      <c r="AR2221" s="6"/>
      <c r="AS2221" s="6"/>
      <c r="AT2221" s="6"/>
      <c r="AU2221" s="6"/>
      <c r="AV2221" s="6"/>
      <c r="AW2221" s="6"/>
      <c r="AX2221" s="6"/>
      <c r="AY2221" s="6"/>
      <c r="AZ2221" s="6"/>
      <c r="BA2221" s="6"/>
      <c r="BB2221" s="6"/>
      <c r="BC2221" s="6"/>
      <c r="BD2221" s="6"/>
      <c r="BE2221" s="6"/>
      <c r="BF2221" s="6"/>
      <c r="BG2221" s="6"/>
      <c r="BH2221" s="6"/>
      <c r="BI2221" s="6"/>
      <c r="BJ2221" s="6"/>
      <c r="BK2221" s="6"/>
      <c r="BL2221" s="6"/>
      <c r="BM2221" s="6"/>
      <c r="BN2221" s="6"/>
      <c r="BO2221" s="6"/>
      <c r="BP2221" s="6"/>
      <c r="BQ2221" s="6" t="s">
        <v>3685</v>
      </c>
      <c r="BR2221" s="6" t="s">
        <v>3683</v>
      </c>
      <c r="BS2221" s="7">
        <v>44964</v>
      </c>
      <c r="BT2221" s="6" t="s">
        <v>68</v>
      </c>
      <c r="BU2221" s="6">
        <v>2469</v>
      </c>
      <c r="BV2221" s="6" t="s">
        <v>69</v>
      </c>
      <c r="BW2221" s="6" t="s">
        <v>68</v>
      </c>
      <c r="BX2221" s="6"/>
      <c r="BY2221" s="6"/>
      <c r="BZ2221" s="6"/>
    </row>
    <row r="2222" spans="1:78" x14ac:dyDescent="0.2">
      <c r="A2222" s="11" t="s">
        <v>1700</v>
      </c>
      <c r="B2222" s="11"/>
      <c r="C2222" s="11" t="s">
        <v>1482</v>
      </c>
      <c r="D2222" s="11" t="s">
        <v>64</v>
      </c>
      <c r="E2222" s="11" t="s">
        <v>65</v>
      </c>
      <c r="F2222" s="11" t="s">
        <v>72</v>
      </c>
      <c r="G2222" s="11" t="s">
        <v>65</v>
      </c>
      <c r="H2222" s="11" t="s">
        <v>72</v>
      </c>
      <c r="I2222" s="11"/>
      <c r="J2222" s="11"/>
      <c r="K2222" s="11"/>
      <c r="L2222" s="11"/>
      <c r="M2222" s="11"/>
      <c r="N2222" s="11"/>
      <c r="O2222" s="11"/>
      <c r="P2222" s="11"/>
      <c r="Q2222" s="11"/>
      <c r="R2222" s="11"/>
      <c r="S2222" s="11"/>
      <c r="T2222" s="11"/>
      <c r="U2222" s="11"/>
      <c r="V2222" s="11"/>
      <c r="W2222" s="11"/>
      <c r="X2222" s="11"/>
      <c r="Y2222" s="11"/>
      <c r="Z2222" s="11"/>
      <c r="AA2222" s="11"/>
      <c r="AB2222" s="11"/>
      <c r="AC2222" s="11"/>
      <c r="AD2222" s="11"/>
      <c r="AE2222" s="11"/>
      <c r="AF2222" s="11"/>
      <c r="AG2222" s="11"/>
      <c r="AH2222" s="11"/>
      <c r="AI2222" s="11"/>
      <c r="AJ2222" s="11"/>
      <c r="AK2222" s="11"/>
      <c r="AL2222" s="11"/>
      <c r="AM2222" s="11"/>
      <c r="AN2222" s="11"/>
      <c r="AO2222" s="11"/>
      <c r="AP2222" s="11"/>
      <c r="AQ2222" s="11"/>
      <c r="AR2222" s="11"/>
      <c r="AS2222" s="11"/>
      <c r="AT2222" s="11"/>
      <c r="AU2222" s="11"/>
      <c r="AV2222" s="11"/>
      <c r="AW2222" s="11"/>
      <c r="AX2222" s="11"/>
      <c r="AY2222" s="11"/>
      <c r="AZ2222" s="11"/>
      <c r="BA2222" s="11"/>
      <c r="BB2222" s="11"/>
      <c r="BC2222" s="11"/>
      <c r="BD2222" s="11"/>
      <c r="BE2222" s="11"/>
      <c r="BF2222" s="11"/>
      <c r="BG2222" s="11"/>
      <c r="BH2222" s="11"/>
      <c r="BI2222" s="11"/>
      <c r="BJ2222" s="11"/>
      <c r="BK2222" s="11"/>
      <c r="BL2222" s="11"/>
      <c r="BM2222" s="11"/>
      <c r="BN2222" s="11"/>
      <c r="BO2222" s="11"/>
      <c r="BP2222" s="11"/>
      <c r="BQ2222" s="11"/>
      <c r="BR2222" s="11"/>
      <c r="BS2222" s="11"/>
      <c r="BT2222" s="11"/>
      <c r="BU2222" s="11"/>
      <c r="BV2222" s="11"/>
      <c r="BW2222" s="11"/>
    </row>
    <row r="2223" spans="1:78" x14ac:dyDescent="0.2">
      <c r="A2223" s="10" t="s">
        <v>3684</v>
      </c>
      <c r="B2223" s="10"/>
      <c r="C2223" s="10" t="s">
        <v>1482</v>
      </c>
      <c r="D2223" s="10" t="s">
        <v>64</v>
      </c>
      <c r="E2223" s="10" t="s">
        <v>65</v>
      </c>
      <c r="F2223" s="10" t="s">
        <v>72</v>
      </c>
      <c r="G2223" s="10" t="s">
        <v>65</v>
      </c>
      <c r="H2223" s="10" t="s">
        <v>72</v>
      </c>
      <c r="I2223" s="10"/>
      <c r="J2223" s="10"/>
      <c r="K2223" s="10"/>
      <c r="L2223" s="10"/>
      <c r="M2223" s="10"/>
      <c r="N2223" s="10"/>
      <c r="O2223" s="10"/>
      <c r="P2223" s="10"/>
      <c r="Q2223" s="10"/>
      <c r="R2223" s="10"/>
      <c r="S2223" s="10"/>
      <c r="T2223" s="10"/>
      <c r="U2223" s="10"/>
      <c r="V2223" s="10"/>
      <c r="W2223" s="10"/>
      <c r="X2223" s="10"/>
      <c r="Y2223" s="10"/>
      <c r="Z2223" s="10"/>
      <c r="AA2223" s="10"/>
      <c r="AB2223" s="10"/>
      <c r="AC2223" s="10"/>
      <c r="AD2223" s="10"/>
      <c r="AE2223" s="10"/>
      <c r="AF2223" s="10"/>
      <c r="AG2223" s="10"/>
      <c r="AH2223" s="10"/>
      <c r="AI2223" s="10"/>
      <c r="AJ2223" s="10"/>
      <c r="AK2223" s="10"/>
      <c r="AL2223" s="10"/>
      <c r="AM2223" s="10"/>
      <c r="AN2223" s="10"/>
      <c r="AO2223" s="10"/>
      <c r="AP2223" s="10"/>
      <c r="AQ2223" s="10"/>
      <c r="AR2223" s="10"/>
      <c r="AS2223" s="10"/>
      <c r="AT2223" s="10"/>
      <c r="AU2223" s="10"/>
      <c r="AV2223" s="10"/>
      <c r="AW2223" s="10"/>
      <c r="AX2223" s="10"/>
      <c r="AY2223" s="10"/>
      <c r="AZ2223" s="10"/>
      <c r="BA2223" s="10"/>
      <c r="BB2223" s="10"/>
      <c r="BC2223" s="10"/>
      <c r="BD2223" s="10"/>
      <c r="BE2223" s="10"/>
      <c r="BF2223" s="10"/>
      <c r="BG2223" s="10"/>
      <c r="BH2223" s="10"/>
      <c r="BI2223" s="10"/>
      <c r="BJ2223" s="10"/>
      <c r="BK2223" s="10"/>
      <c r="BL2223" s="10"/>
      <c r="BM2223" s="10"/>
      <c r="BN2223" s="10"/>
      <c r="BO2223" s="10"/>
      <c r="BP2223" s="10"/>
      <c r="BQ2223" s="10"/>
      <c r="BR2223" s="10" t="s">
        <v>67</v>
      </c>
      <c r="BS2223" s="12">
        <v>44964</v>
      </c>
      <c r="BT2223" s="10" t="s">
        <v>68</v>
      </c>
      <c r="BU2223" s="10">
        <v>2469</v>
      </c>
      <c r="BV2223" s="10" t="s">
        <v>60</v>
      </c>
      <c r="BW2223" s="10" t="s">
        <v>68</v>
      </c>
      <c r="BX2223" s="10"/>
      <c r="BY2223" s="10"/>
      <c r="BZ2223" s="10"/>
    </row>
    <row r="2224" spans="1:78" x14ac:dyDescent="0.2">
      <c r="A2224" s="4" t="s">
        <v>3547</v>
      </c>
      <c r="B2224" s="4"/>
      <c r="C2224" s="4" t="s">
        <v>1482</v>
      </c>
      <c r="D2224" s="4" t="s">
        <v>64</v>
      </c>
      <c r="E2224" s="4" t="s">
        <v>65</v>
      </c>
      <c r="F2224" s="4" t="s">
        <v>72</v>
      </c>
      <c r="G2224" s="4" t="s">
        <v>65</v>
      </c>
      <c r="H2224" s="4" t="s">
        <v>72</v>
      </c>
      <c r="I2224" s="4" t="b">
        <v>0</v>
      </c>
      <c r="J2224" s="4"/>
      <c r="K2224" s="4"/>
      <c r="L2224" s="4"/>
      <c r="M2224" s="4"/>
      <c r="N2224" s="4"/>
      <c r="O2224" s="4"/>
      <c r="P2224" s="4"/>
      <c r="Q2224" s="4"/>
      <c r="R2224" s="4"/>
      <c r="S2224" s="4"/>
      <c r="T2224" s="4"/>
      <c r="U2224" s="4"/>
      <c r="V2224" s="4"/>
      <c r="W2224" s="4"/>
      <c r="X2224" s="4"/>
      <c r="Y2224" s="4"/>
      <c r="Z2224" s="4"/>
      <c r="AA2224" s="4"/>
      <c r="AB2224" s="4"/>
      <c r="AC2224" s="4"/>
      <c r="AD2224" s="4"/>
      <c r="AE2224" s="4"/>
      <c r="AF2224" s="4"/>
      <c r="AG2224" s="4"/>
      <c r="AH2224" s="4"/>
      <c r="AI2224" s="4"/>
      <c r="AJ2224" s="4"/>
      <c r="AK2224" s="4"/>
      <c r="AL2224" s="4"/>
      <c r="AM2224" s="4"/>
      <c r="AN2224" s="4"/>
      <c r="AO2224" s="4"/>
      <c r="AP2224" s="4"/>
      <c r="AQ2224" s="4"/>
      <c r="AR2224" s="4"/>
      <c r="AS2224" s="4"/>
      <c r="AT2224" s="4"/>
      <c r="AU2224" s="4"/>
      <c r="AV2224" s="4"/>
      <c r="AW2224" s="4">
        <v>15</v>
      </c>
      <c r="AX2224" s="4"/>
      <c r="AY2224" s="4"/>
      <c r="AZ2224" s="4">
        <v>11</v>
      </c>
      <c r="BA2224" s="4"/>
      <c r="BB2224" s="4"/>
      <c r="BC2224" s="4"/>
      <c r="BD2224" s="4"/>
      <c r="BE2224" s="4">
        <v>15</v>
      </c>
      <c r="BF2224" s="4"/>
      <c r="BG2224" s="4"/>
      <c r="BH2224" s="4">
        <v>10</v>
      </c>
      <c r="BI2224" s="4"/>
      <c r="BJ2224" s="4"/>
      <c r="BK2224" s="4"/>
      <c r="BL2224" s="4"/>
      <c r="BM2224" s="4"/>
      <c r="BN2224" s="4"/>
      <c r="BO2224" s="4"/>
      <c r="BP2224" s="4"/>
      <c r="BQ2224" s="4" t="s">
        <v>1455</v>
      </c>
      <c r="BR2224" s="4" t="s">
        <v>67</v>
      </c>
      <c r="BS2224" s="37">
        <v>44806</v>
      </c>
      <c r="BT2224" s="4" t="s">
        <v>1443</v>
      </c>
      <c r="BU2224" s="4">
        <v>35427</v>
      </c>
      <c r="BV2224" s="4"/>
      <c r="BW2224" s="4"/>
      <c r="BX2224" s="4"/>
      <c r="BY2224" s="4"/>
      <c r="BZ2224" s="4"/>
    </row>
    <row r="2225" spans="1:78" x14ac:dyDescent="0.2">
      <c r="A2225" s="6" t="s">
        <v>94</v>
      </c>
      <c r="B2225" s="6"/>
      <c r="C2225" s="6" t="s">
        <v>1482</v>
      </c>
      <c r="D2225" s="6" t="s">
        <v>64</v>
      </c>
      <c r="E2225" s="6" t="s">
        <v>65</v>
      </c>
      <c r="F2225" s="6" t="s">
        <v>72</v>
      </c>
      <c r="G2225" s="6" t="s">
        <v>65</v>
      </c>
      <c r="H2225" s="6" t="s">
        <v>72</v>
      </c>
      <c r="I2225" s="6"/>
      <c r="J2225" s="6"/>
      <c r="K2225" s="6"/>
      <c r="L2225" s="6"/>
      <c r="M2225" s="6"/>
      <c r="N2225" s="6"/>
      <c r="O2225" s="6"/>
      <c r="P2225" s="6"/>
      <c r="Q2225" s="6"/>
      <c r="R2225" s="6"/>
      <c r="S2225" s="6"/>
      <c r="T2225" s="6"/>
      <c r="U2225" s="6"/>
      <c r="V2225" s="6"/>
      <c r="W2225" s="6"/>
      <c r="X2225" s="6"/>
      <c r="Y2225" s="6"/>
      <c r="Z2225" s="6"/>
      <c r="AA2225" s="6"/>
      <c r="AB2225" s="6"/>
      <c r="AC2225" s="6"/>
      <c r="AD2225" s="6"/>
      <c r="AE2225" s="6"/>
      <c r="AF2225" s="6"/>
      <c r="AG2225" s="6"/>
      <c r="AH2225" s="6"/>
      <c r="AI2225" s="6"/>
      <c r="AJ2225" s="6"/>
      <c r="AK2225" s="6"/>
      <c r="AL2225" s="6"/>
      <c r="AM2225" s="6"/>
      <c r="AN2225" s="6"/>
      <c r="AO2225" s="6"/>
      <c r="AP2225" s="6"/>
      <c r="AQ2225" s="6"/>
      <c r="AR2225" s="6"/>
      <c r="AS2225" s="6"/>
      <c r="AT2225" s="6"/>
      <c r="AU2225" s="6"/>
      <c r="AV2225" s="6"/>
      <c r="AW2225" s="6"/>
      <c r="AX2225" s="6"/>
      <c r="AY2225" s="6"/>
      <c r="AZ2225" s="6"/>
      <c r="BA2225" s="6"/>
      <c r="BB2225" s="6"/>
      <c r="BC2225" s="6"/>
      <c r="BD2225" s="6"/>
      <c r="BE2225" s="6"/>
      <c r="BF2225" s="6"/>
      <c r="BG2225" s="6"/>
      <c r="BH2225" s="6"/>
      <c r="BI2225" s="6"/>
      <c r="BJ2225" s="6">
        <v>38</v>
      </c>
      <c r="BK2225" s="6"/>
      <c r="BL2225" s="6"/>
      <c r="BM2225" s="6"/>
      <c r="BN2225" s="6"/>
      <c r="BO2225" s="6"/>
      <c r="BP2225" s="6"/>
      <c r="BQ2225" s="6"/>
      <c r="BR2225" s="6" t="s">
        <v>67</v>
      </c>
      <c r="BS2225" s="7">
        <v>44964</v>
      </c>
      <c r="BT2225" s="6" t="s">
        <v>68</v>
      </c>
      <c r="BU2225" s="6">
        <v>2469</v>
      </c>
      <c r="BV2225" s="6"/>
      <c r="BW2225" s="6"/>
      <c r="BX2225" s="6"/>
      <c r="BY2225" s="6"/>
      <c r="BZ2225" s="6"/>
    </row>
    <row r="2226" spans="1:78" x14ac:dyDescent="0.2">
      <c r="A2226" s="4"/>
      <c r="B2226" s="4"/>
      <c r="C2226" s="4" t="s">
        <v>1482</v>
      </c>
      <c r="D2226" s="4" t="s">
        <v>64</v>
      </c>
      <c r="E2226" s="4" t="s">
        <v>65</v>
      </c>
      <c r="F2226" s="4" t="s">
        <v>72</v>
      </c>
      <c r="G2226" s="4" t="s">
        <v>65</v>
      </c>
      <c r="H2226" s="4" t="s">
        <v>72</v>
      </c>
      <c r="I2226" s="4"/>
      <c r="J2226" s="4"/>
      <c r="K2226" s="4"/>
      <c r="L2226" s="4"/>
      <c r="M2226" s="4"/>
      <c r="N2226" s="4"/>
      <c r="O2226" s="4"/>
      <c r="P2226" s="4"/>
      <c r="Q2226" s="4"/>
      <c r="R2226" s="4"/>
      <c r="S2226" s="4"/>
      <c r="T2226" s="4"/>
      <c r="U2226" s="4"/>
      <c r="V2226" s="4"/>
      <c r="W2226" s="4"/>
      <c r="X2226" s="4"/>
      <c r="Y2226" s="4"/>
      <c r="Z2226" s="4"/>
      <c r="AA2226" s="4"/>
      <c r="AB2226" s="4"/>
      <c r="AC2226" s="4"/>
      <c r="AD2226" s="4"/>
      <c r="AE2226" s="4"/>
      <c r="AF2226" s="4"/>
      <c r="AG2226" s="4"/>
      <c r="AH2226" s="4"/>
      <c r="AI2226" s="4"/>
      <c r="AJ2226" s="4"/>
      <c r="AK2226" s="4"/>
      <c r="AL2226" s="4"/>
      <c r="AM2226" s="4"/>
      <c r="AN2226" s="4"/>
      <c r="AO2226" s="4"/>
      <c r="AP2226" s="4"/>
      <c r="AQ2226" s="4"/>
      <c r="AR2226" s="4"/>
      <c r="AS2226" s="4"/>
      <c r="AT2226" s="4"/>
      <c r="AU2226" s="4"/>
      <c r="AV2226" s="4"/>
      <c r="AW2226" s="4"/>
      <c r="AX2226" s="4"/>
      <c r="AY2226" s="4"/>
      <c r="AZ2226" s="4"/>
      <c r="BA2226" s="4">
        <v>15</v>
      </c>
      <c r="BB2226" s="4"/>
      <c r="BC2226" s="4"/>
      <c r="BD2226" s="4">
        <v>11</v>
      </c>
      <c r="BE2226" s="4">
        <v>15</v>
      </c>
      <c r="BF2226" s="4"/>
      <c r="BG2226" s="4"/>
      <c r="BH2226" s="4">
        <v>10</v>
      </c>
      <c r="BI2226" s="4"/>
      <c r="BJ2226" s="4"/>
      <c r="BK2226" s="4"/>
      <c r="BL2226" s="4"/>
      <c r="BM2226" s="4"/>
      <c r="BN2226" s="4"/>
      <c r="BO2226" s="4"/>
      <c r="BP2226" s="4"/>
      <c r="BQ2226" s="4"/>
      <c r="BR2226" s="4" t="s">
        <v>67</v>
      </c>
      <c r="BS2226" s="37">
        <v>44797</v>
      </c>
      <c r="BT2226" s="4" t="s">
        <v>73</v>
      </c>
      <c r="BU2226" s="4">
        <v>36083</v>
      </c>
      <c r="BV2226" s="4" t="s">
        <v>60</v>
      </c>
      <c r="BW2226" s="4" t="s">
        <v>73</v>
      </c>
      <c r="BX2226" s="4"/>
      <c r="BY2226" s="4"/>
      <c r="BZ2226" s="4"/>
    </row>
    <row r="2227" spans="1:78" x14ac:dyDescent="0.2">
      <c r="A2227" s="11" t="s">
        <v>1700</v>
      </c>
      <c r="B2227" s="11"/>
      <c r="C2227" s="11" t="s">
        <v>1482</v>
      </c>
      <c r="D2227" s="11" t="s">
        <v>64</v>
      </c>
      <c r="E2227" s="11" t="s">
        <v>65</v>
      </c>
      <c r="F2227" s="11"/>
      <c r="G2227" s="11" t="s">
        <v>65</v>
      </c>
      <c r="H2227" s="11"/>
      <c r="I2227" s="11"/>
      <c r="J2227" s="11"/>
      <c r="K2227" s="11"/>
      <c r="L2227" s="11"/>
      <c r="M2227" s="11"/>
      <c r="N2227" s="11"/>
      <c r="O2227" s="11"/>
      <c r="P2227" s="11"/>
      <c r="Q2227" s="11"/>
      <c r="R2227" s="11"/>
      <c r="S2227" s="11"/>
      <c r="T2227" s="11"/>
      <c r="U2227" s="11"/>
      <c r="V2227" s="11"/>
      <c r="W2227" s="11"/>
      <c r="X2227" s="11"/>
      <c r="Y2227" s="11"/>
      <c r="Z2227" s="11"/>
      <c r="AA2227" s="11"/>
      <c r="AB2227" s="11"/>
      <c r="AC2227" s="11"/>
      <c r="AD2227" s="11"/>
      <c r="AE2227" s="11"/>
      <c r="AF2227" s="11"/>
      <c r="AG2227" s="11"/>
      <c r="AH2227" s="11"/>
      <c r="AI2227" s="11"/>
      <c r="AJ2227" s="11"/>
      <c r="AK2227" s="11"/>
      <c r="AL2227" s="11"/>
      <c r="AM2227" s="11"/>
      <c r="AN2227" s="11"/>
      <c r="AO2227" s="11"/>
      <c r="AP2227" s="11"/>
      <c r="AQ2227" s="11"/>
      <c r="AR2227" s="11"/>
      <c r="AS2227" s="11"/>
      <c r="AT2227" s="11"/>
      <c r="AU2227" s="11"/>
      <c r="AV2227" s="11"/>
      <c r="AW2227" s="11"/>
      <c r="AX2227" s="11"/>
      <c r="AY2227" s="11"/>
      <c r="AZ2227" s="11"/>
      <c r="BA2227" s="11"/>
      <c r="BB2227" s="11"/>
      <c r="BC2227" s="11"/>
      <c r="BD2227" s="11"/>
      <c r="BE2227" s="11"/>
      <c r="BF2227" s="11"/>
      <c r="BG2227" s="11"/>
      <c r="BH2227" s="11"/>
      <c r="BI2227" s="11"/>
      <c r="BJ2227" s="11"/>
      <c r="BK2227" s="11"/>
      <c r="BL2227" s="11"/>
      <c r="BM2227" s="11"/>
      <c r="BN2227" s="11"/>
      <c r="BO2227" s="11"/>
      <c r="BP2227" s="11"/>
      <c r="BQ2227" s="11"/>
      <c r="BR2227" s="11"/>
      <c r="BS2227" s="11"/>
      <c r="BT2227" s="11"/>
      <c r="BU2227" s="11"/>
      <c r="BV2227" s="11"/>
      <c r="BW2227" s="11"/>
    </row>
    <row r="2228" spans="1:78" x14ac:dyDescent="0.2">
      <c r="A2228" s="11" t="s">
        <v>1700</v>
      </c>
      <c r="B2228" s="11"/>
      <c r="C2228" s="11" t="s">
        <v>1482</v>
      </c>
      <c r="D2228" s="11" t="s">
        <v>64</v>
      </c>
      <c r="E2228" s="11" t="s">
        <v>1529</v>
      </c>
      <c r="F2228" s="11" t="s">
        <v>1530</v>
      </c>
      <c r="G2228" s="11" t="s">
        <v>1529</v>
      </c>
      <c r="H2228" s="11" t="s">
        <v>1530</v>
      </c>
      <c r="I2228" s="11"/>
      <c r="J2228" s="11"/>
      <c r="K2228" s="11"/>
      <c r="L2228" s="11"/>
      <c r="M2228" s="11"/>
      <c r="N2228" s="11"/>
      <c r="O2228" s="11"/>
      <c r="P2228" s="11"/>
      <c r="Q2228" s="11"/>
      <c r="R2228" s="11"/>
      <c r="S2228" s="11"/>
      <c r="T2228" s="11"/>
      <c r="U2228" s="11"/>
      <c r="V2228" s="11"/>
      <c r="W2228" s="11"/>
      <c r="X2228" s="11"/>
      <c r="Y2228" s="11"/>
      <c r="Z2228" s="11"/>
      <c r="AA2228" s="11"/>
      <c r="AB2228" s="11"/>
      <c r="AC2228" s="11"/>
      <c r="AD2228" s="11"/>
      <c r="AE2228" s="11"/>
      <c r="AF2228" s="11"/>
      <c r="AG2228" s="11"/>
      <c r="AH2228" s="11"/>
      <c r="AI2228" s="11"/>
      <c r="AJ2228" s="11"/>
      <c r="AK2228" s="11"/>
      <c r="AL2228" s="11"/>
      <c r="AM2228" s="11"/>
      <c r="AN2228" s="11"/>
      <c r="AO2228" s="11"/>
      <c r="AP2228" s="11"/>
      <c r="AQ2228" s="11"/>
      <c r="AR2228" s="11"/>
      <c r="AS2228" s="11"/>
      <c r="AT2228" s="11"/>
      <c r="AU2228" s="11"/>
      <c r="AV2228" s="11"/>
      <c r="AW2228" s="11"/>
      <c r="AX2228" s="11"/>
      <c r="AY2228" s="11"/>
      <c r="AZ2228" s="11"/>
      <c r="BA2228" s="11"/>
      <c r="BB2228" s="11"/>
      <c r="BC2228" s="11"/>
      <c r="BD2228" s="11"/>
      <c r="BE2228" s="11"/>
      <c r="BF2228" s="11"/>
      <c r="BG2228" s="11"/>
      <c r="BH2228" s="11"/>
      <c r="BI2228" s="11"/>
      <c r="BJ2228" s="11"/>
      <c r="BK2228" s="11"/>
      <c r="BL2228" s="11"/>
      <c r="BM2228" s="11"/>
      <c r="BN2228" s="11"/>
      <c r="BO2228" s="11"/>
      <c r="BP2228" s="11"/>
      <c r="BQ2228" s="11"/>
      <c r="BR2228" s="11"/>
      <c r="BS2228" s="11"/>
      <c r="BT2228" s="11"/>
      <c r="BU2228" s="11"/>
      <c r="BV2228" s="11"/>
      <c r="BW2228" s="11"/>
      <c r="BX2228" s="19"/>
      <c r="BY2228" s="19"/>
      <c r="BZ2228" s="19"/>
    </row>
    <row r="2229" spans="1:78" x14ac:dyDescent="0.2">
      <c r="A2229" t="s">
        <v>2756</v>
      </c>
      <c r="B2229" t="s">
        <v>322</v>
      </c>
      <c r="C2229" t="s">
        <v>1482</v>
      </c>
      <c r="D2229" t="s">
        <v>64</v>
      </c>
      <c r="E2229" t="s">
        <v>1529</v>
      </c>
      <c r="F2229" t="s">
        <v>1530</v>
      </c>
      <c r="G2229" t="s">
        <v>1529</v>
      </c>
      <c r="H2229" t="s">
        <v>1530</v>
      </c>
      <c r="L2229" t="s">
        <v>2710</v>
      </c>
      <c r="AS2229">
        <v>8.9</v>
      </c>
      <c r="AV2229">
        <v>5.9</v>
      </c>
      <c r="AW2229">
        <v>9.1</v>
      </c>
      <c r="AX2229">
        <v>6.9</v>
      </c>
      <c r="AY2229">
        <v>7.7</v>
      </c>
      <c r="AZ2229">
        <v>7.7</v>
      </c>
      <c r="BR2229" t="s">
        <v>67</v>
      </c>
      <c r="BS2229" s="1">
        <v>44830</v>
      </c>
      <c r="BT2229" t="s">
        <v>2657</v>
      </c>
      <c r="BU2229">
        <v>63104</v>
      </c>
      <c r="BV2229" t="s">
        <v>60</v>
      </c>
      <c r="BW2229" t="s">
        <v>2657</v>
      </c>
      <c r="BX2229" s="19"/>
      <c r="BY2229" s="19"/>
      <c r="BZ2229" s="19"/>
    </row>
    <row r="2230" spans="1:78" x14ac:dyDescent="0.2">
      <c r="A2230" t="s">
        <v>2757</v>
      </c>
      <c r="C2230" t="s">
        <v>1482</v>
      </c>
      <c r="D2230" t="s">
        <v>64</v>
      </c>
      <c r="E2230" t="s">
        <v>1529</v>
      </c>
      <c r="F2230" t="s">
        <v>1530</v>
      </c>
      <c r="G2230" t="s">
        <v>1529</v>
      </c>
      <c r="H2230" t="s">
        <v>1530</v>
      </c>
      <c r="L2230" t="s">
        <v>2710</v>
      </c>
      <c r="U2230">
        <v>7.3</v>
      </c>
      <c r="X2230">
        <v>8.5</v>
      </c>
      <c r="Y2230">
        <v>8.1999999999999993</v>
      </c>
      <c r="AB2230">
        <v>10.3</v>
      </c>
      <c r="AC2230">
        <v>8.5</v>
      </c>
      <c r="AF2230">
        <v>11.4</v>
      </c>
      <c r="BR2230" t="s">
        <v>67</v>
      </c>
      <c r="BS2230" s="1">
        <v>44830</v>
      </c>
      <c r="BT2230" t="s">
        <v>2657</v>
      </c>
      <c r="BU2230">
        <v>63104</v>
      </c>
      <c r="BV2230" t="s">
        <v>60</v>
      </c>
      <c r="BW2230" t="s">
        <v>2657</v>
      </c>
      <c r="BX2230" s="19"/>
      <c r="BY2230" s="19"/>
      <c r="BZ2230" s="19"/>
    </row>
    <row r="2231" spans="1:78" x14ac:dyDescent="0.2">
      <c r="A2231" s="11" t="s">
        <v>1700</v>
      </c>
      <c r="B2231" s="11"/>
      <c r="C2231" s="11" t="s">
        <v>1482</v>
      </c>
      <c r="D2231" s="11" t="s">
        <v>64</v>
      </c>
      <c r="E2231" s="11" t="s">
        <v>1529</v>
      </c>
      <c r="F2231" s="11" t="s">
        <v>1531</v>
      </c>
      <c r="G2231" s="11" t="s">
        <v>1529</v>
      </c>
      <c r="H2231" s="11" t="s">
        <v>1531</v>
      </c>
      <c r="I2231" s="11"/>
      <c r="J2231" s="11"/>
      <c r="K2231" s="11"/>
      <c r="L2231" s="11"/>
      <c r="M2231" s="11"/>
      <c r="N2231" s="11"/>
      <c r="O2231" s="11"/>
      <c r="P2231" s="11"/>
      <c r="Q2231" s="11"/>
      <c r="R2231" s="11"/>
      <c r="S2231" s="11"/>
      <c r="T2231" s="11"/>
      <c r="U2231" s="11"/>
      <c r="V2231" s="11"/>
      <c r="W2231" s="11"/>
      <c r="X2231" s="11"/>
      <c r="Y2231" s="11"/>
      <c r="Z2231" s="11"/>
      <c r="AA2231" s="11"/>
      <c r="AB2231" s="11"/>
      <c r="AC2231" s="11"/>
      <c r="AD2231" s="11"/>
      <c r="AE2231" s="11"/>
      <c r="AF2231" s="11"/>
      <c r="AG2231" s="11"/>
      <c r="AH2231" s="11"/>
      <c r="AI2231" s="11"/>
      <c r="AJ2231" s="11"/>
      <c r="AK2231" s="11"/>
      <c r="AL2231" s="11"/>
      <c r="AM2231" s="11"/>
      <c r="AN2231" s="11"/>
      <c r="AO2231" s="11"/>
      <c r="AP2231" s="11"/>
      <c r="AQ2231" s="11"/>
      <c r="AR2231" s="11"/>
      <c r="AS2231" s="11"/>
      <c r="AT2231" s="11"/>
      <c r="AU2231" s="11"/>
      <c r="AV2231" s="11"/>
      <c r="AW2231" s="11"/>
      <c r="AX2231" s="11"/>
      <c r="AY2231" s="11"/>
      <c r="AZ2231" s="11"/>
      <c r="BA2231" s="11"/>
      <c r="BB2231" s="11"/>
      <c r="BC2231" s="11"/>
      <c r="BD2231" s="11"/>
      <c r="BE2231" s="11"/>
      <c r="BF2231" s="11"/>
      <c r="BG2231" s="11"/>
      <c r="BH2231" s="11"/>
      <c r="BI2231" s="11"/>
      <c r="BJ2231" s="11"/>
      <c r="BK2231" s="11"/>
      <c r="BL2231" s="11"/>
      <c r="BM2231" s="11"/>
      <c r="BN2231" s="11"/>
      <c r="BO2231" s="11"/>
      <c r="BP2231" s="11"/>
      <c r="BQ2231" s="11"/>
      <c r="BR2231" s="11"/>
      <c r="BS2231" s="11"/>
      <c r="BT2231" s="11"/>
      <c r="BU2231" s="11"/>
      <c r="BV2231" s="11"/>
      <c r="BW2231" s="11"/>
      <c r="BX2231" s="19"/>
      <c r="BY2231" s="19"/>
      <c r="BZ2231" s="19"/>
    </row>
    <row r="2232" spans="1:78" x14ac:dyDescent="0.2">
      <c r="A2232" t="s">
        <v>2755</v>
      </c>
      <c r="C2232" t="s">
        <v>1482</v>
      </c>
      <c r="D2232" t="s">
        <v>64</v>
      </c>
      <c r="E2232" t="s">
        <v>1529</v>
      </c>
      <c r="F2232" t="s">
        <v>1531</v>
      </c>
      <c r="G2232" t="s">
        <v>1529</v>
      </c>
      <c r="H2232" t="s">
        <v>1531</v>
      </c>
      <c r="L2232" t="s">
        <v>2711</v>
      </c>
      <c r="BE2232">
        <v>13.9</v>
      </c>
      <c r="BH2232">
        <v>9.4</v>
      </c>
      <c r="BR2232" t="s">
        <v>67</v>
      </c>
      <c r="BS2232" s="1">
        <v>44830</v>
      </c>
      <c r="BT2232" t="s">
        <v>2657</v>
      </c>
      <c r="BU2232">
        <v>63104</v>
      </c>
      <c r="BX2232" s="19"/>
      <c r="BY2232" s="19"/>
      <c r="BZ2232" s="19"/>
    </row>
    <row r="2233" spans="1:78" x14ac:dyDescent="0.2">
      <c r="A2233" t="s">
        <v>2753</v>
      </c>
      <c r="B2233" t="s">
        <v>322</v>
      </c>
      <c r="C2233" t="s">
        <v>1482</v>
      </c>
      <c r="D2233" t="s">
        <v>64</v>
      </c>
      <c r="E2233" t="s">
        <v>1529</v>
      </c>
      <c r="F2233" t="s">
        <v>1531</v>
      </c>
      <c r="G2233" t="s">
        <v>1529</v>
      </c>
      <c r="H2233" t="s">
        <v>1531</v>
      </c>
      <c r="L2233" t="s">
        <v>2754</v>
      </c>
      <c r="Q2233">
        <v>7.7</v>
      </c>
      <c r="T2233">
        <v>5.0999999999999996</v>
      </c>
      <c r="U2233">
        <v>8.9</v>
      </c>
      <c r="X2233">
        <v>10</v>
      </c>
      <c r="Y2233">
        <v>9.6</v>
      </c>
      <c r="AB2233">
        <v>12.6</v>
      </c>
      <c r="AC2233">
        <v>10.5</v>
      </c>
      <c r="AF2233">
        <v>14</v>
      </c>
      <c r="AS2233">
        <v>9.8000000000000007</v>
      </c>
      <c r="AV2233">
        <v>6</v>
      </c>
      <c r="BA2233">
        <v>11.1</v>
      </c>
      <c r="BB2233">
        <v>10.4</v>
      </c>
      <c r="BC2233">
        <v>10.3</v>
      </c>
      <c r="BD2233">
        <v>10.4</v>
      </c>
      <c r="BE2233">
        <v>12.1</v>
      </c>
      <c r="BH2233">
        <v>8.4</v>
      </c>
      <c r="BR2233" t="s">
        <v>67</v>
      </c>
      <c r="BS2233" s="1">
        <v>44830</v>
      </c>
      <c r="BT2233" t="s">
        <v>2657</v>
      </c>
      <c r="BU2233">
        <v>63104</v>
      </c>
      <c r="BV2233" t="s">
        <v>60</v>
      </c>
      <c r="BW2233" t="s">
        <v>2657</v>
      </c>
    </row>
    <row r="2234" spans="1:78" x14ac:dyDescent="0.2">
      <c r="A2234" t="s">
        <v>2758</v>
      </c>
      <c r="C2234" t="s">
        <v>1482</v>
      </c>
      <c r="D2234" t="s">
        <v>64</v>
      </c>
      <c r="E2234" t="s">
        <v>1529</v>
      </c>
      <c r="F2234" t="s">
        <v>267</v>
      </c>
      <c r="G2234" t="s">
        <v>2760</v>
      </c>
      <c r="H2234" t="s">
        <v>267</v>
      </c>
      <c r="L2234" t="s">
        <v>2759</v>
      </c>
      <c r="AG2234">
        <v>7.1</v>
      </c>
      <c r="AJ2234">
        <v>8.9</v>
      </c>
      <c r="AO2234">
        <v>9</v>
      </c>
      <c r="AR2234">
        <v>5.0999999999999996</v>
      </c>
      <c r="BA2234">
        <v>9</v>
      </c>
      <c r="BQ2234" t="s">
        <v>2761</v>
      </c>
      <c r="BR2234" t="s">
        <v>67</v>
      </c>
      <c r="BS2234" s="1">
        <v>44830</v>
      </c>
      <c r="BT2234" t="s">
        <v>2657</v>
      </c>
      <c r="BU2234">
        <v>63104</v>
      </c>
    </row>
    <row r="2235" spans="1:78" x14ac:dyDescent="0.2">
      <c r="A2235" s="11" t="s">
        <v>1700</v>
      </c>
      <c r="B2235" s="11"/>
      <c r="C2235" s="11" t="s">
        <v>1482</v>
      </c>
      <c r="D2235" s="11" t="s">
        <v>64</v>
      </c>
      <c r="E2235" s="11" t="s">
        <v>1529</v>
      </c>
      <c r="F2235" s="11"/>
      <c r="G2235" s="11" t="s">
        <v>1529</v>
      </c>
      <c r="H2235" s="11"/>
      <c r="I2235" s="11"/>
      <c r="J2235" s="11"/>
      <c r="K2235" s="11"/>
      <c r="L2235" s="11"/>
      <c r="M2235" s="11"/>
      <c r="N2235" s="11"/>
      <c r="O2235" s="11"/>
      <c r="P2235" s="11"/>
      <c r="Q2235" s="11"/>
      <c r="R2235" s="11"/>
      <c r="S2235" s="11"/>
      <c r="T2235" s="11"/>
      <c r="U2235" s="11"/>
      <c r="V2235" s="11"/>
      <c r="W2235" s="11"/>
      <c r="X2235" s="11"/>
      <c r="Y2235" s="11"/>
      <c r="Z2235" s="11"/>
      <c r="AA2235" s="11"/>
      <c r="AB2235" s="11"/>
      <c r="AC2235" s="11"/>
      <c r="AD2235" s="11"/>
      <c r="AE2235" s="11"/>
      <c r="AF2235" s="11"/>
      <c r="AG2235" s="11"/>
      <c r="AH2235" s="11"/>
      <c r="AI2235" s="11"/>
      <c r="AJ2235" s="11"/>
      <c r="AK2235" s="11"/>
      <c r="AL2235" s="11"/>
      <c r="AM2235" s="11"/>
      <c r="AN2235" s="11"/>
      <c r="AO2235" s="11"/>
      <c r="AP2235" s="11"/>
      <c r="AQ2235" s="11"/>
      <c r="AR2235" s="11"/>
      <c r="AS2235" s="11"/>
      <c r="AT2235" s="11"/>
      <c r="AU2235" s="11"/>
      <c r="AV2235" s="11"/>
      <c r="AW2235" s="11"/>
      <c r="AX2235" s="11"/>
      <c r="AY2235" s="11"/>
      <c r="AZ2235" s="11"/>
      <c r="BA2235" s="11"/>
      <c r="BB2235" s="11"/>
      <c r="BC2235" s="11"/>
      <c r="BD2235" s="11"/>
      <c r="BE2235" s="11"/>
      <c r="BF2235" s="11"/>
      <c r="BG2235" s="11"/>
      <c r="BH2235" s="11"/>
      <c r="BI2235" s="11"/>
      <c r="BJ2235" s="11"/>
      <c r="BK2235" s="11"/>
      <c r="BL2235" s="11"/>
      <c r="BM2235" s="11"/>
      <c r="BN2235" s="11"/>
      <c r="BO2235" s="11"/>
      <c r="BP2235" s="11"/>
      <c r="BQ2235" s="11"/>
      <c r="BR2235" s="11"/>
      <c r="BS2235" s="11"/>
      <c r="BT2235" s="11"/>
      <c r="BU2235" s="11"/>
      <c r="BV2235" s="11"/>
      <c r="BW2235" s="11"/>
    </row>
    <row r="2236" spans="1:78" x14ac:dyDescent="0.2">
      <c r="A2236" s="11" t="s">
        <v>1700</v>
      </c>
      <c r="B2236" s="11"/>
      <c r="C2236" s="11" t="s">
        <v>1482</v>
      </c>
      <c r="D2236" s="11" t="s">
        <v>64</v>
      </c>
      <c r="E2236" s="11" t="s">
        <v>112</v>
      </c>
      <c r="F2236" s="11" t="s">
        <v>113</v>
      </c>
      <c r="G2236" s="11" t="s">
        <v>112</v>
      </c>
      <c r="H2236" s="11" t="s">
        <v>113</v>
      </c>
      <c r="I2236" s="11"/>
      <c r="J2236" s="11"/>
      <c r="K2236" s="11"/>
      <c r="L2236" s="11"/>
      <c r="M2236" s="11"/>
      <c r="N2236" s="11"/>
      <c r="O2236" s="11"/>
      <c r="P2236" s="11"/>
      <c r="Q2236" s="11"/>
      <c r="R2236" s="11"/>
      <c r="S2236" s="11"/>
      <c r="T2236" s="11"/>
      <c r="U2236" s="11"/>
      <c r="V2236" s="11"/>
      <c r="W2236" s="11"/>
      <c r="X2236" s="11"/>
      <c r="Y2236" s="11"/>
      <c r="Z2236" s="11"/>
      <c r="AA2236" s="11"/>
      <c r="AB2236" s="11"/>
      <c r="AC2236" s="11"/>
      <c r="AD2236" s="11"/>
      <c r="AE2236" s="11"/>
      <c r="AF2236" s="11"/>
      <c r="AG2236" s="11"/>
      <c r="AH2236" s="11"/>
      <c r="AI2236" s="11"/>
      <c r="AJ2236" s="11"/>
      <c r="AK2236" s="11"/>
      <c r="AL2236" s="11"/>
      <c r="AM2236" s="11"/>
      <c r="AN2236" s="11"/>
      <c r="AO2236" s="11"/>
      <c r="AP2236" s="11"/>
      <c r="AQ2236" s="11"/>
      <c r="AR2236" s="11"/>
      <c r="AS2236" s="11"/>
      <c r="AT2236" s="11"/>
      <c r="AU2236" s="11"/>
      <c r="AV2236" s="11"/>
      <c r="AW2236" s="11"/>
      <c r="AX2236" s="11"/>
      <c r="AY2236" s="11"/>
      <c r="AZ2236" s="11"/>
      <c r="BA2236" s="11"/>
      <c r="BB2236" s="11"/>
      <c r="BC2236" s="11"/>
      <c r="BD2236" s="11"/>
      <c r="BE2236" s="11"/>
      <c r="BF2236" s="11"/>
      <c r="BG2236" s="11"/>
      <c r="BH2236" s="11"/>
      <c r="BI2236" s="11"/>
      <c r="BJ2236" s="11"/>
      <c r="BK2236" s="11"/>
      <c r="BL2236" s="11"/>
      <c r="BM2236" s="11"/>
      <c r="BN2236" s="11"/>
      <c r="BO2236" s="11"/>
      <c r="BP2236" s="11"/>
      <c r="BQ2236" s="11"/>
      <c r="BR2236" s="11"/>
      <c r="BS2236" s="11"/>
      <c r="BT2236" s="11"/>
      <c r="BU2236" s="11"/>
      <c r="BV2236" s="11"/>
      <c r="BW2236" s="11"/>
    </row>
    <row r="2237" spans="1:78" x14ac:dyDescent="0.2">
      <c r="A2237" t="s">
        <v>116</v>
      </c>
      <c r="C2237" t="s">
        <v>1482</v>
      </c>
      <c r="D2237" t="s">
        <v>64</v>
      </c>
      <c r="E2237" t="s">
        <v>112</v>
      </c>
      <c r="F2237" t="s">
        <v>113</v>
      </c>
      <c r="G2237" t="s">
        <v>112</v>
      </c>
      <c r="H2237" t="s">
        <v>113</v>
      </c>
      <c r="X2237">
        <v>11.6</v>
      </c>
      <c r="Y2237">
        <v>10.6</v>
      </c>
      <c r="AB2237">
        <v>12.6</v>
      </c>
      <c r="AC2237">
        <v>13.7</v>
      </c>
      <c r="AF2237">
        <v>17.100000000000001</v>
      </c>
      <c r="BA2237">
        <v>16.5</v>
      </c>
      <c r="BB2237">
        <v>14.8</v>
      </c>
      <c r="BC2237">
        <v>13.6</v>
      </c>
      <c r="BD2237">
        <v>14.8</v>
      </c>
      <c r="BR2237" t="s">
        <v>58</v>
      </c>
      <c r="BS2237"/>
      <c r="BT2237" t="s">
        <v>117</v>
      </c>
      <c r="BU2237">
        <v>76629</v>
      </c>
    </row>
    <row r="2238" spans="1:78" x14ac:dyDescent="0.2">
      <c r="A2238" t="s">
        <v>118</v>
      </c>
      <c r="C2238" t="s">
        <v>1482</v>
      </c>
      <c r="D2238" t="s">
        <v>64</v>
      </c>
      <c r="E2238" t="s">
        <v>112</v>
      </c>
      <c r="F2238" t="s">
        <v>113</v>
      </c>
      <c r="G2238" t="s">
        <v>112</v>
      </c>
      <c r="H2238" t="s">
        <v>113</v>
      </c>
      <c r="BE2238">
        <v>15.1</v>
      </c>
      <c r="BF2238">
        <v>9.8000000000000007</v>
      </c>
      <c r="BG2238">
        <v>8.1</v>
      </c>
      <c r="BH2238">
        <v>9.8000000000000007</v>
      </c>
      <c r="BR2238" t="s">
        <v>58</v>
      </c>
      <c r="BS2238"/>
      <c r="BT2238" t="s">
        <v>117</v>
      </c>
      <c r="BU2238">
        <v>76629</v>
      </c>
    </row>
    <row r="2239" spans="1:78" x14ac:dyDescent="0.2">
      <c r="A2239" t="s">
        <v>2708</v>
      </c>
      <c r="C2239" t="s">
        <v>1482</v>
      </c>
      <c r="D2239" t="s">
        <v>64</v>
      </c>
      <c r="E2239" t="s">
        <v>112</v>
      </c>
      <c r="F2239" t="s">
        <v>113</v>
      </c>
      <c r="G2239" t="s">
        <v>112</v>
      </c>
      <c r="H2239" t="s">
        <v>2704</v>
      </c>
      <c r="L2239" t="s">
        <v>2711</v>
      </c>
      <c r="AY2239">
        <v>9.9</v>
      </c>
      <c r="AZ2239">
        <v>9.9</v>
      </c>
      <c r="BR2239" t="s">
        <v>67</v>
      </c>
      <c r="BS2239" s="1">
        <v>44830</v>
      </c>
      <c r="BT2239" t="s">
        <v>2657</v>
      </c>
      <c r="BU2239">
        <v>63104</v>
      </c>
    </row>
    <row r="2240" spans="1:78" x14ac:dyDescent="0.2">
      <c r="A2240" t="s">
        <v>2709</v>
      </c>
      <c r="C2240" t="s">
        <v>1482</v>
      </c>
      <c r="D2240" t="s">
        <v>64</v>
      </c>
      <c r="E2240" t="s">
        <v>112</v>
      </c>
      <c r="F2240" t="s">
        <v>113</v>
      </c>
      <c r="G2240" t="s">
        <v>112</v>
      </c>
      <c r="H2240" t="s">
        <v>2704</v>
      </c>
      <c r="L2240" t="s">
        <v>2712</v>
      </c>
      <c r="BB2240">
        <v>11.5</v>
      </c>
      <c r="BD2240">
        <v>11.5</v>
      </c>
      <c r="BR2240" t="s">
        <v>67</v>
      </c>
      <c r="BS2240" s="1">
        <v>44830</v>
      </c>
      <c r="BT2240" t="s">
        <v>2657</v>
      </c>
      <c r="BU2240">
        <v>63104</v>
      </c>
    </row>
    <row r="2241" spans="1:78" x14ac:dyDescent="0.2">
      <c r="A2241" t="s">
        <v>2706</v>
      </c>
      <c r="C2241" t="s">
        <v>1482</v>
      </c>
      <c r="D2241" t="s">
        <v>64</v>
      </c>
      <c r="E2241" t="s">
        <v>112</v>
      </c>
      <c r="F2241" t="s">
        <v>113</v>
      </c>
      <c r="G2241" t="s">
        <v>112</v>
      </c>
      <c r="H2241" t="s">
        <v>2704</v>
      </c>
      <c r="L2241" t="s">
        <v>2710</v>
      </c>
      <c r="AS2241">
        <v>14.4</v>
      </c>
      <c r="AV2241">
        <v>7.9</v>
      </c>
      <c r="AW2241">
        <v>11.8</v>
      </c>
      <c r="AX2241">
        <v>8.8000000000000007</v>
      </c>
      <c r="AY2241">
        <v>10.7</v>
      </c>
      <c r="AZ2241">
        <v>10.7</v>
      </c>
      <c r="BA2241">
        <v>14.4</v>
      </c>
      <c r="BB2241">
        <v>12.3</v>
      </c>
      <c r="BC2241">
        <v>12.2</v>
      </c>
      <c r="BD2241">
        <v>12.3</v>
      </c>
      <c r="BE2241">
        <v>14.4</v>
      </c>
      <c r="BH2241">
        <v>9.6999999999999993</v>
      </c>
      <c r="BR2241" t="s">
        <v>67</v>
      </c>
      <c r="BS2241" s="1">
        <v>44830</v>
      </c>
      <c r="BT2241" t="s">
        <v>2657</v>
      </c>
      <c r="BU2241">
        <v>63104</v>
      </c>
      <c r="BV2241" t="s">
        <v>60</v>
      </c>
      <c r="BW2241" t="s">
        <v>2657</v>
      </c>
    </row>
    <row r="2242" spans="1:78" x14ac:dyDescent="0.2">
      <c r="A2242" t="s">
        <v>2707</v>
      </c>
      <c r="C2242" t="s">
        <v>1482</v>
      </c>
      <c r="D2242" t="s">
        <v>64</v>
      </c>
      <c r="E2242" t="s">
        <v>112</v>
      </c>
      <c r="F2242" t="s">
        <v>113</v>
      </c>
      <c r="G2242" t="s">
        <v>112</v>
      </c>
      <c r="H2242" t="s">
        <v>2704</v>
      </c>
      <c r="L2242" t="s">
        <v>2710</v>
      </c>
      <c r="AR2242">
        <v>5.4</v>
      </c>
      <c r="AS2242">
        <v>12.6</v>
      </c>
      <c r="AV2242">
        <v>7.1</v>
      </c>
      <c r="AW2242">
        <v>11.9</v>
      </c>
      <c r="AX2242">
        <v>8.1999999999999993</v>
      </c>
      <c r="AY2242">
        <v>9.1999999999999993</v>
      </c>
      <c r="AZ2242">
        <v>9.1999999999999993</v>
      </c>
      <c r="BR2242" t="s">
        <v>67</v>
      </c>
      <c r="BS2242" s="1">
        <v>44830</v>
      </c>
      <c r="BT2242" t="s">
        <v>2657</v>
      </c>
      <c r="BU2242">
        <v>63104</v>
      </c>
    </row>
    <row r="2243" spans="1:78" x14ac:dyDescent="0.2">
      <c r="A2243" t="s">
        <v>2705</v>
      </c>
      <c r="C2243" t="s">
        <v>1482</v>
      </c>
      <c r="D2243" t="s">
        <v>64</v>
      </c>
      <c r="E2243" t="s">
        <v>112</v>
      </c>
      <c r="F2243" t="s">
        <v>113</v>
      </c>
      <c r="G2243" t="s">
        <v>112</v>
      </c>
      <c r="H2243" t="s">
        <v>2704</v>
      </c>
      <c r="L2243" t="s">
        <v>2713</v>
      </c>
      <c r="AW2243">
        <v>13</v>
      </c>
      <c r="AY2243">
        <v>10.199999999999999</v>
      </c>
      <c r="AZ2243">
        <v>10.199999999999999</v>
      </c>
      <c r="BA2243">
        <v>14.8</v>
      </c>
      <c r="BB2243">
        <v>11.7</v>
      </c>
      <c r="BC2243">
        <v>11.6</v>
      </c>
      <c r="BD2243">
        <v>11.7</v>
      </c>
      <c r="BR2243" t="s">
        <v>67</v>
      </c>
      <c r="BS2243" s="1">
        <v>44830</v>
      </c>
      <c r="BT2243" t="s">
        <v>2657</v>
      </c>
      <c r="BU2243">
        <v>63104</v>
      </c>
      <c r="BX2243" s="19"/>
      <c r="BY2243" s="19"/>
      <c r="BZ2243" s="19"/>
    </row>
    <row r="2244" spans="1:78" x14ac:dyDescent="0.2">
      <c r="A2244" t="s">
        <v>2696</v>
      </c>
      <c r="C2244" t="s">
        <v>1482</v>
      </c>
      <c r="D2244" t="s">
        <v>64</v>
      </c>
      <c r="E2244" t="s">
        <v>112</v>
      </c>
      <c r="F2244" t="s">
        <v>113</v>
      </c>
      <c r="G2244" t="s">
        <v>112</v>
      </c>
      <c r="H2244" t="s">
        <v>114</v>
      </c>
      <c r="L2244" t="s">
        <v>2702</v>
      </c>
      <c r="Y2244">
        <v>13.9</v>
      </c>
      <c r="AB2244">
        <v>16.3</v>
      </c>
      <c r="BR2244" t="s">
        <v>67</v>
      </c>
      <c r="BS2244" s="1">
        <v>44830</v>
      </c>
      <c r="BT2244" t="s">
        <v>2657</v>
      </c>
      <c r="BU2244">
        <v>63104</v>
      </c>
      <c r="BX2244" s="19"/>
      <c r="BY2244" s="19"/>
      <c r="BZ2244" s="19"/>
    </row>
    <row r="2245" spans="1:78" x14ac:dyDescent="0.2">
      <c r="A2245" t="s">
        <v>2692</v>
      </c>
      <c r="C2245" t="s">
        <v>1482</v>
      </c>
      <c r="D2245" t="s">
        <v>64</v>
      </c>
      <c r="E2245" t="s">
        <v>112</v>
      </c>
      <c r="F2245" t="s">
        <v>113</v>
      </c>
      <c r="G2245" t="s">
        <v>112</v>
      </c>
      <c r="H2245" t="s">
        <v>114</v>
      </c>
      <c r="L2245" t="s">
        <v>2701</v>
      </c>
      <c r="U2245">
        <v>13.4</v>
      </c>
      <c r="AG2245">
        <v>11</v>
      </c>
      <c r="BR2245" t="s">
        <v>67</v>
      </c>
      <c r="BS2245" s="1">
        <v>44830</v>
      </c>
      <c r="BT2245" t="s">
        <v>2657</v>
      </c>
      <c r="BU2245">
        <v>63104</v>
      </c>
    </row>
    <row r="2246" spans="1:78" x14ac:dyDescent="0.2">
      <c r="A2246" t="s">
        <v>2691</v>
      </c>
      <c r="C2246" t="s">
        <v>1482</v>
      </c>
      <c r="D2246" t="s">
        <v>64</v>
      </c>
      <c r="E2246" t="s">
        <v>112</v>
      </c>
      <c r="F2246" t="s">
        <v>113</v>
      </c>
      <c r="G2246" t="s">
        <v>112</v>
      </c>
      <c r="H2246" t="s">
        <v>114</v>
      </c>
      <c r="L2246" t="s">
        <v>2700</v>
      </c>
      <c r="Y2246">
        <v>14.5</v>
      </c>
      <c r="AB2246">
        <v>16.8</v>
      </c>
      <c r="BR2246" t="s">
        <v>67</v>
      </c>
      <c r="BS2246" s="1">
        <v>44830</v>
      </c>
      <c r="BT2246" t="s">
        <v>2657</v>
      </c>
      <c r="BU2246">
        <v>63104</v>
      </c>
    </row>
    <row r="2247" spans="1:78" x14ac:dyDescent="0.2">
      <c r="A2247" t="s">
        <v>2693</v>
      </c>
      <c r="C2247" t="s">
        <v>1482</v>
      </c>
      <c r="D2247" t="s">
        <v>64</v>
      </c>
      <c r="E2247" t="s">
        <v>112</v>
      </c>
      <c r="F2247" t="s">
        <v>113</v>
      </c>
      <c r="G2247" t="s">
        <v>112</v>
      </c>
      <c r="H2247" t="s">
        <v>114</v>
      </c>
      <c r="L2247" t="s">
        <v>2702</v>
      </c>
      <c r="AC2247">
        <v>15</v>
      </c>
      <c r="AF2247">
        <v>19.399999999999999</v>
      </c>
      <c r="BR2247" t="s">
        <v>67</v>
      </c>
      <c r="BS2247" s="1">
        <v>44830</v>
      </c>
      <c r="BT2247" t="s">
        <v>2657</v>
      </c>
      <c r="BU2247">
        <v>63104</v>
      </c>
    </row>
    <row r="2248" spans="1:78" x14ac:dyDescent="0.2">
      <c r="A2248" t="s">
        <v>2694</v>
      </c>
      <c r="C2248" t="s">
        <v>1482</v>
      </c>
      <c r="D2248" t="s">
        <v>64</v>
      </c>
      <c r="E2248" t="s">
        <v>112</v>
      </c>
      <c r="F2248" t="s">
        <v>113</v>
      </c>
      <c r="G2248" t="s">
        <v>112</v>
      </c>
      <c r="H2248" t="s">
        <v>114</v>
      </c>
      <c r="L2248" t="s">
        <v>2702</v>
      </c>
      <c r="Y2248">
        <v>11.8</v>
      </c>
      <c r="AB2248">
        <v>13.2</v>
      </c>
      <c r="BR2248" t="s">
        <v>67</v>
      </c>
      <c r="BS2248" s="1">
        <v>44830</v>
      </c>
      <c r="BT2248" t="s">
        <v>2657</v>
      </c>
      <c r="BU2248">
        <v>63104</v>
      </c>
    </row>
    <row r="2249" spans="1:78" x14ac:dyDescent="0.2">
      <c r="A2249" t="s">
        <v>2695</v>
      </c>
      <c r="C2249" t="s">
        <v>1482</v>
      </c>
      <c r="D2249" t="s">
        <v>64</v>
      </c>
      <c r="E2249" t="s">
        <v>112</v>
      </c>
      <c r="F2249" t="s">
        <v>113</v>
      </c>
      <c r="G2249" t="s">
        <v>112</v>
      </c>
      <c r="H2249" t="s">
        <v>114</v>
      </c>
      <c r="L2249" t="s">
        <v>2702</v>
      </c>
      <c r="Y2249">
        <v>12.8</v>
      </c>
      <c r="AB2249">
        <v>15</v>
      </c>
      <c r="BR2249" t="s">
        <v>67</v>
      </c>
      <c r="BS2249" s="1">
        <v>44830</v>
      </c>
      <c r="BT2249" t="s">
        <v>2657</v>
      </c>
      <c r="BU2249">
        <v>63104</v>
      </c>
    </row>
    <row r="2250" spans="1:78" x14ac:dyDescent="0.2">
      <c r="A2250" t="s">
        <v>111</v>
      </c>
      <c r="C2250" t="s">
        <v>1482</v>
      </c>
      <c r="D2250" t="s">
        <v>64</v>
      </c>
      <c r="E2250" t="s">
        <v>112</v>
      </c>
      <c r="F2250" t="s">
        <v>113</v>
      </c>
      <c r="G2250" t="s">
        <v>112</v>
      </c>
      <c r="H2250" t="s">
        <v>114</v>
      </c>
      <c r="Y2250">
        <v>14.4</v>
      </c>
      <c r="AB2250">
        <v>16.600000000000001</v>
      </c>
      <c r="AC2250">
        <v>15</v>
      </c>
      <c r="BR2250" t="s">
        <v>67</v>
      </c>
      <c r="BS2250"/>
      <c r="BT2250" t="s">
        <v>115</v>
      </c>
      <c r="BU2250">
        <v>3096</v>
      </c>
    </row>
    <row r="2251" spans="1:78" x14ac:dyDescent="0.2">
      <c r="A2251" t="s">
        <v>2697</v>
      </c>
      <c r="B2251" t="s">
        <v>322</v>
      </c>
      <c r="C2251" t="s">
        <v>1482</v>
      </c>
      <c r="D2251" t="s">
        <v>64</v>
      </c>
      <c r="E2251" t="s">
        <v>112</v>
      </c>
      <c r="F2251" t="s">
        <v>113</v>
      </c>
      <c r="G2251" t="s">
        <v>112</v>
      </c>
      <c r="H2251" t="s">
        <v>114</v>
      </c>
      <c r="L2251" t="s">
        <v>2703</v>
      </c>
      <c r="Y2251">
        <v>12.5</v>
      </c>
      <c r="AB2251">
        <v>14.3</v>
      </c>
      <c r="AC2251">
        <v>14</v>
      </c>
      <c r="AF2251">
        <v>18.3</v>
      </c>
      <c r="AS2251">
        <v>18.5</v>
      </c>
      <c r="AV2251">
        <v>9.5</v>
      </c>
      <c r="AW2251">
        <v>14.9</v>
      </c>
      <c r="AX2251">
        <v>10</v>
      </c>
      <c r="AY2251">
        <v>11.6</v>
      </c>
      <c r="AZ2251">
        <v>11.6</v>
      </c>
      <c r="BA2251">
        <v>17.5</v>
      </c>
      <c r="BB2251">
        <v>14.7</v>
      </c>
      <c r="BC2251">
        <v>13.4</v>
      </c>
      <c r="BD2251">
        <v>14.7</v>
      </c>
      <c r="BE2251">
        <v>16.8</v>
      </c>
      <c r="BH2251">
        <v>11.3</v>
      </c>
      <c r="BR2251" t="s">
        <v>67</v>
      </c>
      <c r="BS2251" s="1">
        <v>44830</v>
      </c>
      <c r="BT2251" t="s">
        <v>2657</v>
      </c>
      <c r="BU2251">
        <v>63104</v>
      </c>
    </row>
    <row r="2252" spans="1:78" x14ac:dyDescent="0.2">
      <c r="A2252" t="s">
        <v>2698</v>
      </c>
      <c r="C2252" t="s">
        <v>1482</v>
      </c>
      <c r="D2252" t="s">
        <v>64</v>
      </c>
      <c r="E2252" t="s">
        <v>112</v>
      </c>
      <c r="F2252" t="s">
        <v>113</v>
      </c>
      <c r="G2252" t="s">
        <v>112</v>
      </c>
      <c r="H2252" t="s">
        <v>114</v>
      </c>
      <c r="L2252" t="s">
        <v>2700</v>
      </c>
      <c r="AC2252">
        <v>14.1</v>
      </c>
      <c r="AF2252">
        <v>18.8</v>
      </c>
      <c r="BR2252" t="s">
        <v>67</v>
      </c>
      <c r="BS2252" s="1">
        <v>44830</v>
      </c>
      <c r="BT2252" t="s">
        <v>2657</v>
      </c>
      <c r="BU2252">
        <v>63104</v>
      </c>
    </row>
    <row r="2253" spans="1:78" x14ac:dyDescent="0.2">
      <c r="A2253" t="s">
        <v>2699</v>
      </c>
      <c r="C2253" t="s">
        <v>1482</v>
      </c>
      <c r="D2253" t="s">
        <v>64</v>
      </c>
      <c r="E2253" t="s">
        <v>112</v>
      </c>
      <c r="F2253" t="s">
        <v>113</v>
      </c>
      <c r="G2253" t="s">
        <v>112</v>
      </c>
      <c r="H2253" t="s">
        <v>114</v>
      </c>
      <c r="L2253" t="s">
        <v>2700</v>
      </c>
      <c r="BE2253">
        <v>16.5</v>
      </c>
      <c r="BH2253">
        <v>11.4</v>
      </c>
      <c r="BR2253" t="s">
        <v>67</v>
      </c>
      <c r="BS2253" s="1">
        <v>44830</v>
      </c>
      <c r="BT2253" t="s">
        <v>2657</v>
      </c>
      <c r="BU2253">
        <v>63104</v>
      </c>
    </row>
    <row r="2254" spans="1:78" x14ac:dyDescent="0.2">
      <c r="A2254" s="11" t="s">
        <v>1700</v>
      </c>
      <c r="B2254" s="11"/>
      <c r="C2254" s="11" t="s">
        <v>1482</v>
      </c>
      <c r="D2254" s="11" t="s">
        <v>64</v>
      </c>
      <c r="E2254" s="11" t="s">
        <v>112</v>
      </c>
      <c r="F2254" s="11" t="s">
        <v>113</v>
      </c>
      <c r="G2254" s="11" t="s">
        <v>423</v>
      </c>
      <c r="H2254" s="11" t="s">
        <v>114</v>
      </c>
      <c r="I2254" s="11"/>
      <c r="J2254" s="11"/>
      <c r="K2254" s="11"/>
      <c r="L2254" s="11"/>
      <c r="M2254" s="11"/>
      <c r="N2254" s="11"/>
      <c r="O2254" s="11"/>
      <c r="P2254" s="11"/>
      <c r="Q2254" s="11"/>
      <c r="R2254" s="11"/>
      <c r="S2254" s="11"/>
      <c r="T2254" s="11"/>
      <c r="U2254" s="11"/>
      <c r="V2254" s="11"/>
      <c r="W2254" s="11"/>
      <c r="X2254" s="11"/>
      <c r="Y2254" s="11"/>
      <c r="Z2254" s="11"/>
      <c r="AA2254" s="11"/>
      <c r="AB2254" s="11"/>
      <c r="AC2254" s="11"/>
      <c r="AD2254" s="11"/>
      <c r="AE2254" s="11"/>
      <c r="AF2254" s="11"/>
      <c r="AG2254" s="11"/>
      <c r="AH2254" s="11"/>
      <c r="AI2254" s="11"/>
      <c r="AJ2254" s="11"/>
      <c r="AK2254" s="11"/>
      <c r="AL2254" s="11"/>
      <c r="AM2254" s="11"/>
      <c r="AN2254" s="11"/>
      <c r="AO2254" s="11"/>
      <c r="AP2254" s="11"/>
      <c r="AQ2254" s="11"/>
      <c r="AR2254" s="11"/>
      <c r="AS2254" s="11"/>
      <c r="AT2254" s="11"/>
      <c r="AU2254" s="11"/>
      <c r="AV2254" s="11"/>
      <c r="AW2254" s="11"/>
      <c r="AX2254" s="11"/>
      <c r="AY2254" s="11"/>
      <c r="AZ2254" s="11"/>
      <c r="BA2254" s="11"/>
      <c r="BB2254" s="11"/>
      <c r="BC2254" s="11"/>
      <c r="BD2254" s="11"/>
      <c r="BE2254" s="11"/>
      <c r="BF2254" s="11"/>
      <c r="BG2254" s="11"/>
      <c r="BH2254" s="11"/>
      <c r="BI2254" s="11"/>
      <c r="BJ2254" s="11"/>
      <c r="BK2254" s="11"/>
      <c r="BL2254" s="11"/>
      <c r="BM2254" s="11"/>
      <c r="BN2254" s="11"/>
      <c r="BO2254" s="11"/>
      <c r="BP2254" s="11"/>
      <c r="BQ2254" s="11"/>
      <c r="BR2254" s="11"/>
      <c r="BS2254" s="11"/>
      <c r="BT2254" s="11"/>
      <c r="BU2254" s="11"/>
      <c r="BV2254" s="11"/>
      <c r="BW2254" s="11"/>
    </row>
    <row r="2255" spans="1:78" x14ac:dyDescent="0.2">
      <c r="A2255" t="s">
        <v>422</v>
      </c>
      <c r="B2255" t="s">
        <v>322</v>
      </c>
      <c r="C2255" t="s">
        <v>1482</v>
      </c>
      <c r="D2255" t="s">
        <v>64</v>
      </c>
      <c r="E2255" t="s">
        <v>112</v>
      </c>
      <c r="F2255" t="s">
        <v>113</v>
      </c>
      <c r="G2255" t="s">
        <v>423</v>
      </c>
      <c r="H2255" t="s">
        <v>114</v>
      </c>
      <c r="BA2255">
        <v>16.5</v>
      </c>
      <c r="BB2255">
        <v>14.8</v>
      </c>
      <c r="BC2255">
        <v>13.6</v>
      </c>
      <c r="BD2255">
        <v>14.8</v>
      </c>
      <c r="BR2255" t="s">
        <v>58</v>
      </c>
      <c r="BS2255" s="1">
        <v>44819</v>
      </c>
      <c r="BT2255" t="s">
        <v>59</v>
      </c>
      <c r="BU2255">
        <v>3485</v>
      </c>
      <c r="BV2255" t="s">
        <v>60</v>
      </c>
      <c r="BW2255" t="s">
        <v>59</v>
      </c>
    </row>
    <row r="2256" spans="1:78" x14ac:dyDescent="0.2">
      <c r="A2256" t="s">
        <v>903</v>
      </c>
      <c r="C2256" t="s">
        <v>1482</v>
      </c>
      <c r="D2256" t="s">
        <v>64</v>
      </c>
      <c r="E2256" t="s">
        <v>112</v>
      </c>
      <c r="F2256" t="s">
        <v>113</v>
      </c>
      <c r="G2256" t="s">
        <v>129</v>
      </c>
      <c r="H2256" t="s">
        <v>113</v>
      </c>
      <c r="AO2256">
        <v>11</v>
      </c>
      <c r="AS2256">
        <v>13.5</v>
      </c>
      <c r="AW2256">
        <v>12.2</v>
      </c>
      <c r="AZ2256">
        <v>9.6999999999999993</v>
      </c>
      <c r="BA2256">
        <v>15</v>
      </c>
      <c r="BD2256">
        <v>9.9</v>
      </c>
      <c r="BQ2256" s="5" t="s">
        <v>904</v>
      </c>
      <c r="BR2256" t="s">
        <v>67</v>
      </c>
      <c r="BS2256"/>
      <c r="BT2256" t="s">
        <v>213</v>
      </c>
      <c r="BU2256">
        <v>1609</v>
      </c>
      <c r="BV2256" t="s">
        <v>60</v>
      </c>
      <c r="BW2256" t="s">
        <v>213</v>
      </c>
    </row>
    <row r="2257" spans="1:78" x14ac:dyDescent="0.2">
      <c r="A2257" s="11" t="s">
        <v>1700</v>
      </c>
      <c r="B2257" s="11"/>
      <c r="C2257" s="11" t="s">
        <v>1482</v>
      </c>
      <c r="D2257" s="11" t="s">
        <v>64</v>
      </c>
      <c r="E2257" s="11" t="s">
        <v>112</v>
      </c>
      <c r="F2257" s="11" t="s">
        <v>120</v>
      </c>
      <c r="G2257" s="11" t="s">
        <v>112</v>
      </c>
      <c r="H2257" s="11" t="s">
        <v>120</v>
      </c>
      <c r="I2257" s="11"/>
      <c r="J2257" s="11"/>
      <c r="K2257" s="11"/>
      <c r="L2257" s="11"/>
      <c r="M2257" s="11"/>
      <c r="N2257" s="11"/>
      <c r="O2257" s="11"/>
      <c r="P2257" s="11"/>
      <c r="Q2257" s="11"/>
      <c r="R2257" s="11"/>
      <c r="S2257" s="11"/>
      <c r="T2257" s="11"/>
      <c r="U2257" s="11"/>
      <c r="V2257" s="11"/>
      <c r="W2257" s="11"/>
      <c r="X2257" s="11"/>
      <c r="Y2257" s="11"/>
      <c r="Z2257" s="11"/>
      <c r="AA2257" s="11"/>
      <c r="AB2257" s="11"/>
      <c r="AC2257" s="11"/>
      <c r="AD2257" s="11"/>
      <c r="AE2257" s="11"/>
      <c r="AF2257" s="11"/>
      <c r="AG2257" s="11"/>
      <c r="AH2257" s="11"/>
      <c r="AI2257" s="11"/>
      <c r="AJ2257" s="11"/>
      <c r="AK2257" s="11"/>
      <c r="AL2257" s="11"/>
      <c r="AM2257" s="11"/>
      <c r="AN2257" s="11"/>
      <c r="AO2257" s="11"/>
      <c r="AP2257" s="11"/>
      <c r="AQ2257" s="11"/>
      <c r="AR2257" s="11"/>
      <c r="AS2257" s="11"/>
      <c r="AT2257" s="11"/>
      <c r="AU2257" s="11"/>
      <c r="AV2257" s="11"/>
      <c r="AW2257" s="11"/>
      <c r="AX2257" s="11"/>
      <c r="AY2257" s="11"/>
      <c r="AZ2257" s="11"/>
      <c r="BA2257" s="11"/>
      <c r="BB2257" s="11"/>
      <c r="BC2257" s="11"/>
      <c r="BD2257" s="11"/>
      <c r="BE2257" s="11"/>
      <c r="BF2257" s="11"/>
      <c r="BG2257" s="11"/>
      <c r="BH2257" s="11"/>
      <c r="BI2257" s="11"/>
      <c r="BJ2257" s="11"/>
      <c r="BK2257" s="11"/>
      <c r="BL2257" s="11"/>
      <c r="BM2257" s="11"/>
      <c r="BN2257" s="11"/>
      <c r="BO2257" s="11"/>
      <c r="BP2257" s="11"/>
      <c r="BQ2257" s="11"/>
      <c r="BR2257" s="11"/>
      <c r="BS2257" s="11"/>
      <c r="BT2257" s="11"/>
      <c r="BU2257" s="11"/>
      <c r="BV2257" s="11"/>
      <c r="BW2257" s="11"/>
    </row>
    <row r="2258" spans="1:78" x14ac:dyDescent="0.2">
      <c r="A2258" t="s">
        <v>147</v>
      </c>
      <c r="C2258" t="s">
        <v>1482</v>
      </c>
      <c r="D2258" t="s">
        <v>64</v>
      </c>
      <c r="E2258" t="s">
        <v>112</v>
      </c>
      <c r="F2258" t="s">
        <v>120</v>
      </c>
      <c r="G2258" t="s">
        <v>112</v>
      </c>
      <c r="H2258" t="s">
        <v>120</v>
      </c>
      <c r="U2258">
        <v>9</v>
      </c>
      <c r="X2258">
        <v>8.1</v>
      </c>
      <c r="Y2258">
        <v>9.1</v>
      </c>
      <c r="AB2258">
        <v>11.1</v>
      </c>
      <c r="AC2258">
        <v>9.9</v>
      </c>
      <c r="AF2258">
        <v>11.6</v>
      </c>
      <c r="AG2258">
        <v>7.3</v>
      </c>
      <c r="AJ2258">
        <v>10.5</v>
      </c>
      <c r="BR2258" t="s">
        <v>58</v>
      </c>
      <c r="BS2258"/>
      <c r="BT2258" t="s">
        <v>117</v>
      </c>
      <c r="BU2258">
        <v>76629</v>
      </c>
      <c r="BV2258" t="s">
        <v>69</v>
      </c>
      <c r="BW2258" t="s">
        <v>117</v>
      </c>
    </row>
    <row r="2259" spans="1:78" x14ac:dyDescent="0.2">
      <c r="A2259" t="s">
        <v>179</v>
      </c>
      <c r="C2259" t="s">
        <v>1482</v>
      </c>
      <c r="D2259" t="s">
        <v>64</v>
      </c>
      <c r="E2259" t="s">
        <v>112</v>
      </c>
      <c r="F2259" t="s">
        <v>120</v>
      </c>
      <c r="G2259" t="s">
        <v>112</v>
      </c>
      <c r="H2259" t="s">
        <v>120</v>
      </c>
      <c r="AW2259">
        <v>9.17</v>
      </c>
      <c r="AX2259">
        <v>5.71</v>
      </c>
      <c r="AY2259">
        <v>5.83</v>
      </c>
      <c r="AZ2259">
        <v>5.83</v>
      </c>
      <c r="BA2259">
        <v>9.9700000000000006</v>
      </c>
      <c r="BC2259">
        <v>7.88</v>
      </c>
      <c r="BD2259">
        <v>7.88</v>
      </c>
      <c r="BG2259">
        <v>7.04</v>
      </c>
      <c r="BH2259">
        <v>7.04</v>
      </c>
      <c r="BR2259" t="s">
        <v>58</v>
      </c>
      <c r="BS2259"/>
      <c r="BT2259" t="s">
        <v>117</v>
      </c>
      <c r="BU2259">
        <v>76629</v>
      </c>
    </row>
    <row r="2260" spans="1:78" x14ac:dyDescent="0.2">
      <c r="A2260" t="s">
        <v>203</v>
      </c>
      <c r="C2260" t="s">
        <v>1482</v>
      </c>
      <c r="D2260" t="s">
        <v>64</v>
      </c>
      <c r="E2260" t="s">
        <v>112</v>
      </c>
      <c r="F2260" t="s">
        <v>120</v>
      </c>
      <c r="G2260" t="s">
        <v>112</v>
      </c>
      <c r="H2260" t="s">
        <v>120</v>
      </c>
      <c r="AC2260">
        <v>8.9</v>
      </c>
      <c r="AF2260">
        <v>12.6</v>
      </c>
      <c r="AG2260">
        <v>6.79</v>
      </c>
      <c r="AJ2260">
        <v>10.17</v>
      </c>
      <c r="BR2260" t="s">
        <v>58</v>
      </c>
      <c r="BS2260"/>
      <c r="BT2260" t="s">
        <v>117</v>
      </c>
      <c r="BU2260">
        <v>76629</v>
      </c>
    </row>
    <row r="2261" spans="1:78" x14ac:dyDescent="0.2">
      <c r="A2261" t="s">
        <v>208</v>
      </c>
      <c r="C2261" t="s">
        <v>1482</v>
      </c>
      <c r="D2261" t="s">
        <v>64</v>
      </c>
      <c r="E2261" t="s">
        <v>112</v>
      </c>
      <c r="F2261" t="s">
        <v>120</v>
      </c>
      <c r="G2261" t="s">
        <v>112</v>
      </c>
      <c r="H2261" t="s">
        <v>120</v>
      </c>
      <c r="AW2261">
        <v>9.3000000000000007</v>
      </c>
      <c r="AX2261">
        <v>5.9</v>
      </c>
      <c r="AY2261">
        <v>6.2</v>
      </c>
      <c r="AZ2261">
        <v>6.2</v>
      </c>
      <c r="BR2261" t="s">
        <v>58</v>
      </c>
      <c r="BS2261"/>
      <c r="BT2261" t="s">
        <v>117</v>
      </c>
      <c r="BU2261">
        <v>76629</v>
      </c>
    </row>
    <row r="2262" spans="1:78" x14ac:dyDescent="0.2">
      <c r="A2262" t="s">
        <v>209</v>
      </c>
      <c r="C2262" t="s">
        <v>1482</v>
      </c>
      <c r="D2262" t="s">
        <v>64</v>
      </c>
      <c r="E2262" t="s">
        <v>112</v>
      </c>
      <c r="F2262" t="s">
        <v>120</v>
      </c>
      <c r="G2262" t="s">
        <v>112</v>
      </c>
      <c r="H2262" t="s">
        <v>120</v>
      </c>
      <c r="BA2262">
        <v>9.6999999999999993</v>
      </c>
      <c r="BB2262">
        <v>7.2</v>
      </c>
      <c r="BC2262">
        <v>6</v>
      </c>
      <c r="BD2262">
        <v>7.2</v>
      </c>
      <c r="BE2262">
        <v>9.4</v>
      </c>
      <c r="BF2262">
        <v>6</v>
      </c>
      <c r="BG2262">
        <v>5.2</v>
      </c>
      <c r="BH2262">
        <v>6</v>
      </c>
      <c r="BR2262" t="s">
        <v>58</v>
      </c>
      <c r="BS2262"/>
      <c r="BT2262" t="s">
        <v>117</v>
      </c>
      <c r="BU2262">
        <v>76629</v>
      </c>
    </row>
    <row r="2263" spans="1:78" x14ac:dyDescent="0.2">
      <c r="A2263" t="s">
        <v>217</v>
      </c>
      <c r="C2263" t="s">
        <v>1482</v>
      </c>
      <c r="D2263" t="s">
        <v>64</v>
      </c>
      <c r="E2263" t="s">
        <v>112</v>
      </c>
      <c r="F2263" t="s">
        <v>120</v>
      </c>
      <c r="G2263" t="s">
        <v>112</v>
      </c>
      <c r="H2263" t="s">
        <v>120</v>
      </c>
      <c r="BA2263">
        <v>10</v>
      </c>
      <c r="BB2263">
        <v>8.1999999999999993</v>
      </c>
      <c r="BC2263">
        <v>8</v>
      </c>
      <c r="BD2263">
        <v>8.1999999999999993</v>
      </c>
      <c r="BR2263" t="s">
        <v>58</v>
      </c>
      <c r="BS2263"/>
      <c r="BT2263" t="s">
        <v>117</v>
      </c>
      <c r="BU2263">
        <v>76629</v>
      </c>
      <c r="BX2263" s="10"/>
      <c r="BY2263" s="10"/>
      <c r="BZ2263" s="10"/>
    </row>
    <row r="2264" spans="1:78" x14ac:dyDescent="0.2">
      <c r="A2264" t="s">
        <v>119</v>
      </c>
      <c r="C2264" t="s">
        <v>1482</v>
      </c>
      <c r="D2264" t="s">
        <v>64</v>
      </c>
      <c r="E2264" t="s">
        <v>112</v>
      </c>
      <c r="F2264" t="s">
        <v>120</v>
      </c>
      <c r="G2264" t="s">
        <v>112</v>
      </c>
      <c r="H2264" t="s">
        <v>120</v>
      </c>
      <c r="M2264">
        <v>4.4000000000000004</v>
      </c>
      <c r="P2264">
        <v>2.1</v>
      </c>
      <c r="Q2264">
        <v>7.4</v>
      </c>
      <c r="T2264">
        <v>5.3</v>
      </c>
      <c r="U2264">
        <v>7.3</v>
      </c>
      <c r="X2264">
        <v>7.7</v>
      </c>
      <c r="Y2264">
        <v>9.1</v>
      </c>
      <c r="AB2264">
        <v>10.3</v>
      </c>
      <c r="AG2264">
        <v>5.2</v>
      </c>
      <c r="AJ2264">
        <v>8.1</v>
      </c>
      <c r="AO2264">
        <v>7.7</v>
      </c>
      <c r="AR2264">
        <v>3.6</v>
      </c>
      <c r="AS2264">
        <v>9.6</v>
      </c>
      <c r="AV2264">
        <v>4.9000000000000004</v>
      </c>
      <c r="AW2264">
        <v>9.1</v>
      </c>
      <c r="AX2264">
        <v>6</v>
      </c>
      <c r="AZ2264">
        <v>6</v>
      </c>
      <c r="BA2264">
        <v>8.6</v>
      </c>
      <c r="BB2264">
        <v>7.1</v>
      </c>
      <c r="BC2264">
        <v>7.3</v>
      </c>
      <c r="BD2264">
        <v>7.3</v>
      </c>
      <c r="BE2264">
        <v>9.4</v>
      </c>
      <c r="BF2264">
        <v>6.7</v>
      </c>
      <c r="BG2264">
        <v>5.7</v>
      </c>
      <c r="BH2264">
        <v>6.7</v>
      </c>
      <c r="BR2264" t="s">
        <v>58</v>
      </c>
      <c r="BS2264"/>
      <c r="BT2264" t="s">
        <v>117</v>
      </c>
      <c r="BU2264">
        <v>76629</v>
      </c>
    </row>
    <row r="2265" spans="1:78" x14ac:dyDescent="0.2">
      <c r="A2265" t="s">
        <v>229</v>
      </c>
      <c r="C2265" t="s">
        <v>1482</v>
      </c>
      <c r="D2265" t="s">
        <v>64</v>
      </c>
      <c r="E2265" t="s">
        <v>112</v>
      </c>
      <c r="F2265" t="s">
        <v>120</v>
      </c>
      <c r="G2265" t="s">
        <v>112</v>
      </c>
      <c r="H2265" t="s">
        <v>120</v>
      </c>
      <c r="Q2265">
        <v>7.52</v>
      </c>
      <c r="T2265">
        <v>5.12</v>
      </c>
      <c r="U2265">
        <v>6.69</v>
      </c>
      <c r="X2265">
        <v>7.82</v>
      </c>
      <c r="Y2265">
        <v>7.96</v>
      </c>
      <c r="AB2265">
        <v>9.4</v>
      </c>
      <c r="AC2265">
        <v>8.23</v>
      </c>
      <c r="AF2265">
        <v>11.81</v>
      </c>
      <c r="AG2265">
        <v>5.7</v>
      </c>
      <c r="AJ2265">
        <v>8.99</v>
      </c>
      <c r="BR2265" t="s">
        <v>58</v>
      </c>
      <c r="BS2265"/>
      <c r="BT2265" t="s">
        <v>117</v>
      </c>
      <c r="BU2265">
        <v>76629</v>
      </c>
    </row>
    <row r="2266" spans="1:78" x14ac:dyDescent="0.2">
      <c r="A2266" t="s">
        <v>230</v>
      </c>
      <c r="C2266" t="s">
        <v>1482</v>
      </c>
      <c r="D2266" t="s">
        <v>64</v>
      </c>
      <c r="E2266" t="s">
        <v>112</v>
      </c>
      <c r="F2266" t="s">
        <v>120</v>
      </c>
      <c r="G2266" t="s">
        <v>112</v>
      </c>
      <c r="H2266" t="s">
        <v>120</v>
      </c>
      <c r="BA2266">
        <v>10.15</v>
      </c>
      <c r="BB2266">
        <v>8.4499999999999993</v>
      </c>
      <c r="BC2266">
        <v>8.2200000000000006</v>
      </c>
      <c r="BD2266">
        <v>8.4499999999999993</v>
      </c>
      <c r="BE2266">
        <v>9.91</v>
      </c>
      <c r="BF2266">
        <v>7.59</v>
      </c>
      <c r="BG2266">
        <v>6.2</v>
      </c>
      <c r="BH2266">
        <v>7.59</v>
      </c>
      <c r="BR2266" t="s">
        <v>58</v>
      </c>
      <c r="BS2266"/>
      <c r="BT2266" t="s">
        <v>117</v>
      </c>
      <c r="BU2266">
        <v>76629</v>
      </c>
    </row>
    <row r="2267" spans="1:78" x14ac:dyDescent="0.2">
      <c r="A2267" t="s">
        <v>237</v>
      </c>
      <c r="C2267" t="s">
        <v>1482</v>
      </c>
      <c r="D2267" t="s">
        <v>64</v>
      </c>
      <c r="E2267" t="s">
        <v>112</v>
      </c>
      <c r="F2267" t="s">
        <v>120</v>
      </c>
      <c r="G2267" t="s">
        <v>112</v>
      </c>
      <c r="H2267" t="s">
        <v>120</v>
      </c>
      <c r="Y2267">
        <v>9.5</v>
      </c>
      <c r="AB2267">
        <v>11.4</v>
      </c>
      <c r="AC2267">
        <v>9.6999999999999993</v>
      </c>
      <c r="AF2267">
        <v>12.2</v>
      </c>
      <c r="AG2267">
        <v>7.3</v>
      </c>
      <c r="AJ2267">
        <v>10.199999999999999</v>
      </c>
      <c r="BR2267" t="s">
        <v>58</v>
      </c>
      <c r="BS2267"/>
      <c r="BT2267" t="s">
        <v>117</v>
      </c>
      <c r="BU2267">
        <v>76629</v>
      </c>
    </row>
    <row r="2268" spans="1:78" x14ac:dyDescent="0.2">
      <c r="A2268" t="s">
        <v>240</v>
      </c>
      <c r="C2268" t="s">
        <v>1482</v>
      </c>
      <c r="D2268" t="s">
        <v>64</v>
      </c>
      <c r="E2268" t="s">
        <v>112</v>
      </c>
      <c r="F2268" t="s">
        <v>120</v>
      </c>
      <c r="G2268" t="s">
        <v>112</v>
      </c>
      <c r="H2268" t="s">
        <v>120</v>
      </c>
      <c r="Y2268">
        <v>9.1999999999999993</v>
      </c>
      <c r="AC2268">
        <v>9.6999999999999993</v>
      </c>
      <c r="AF2268">
        <v>12.5</v>
      </c>
      <c r="AG2268">
        <v>7.7</v>
      </c>
      <c r="AJ2268">
        <v>10.6</v>
      </c>
      <c r="BR2268" t="s">
        <v>58</v>
      </c>
      <c r="BS2268"/>
      <c r="BT2268" t="s">
        <v>117</v>
      </c>
      <c r="BU2268">
        <v>76629</v>
      </c>
      <c r="BV2268" t="s">
        <v>69</v>
      </c>
      <c r="BW2268" t="s">
        <v>117</v>
      </c>
    </row>
    <row r="2269" spans="1:78" x14ac:dyDescent="0.2">
      <c r="A2269" t="s">
        <v>241</v>
      </c>
      <c r="C2269" t="s">
        <v>1482</v>
      </c>
      <c r="D2269" t="s">
        <v>64</v>
      </c>
      <c r="E2269" t="s">
        <v>112</v>
      </c>
      <c r="F2269" t="s">
        <v>120</v>
      </c>
      <c r="G2269" t="s">
        <v>112</v>
      </c>
      <c r="H2269" t="s">
        <v>120</v>
      </c>
      <c r="AS2269">
        <v>10.5</v>
      </c>
      <c r="AV2269">
        <v>5</v>
      </c>
      <c r="AW2269">
        <v>9.4</v>
      </c>
      <c r="AX2269">
        <v>6.1</v>
      </c>
      <c r="AY2269">
        <v>7.3</v>
      </c>
      <c r="AZ2269">
        <v>7.3</v>
      </c>
      <c r="BR2269" t="s">
        <v>58</v>
      </c>
      <c r="BS2269"/>
      <c r="BT2269" t="s">
        <v>117</v>
      </c>
      <c r="BU2269">
        <v>76629</v>
      </c>
    </row>
    <row r="2270" spans="1:78" x14ac:dyDescent="0.2">
      <c r="A2270" t="s">
        <v>242</v>
      </c>
      <c r="C2270" t="s">
        <v>1482</v>
      </c>
      <c r="D2270" t="s">
        <v>64</v>
      </c>
      <c r="E2270" t="s">
        <v>112</v>
      </c>
      <c r="F2270" t="s">
        <v>120</v>
      </c>
      <c r="G2270" t="s">
        <v>112</v>
      </c>
      <c r="H2270" t="s">
        <v>120</v>
      </c>
      <c r="AK2270">
        <v>5.2</v>
      </c>
      <c r="AN2270">
        <v>2.5</v>
      </c>
      <c r="AO2270">
        <v>8.1</v>
      </c>
      <c r="AR2270">
        <v>4.0999999999999996</v>
      </c>
      <c r="AS2270">
        <v>11.1</v>
      </c>
      <c r="AV2270">
        <v>5.2</v>
      </c>
      <c r="BR2270" t="s">
        <v>58</v>
      </c>
      <c r="BS2270"/>
      <c r="BT2270" t="s">
        <v>117</v>
      </c>
      <c r="BU2270">
        <v>76629</v>
      </c>
    </row>
    <row r="2271" spans="1:78" x14ac:dyDescent="0.2">
      <c r="A2271" t="s">
        <v>244</v>
      </c>
      <c r="C2271" t="s">
        <v>1482</v>
      </c>
      <c r="D2271" t="s">
        <v>64</v>
      </c>
      <c r="E2271" t="s">
        <v>112</v>
      </c>
      <c r="F2271" t="s">
        <v>120</v>
      </c>
      <c r="G2271" t="s">
        <v>112</v>
      </c>
      <c r="H2271" t="s">
        <v>120</v>
      </c>
      <c r="Y2271">
        <v>8.3000000000000007</v>
      </c>
      <c r="AB2271">
        <v>9.1</v>
      </c>
      <c r="AC2271">
        <v>8.6</v>
      </c>
      <c r="AF2271">
        <v>12.1</v>
      </c>
      <c r="AG2271">
        <v>6.1</v>
      </c>
      <c r="AJ2271">
        <v>8.5</v>
      </c>
      <c r="BR2271" t="s">
        <v>58</v>
      </c>
      <c r="BS2271"/>
      <c r="BT2271" t="s">
        <v>117</v>
      </c>
      <c r="BU2271">
        <v>76629</v>
      </c>
      <c r="BV2271" t="s">
        <v>69</v>
      </c>
      <c r="BW2271" t="s">
        <v>117</v>
      </c>
    </row>
    <row r="2272" spans="1:78" x14ac:dyDescent="0.2">
      <c r="A2272" t="s">
        <v>245</v>
      </c>
      <c r="C2272" t="s">
        <v>1482</v>
      </c>
      <c r="D2272" t="s">
        <v>64</v>
      </c>
      <c r="E2272" t="s">
        <v>112</v>
      </c>
      <c r="F2272" t="s">
        <v>120</v>
      </c>
      <c r="G2272" t="s">
        <v>112</v>
      </c>
      <c r="H2272" t="s">
        <v>120</v>
      </c>
      <c r="U2272">
        <v>7.7</v>
      </c>
      <c r="X2272">
        <v>8.6</v>
      </c>
      <c r="Y2272">
        <v>8.6999999999999993</v>
      </c>
      <c r="AB2272">
        <v>9.6999999999999993</v>
      </c>
      <c r="AC2272">
        <v>9.9</v>
      </c>
      <c r="AF2272">
        <v>12.7</v>
      </c>
      <c r="AG2272">
        <v>6.6</v>
      </c>
      <c r="AJ2272">
        <v>10.4</v>
      </c>
      <c r="BR2272" t="s">
        <v>58</v>
      </c>
      <c r="BS2272"/>
      <c r="BT2272" t="s">
        <v>117</v>
      </c>
      <c r="BU2272">
        <v>76629</v>
      </c>
      <c r="BV2272" t="s">
        <v>69</v>
      </c>
      <c r="BW2272" t="s">
        <v>117</v>
      </c>
    </row>
    <row r="2273" spans="1:78" x14ac:dyDescent="0.2">
      <c r="A2273" t="s">
        <v>247</v>
      </c>
      <c r="C2273" t="s">
        <v>1482</v>
      </c>
      <c r="D2273" t="s">
        <v>64</v>
      </c>
      <c r="E2273" t="s">
        <v>112</v>
      </c>
      <c r="F2273" t="s">
        <v>120</v>
      </c>
      <c r="G2273" t="s">
        <v>112</v>
      </c>
      <c r="H2273" t="s">
        <v>120</v>
      </c>
      <c r="Y2273">
        <v>9.6</v>
      </c>
      <c r="AB2273">
        <v>10.5</v>
      </c>
      <c r="AC2273">
        <v>10.4</v>
      </c>
      <c r="AF2273">
        <v>13.3</v>
      </c>
      <c r="AG2273">
        <v>7.6</v>
      </c>
      <c r="AJ2273">
        <v>12.1</v>
      </c>
      <c r="BR2273" t="s">
        <v>58</v>
      </c>
      <c r="BS2273"/>
      <c r="BT2273" t="s">
        <v>117</v>
      </c>
      <c r="BU2273">
        <v>76629</v>
      </c>
      <c r="BV2273" t="s">
        <v>69</v>
      </c>
      <c r="BW2273" t="s">
        <v>117</v>
      </c>
    </row>
    <row r="2274" spans="1:78" x14ac:dyDescent="0.2">
      <c r="A2274" t="s">
        <v>248</v>
      </c>
      <c r="C2274" t="s">
        <v>1482</v>
      </c>
      <c r="D2274" t="s">
        <v>64</v>
      </c>
      <c r="E2274" t="s">
        <v>112</v>
      </c>
      <c r="F2274" t="s">
        <v>120</v>
      </c>
      <c r="G2274" t="s">
        <v>112</v>
      </c>
      <c r="H2274" t="s">
        <v>120</v>
      </c>
      <c r="AW2274">
        <v>8.9</v>
      </c>
      <c r="AX2274">
        <v>6.7</v>
      </c>
      <c r="AY2274">
        <v>7.3</v>
      </c>
      <c r="AZ2274">
        <v>7.3</v>
      </c>
      <c r="BA2274">
        <v>9.8000000000000007</v>
      </c>
      <c r="BB2274">
        <v>8.1999999999999993</v>
      </c>
      <c r="BC2274">
        <v>7.4</v>
      </c>
      <c r="BD2274">
        <v>8.1999999999999993</v>
      </c>
      <c r="BR2274" t="s">
        <v>58</v>
      </c>
      <c r="BS2274"/>
      <c r="BT2274" t="s">
        <v>117</v>
      </c>
      <c r="BU2274">
        <v>76629</v>
      </c>
      <c r="BX2274" s="10"/>
      <c r="BY2274" s="10"/>
      <c r="BZ2274" s="10"/>
    </row>
    <row r="2275" spans="1:78" x14ac:dyDescent="0.2">
      <c r="A2275" t="s">
        <v>249</v>
      </c>
      <c r="C2275" t="s">
        <v>1482</v>
      </c>
      <c r="D2275" t="s">
        <v>64</v>
      </c>
      <c r="E2275" t="s">
        <v>112</v>
      </c>
      <c r="F2275" t="s">
        <v>120</v>
      </c>
      <c r="G2275" t="s">
        <v>112</v>
      </c>
      <c r="H2275" t="s">
        <v>120</v>
      </c>
      <c r="AW2275">
        <v>8.8000000000000007</v>
      </c>
      <c r="AX2275">
        <v>6.4</v>
      </c>
      <c r="AY2275">
        <v>7.5</v>
      </c>
      <c r="AZ2275">
        <v>7.5</v>
      </c>
      <c r="BA2275">
        <v>9.8000000000000007</v>
      </c>
      <c r="BB2275">
        <v>8.5</v>
      </c>
      <c r="BC2275">
        <v>8</v>
      </c>
      <c r="BD2275">
        <v>8.5</v>
      </c>
      <c r="BE2275">
        <v>9.3000000000000007</v>
      </c>
      <c r="BF2275">
        <v>7.4</v>
      </c>
      <c r="BG2275">
        <v>6.3</v>
      </c>
      <c r="BH2275">
        <v>7.4</v>
      </c>
      <c r="BR2275" t="s">
        <v>58</v>
      </c>
      <c r="BS2275"/>
      <c r="BT2275" t="s">
        <v>117</v>
      </c>
      <c r="BU2275">
        <v>76629</v>
      </c>
    </row>
    <row r="2276" spans="1:78" x14ac:dyDescent="0.2">
      <c r="A2276" t="s">
        <v>250</v>
      </c>
      <c r="C2276" t="s">
        <v>1482</v>
      </c>
      <c r="D2276" t="s">
        <v>64</v>
      </c>
      <c r="E2276" t="s">
        <v>112</v>
      </c>
      <c r="F2276" t="s">
        <v>120</v>
      </c>
      <c r="G2276" t="s">
        <v>112</v>
      </c>
      <c r="H2276" t="s">
        <v>120</v>
      </c>
      <c r="AB2276">
        <v>10.6</v>
      </c>
      <c r="BR2276" t="s">
        <v>58</v>
      </c>
      <c r="BS2276"/>
      <c r="BT2276" t="s">
        <v>117</v>
      </c>
      <c r="BU2276">
        <v>76629</v>
      </c>
    </row>
    <row r="2277" spans="1:78" x14ac:dyDescent="0.2">
      <c r="A2277" t="s">
        <v>251</v>
      </c>
      <c r="C2277" t="s">
        <v>1482</v>
      </c>
      <c r="D2277" t="s">
        <v>64</v>
      </c>
      <c r="E2277" t="s">
        <v>112</v>
      </c>
      <c r="F2277" t="s">
        <v>120</v>
      </c>
      <c r="G2277" t="s">
        <v>112</v>
      </c>
      <c r="H2277" t="s">
        <v>120</v>
      </c>
      <c r="AW2277">
        <v>8.5</v>
      </c>
      <c r="AX2277">
        <v>6.4</v>
      </c>
      <c r="AY2277">
        <v>6.9</v>
      </c>
      <c r="AZ2277">
        <v>6.9</v>
      </c>
      <c r="BA2277">
        <v>9.1999999999999993</v>
      </c>
      <c r="BB2277">
        <v>7.8</v>
      </c>
      <c r="BC2277">
        <v>7.7</v>
      </c>
      <c r="BD2277">
        <v>7.8</v>
      </c>
      <c r="BR2277" t="s">
        <v>58</v>
      </c>
      <c r="BS2277"/>
      <c r="BT2277" t="s">
        <v>117</v>
      </c>
      <c r="BU2277">
        <v>76629</v>
      </c>
    </row>
    <row r="2278" spans="1:78" s="2" customFormat="1" x14ac:dyDescent="0.2">
      <c r="A2278" t="s">
        <v>252</v>
      </c>
      <c r="B2278"/>
      <c r="C2278" t="s">
        <v>1482</v>
      </c>
      <c r="D2278" t="s">
        <v>64</v>
      </c>
      <c r="E2278" t="s">
        <v>112</v>
      </c>
      <c r="F2278" t="s">
        <v>120</v>
      </c>
      <c r="G2278" t="s">
        <v>112</v>
      </c>
      <c r="H2278" t="s">
        <v>120</v>
      </c>
      <c r="I2278"/>
      <c r="J2278"/>
      <c r="K2278"/>
      <c r="L2278"/>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v>8.5</v>
      </c>
      <c r="BB2278">
        <v>6.8</v>
      </c>
      <c r="BC2278">
        <v>8</v>
      </c>
      <c r="BD2278">
        <v>8</v>
      </c>
      <c r="BE2278"/>
      <c r="BF2278"/>
      <c r="BG2278"/>
      <c r="BH2278"/>
      <c r="BI2278"/>
      <c r="BJ2278"/>
      <c r="BK2278"/>
      <c r="BL2278"/>
      <c r="BM2278"/>
      <c r="BN2278"/>
      <c r="BO2278"/>
      <c r="BP2278"/>
      <c r="BQ2278"/>
      <c r="BR2278" t="s">
        <v>58</v>
      </c>
      <c r="BS2278"/>
      <c r="BT2278" t="s">
        <v>117</v>
      </c>
      <c r="BU2278">
        <v>76629</v>
      </c>
      <c r="BV2278"/>
      <c r="BW2278"/>
      <c r="BX2278"/>
      <c r="BY2278"/>
      <c r="BZ2278"/>
    </row>
    <row r="2279" spans="1:78" x14ac:dyDescent="0.2">
      <c r="A2279" t="s">
        <v>253</v>
      </c>
      <c r="C2279" t="s">
        <v>1482</v>
      </c>
      <c r="D2279" t="s">
        <v>64</v>
      </c>
      <c r="E2279" t="s">
        <v>112</v>
      </c>
      <c r="F2279" t="s">
        <v>120</v>
      </c>
      <c r="G2279" t="s">
        <v>112</v>
      </c>
      <c r="H2279" t="s">
        <v>120</v>
      </c>
      <c r="BE2279">
        <v>10.1</v>
      </c>
      <c r="BF2279">
        <v>6.5</v>
      </c>
      <c r="BG2279">
        <v>5.4</v>
      </c>
      <c r="BH2279">
        <v>6.5</v>
      </c>
      <c r="BR2279" t="s">
        <v>58</v>
      </c>
      <c r="BS2279"/>
      <c r="BT2279" t="s">
        <v>117</v>
      </c>
      <c r="BU2279">
        <v>76629</v>
      </c>
    </row>
    <row r="2280" spans="1:78" x14ac:dyDescent="0.2">
      <c r="A2280" t="s">
        <v>254</v>
      </c>
      <c r="C2280" t="s">
        <v>1482</v>
      </c>
      <c r="D2280" t="s">
        <v>64</v>
      </c>
      <c r="E2280" t="s">
        <v>112</v>
      </c>
      <c r="F2280" t="s">
        <v>120</v>
      </c>
      <c r="G2280" t="s">
        <v>112</v>
      </c>
      <c r="H2280" t="s">
        <v>120</v>
      </c>
      <c r="U2280">
        <v>8.1999999999999993</v>
      </c>
      <c r="X2280">
        <v>8.1</v>
      </c>
      <c r="Y2280">
        <v>8.6</v>
      </c>
      <c r="AB2280">
        <v>10.7</v>
      </c>
      <c r="AC2280">
        <v>9.1</v>
      </c>
      <c r="AF2280">
        <v>12.9</v>
      </c>
      <c r="BA2280">
        <v>9.6</v>
      </c>
      <c r="BB2280">
        <v>9.3000000000000007</v>
      </c>
      <c r="BC2280">
        <v>8.1</v>
      </c>
      <c r="BD2280">
        <v>9.3000000000000007</v>
      </c>
      <c r="BE2280">
        <v>9.8000000000000007</v>
      </c>
      <c r="BF2280">
        <v>7.1</v>
      </c>
      <c r="BG2280">
        <v>6.1</v>
      </c>
      <c r="BH2280">
        <v>7.1</v>
      </c>
      <c r="BR2280" t="s">
        <v>58</v>
      </c>
      <c r="BS2280"/>
      <c r="BT2280" t="s">
        <v>117</v>
      </c>
      <c r="BU2280">
        <v>76629</v>
      </c>
      <c r="BV2280" t="s">
        <v>69</v>
      </c>
      <c r="BW2280" t="s">
        <v>117</v>
      </c>
    </row>
    <row r="2281" spans="1:78" x14ac:dyDescent="0.2">
      <c r="A2281" t="s">
        <v>209</v>
      </c>
      <c r="C2281" t="s">
        <v>1482</v>
      </c>
      <c r="D2281" t="s">
        <v>64</v>
      </c>
      <c r="E2281" t="s">
        <v>112</v>
      </c>
      <c r="F2281" t="s">
        <v>120</v>
      </c>
      <c r="G2281" t="s">
        <v>129</v>
      </c>
      <c r="H2281" t="s">
        <v>425</v>
      </c>
      <c r="BA2281">
        <v>9.5</v>
      </c>
      <c r="BD2281">
        <v>7.5</v>
      </c>
      <c r="BE2281">
        <v>9.8000000000000007</v>
      </c>
      <c r="BH2281">
        <v>6.3</v>
      </c>
      <c r="BQ2281" t="s">
        <v>426</v>
      </c>
      <c r="BR2281" t="s">
        <v>67</v>
      </c>
      <c r="BS2281"/>
      <c r="BT2281" t="s">
        <v>213</v>
      </c>
      <c r="BU2281">
        <v>1609</v>
      </c>
      <c r="BV2281" t="s">
        <v>60</v>
      </c>
      <c r="BW2281" t="s">
        <v>213</v>
      </c>
    </row>
    <row r="2282" spans="1:78" x14ac:dyDescent="0.2">
      <c r="A2282" t="s">
        <v>127</v>
      </c>
      <c r="C2282" t="s">
        <v>1482</v>
      </c>
      <c r="D2282" t="s">
        <v>64</v>
      </c>
      <c r="E2282" t="s">
        <v>112</v>
      </c>
      <c r="F2282" t="s">
        <v>120</v>
      </c>
      <c r="G2282" t="s">
        <v>129</v>
      </c>
      <c r="H2282" t="s">
        <v>120</v>
      </c>
      <c r="AW2282">
        <v>11</v>
      </c>
      <c r="BR2282" t="s">
        <v>67</v>
      </c>
      <c r="BS2282"/>
      <c r="BT2282" t="s">
        <v>95</v>
      </c>
      <c r="BU2282">
        <v>3144</v>
      </c>
    </row>
    <row r="2283" spans="1:78" x14ac:dyDescent="0.2">
      <c r="A2283" t="s">
        <v>140</v>
      </c>
      <c r="C2283" t="s">
        <v>1482</v>
      </c>
      <c r="D2283" t="s">
        <v>64</v>
      </c>
      <c r="E2283" t="s">
        <v>112</v>
      </c>
      <c r="F2283" t="s">
        <v>120</v>
      </c>
      <c r="G2283" t="s">
        <v>129</v>
      </c>
      <c r="H2283" t="s">
        <v>120</v>
      </c>
      <c r="Y2283">
        <v>10</v>
      </c>
      <c r="BR2283" t="s">
        <v>67</v>
      </c>
      <c r="BS2283"/>
      <c r="BT2283" t="s">
        <v>95</v>
      </c>
      <c r="BU2283">
        <v>3144</v>
      </c>
      <c r="BX2283" s="10"/>
      <c r="BY2283" s="10"/>
      <c r="BZ2283" s="10"/>
    </row>
    <row r="2284" spans="1:78" x14ac:dyDescent="0.2">
      <c r="A2284" t="s">
        <v>141</v>
      </c>
      <c r="C2284" t="s">
        <v>1482</v>
      </c>
      <c r="D2284" t="s">
        <v>64</v>
      </c>
      <c r="E2284" t="s">
        <v>112</v>
      </c>
      <c r="F2284" t="s">
        <v>120</v>
      </c>
      <c r="G2284" t="s">
        <v>129</v>
      </c>
      <c r="H2284" t="s">
        <v>120</v>
      </c>
      <c r="Y2284">
        <v>10.5</v>
      </c>
      <c r="AW2284">
        <v>12.5</v>
      </c>
      <c r="BQ2284" t="s">
        <v>142</v>
      </c>
      <c r="BR2284" t="s">
        <v>67</v>
      </c>
      <c r="BS2284"/>
      <c r="BT2284" t="s">
        <v>95</v>
      </c>
      <c r="BU2284">
        <v>3144</v>
      </c>
      <c r="BX2284" s="10"/>
      <c r="BY2284" s="10"/>
      <c r="BZ2284" s="10"/>
    </row>
    <row r="2285" spans="1:78" x14ac:dyDescent="0.2">
      <c r="A2285" t="s">
        <v>152</v>
      </c>
      <c r="C2285" t="s">
        <v>1482</v>
      </c>
      <c r="D2285" t="s">
        <v>64</v>
      </c>
      <c r="E2285" t="s">
        <v>112</v>
      </c>
      <c r="F2285" t="s">
        <v>120</v>
      </c>
      <c r="G2285" t="s">
        <v>129</v>
      </c>
      <c r="H2285" t="s">
        <v>120</v>
      </c>
      <c r="AW2285">
        <v>11.2</v>
      </c>
      <c r="BR2285" t="s">
        <v>67</v>
      </c>
      <c r="BS2285"/>
      <c r="BT2285" t="s">
        <v>95</v>
      </c>
      <c r="BU2285">
        <v>3144</v>
      </c>
      <c r="BX2285" s="10"/>
      <c r="BY2285" s="10"/>
      <c r="BZ2285" s="10"/>
    </row>
    <row r="2286" spans="1:78" x14ac:dyDescent="0.2">
      <c r="A2286" t="s">
        <v>94</v>
      </c>
      <c r="C2286" t="s">
        <v>1482</v>
      </c>
      <c r="D2286" t="s">
        <v>64</v>
      </c>
      <c r="E2286" t="s">
        <v>112</v>
      </c>
      <c r="F2286" t="s">
        <v>120</v>
      </c>
      <c r="G2286" t="s">
        <v>129</v>
      </c>
      <c r="H2286" t="s">
        <v>120</v>
      </c>
      <c r="AC2286">
        <v>10</v>
      </c>
      <c r="AF2286">
        <v>11.8</v>
      </c>
      <c r="BR2286" t="s">
        <v>67</v>
      </c>
      <c r="BS2286"/>
      <c r="BT2286" t="s">
        <v>200</v>
      </c>
      <c r="BU2286">
        <v>7016</v>
      </c>
      <c r="BX2286" s="10"/>
      <c r="BY2286" s="10"/>
      <c r="BZ2286" s="10"/>
    </row>
    <row r="2287" spans="1:78" x14ac:dyDescent="0.2">
      <c r="A2287" t="s">
        <v>119</v>
      </c>
      <c r="C2287" t="s">
        <v>1482</v>
      </c>
      <c r="D2287" t="s">
        <v>64</v>
      </c>
      <c r="E2287" t="s">
        <v>112</v>
      </c>
      <c r="F2287" t="s">
        <v>120</v>
      </c>
      <c r="G2287" t="s">
        <v>129</v>
      </c>
      <c r="H2287" t="s">
        <v>122</v>
      </c>
      <c r="U2287">
        <v>7.3</v>
      </c>
      <c r="X2287">
        <v>7.5</v>
      </c>
      <c r="Y2287">
        <v>9.4</v>
      </c>
      <c r="AB2287">
        <v>10</v>
      </c>
      <c r="AG2287">
        <v>5.5</v>
      </c>
      <c r="AJ2287">
        <v>9.3000000000000007</v>
      </c>
      <c r="AW2287">
        <v>9.1999999999999993</v>
      </c>
      <c r="BA2287">
        <v>9.4</v>
      </c>
      <c r="BD2287">
        <v>7.5</v>
      </c>
      <c r="BE2287">
        <v>9.9</v>
      </c>
      <c r="BH2287">
        <v>6.5</v>
      </c>
      <c r="BQ2287" t="s">
        <v>123</v>
      </c>
      <c r="BR2287" t="s">
        <v>67</v>
      </c>
      <c r="BS2287"/>
      <c r="BT2287" t="s">
        <v>95</v>
      </c>
      <c r="BU2287">
        <v>3144</v>
      </c>
      <c r="BV2287" t="s">
        <v>69</v>
      </c>
      <c r="BW2287" t="s">
        <v>95</v>
      </c>
      <c r="BX2287" s="10"/>
      <c r="BY2287" s="10"/>
      <c r="BZ2287" s="10"/>
    </row>
    <row r="2288" spans="1:78" x14ac:dyDescent="0.2">
      <c r="A2288" s="11" t="s">
        <v>1700</v>
      </c>
      <c r="B2288" s="11"/>
      <c r="C2288" s="11" t="s">
        <v>1482</v>
      </c>
      <c r="D2288" s="11" t="s">
        <v>64</v>
      </c>
      <c r="E2288" s="11" t="s">
        <v>112</v>
      </c>
      <c r="F2288" s="11" t="s">
        <v>120</v>
      </c>
      <c r="G2288" s="11" t="s">
        <v>129</v>
      </c>
      <c r="H2288" s="11" t="s">
        <v>424</v>
      </c>
      <c r="I2288" s="11"/>
      <c r="J2288" s="11"/>
      <c r="K2288" s="11"/>
      <c r="L2288" s="11"/>
      <c r="M2288" s="11"/>
      <c r="N2288" s="11"/>
      <c r="O2288" s="11"/>
      <c r="P2288" s="11"/>
      <c r="Q2288" s="11"/>
      <c r="R2288" s="11"/>
      <c r="S2288" s="11"/>
      <c r="T2288" s="11"/>
      <c r="U2288" s="11"/>
      <c r="V2288" s="11"/>
      <c r="W2288" s="11"/>
      <c r="X2288" s="11"/>
      <c r="Y2288" s="11"/>
      <c r="Z2288" s="11"/>
      <c r="AA2288" s="11"/>
      <c r="AB2288" s="11"/>
      <c r="AC2288" s="11"/>
      <c r="AD2288" s="11"/>
      <c r="AE2288" s="11"/>
      <c r="AF2288" s="11"/>
      <c r="AG2288" s="11"/>
      <c r="AH2288" s="11"/>
      <c r="AI2288" s="11"/>
      <c r="AJ2288" s="11"/>
      <c r="AK2288" s="11"/>
      <c r="AL2288" s="11"/>
      <c r="AM2288" s="11"/>
      <c r="AN2288" s="11"/>
      <c r="AO2288" s="11"/>
      <c r="AP2288" s="11"/>
      <c r="AQ2288" s="11"/>
      <c r="AR2288" s="11"/>
      <c r="AS2288" s="11"/>
      <c r="AT2288" s="11"/>
      <c r="AU2288" s="11"/>
      <c r="AV2288" s="11"/>
      <c r="AW2288" s="11"/>
      <c r="AX2288" s="11"/>
      <c r="AY2288" s="11"/>
      <c r="AZ2288" s="11"/>
      <c r="BA2288" s="11"/>
      <c r="BB2288" s="11"/>
      <c r="BC2288" s="11"/>
      <c r="BD2288" s="11"/>
      <c r="BE2288" s="11"/>
      <c r="BF2288" s="11"/>
      <c r="BG2288" s="11"/>
      <c r="BH2288" s="11"/>
      <c r="BI2288" s="11"/>
      <c r="BJ2288" s="11"/>
      <c r="BK2288" s="11"/>
      <c r="BL2288" s="11"/>
      <c r="BM2288" s="11"/>
      <c r="BN2288" s="11"/>
      <c r="BO2288" s="11"/>
      <c r="BP2288" s="11"/>
      <c r="BQ2288" s="11"/>
      <c r="BR2288" s="11"/>
      <c r="BS2288" s="11"/>
      <c r="BT2288" s="11"/>
      <c r="BU2288" s="11"/>
      <c r="BV2288" s="11"/>
      <c r="BW2288" s="11"/>
    </row>
    <row r="2289" spans="1:78" x14ac:dyDescent="0.2">
      <c r="A2289" t="s">
        <v>203</v>
      </c>
      <c r="C2289" t="s">
        <v>1482</v>
      </c>
      <c r="D2289" t="s">
        <v>64</v>
      </c>
      <c r="E2289" t="s">
        <v>112</v>
      </c>
      <c r="F2289" t="s">
        <v>120</v>
      </c>
      <c r="G2289" t="s">
        <v>129</v>
      </c>
      <c r="H2289" t="s">
        <v>424</v>
      </c>
      <c r="AC2289">
        <v>9</v>
      </c>
      <c r="AF2289">
        <v>13.5</v>
      </c>
      <c r="AG2289">
        <v>6.7</v>
      </c>
      <c r="AJ2289">
        <v>10</v>
      </c>
      <c r="BR2289" t="s">
        <v>58</v>
      </c>
      <c r="BS2289"/>
      <c r="BT2289" t="s">
        <v>372</v>
      </c>
      <c r="BU2289">
        <v>3140</v>
      </c>
    </row>
    <row r="2290" spans="1:78" x14ac:dyDescent="0.2">
      <c r="A2290" t="s">
        <v>203</v>
      </c>
      <c r="C2290" t="s">
        <v>1482</v>
      </c>
      <c r="D2290" t="s">
        <v>64</v>
      </c>
      <c r="E2290" t="s">
        <v>112</v>
      </c>
      <c r="F2290" t="s">
        <v>120</v>
      </c>
      <c r="G2290" t="s">
        <v>129</v>
      </c>
      <c r="H2290" t="s">
        <v>424</v>
      </c>
      <c r="I2290" t="b">
        <v>0</v>
      </c>
      <c r="AC2290">
        <v>9</v>
      </c>
      <c r="AF2290">
        <v>13.5</v>
      </c>
      <c r="AG2290">
        <v>6.7</v>
      </c>
      <c r="AJ2290">
        <v>10</v>
      </c>
      <c r="BR2290" t="s">
        <v>67</v>
      </c>
      <c r="BS2290"/>
      <c r="BT2290" t="s">
        <v>95</v>
      </c>
      <c r="BU2290">
        <v>3144</v>
      </c>
      <c r="BV2290" t="s">
        <v>69</v>
      </c>
      <c r="BW2290" t="s">
        <v>95</v>
      </c>
    </row>
    <row r="2291" spans="1:78" x14ac:dyDescent="0.2">
      <c r="C2291" t="s">
        <v>1482</v>
      </c>
      <c r="D2291" t="s">
        <v>64</v>
      </c>
      <c r="E2291" t="s">
        <v>112</v>
      </c>
      <c r="F2291" t="s">
        <v>120</v>
      </c>
      <c r="G2291" t="s">
        <v>126</v>
      </c>
      <c r="H2291" t="s">
        <v>120</v>
      </c>
      <c r="U2291">
        <v>10</v>
      </c>
      <c r="X2291">
        <v>8</v>
      </c>
      <c r="Y2291">
        <v>10</v>
      </c>
      <c r="AB2291">
        <v>10</v>
      </c>
      <c r="AG2291">
        <v>8</v>
      </c>
      <c r="AJ2291">
        <v>11</v>
      </c>
      <c r="BR2291" t="s">
        <v>67</v>
      </c>
      <c r="BS2291" s="1">
        <v>44797</v>
      </c>
      <c r="BT2291" t="s">
        <v>73</v>
      </c>
      <c r="BU2291">
        <v>36083</v>
      </c>
      <c r="BV2291" t="s">
        <v>60</v>
      </c>
      <c r="BW2291" t="s">
        <v>73</v>
      </c>
    </row>
    <row r="2292" spans="1:78" x14ac:dyDescent="0.2">
      <c r="A2292" s="6"/>
      <c r="B2292" s="6"/>
      <c r="C2292" s="6" t="s">
        <v>1482</v>
      </c>
      <c r="D2292" s="6" t="s">
        <v>64</v>
      </c>
      <c r="E2292" s="6" t="s">
        <v>112</v>
      </c>
      <c r="F2292" s="6" t="s">
        <v>120</v>
      </c>
      <c r="G2292" s="6" t="s">
        <v>126</v>
      </c>
      <c r="H2292" s="6" t="s">
        <v>120</v>
      </c>
      <c r="I2292" s="6"/>
      <c r="J2292" s="6"/>
      <c r="K2292" s="6"/>
      <c r="L2292" s="6"/>
      <c r="M2292" s="6"/>
      <c r="N2292" s="6"/>
      <c r="O2292" s="6"/>
      <c r="P2292" s="6"/>
      <c r="Q2292" s="6"/>
      <c r="R2292" s="6"/>
      <c r="S2292" s="6"/>
      <c r="T2292" s="6"/>
      <c r="U2292" s="6"/>
      <c r="V2292" s="6"/>
      <c r="W2292" s="6"/>
      <c r="X2292" s="6"/>
      <c r="Y2292" s="6"/>
      <c r="Z2292" s="6"/>
      <c r="AA2292" s="6"/>
      <c r="AB2292" s="6"/>
      <c r="AC2292" s="6"/>
      <c r="AD2292" s="6"/>
      <c r="AE2292" s="6"/>
      <c r="AF2292" s="6"/>
      <c r="AG2292" s="6"/>
      <c r="AH2292" s="6"/>
      <c r="AI2292" s="6"/>
      <c r="AJ2292" s="6"/>
      <c r="AK2292" s="6"/>
      <c r="AL2292" s="6"/>
      <c r="AM2292" s="6"/>
      <c r="AN2292" s="6"/>
      <c r="AO2292" s="6"/>
      <c r="AP2292" s="6"/>
      <c r="AQ2292" s="6"/>
      <c r="AR2292" s="6"/>
      <c r="AS2292" s="6"/>
      <c r="AT2292" s="6"/>
      <c r="AU2292" s="6"/>
      <c r="AV2292" s="6"/>
      <c r="AW2292" s="6"/>
      <c r="AX2292" s="6"/>
      <c r="AY2292" s="6"/>
      <c r="AZ2292" s="6"/>
      <c r="BA2292" s="6"/>
      <c r="BB2292" s="6"/>
      <c r="BC2292" s="6"/>
      <c r="BD2292" s="6"/>
      <c r="BE2292" s="6"/>
      <c r="BF2292" s="6"/>
      <c r="BG2292" s="6"/>
      <c r="BH2292" s="6"/>
      <c r="BI2292" s="6"/>
      <c r="BJ2292" s="6">
        <v>35</v>
      </c>
      <c r="BK2292" s="6"/>
      <c r="BL2292" s="6"/>
      <c r="BM2292" s="6"/>
      <c r="BN2292" s="6"/>
      <c r="BO2292" s="6"/>
      <c r="BP2292" s="6"/>
      <c r="BQ2292" s="6"/>
      <c r="BR2292" s="6" t="s">
        <v>67</v>
      </c>
      <c r="BS2292" s="7">
        <v>44964</v>
      </c>
      <c r="BT2292" s="6" t="s">
        <v>3669</v>
      </c>
      <c r="BU2292" s="58" t="s">
        <v>3702</v>
      </c>
      <c r="BV2292" s="6"/>
      <c r="BW2292" s="6"/>
      <c r="BX2292" s="6"/>
      <c r="BY2292" s="6"/>
      <c r="BZ2292" s="6"/>
    </row>
    <row r="2293" spans="1:78" x14ac:dyDescent="0.2">
      <c r="A2293" s="11" t="s">
        <v>1700</v>
      </c>
      <c r="B2293" s="11"/>
      <c r="C2293" s="11" t="s">
        <v>1482</v>
      </c>
      <c r="D2293" s="11" t="s">
        <v>64</v>
      </c>
      <c r="E2293" s="11" t="s">
        <v>112</v>
      </c>
      <c r="F2293" s="11" t="s">
        <v>120</v>
      </c>
      <c r="G2293" s="11" t="s">
        <v>121</v>
      </c>
      <c r="H2293" s="11" t="s">
        <v>122</v>
      </c>
      <c r="I2293" s="11"/>
      <c r="J2293" s="11"/>
      <c r="K2293" s="11"/>
      <c r="L2293" s="11"/>
      <c r="M2293" s="11"/>
      <c r="N2293" s="11"/>
      <c r="O2293" s="11"/>
      <c r="P2293" s="11"/>
      <c r="Q2293" s="11"/>
      <c r="R2293" s="11"/>
      <c r="S2293" s="11"/>
      <c r="T2293" s="11"/>
      <c r="U2293" s="11"/>
      <c r="V2293" s="11"/>
      <c r="W2293" s="11"/>
      <c r="X2293" s="11"/>
      <c r="Y2293" s="11"/>
      <c r="Z2293" s="11"/>
      <c r="AA2293" s="11"/>
      <c r="AB2293" s="11"/>
      <c r="AC2293" s="11"/>
      <c r="AD2293" s="11"/>
      <c r="AE2293" s="11"/>
      <c r="AF2293" s="11"/>
      <c r="AG2293" s="11"/>
      <c r="AH2293" s="11"/>
      <c r="AI2293" s="11"/>
      <c r="AJ2293" s="11"/>
      <c r="AK2293" s="11"/>
      <c r="AL2293" s="11"/>
      <c r="AM2293" s="11"/>
      <c r="AN2293" s="11"/>
      <c r="AO2293" s="11"/>
      <c r="AP2293" s="11"/>
      <c r="AQ2293" s="11"/>
      <c r="AR2293" s="11"/>
      <c r="AS2293" s="11"/>
      <c r="AT2293" s="11"/>
      <c r="AU2293" s="11"/>
      <c r="AV2293" s="11"/>
      <c r="AW2293" s="11"/>
      <c r="AX2293" s="11"/>
      <c r="AY2293" s="11"/>
      <c r="AZ2293" s="11"/>
      <c r="BA2293" s="11"/>
      <c r="BB2293" s="11"/>
      <c r="BC2293" s="11"/>
      <c r="BD2293" s="11"/>
      <c r="BE2293" s="11"/>
      <c r="BF2293" s="11"/>
      <c r="BG2293" s="11"/>
      <c r="BH2293" s="11"/>
      <c r="BI2293" s="11"/>
      <c r="BJ2293" s="11"/>
      <c r="BK2293" s="11"/>
      <c r="BL2293" s="11"/>
      <c r="BM2293" s="11"/>
      <c r="BN2293" s="11"/>
      <c r="BO2293" s="11"/>
      <c r="BP2293" s="11"/>
      <c r="BQ2293" s="11"/>
      <c r="BR2293" s="11"/>
      <c r="BS2293" s="11"/>
      <c r="BT2293" s="11"/>
      <c r="BU2293" s="11"/>
      <c r="BV2293" s="11"/>
      <c r="BW2293" s="11"/>
    </row>
    <row r="2294" spans="1:78" x14ac:dyDescent="0.2">
      <c r="A2294" t="s">
        <v>119</v>
      </c>
      <c r="C2294" t="s">
        <v>1482</v>
      </c>
      <c r="D2294" t="s">
        <v>64</v>
      </c>
      <c r="E2294" t="s">
        <v>112</v>
      </c>
      <c r="F2294" t="s">
        <v>120</v>
      </c>
      <c r="G2294" t="s">
        <v>121</v>
      </c>
      <c r="H2294" t="s">
        <v>122</v>
      </c>
      <c r="I2294" t="b">
        <v>0</v>
      </c>
      <c r="U2294">
        <v>7.3</v>
      </c>
      <c r="X2294">
        <v>7.5</v>
      </c>
      <c r="Y2294">
        <v>9.4</v>
      </c>
      <c r="AB2294">
        <v>10</v>
      </c>
      <c r="AG2294">
        <v>5.5</v>
      </c>
      <c r="AJ2294">
        <v>9.3000000000000007</v>
      </c>
      <c r="BA2294">
        <v>9.4</v>
      </c>
      <c r="BD2294">
        <v>7.5</v>
      </c>
      <c r="BE2294">
        <v>9.9</v>
      </c>
      <c r="BH2294">
        <v>6.5</v>
      </c>
      <c r="BQ2294" t="s">
        <v>123</v>
      </c>
      <c r="BR2294" t="s">
        <v>58</v>
      </c>
      <c r="BS2294"/>
      <c r="BT2294" t="s">
        <v>124</v>
      </c>
      <c r="BU2294">
        <v>3875</v>
      </c>
      <c r="BV2294" t="s">
        <v>69</v>
      </c>
      <c r="BW2294" t="s">
        <v>124</v>
      </c>
    </row>
    <row r="2295" spans="1:78" x14ac:dyDescent="0.2">
      <c r="A2295" s="11" t="s">
        <v>1700</v>
      </c>
      <c r="B2295" s="11"/>
      <c r="C2295" s="11" t="s">
        <v>1482</v>
      </c>
      <c r="D2295" s="11" t="s">
        <v>64</v>
      </c>
      <c r="E2295" s="11" t="s">
        <v>112</v>
      </c>
      <c r="F2295" s="11" t="s">
        <v>128</v>
      </c>
      <c r="G2295" s="11" t="s">
        <v>112</v>
      </c>
      <c r="H2295" s="11" t="s">
        <v>128</v>
      </c>
      <c r="I2295" s="11"/>
      <c r="J2295" s="11"/>
      <c r="K2295" s="11"/>
      <c r="L2295" s="11"/>
      <c r="M2295" s="11"/>
      <c r="N2295" s="11"/>
      <c r="O2295" s="11"/>
      <c r="P2295" s="11"/>
      <c r="Q2295" s="11"/>
      <c r="R2295" s="11"/>
      <c r="S2295" s="11"/>
      <c r="T2295" s="11"/>
      <c r="U2295" s="11"/>
      <c r="V2295" s="11"/>
      <c r="W2295" s="11"/>
      <c r="X2295" s="11"/>
      <c r="Y2295" s="11"/>
      <c r="Z2295" s="11"/>
      <c r="AA2295" s="11"/>
      <c r="AB2295" s="11"/>
      <c r="AC2295" s="11"/>
      <c r="AD2295" s="11"/>
      <c r="AE2295" s="11"/>
      <c r="AF2295" s="11"/>
      <c r="AG2295" s="11"/>
      <c r="AH2295" s="11"/>
      <c r="AI2295" s="11"/>
      <c r="AJ2295" s="11"/>
      <c r="AK2295" s="11"/>
      <c r="AL2295" s="11"/>
      <c r="AM2295" s="11"/>
      <c r="AN2295" s="11"/>
      <c r="AO2295" s="11"/>
      <c r="AP2295" s="11"/>
      <c r="AQ2295" s="11"/>
      <c r="AR2295" s="11"/>
      <c r="AS2295" s="11"/>
      <c r="AT2295" s="11"/>
      <c r="AU2295" s="11"/>
      <c r="AV2295" s="11"/>
      <c r="AW2295" s="11"/>
      <c r="AX2295" s="11"/>
      <c r="AY2295" s="11"/>
      <c r="AZ2295" s="11"/>
      <c r="BA2295" s="11"/>
      <c r="BB2295" s="11"/>
      <c r="BC2295" s="11"/>
      <c r="BD2295" s="11"/>
      <c r="BE2295" s="11"/>
      <c r="BF2295" s="11"/>
      <c r="BG2295" s="11"/>
      <c r="BH2295" s="11"/>
      <c r="BI2295" s="11"/>
      <c r="BJ2295" s="11"/>
      <c r="BK2295" s="11"/>
      <c r="BL2295" s="11"/>
      <c r="BM2295" s="11"/>
      <c r="BN2295" s="11"/>
      <c r="BO2295" s="11"/>
      <c r="BP2295" s="11"/>
      <c r="BQ2295" s="11"/>
      <c r="BR2295" s="11"/>
      <c r="BS2295" s="11"/>
      <c r="BT2295" s="11"/>
      <c r="BU2295" s="11"/>
      <c r="BV2295" s="11"/>
      <c r="BW2295" s="11"/>
    </row>
    <row r="2296" spans="1:78" x14ac:dyDescent="0.2">
      <c r="A2296" t="s">
        <v>2200</v>
      </c>
      <c r="C2296" t="s">
        <v>1482</v>
      </c>
      <c r="D2296" t="s">
        <v>64</v>
      </c>
      <c r="E2296" t="s">
        <v>112</v>
      </c>
      <c r="F2296" t="s">
        <v>128</v>
      </c>
      <c r="G2296" t="s">
        <v>112</v>
      </c>
      <c r="H2296" t="s">
        <v>128</v>
      </c>
      <c r="AS2296">
        <v>10.65</v>
      </c>
      <c r="AV2296">
        <v>5.55</v>
      </c>
      <c r="BR2296" t="s">
        <v>67</v>
      </c>
      <c r="BS2296" s="1">
        <v>44820</v>
      </c>
      <c r="BT2296" t="s">
        <v>2196</v>
      </c>
      <c r="BU2296">
        <v>2905</v>
      </c>
    </row>
    <row r="2297" spans="1:78" x14ac:dyDescent="0.2">
      <c r="A2297" t="s">
        <v>2199</v>
      </c>
      <c r="C2297" t="s">
        <v>1482</v>
      </c>
      <c r="D2297" t="s">
        <v>64</v>
      </c>
      <c r="E2297" t="s">
        <v>112</v>
      </c>
      <c r="F2297" t="s">
        <v>128</v>
      </c>
      <c r="G2297" t="s">
        <v>112</v>
      </c>
      <c r="H2297" t="s">
        <v>128</v>
      </c>
      <c r="U2297">
        <v>9.75</v>
      </c>
      <c r="X2297">
        <v>10.65</v>
      </c>
      <c r="BR2297" t="s">
        <v>67</v>
      </c>
      <c r="BS2297" s="1">
        <v>44820</v>
      </c>
      <c r="BT2297" t="s">
        <v>2196</v>
      </c>
      <c r="BU2297">
        <v>2905</v>
      </c>
    </row>
    <row r="2298" spans="1:78" x14ac:dyDescent="0.2">
      <c r="A2298" t="s">
        <v>127</v>
      </c>
      <c r="C2298" t="s">
        <v>1482</v>
      </c>
      <c r="D2298" t="s">
        <v>64</v>
      </c>
      <c r="E2298" t="s">
        <v>112</v>
      </c>
      <c r="F2298" t="s">
        <v>128</v>
      </c>
      <c r="G2298" t="s">
        <v>112</v>
      </c>
      <c r="H2298" t="s">
        <v>128</v>
      </c>
      <c r="AS2298">
        <v>10.4</v>
      </c>
      <c r="AV2298">
        <v>5.9</v>
      </c>
      <c r="AW2298">
        <v>10.3</v>
      </c>
      <c r="AX2298">
        <v>7.1</v>
      </c>
      <c r="AY2298">
        <v>8.1999999999999993</v>
      </c>
      <c r="AZ2298">
        <v>8.1999999999999993</v>
      </c>
      <c r="BA2298">
        <v>11</v>
      </c>
      <c r="BB2298">
        <v>9.1999999999999993</v>
      </c>
      <c r="BC2298">
        <v>9.4</v>
      </c>
      <c r="BD2298">
        <v>9.4</v>
      </c>
      <c r="BE2298">
        <v>10.6</v>
      </c>
      <c r="BF2298">
        <v>8.6999999999999993</v>
      </c>
      <c r="BG2298">
        <v>7.9</v>
      </c>
      <c r="BH2298">
        <v>8.6999999999999993</v>
      </c>
      <c r="BR2298" t="s">
        <v>58</v>
      </c>
      <c r="BS2298"/>
      <c r="BT2298" t="s">
        <v>117</v>
      </c>
      <c r="BU2298">
        <v>76629</v>
      </c>
    </row>
    <row r="2299" spans="1:78" x14ac:dyDescent="0.2">
      <c r="A2299" t="s">
        <v>130</v>
      </c>
      <c r="C2299" t="s">
        <v>1482</v>
      </c>
      <c r="D2299" t="s">
        <v>64</v>
      </c>
      <c r="E2299" t="s">
        <v>112</v>
      </c>
      <c r="F2299" t="s">
        <v>128</v>
      </c>
      <c r="G2299" t="s">
        <v>112</v>
      </c>
      <c r="H2299" t="s">
        <v>128</v>
      </c>
      <c r="BA2299">
        <v>12.1</v>
      </c>
      <c r="BB2299">
        <v>7.8</v>
      </c>
      <c r="BC2299">
        <v>9.3000000000000007</v>
      </c>
      <c r="BD2299">
        <v>9.3000000000000007</v>
      </c>
      <c r="BE2299">
        <v>12.3</v>
      </c>
      <c r="BF2299">
        <v>8.5</v>
      </c>
      <c r="BG2299">
        <v>7.5</v>
      </c>
      <c r="BH2299">
        <v>8.5</v>
      </c>
      <c r="BR2299" t="s">
        <v>58</v>
      </c>
      <c r="BS2299"/>
      <c r="BT2299" t="s">
        <v>117</v>
      </c>
      <c r="BU2299">
        <v>76629</v>
      </c>
    </row>
    <row r="2300" spans="1:78" x14ac:dyDescent="0.2">
      <c r="A2300" t="s">
        <v>131</v>
      </c>
      <c r="C2300" t="s">
        <v>1482</v>
      </c>
      <c r="D2300" t="s">
        <v>64</v>
      </c>
      <c r="E2300" t="s">
        <v>112</v>
      </c>
      <c r="F2300" t="s">
        <v>128</v>
      </c>
      <c r="G2300" t="s">
        <v>112</v>
      </c>
      <c r="H2300" t="s">
        <v>128</v>
      </c>
      <c r="U2300">
        <v>10.8</v>
      </c>
      <c r="X2300">
        <v>9.3000000000000007</v>
      </c>
      <c r="AG2300">
        <v>8.15</v>
      </c>
      <c r="AJ2300">
        <v>11.25</v>
      </c>
      <c r="BE2300">
        <v>12.1</v>
      </c>
      <c r="BF2300">
        <v>8.4</v>
      </c>
      <c r="BG2300">
        <v>7.2</v>
      </c>
      <c r="BH2300">
        <v>8.4</v>
      </c>
      <c r="BR2300" t="s">
        <v>58</v>
      </c>
      <c r="BS2300"/>
      <c r="BT2300" t="s">
        <v>117</v>
      </c>
      <c r="BU2300">
        <v>76629</v>
      </c>
    </row>
    <row r="2301" spans="1:78" x14ac:dyDescent="0.2">
      <c r="A2301" t="s">
        <v>132</v>
      </c>
      <c r="C2301" t="s">
        <v>1482</v>
      </c>
      <c r="D2301" t="s">
        <v>64</v>
      </c>
      <c r="E2301" t="s">
        <v>112</v>
      </c>
      <c r="F2301" t="s">
        <v>128</v>
      </c>
      <c r="G2301" t="s">
        <v>112</v>
      </c>
      <c r="H2301" t="s">
        <v>128</v>
      </c>
      <c r="AO2301">
        <v>10.1</v>
      </c>
      <c r="AR2301">
        <v>5.7</v>
      </c>
      <c r="AS2301">
        <v>1.1000000000000001</v>
      </c>
      <c r="AV2301">
        <v>6.9</v>
      </c>
      <c r="AW2301">
        <v>10.4</v>
      </c>
      <c r="AX2301">
        <v>7.4</v>
      </c>
      <c r="AY2301">
        <v>9.3000000000000007</v>
      </c>
      <c r="AZ2301">
        <v>9.3000000000000007</v>
      </c>
      <c r="BA2301">
        <v>11.8</v>
      </c>
      <c r="BB2301">
        <v>10.3</v>
      </c>
      <c r="BC2301">
        <v>11.2</v>
      </c>
      <c r="BD2301">
        <v>11.2</v>
      </c>
      <c r="BQ2301" t="s">
        <v>133</v>
      </c>
      <c r="BR2301" t="s">
        <v>58</v>
      </c>
      <c r="BS2301"/>
      <c r="BT2301" t="s">
        <v>117</v>
      </c>
      <c r="BU2301">
        <v>76629</v>
      </c>
    </row>
    <row r="2302" spans="1:78" x14ac:dyDescent="0.2">
      <c r="A2302" t="s">
        <v>134</v>
      </c>
      <c r="C2302" t="s">
        <v>1482</v>
      </c>
      <c r="D2302" t="s">
        <v>64</v>
      </c>
      <c r="E2302" t="s">
        <v>112</v>
      </c>
      <c r="F2302" t="s">
        <v>128</v>
      </c>
      <c r="G2302" t="s">
        <v>112</v>
      </c>
      <c r="H2302" t="s">
        <v>128</v>
      </c>
      <c r="AO2302">
        <v>9.1</v>
      </c>
      <c r="AR2302">
        <v>4.9000000000000004</v>
      </c>
      <c r="AS2302">
        <v>11.9</v>
      </c>
      <c r="AV2302">
        <v>5.3</v>
      </c>
      <c r="BR2302" t="s">
        <v>58</v>
      </c>
      <c r="BS2302"/>
      <c r="BT2302" t="s">
        <v>117</v>
      </c>
      <c r="BU2302">
        <v>76629</v>
      </c>
    </row>
    <row r="2303" spans="1:78" x14ac:dyDescent="0.2">
      <c r="A2303" t="s">
        <v>135</v>
      </c>
      <c r="C2303" t="s">
        <v>1482</v>
      </c>
      <c r="D2303" t="s">
        <v>64</v>
      </c>
      <c r="E2303" t="s">
        <v>112</v>
      </c>
      <c r="F2303" t="s">
        <v>128</v>
      </c>
      <c r="G2303" t="s">
        <v>112</v>
      </c>
      <c r="H2303" t="s">
        <v>128</v>
      </c>
      <c r="U2303">
        <v>8.9</v>
      </c>
      <c r="X2303">
        <v>9.1999999999999993</v>
      </c>
      <c r="Y2303">
        <v>10.074999999999999</v>
      </c>
      <c r="AB2303">
        <v>11.15</v>
      </c>
      <c r="AC2303">
        <v>10.3</v>
      </c>
      <c r="AF2303">
        <v>13.25</v>
      </c>
      <c r="AG2303">
        <v>7</v>
      </c>
      <c r="AJ2303">
        <v>9.6999999999999993</v>
      </c>
      <c r="BR2303" t="s">
        <v>58</v>
      </c>
      <c r="BS2303"/>
      <c r="BT2303" t="s">
        <v>117</v>
      </c>
      <c r="BU2303">
        <v>76629</v>
      </c>
    </row>
    <row r="2304" spans="1:78" x14ac:dyDescent="0.2">
      <c r="A2304" t="s">
        <v>136</v>
      </c>
      <c r="C2304" t="s">
        <v>1482</v>
      </c>
      <c r="D2304" t="s">
        <v>64</v>
      </c>
      <c r="E2304" t="s">
        <v>112</v>
      </c>
      <c r="F2304" t="s">
        <v>128</v>
      </c>
      <c r="G2304" t="s">
        <v>112</v>
      </c>
      <c r="H2304" t="s">
        <v>128</v>
      </c>
      <c r="Y2304">
        <v>10.199999999999999</v>
      </c>
      <c r="AB2304">
        <v>12.7</v>
      </c>
      <c r="AC2304">
        <v>11.1</v>
      </c>
      <c r="AF2304">
        <v>14.9</v>
      </c>
      <c r="AG2304">
        <v>7.9</v>
      </c>
      <c r="AJ2304">
        <v>12.1</v>
      </c>
      <c r="BR2304" t="s">
        <v>58</v>
      </c>
      <c r="BS2304"/>
      <c r="BT2304" t="s">
        <v>117</v>
      </c>
      <c r="BU2304">
        <v>76629</v>
      </c>
    </row>
    <row r="2305" spans="1:78" s="2" customFormat="1" x14ac:dyDescent="0.2">
      <c r="A2305" t="s">
        <v>137</v>
      </c>
      <c r="B2305"/>
      <c r="C2305" t="s">
        <v>1482</v>
      </c>
      <c r="D2305" t="s">
        <v>64</v>
      </c>
      <c r="E2305" t="s">
        <v>112</v>
      </c>
      <c r="F2305" t="s">
        <v>128</v>
      </c>
      <c r="G2305" t="s">
        <v>112</v>
      </c>
      <c r="H2305" t="s">
        <v>128</v>
      </c>
      <c r="I2305"/>
      <c r="J2305"/>
      <c r="K2305"/>
      <c r="L2305"/>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v>10.6</v>
      </c>
      <c r="AT2305"/>
      <c r="AU2305"/>
      <c r="AV2305">
        <v>6</v>
      </c>
      <c r="AW2305">
        <v>11.7</v>
      </c>
      <c r="AX2305">
        <v>7.3</v>
      </c>
      <c r="AY2305">
        <v>9.4</v>
      </c>
      <c r="AZ2305">
        <v>9.4</v>
      </c>
      <c r="BA2305"/>
      <c r="BB2305">
        <v>9.8000000000000007</v>
      </c>
      <c r="BC2305"/>
      <c r="BD2305"/>
      <c r="BE2305">
        <v>12.3</v>
      </c>
      <c r="BF2305">
        <v>8</v>
      </c>
      <c r="BG2305">
        <v>7.2</v>
      </c>
      <c r="BH2305">
        <v>8</v>
      </c>
      <c r="BI2305"/>
      <c r="BJ2305"/>
      <c r="BK2305"/>
      <c r="BL2305"/>
      <c r="BM2305"/>
      <c r="BN2305"/>
      <c r="BO2305"/>
      <c r="BP2305"/>
      <c r="BQ2305"/>
      <c r="BR2305" t="s">
        <v>58</v>
      </c>
      <c r="BS2305"/>
      <c r="BT2305" t="s">
        <v>117</v>
      </c>
      <c r="BU2305">
        <v>76629</v>
      </c>
      <c r="BV2305"/>
      <c r="BW2305"/>
      <c r="BX2305"/>
      <c r="BY2305"/>
      <c r="BZ2305"/>
    </row>
    <row r="2306" spans="1:78" x14ac:dyDescent="0.2">
      <c r="A2306" t="s">
        <v>138</v>
      </c>
      <c r="C2306" t="s">
        <v>1482</v>
      </c>
      <c r="D2306" t="s">
        <v>64</v>
      </c>
      <c r="E2306" t="s">
        <v>112</v>
      </c>
      <c r="F2306" t="s">
        <v>128</v>
      </c>
      <c r="G2306" t="s">
        <v>112</v>
      </c>
      <c r="H2306" t="s">
        <v>128</v>
      </c>
      <c r="AV2306">
        <v>6.2</v>
      </c>
      <c r="AW2306">
        <v>12.1</v>
      </c>
      <c r="AX2306">
        <v>7.3</v>
      </c>
      <c r="AY2306">
        <v>8.1999999999999993</v>
      </c>
      <c r="AZ2306">
        <v>8.1999999999999993</v>
      </c>
      <c r="BB2306">
        <v>9.9</v>
      </c>
      <c r="BC2306">
        <v>10.1</v>
      </c>
      <c r="BD2306">
        <v>10.1</v>
      </c>
      <c r="BR2306" t="s">
        <v>58</v>
      </c>
      <c r="BS2306"/>
      <c r="BT2306" t="s">
        <v>117</v>
      </c>
      <c r="BU2306">
        <v>76629</v>
      </c>
    </row>
    <row r="2307" spans="1:78" x14ac:dyDescent="0.2">
      <c r="A2307" t="s">
        <v>139</v>
      </c>
      <c r="C2307" t="s">
        <v>1482</v>
      </c>
      <c r="D2307" t="s">
        <v>64</v>
      </c>
      <c r="E2307" t="s">
        <v>112</v>
      </c>
      <c r="F2307" t="s">
        <v>128</v>
      </c>
      <c r="G2307" t="s">
        <v>112</v>
      </c>
      <c r="H2307" t="s">
        <v>128</v>
      </c>
      <c r="AO2307">
        <v>7.9</v>
      </c>
      <c r="AR2307">
        <v>5.0999999999999996</v>
      </c>
      <c r="AS2307">
        <v>10.6</v>
      </c>
      <c r="AV2307">
        <v>6.4</v>
      </c>
      <c r="AW2307">
        <v>9.8000000000000007</v>
      </c>
      <c r="AX2307">
        <v>7</v>
      </c>
      <c r="AY2307">
        <v>8.1999999999999993</v>
      </c>
      <c r="AZ2307">
        <v>8.1999999999999993</v>
      </c>
      <c r="BA2307">
        <v>12</v>
      </c>
      <c r="BB2307">
        <v>8.9</v>
      </c>
      <c r="BC2307">
        <v>9.1999999999999993</v>
      </c>
      <c r="BD2307">
        <v>9.1999999999999993</v>
      </c>
      <c r="BF2307">
        <v>6.3</v>
      </c>
      <c r="BH2307">
        <v>6.3</v>
      </c>
      <c r="BR2307" t="s">
        <v>58</v>
      </c>
      <c r="BS2307"/>
      <c r="BT2307" t="s">
        <v>117</v>
      </c>
      <c r="BU2307">
        <v>76629</v>
      </c>
    </row>
    <row r="2308" spans="1:78" x14ac:dyDescent="0.2">
      <c r="A2308" t="s">
        <v>143</v>
      </c>
      <c r="C2308" t="s">
        <v>1482</v>
      </c>
      <c r="D2308" t="s">
        <v>64</v>
      </c>
      <c r="E2308" t="s">
        <v>112</v>
      </c>
      <c r="F2308" t="s">
        <v>128</v>
      </c>
      <c r="G2308" t="s">
        <v>112</v>
      </c>
      <c r="H2308" t="s">
        <v>128</v>
      </c>
      <c r="AK2308">
        <v>5.0999999999999996</v>
      </c>
      <c r="AN2308">
        <v>2.8</v>
      </c>
      <c r="AS2308">
        <v>11.1</v>
      </c>
      <c r="AV2308">
        <v>6.1</v>
      </c>
      <c r="AW2308">
        <v>10.6</v>
      </c>
      <c r="AX2308">
        <v>7.8</v>
      </c>
      <c r="AY2308">
        <v>7.9</v>
      </c>
      <c r="AZ2308">
        <v>7.9</v>
      </c>
      <c r="BA2308">
        <v>12.6</v>
      </c>
      <c r="BB2308">
        <v>10.1</v>
      </c>
      <c r="BC2308">
        <v>10</v>
      </c>
      <c r="BD2308">
        <v>10.1</v>
      </c>
      <c r="BE2308">
        <v>11.3</v>
      </c>
      <c r="BF2308">
        <v>8.6999999999999993</v>
      </c>
      <c r="BG2308">
        <v>7.2</v>
      </c>
      <c r="BH2308">
        <v>8.6999999999999993</v>
      </c>
      <c r="BR2308" t="s">
        <v>58</v>
      </c>
      <c r="BS2308"/>
      <c r="BT2308" t="s">
        <v>117</v>
      </c>
      <c r="BU2308">
        <v>76629</v>
      </c>
    </row>
    <row r="2309" spans="1:78" x14ac:dyDescent="0.2">
      <c r="A2309" t="s">
        <v>144</v>
      </c>
      <c r="C2309" t="s">
        <v>1482</v>
      </c>
      <c r="D2309" t="s">
        <v>64</v>
      </c>
      <c r="E2309" t="s">
        <v>112</v>
      </c>
      <c r="F2309" t="s">
        <v>128</v>
      </c>
      <c r="G2309" t="s">
        <v>112</v>
      </c>
      <c r="H2309" t="s">
        <v>128</v>
      </c>
      <c r="AO2309">
        <v>10.199999999999999</v>
      </c>
      <c r="AR2309">
        <v>4.8</v>
      </c>
      <c r="AS2309">
        <v>12.9</v>
      </c>
      <c r="AV2309">
        <v>6.65</v>
      </c>
      <c r="AW2309">
        <v>10.8</v>
      </c>
      <c r="AX2309">
        <v>7.5</v>
      </c>
      <c r="AY2309">
        <v>8.6</v>
      </c>
      <c r="AZ2309">
        <v>8.6</v>
      </c>
      <c r="BA2309">
        <v>12.8</v>
      </c>
      <c r="BB2309">
        <v>10.35</v>
      </c>
      <c r="BC2309">
        <v>10.199999999999999</v>
      </c>
      <c r="BD2309">
        <v>10.35</v>
      </c>
      <c r="BE2309">
        <v>13.15</v>
      </c>
      <c r="BF2309">
        <v>9.1999999999999993</v>
      </c>
      <c r="BG2309">
        <v>8.8000000000000007</v>
      </c>
      <c r="BH2309">
        <v>9.1999999999999993</v>
      </c>
      <c r="BR2309" t="s">
        <v>58</v>
      </c>
      <c r="BS2309"/>
      <c r="BT2309" t="s">
        <v>117</v>
      </c>
      <c r="BU2309">
        <v>76629</v>
      </c>
    </row>
    <row r="2310" spans="1:78" x14ac:dyDescent="0.2">
      <c r="A2310" t="s">
        <v>145</v>
      </c>
      <c r="C2310" t="s">
        <v>1482</v>
      </c>
      <c r="D2310" t="s">
        <v>64</v>
      </c>
      <c r="E2310" t="s">
        <v>112</v>
      </c>
      <c r="F2310" t="s">
        <v>128</v>
      </c>
      <c r="G2310" t="s">
        <v>112</v>
      </c>
      <c r="H2310" t="s">
        <v>128</v>
      </c>
      <c r="AY2310">
        <v>8.6999999999999993</v>
      </c>
      <c r="AZ2310">
        <v>8.6999999999999993</v>
      </c>
      <c r="BR2310" t="s">
        <v>58</v>
      </c>
      <c r="BS2310"/>
      <c r="BT2310" t="s">
        <v>117</v>
      </c>
      <c r="BU2310">
        <v>76629</v>
      </c>
    </row>
    <row r="2311" spans="1:78" x14ac:dyDescent="0.2">
      <c r="A2311" t="s">
        <v>146</v>
      </c>
      <c r="C2311" t="s">
        <v>1482</v>
      </c>
      <c r="D2311" t="s">
        <v>64</v>
      </c>
      <c r="E2311" t="s">
        <v>112</v>
      </c>
      <c r="F2311" t="s">
        <v>128</v>
      </c>
      <c r="G2311" t="s">
        <v>112</v>
      </c>
      <c r="H2311" t="s">
        <v>128</v>
      </c>
      <c r="AV2311">
        <v>8.1</v>
      </c>
      <c r="BA2311">
        <v>13.4</v>
      </c>
      <c r="BE2311">
        <v>13.3</v>
      </c>
      <c r="BF2311">
        <v>9.0500000000000007</v>
      </c>
      <c r="BG2311">
        <v>8.5</v>
      </c>
      <c r="BH2311">
        <v>9.0500000000000007</v>
      </c>
      <c r="BR2311" t="s">
        <v>58</v>
      </c>
      <c r="BS2311"/>
      <c r="BT2311" t="s">
        <v>117</v>
      </c>
      <c r="BU2311">
        <v>76629</v>
      </c>
    </row>
    <row r="2312" spans="1:78" s="2" customFormat="1" x14ac:dyDescent="0.2">
      <c r="A2312" t="s">
        <v>148</v>
      </c>
      <c r="B2312"/>
      <c r="C2312" t="s">
        <v>1482</v>
      </c>
      <c r="D2312" t="s">
        <v>64</v>
      </c>
      <c r="E2312" t="s">
        <v>112</v>
      </c>
      <c r="F2312" t="s">
        <v>128</v>
      </c>
      <c r="G2312" t="s">
        <v>112</v>
      </c>
      <c r="H2312" t="s">
        <v>128</v>
      </c>
      <c r="I2312"/>
      <c r="J2312"/>
      <c r="K2312"/>
      <c r="L2312"/>
      <c r="M2312"/>
      <c r="N2312"/>
      <c r="O2312"/>
      <c r="P2312"/>
      <c r="Q2312"/>
      <c r="R2312"/>
      <c r="S2312"/>
      <c r="T2312"/>
      <c r="U2312"/>
      <c r="V2312"/>
      <c r="W2312"/>
      <c r="X2312"/>
      <c r="Y2312"/>
      <c r="Z2312"/>
      <c r="AA2312"/>
      <c r="AB2312"/>
      <c r="AC2312">
        <v>10.8</v>
      </c>
      <c r="AD2312"/>
      <c r="AE2312"/>
      <c r="AF2312">
        <v>13.4</v>
      </c>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t="s">
        <v>58</v>
      </c>
      <c r="BS2312"/>
      <c r="BT2312" t="s">
        <v>117</v>
      </c>
      <c r="BU2312">
        <v>76629</v>
      </c>
      <c r="BV2312"/>
      <c r="BW2312"/>
      <c r="BX2312"/>
      <c r="BY2312"/>
      <c r="BZ2312"/>
    </row>
    <row r="2313" spans="1:78" x14ac:dyDescent="0.2">
      <c r="A2313" t="s">
        <v>149</v>
      </c>
      <c r="C2313" t="s">
        <v>1482</v>
      </c>
      <c r="D2313" t="s">
        <v>64</v>
      </c>
      <c r="E2313" t="s">
        <v>112</v>
      </c>
      <c r="F2313" t="s">
        <v>128</v>
      </c>
      <c r="G2313" t="s">
        <v>112</v>
      </c>
      <c r="H2313" t="s">
        <v>128</v>
      </c>
      <c r="AW2313">
        <v>10.8</v>
      </c>
      <c r="AX2313">
        <v>6.9</v>
      </c>
      <c r="AY2313">
        <v>8.3000000000000007</v>
      </c>
      <c r="AZ2313">
        <v>8.3000000000000007</v>
      </c>
      <c r="BA2313">
        <v>12.7</v>
      </c>
      <c r="BB2313">
        <v>9.1999999999999993</v>
      </c>
      <c r="BC2313">
        <v>10.1</v>
      </c>
      <c r="BD2313">
        <v>10.1</v>
      </c>
      <c r="BE2313">
        <v>12.8</v>
      </c>
      <c r="BF2313">
        <v>8.6</v>
      </c>
      <c r="BG2313">
        <v>7.9</v>
      </c>
      <c r="BH2313">
        <v>8.6</v>
      </c>
      <c r="BR2313" t="s">
        <v>58</v>
      </c>
      <c r="BS2313"/>
      <c r="BT2313" t="s">
        <v>117</v>
      </c>
      <c r="BU2313">
        <v>76629</v>
      </c>
    </row>
    <row r="2314" spans="1:78" x14ac:dyDescent="0.2">
      <c r="A2314" t="s">
        <v>150</v>
      </c>
      <c r="C2314" t="s">
        <v>1482</v>
      </c>
      <c r="D2314" t="s">
        <v>64</v>
      </c>
      <c r="E2314" t="s">
        <v>112</v>
      </c>
      <c r="F2314" t="s">
        <v>128</v>
      </c>
      <c r="G2314" t="s">
        <v>112</v>
      </c>
      <c r="H2314" t="s">
        <v>128</v>
      </c>
      <c r="AO2314">
        <v>9.8000000000000007</v>
      </c>
      <c r="AR2314">
        <v>5.9</v>
      </c>
      <c r="AV2314">
        <v>7</v>
      </c>
      <c r="AW2314">
        <v>12.5</v>
      </c>
      <c r="AX2314">
        <v>8.1999999999999993</v>
      </c>
      <c r="AZ2314">
        <v>8.1999999999999993</v>
      </c>
      <c r="BA2314">
        <v>13</v>
      </c>
      <c r="BB2314">
        <v>10.9</v>
      </c>
      <c r="BC2314">
        <v>10.9</v>
      </c>
      <c r="BD2314">
        <v>10.9</v>
      </c>
      <c r="BE2314">
        <v>12.4</v>
      </c>
      <c r="BF2314">
        <v>9.1999999999999993</v>
      </c>
      <c r="BG2314">
        <v>8.5</v>
      </c>
      <c r="BH2314">
        <v>9.1999999999999993</v>
      </c>
      <c r="BR2314" t="s">
        <v>58</v>
      </c>
      <c r="BS2314"/>
      <c r="BT2314" t="s">
        <v>117</v>
      </c>
      <c r="BU2314">
        <v>76629</v>
      </c>
    </row>
    <row r="2315" spans="1:78" s="2" customFormat="1" x14ac:dyDescent="0.2">
      <c r="A2315" t="s">
        <v>151</v>
      </c>
      <c r="B2315"/>
      <c r="C2315" t="s">
        <v>1482</v>
      </c>
      <c r="D2315" t="s">
        <v>64</v>
      </c>
      <c r="E2315" t="s">
        <v>112</v>
      </c>
      <c r="F2315" t="s">
        <v>128</v>
      </c>
      <c r="G2315" t="s">
        <v>112</v>
      </c>
      <c r="H2315" t="s">
        <v>128</v>
      </c>
      <c r="I2315"/>
      <c r="J2315"/>
      <c r="K2315"/>
      <c r="L2315"/>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v>11.9</v>
      </c>
      <c r="AX2315">
        <v>8</v>
      </c>
      <c r="AY2315">
        <v>9.3000000000000007</v>
      </c>
      <c r="AZ2315">
        <v>9.3000000000000007</v>
      </c>
      <c r="BA2315"/>
      <c r="BB2315"/>
      <c r="BC2315"/>
      <c r="BD2315"/>
      <c r="BE2315">
        <v>14.4</v>
      </c>
      <c r="BF2315">
        <v>8.9</v>
      </c>
      <c r="BG2315">
        <v>7.8</v>
      </c>
      <c r="BH2315">
        <v>8.9</v>
      </c>
      <c r="BI2315"/>
      <c r="BJ2315"/>
      <c r="BK2315"/>
      <c r="BL2315"/>
      <c r="BM2315"/>
      <c r="BN2315"/>
      <c r="BO2315"/>
      <c r="BP2315"/>
      <c r="BQ2315"/>
      <c r="BR2315" t="s">
        <v>58</v>
      </c>
      <c r="BS2315"/>
      <c r="BT2315" t="s">
        <v>117</v>
      </c>
      <c r="BU2315">
        <v>76629</v>
      </c>
      <c r="BV2315"/>
      <c r="BW2315"/>
      <c r="BX2315"/>
      <c r="BY2315"/>
      <c r="BZ2315"/>
    </row>
    <row r="2316" spans="1:78" x14ac:dyDescent="0.2">
      <c r="A2316" t="s">
        <v>152</v>
      </c>
      <c r="C2316" t="s">
        <v>1482</v>
      </c>
      <c r="D2316" t="s">
        <v>64</v>
      </c>
      <c r="E2316" t="s">
        <v>112</v>
      </c>
      <c r="F2316" t="s">
        <v>128</v>
      </c>
      <c r="G2316" t="s">
        <v>112</v>
      </c>
      <c r="H2316" t="s">
        <v>128</v>
      </c>
      <c r="AK2316">
        <v>6</v>
      </c>
      <c r="AN2316">
        <v>3.2</v>
      </c>
      <c r="AO2316">
        <v>9.8000000000000007</v>
      </c>
      <c r="AR2316">
        <v>4.3</v>
      </c>
      <c r="AS2316">
        <v>11</v>
      </c>
      <c r="AV2316">
        <v>6.1</v>
      </c>
      <c r="AW2316">
        <v>10.95</v>
      </c>
      <c r="AX2316">
        <v>7.65</v>
      </c>
      <c r="AY2316">
        <v>8.6999999999999993</v>
      </c>
      <c r="AZ2316">
        <v>8.6999999999999993</v>
      </c>
      <c r="BA2316">
        <v>12.1</v>
      </c>
      <c r="BB2316">
        <v>9.5</v>
      </c>
      <c r="BC2316">
        <v>10.1</v>
      </c>
      <c r="BD2316">
        <v>10.1</v>
      </c>
      <c r="BR2316" t="s">
        <v>58</v>
      </c>
      <c r="BS2316"/>
      <c r="BT2316" t="s">
        <v>117</v>
      </c>
      <c r="BU2316">
        <v>76629</v>
      </c>
    </row>
    <row r="2317" spans="1:78" s="10" customFormat="1" x14ac:dyDescent="0.2">
      <c r="A2317" t="s">
        <v>153</v>
      </c>
      <c r="B2317" t="s">
        <v>154</v>
      </c>
      <c r="C2317" t="s">
        <v>1482</v>
      </c>
      <c r="D2317" t="s">
        <v>64</v>
      </c>
      <c r="E2317" t="s">
        <v>112</v>
      </c>
      <c r="F2317" t="s">
        <v>128</v>
      </c>
      <c r="G2317" t="s">
        <v>112</v>
      </c>
      <c r="H2317" t="s">
        <v>128</v>
      </c>
      <c r="I2317"/>
      <c r="J2317"/>
      <c r="K2317"/>
      <c r="L2317"/>
      <c r="M2317"/>
      <c r="N2317"/>
      <c r="O2317"/>
      <c r="P2317"/>
      <c r="Q2317"/>
      <c r="R2317"/>
      <c r="S2317"/>
      <c r="T2317"/>
      <c r="U2317"/>
      <c r="V2317"/>
      <c r="W2317"/>
      <c r="X2317"/>
      <c r="Y2317">
        <v>10.9</v>
      </c>
      <c r="Z2317"/>
      <c r="AA2317"/>
      <c r="AB2317">
        <v>11.45</v>
      </c>
      <c r="AC2317"/>
      <c r="AD2317"/>
      <c r="AE2317"/>
      <c r="AF2317"/>
      <c r="AG2317">
        <v>9.1</v>
      </c>
      <c r="AH2317"/>
      <c r="AI2317"/>
      <c r="AJ2317">
        <v>11.6</v>
      </c>
      <c r="AK2317"/>
      <c r="AL2317"/>
      <c r="AM2317"/>
      <c r="AN2317"/>
      <c r="AO2317"/>
      <c r="AP2317"/>
      <c r="AQ2317"/>
      <c r="AR2317"/>
      <c r="AS2317"/>
      <c r="AT2317"/>
      <c r="AU2317"/>
      <c r="AV2317"/>
      <c r="AW2317"/>
      <c r="AX2317"/>
      <c r="AY2317"/>
      <c r="AZ2317"/>
      <c r="BA2317">
        <v>14.3</v>
      </c>
      <c r="BB2317">
        <v>9.9</v>
      </c>
      <c r="BC2317">
        <v>10.9</v>
      </c>
      <c r="BD2317">
        <v>10.9</v>
      </c>
      <c r="BE2317">
        <v>14.5</v>
      </c>
      <c r="BF2317">
        <v>8.9</v>
      </c>
      <c r="BG2317">
        <v>8</v>
      </c>
      <c r="BH2317">
        <v>8.9</v>
      </c>
      <c r="BI2317"/>
      <c r="BJ2317"/>
      <c r="BK2317"/>
      <c r="BL2317"/>
      <c r="BM2317"/>
      <c r="BN2317"/>
      <c r="BO2317"/>
      <c r="BP2317"/>
      <c r="BQ2317"/>
      <c r="BR2317" t="s">
        <v>58</v>
      </c>
      <c r="BS2317"/>
      <c r="BT2317" t="s">
        <v>117</v>
      </c>
      <c r="BU2317">
        <v>76629</v>
      </c>
      <c r="BV2317" t="s">
        <v>69</v>
      </c>
      <c r="BW2317" t="s">
        <v>117</v>
      </c>
      <c r="BX2317"/>
      <c r="BY2317"/>
      <c r="BZ2317"/>
    </row>
    <row r="2318" spans="1:78" s="10" customFormat="1" x14ac:dyDescent="0.2">
      <c r="A2318" t="s">
        <v>155</v>
      </c>
      <c r="B2318"/>
      <c r="C2318" t="s">
        <v>1482</v>
      </c>
      <c r="D2318" t="s">
        <v>64</v>
      </c>
      <c r="E2318" t="s">
        <v>112</v>
      </c>
      <c r="F2318" t="s">
        <v>128</v>
      </c>
      <c r="G2318" t="s">
        <v>112</v>
      </c>
      <c r="H2318" t="s">
        <v>128</v>
      </c>
      <c r="I2318"/>
      <c r="J2318"/>
      <c r="K2318"/>
      <c r="L2318"/>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v>11.2</v>
      </c>
      <c r="AT2318"/>
      <c r="AU2318"/>
      <c r="AV2318">
        <v>5.8</v>
      </c>
      <c r="AW2318"/>
      <c r="AX2318"/>
      <c r="AY2318"/>
      <c r="AZ2318"/>
      <c r="BA2318"/>
      <c r="BB2318"/>
      <c r="BC2318"/>
      <c r="BD2318"/>
      <c r="BE2318">
        <v>12.1</v>
      </c>
      <c r="BF2318">
        <v>8.1999999999999993</v>
      </c>
      <c r="BG2318">
        <v>7.6</v>
      </c>
      <c r="BH2318">
        <v>8.1999999999999993</v>
      </c>
      <c r="BI2318"/>
      <c r="BJ2318"/>
      <c r="BK2318"/>
      <c r="BL2318"/>
      <c r="BM2318"/>
      <c r="BN2318"/>
      <c r="BO2318"/>
      <c r="BP2318"/>
      <c r="BQ2318"/>
      <c r="BR2318" t="s">
        <v>58</v>
      </c>
      <c r="BS2318"/>
      <c r="BT2318" t="s">
        <v>117</v>
      </c>
      <c r="BU2318">
        <v>76629</v>
      </c>
      <c r="BV2318"/>
      <c r="BW2318"/>
      <c r="BX2318"/>
      <c r="BY2318"/>
      <c r="BZ2318"/>
    </row>
    <row r="2319" spans="1:78" s="10" customFormat="1" x14ac:dyDescent="0.2">
      <c r="A2319" t="s">
        <v>155</v>
      </c>
      <c r="B2319"/>
      <c r="C2319" t="s">
        <v>1482</v>
      </c>
      <c r="D2319" t="s">
        <v>64</v>
      </c>
      <c r="E2319" t="s">
        <v>112</v>
      </c>
      <c r="F2319" t="s">
        <v>128</v>
      </c>
      <c r="G2319" t="s">
        <v>112</v>
      </c>
      <c r="H2319" t="s">
        <v>128</v>
      </c>
      <c r="I2319"/>
      <c r="J2319"/>
      <c r="K2319"/>
      <c r="L2319"/>
      <c r="M2319"/>
      <c r="N2319"/>
      <c r="O2319"/>
      <c r="P2319"/>
      <c r="Q2319"/>
      <c r="R2319"/>
      <c r="S2319"/>
      <c r="T2319"/>
      <c r="U2319">
        <v>9.6</v>
      </c>
      <c r="V2319"/>
      <c r="W2319"/>
      <c r="X2319"/>
      <c r="Y2319"/>
      <c r="Z2319"/>
      <c r="AA2319"/>
      <c r="AB2319"/>
      <c r="AC2319">
        <v>11.4</v>
      </c>
      <c r="AD2319"/>
      <c r="AE2319"/>
      <c r="AF2319"/>
      <c r="AG2319">
        <v>8.6999999999999993</v>
      </c>
      <c r="AH2319"/>
      <c r="AI2319"/>
      <c r="AJ2319">
        <v>12.2</v>
      </c>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t="s">
        <v>58</v>
      </c>
      <c r="BS2319"/>
      <c r="BT2319" t="s">
        <v>117</v>
      </c>
      <c r="BU2319">
        <v>76629</v>
      </c>
      <c r="BV2319"/>
      <c r="BW2319"/>
      <c r="BX2319"/>
      <c r="BY2319"/>
      <c r="BZ2319"/>
    </row>
    <row r="2320" spans="1:78" s="10" customFormat="1" x14ac:dyDescent="0.2">
      <c r="A2320" t="s">
        <v>156</v>
      </c>
      <c r="B2320"/>
      <c r="C2320" t="s">
        <v>1482</v>
      </c>
      <c r="D2320" t="s">
        <v>64</v>
      </c>
      <c r="E2320" t="s">
        <v>112</v>
      </c>
      <c r="F2320" t="s">
        <v>128</v>
      </c>
      <c r="G2320" t="s">
        <v>112</v>
      </c>
      <c r="H2320" t="s">
        <v>128</v>
      </c>
      <c r="I2320"/>
      <c r="J2320"/>
      <c r="K2320"/>
      <c r="L2320"/>
      <c r="M2320"/>
      <c r="N2320"/>
      <c r="O2320"/>
      <c r="P2320"/>
      <c r="Q2320"/>
      <c r="R2320"/>
      <c r="S2320"/>
      <c r="T2320"/>
      <c r="U2320"/>
      <c r="V2320"/>
      <c r="W2320"/>
      <c r="X2320"/>
      <c r="Y2320"/>
      <c r="Z2320"/>
      <c r="AA2320"/>
      <c r="AB2320"/>
      <c r="AC2320">
        <v>12.5</v>
      </c>
      <c r="AD2320"/>
      <c r="AE2320"/>
      <c r="AF2320">
        <v>15.3</v>
      </c>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t="s">
        <v>58</v>
      </c>
      <c r="BS2320"/>
      <c r="BT2320" t="s">
        <v>117</v>
      </c>
      <c r="BU2320">
        <v>76629</v>
      </c>
      <c r="BV2320"/>
      <c r="BW2320"/>
      <c r="BX2320"/>
      <c r="BY2320"/>
      <c r="BZ2320"/>
    </row>
    <row r="2321" spans="1:78" x14ac:dyDescent="0.2">
      <c r="A2321" t="s">
        <v>157</v>
      </c>
      <c r="C2321" t="s">
        <v>1482</v>
      </c>
      <c r="D2321" t="s">
        <v>64</v>
      </c>
      <c r="E2321" t="s">
        <v>112</v>
      </c>
      <c r="F2321" t="s">
        <v>128</v>
      </c>
      <c r="G2321" t="s">
        <v>112</v>
      </c>
      <c r="H2321" t="s">
        <v>128</v>
      </c>
      <c r="AS2321">
        <v>10.9</v>
      </c>
      <c r="AV2321">
        <v>6.3</v>
      </c>
      <c r="AW2321">
        <v>11.1</v>
      </c>
      <c r="AX2321">
        <v>7.8</v>
      </c>
      <c r="AY2321">
        <v>9.1999999999999993</v>
      </c>
      <c r="AZ2321">
        <v>9.1999999999999993</v>
      </c>
      <c r="BR2321" t="s">
        <v>58</v>
      </c>
      <c r="BS2321"/>
      <c r="BT2321" t="s">
        <v>117</v>
      </c>
      <c r="BU2321">
        <v>76629</v>
      </c>
    </row>
    <row r="2322" spans="1:78" x14ac:dyDescent="0.2">
      <c r="A2322" t="s">
        <v>158</v>
      </c>
      <c r="C2322" t="s">
        <v>1482</v>
      </c>
      <c r="D2322" t="s">
        <v>64</v>
      </c>
      <c r="E2322" t="s">
        <v>112</v>
      </c>
      <c r="F2322" t="s">
        <v>128</v>
      </c>
      <c r="G2322" t="s">
        <v>112</v>
      </c>
      <c r="H2322" t="s">
        <v>128</v>
      </c>
      <c r="AC2322">
        <v>12.5</v>
      </c>
      <c r="AF2322">
        <v>13.6</v>
      </c>
      <c r="BR2322" t="s">
        <v>58</v>
      </c>
      <c r="BS2322"/>
      <c r="BT2322" t="s">
        <v>117</v>
      </c>
      <c r="BU2322">
        <v>76629</v>
      </c>
    </row>
    <row r="2323" spans="1:78" x14ac:dyDescent="0.2">
      <c r="A2323" t="s">
        <v>159</v>
      </c>
      <c r="C2323" t="s">
        <v>1482</v>
      </c>
      <c r="D2323" t="s">
        <v>64</v>
      </c>
      <c r="E2323" t="s">
        <v>112</v>
      </c>
      <c r="F2323" t="s">
        <v>128</v>
      </c>
      <c r="G2323" t="s">
        <v>112</v>
      </c>
      <c r="H2323" t="s">
        <v>128</v>
      </c>
      <c r="U2323">
        <v>9.9</v>
      </c>
      <c r="X2323">
        <v>8</v>
      </c>
      <c r="BR2323" t="s">
        <v>58</v>
      </c>
      <c r="BS2323"/>
      <c r="BT2323" t="s">
        <v>117</v>
      </c>
      <c r="BU2323">
        <v>76629</v>
      </c>
    </row>
    <row r="2324" spans="1:78" x14ac:dyDescent="0.2">
      <c r="A2324" t="s">
        <v>160</v>
      </c>
      <c r="C2324" t="s">
        <v>1482</v>
      </c>
      <c r="D2324" t="s">
        <v>64</v>
      </c>
      <c r="E2324" t="s">
        <v>112</v>
      </c>
      <c r="F2324" t="s">
        <v>128</v>
      </c>
      <c r="G2324" t="s">
        <v>112</v>
      </c>
      <c r="H2324" t="s">
        <v>128</v>
      </c>
      <c r="BA2324">
        <v>10.9</v>
      </c>
      <c r="BB2324">
        <v>9.3000000000000007</v>
      </c>
      <c r="BC2324">
        <v>8.3000000000000007</v>
      </c>
      <c r="BD2324">
        <v>9.3000000000000007</v>
      </c>
      <c r="BR2324" t="s">
        <v>58</v>
      </c>
      <c r="BS2324"/>
      <c r="BT2324" t="s">
        <v>117</v>
      </c>
      <c r="BU2324">
        <v>76629</v>
      </c>
    </row>
    <row r="2325" spans="1:78" s="10" customFormat="1" x14ac:dyDescent="0.2">
      <c r="A2325" t="s">
        <v>161</v>
      </c>
      <c r="B2325"/>
      <c r="C2325" t="s">
        <v>1482</v>
      </c>
      <c r="D2325" t="s">
        <v>64</v>
      </c>
      <c r="E2325" t="s">
        <v>112</v>
      </c>
      <c r="F2325" t="s">
        <v>128</v>
      </c>
      <c r="G2325" t="s">
        <v>112</v>
      </c>
      <c r="H2325" t="s">
        <v>128</v>
      </c>
      <c r="I2325"/>
      <c r="J2325"/>
      <c r="K2325"/>
      <c r="L2325"/>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v>13.7</v>
      </c>
      <c r="BF2325">
        <v>8.6</v>
      </c>
      <c r="BG2325">
        <v>7.9</v>
      </c>
      <c r="BH2325">
        <v>8.6</v>
      </c>
      <c r="BI2325"/>
      <c r="BJ2325"/>
      <c r="BK2325"/>
      <c r="BL2325"/>
      <c r="BM2325"/>
      <c r="BN2325"/>
      <c r="BO2325"/>
      <c r="BP2325"/>
      <c r="BQ2325"/>
      <c r="BR2325" t="s">
        <v>58</v>
      </c>
      <c r="BS2325"/>
      <c r="BT2325" t="s">
        <v>117</v>
      </c>
      <c r="BU2325">
        <v>76629</v>
      </c>
      <c r="BV2325"/>
      <c r="BW2325"/>
      <c r="BX2325"/>
      <c r="BY2325"/>
      <c r="BZ2325"/>
    </row>
    <row r="2326" spans="1:78" s="10" customFormat="1" x14ac:dyDescent="0.2">
      <c r="A2326" t="s">
        <v>162</v>
      </c>
      <c r="B2326"/>
      <c r="C2326" t="s">
        <v>1482</v>
      </c>
      <c r="D2326" t="s">
        <v>64</v>
      </c>
      <c r="E2326" t="s">
        <v>112</v>
      </c>
      <c r="F2326" t="s">
        <v>128</v>
      </c>
      <c r="G2326" t="s">
        <v>112</v>
      </c>
      <c r="H2326" t="s">
        <v>128</v>
      </c>
      <c r="I2326"/>
      <c r="J2326"/>
      <c r="K2326"/>
      <c r="L2326"/>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v>13.9</v>
      </c>
      <c r="BB2326"/>
      <c r="BC2326">
        <v>11.2</v>
      </c>
      <c r="BD2326">
        <v>11</v>
      </c>
      <c r="BE2326"/>
      <c r="BF2326"/>
      <c r="BG2326"/>
      <c r="BH2326"/>
      <c r="BI2326"/>
      <c r="BJ2326"/>
      <c r="BK2326"/>
      <c r="BL2326"/>
      <c r="BM2326"/>
      <c r="BN2326"/>
      <c r="BO2326"/>
      <c r="BP2326"/>
      <c r="BQ2326"/>
      <c r="BR2326" t="s">
        <v>58</v>
      </c>
      <c r="BS2326"/>
      <c r="BT2326" t="s">
        <v>117</v>
      </c>
      <c r="BU2326">
        <v>76629</v>
      </c>
      <c r="BV2326"/>
      <c r="BW2326"/>
      <c r="BX2326" s="21"/>
      <c r="BY2326" s="21"/>
      <c r="BZ2326" s="21"/>
    </row>
    <row r="2327" spans="1:78" s="10" customFormat="1" x14ac:dyDescent="0.2">
      <c r="A2327" t="s">
        <v>163</v>
      </c>
      <c r="B2327"/>
      <c r="C2327" t="s">
        <v>1482</v>
      </c>
      <c r="D2327" t="s">
        <v>64</v>
      </c>
      <c r="E2327" t="s">
        <v>112</v>
      </c>
      <c r="F2327" t="s">
        <v>128</v>
      </c>
      <c r="G2327" t="s">
        <v>112</v>
      </c>
      <c r="H2327" t="s">
        <v>128</v>
      </c>
      <c r="I2327"/>
      <c r="J2327"/>
      <c r="K2327"/>
      <c r="L2327"/>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v>6.6</v>
      </c>
      <c r="AW2327">
        <v>12</v>
      </c>
      <c r="AX2327">
        <v>7.8</v>
      </c>
      <c r="AY2327">
        <v>9.1999999999999993</v>
      </c>
      <c r="AZ2327">
        <v>9.1999999999999993</v>
      </c>
      <c r="BA2327"/>
      <c r="BB2327">
        <v>9.9</v>
      </c>
      <c r="BC2327">
        <v>10.3</v>
      </c>
      <c r="BD2327">
        <v>10.3</v>
      </c>
      <c r="BE2327"/>
      <c r="BF2327"/>
      <c r="BG2327"/>
      <c r="BH2327"/>
      <c r="BI2327"/>
      <c r="BJ2327"/>
      <c r="BK2327"/>
      <c r="BL2327"/>
      <c r="BM2327"/>
      <c r="BN2327"/>
      <c r="BO2327"/>
      <c r="BP2327"/>
      <c r="BQ2327"/>
      <c r="BR2327" t="s">
        <v>58</v>
      </c>
      <c r="BS2327"/>
      <c r="BT2327" t="s">
        <v>117</v>
      </c>
      <c r="BU2327">
        <v>76629</v>
      </c>
      <c r="BV2327"/>
      <c r="BW2327"/>
      <c r="BX2327" s="21"/>
      <c r="BY2327" s="21"/>
      <c r="BZ2327" s="21"/>
    </row>
    <row r="2328" spans="1:78" s="10" customFormat="1" x14ac:dyDescent="0.2">
      <c r="A2328" t="s">
        <v>164</v>
      </c>
      <c r="B2328"/>
      <c r="C2328" t="s">
        <v>1482</v>
      </c>
      <c r="D2328" t="s">
        <v>64</v>
      </c>
      <c r="E2328" t="s">
        <v>112</v>
      </c>
      <c r="F2328" t="s">
        <v>128</v>
      </c>
      <c r="G2328" t="s">
        <v>112</v>
      </c>
      <c r="H2328" t="s">
        <v>128</v>
      </c>
      <c r="I2328"/>
      <c r="J2328"/>
      <c r="K2328"/>
      <c r="L2328"/>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v>13.8</v>
      </c>
      <c r="BB2328">
        <v>9.9</v>
      </c>
      <c r="BC2328">
        <v>10.4</v>
      </c>
      <c r="BD2328">
        <v>10.4</v>
      </c>
      <c r="BE2328">
        <v>14.6</v>
      </c>
      <c r="BF2328">
        <v>9.8000000000000007</v>
      </c>
      <c r="BG2328">
        <v>7.9</v>
      </c>
      <c r="BH2328">
        <v>9.8000000000000007</v>
      </c>
      <c r="BI2328"/>
      <c r="BJ2328"/>
      <c r="BK2328"/>
      <c r="BL2328"/>
      <c r="BM2328"/>
      <c r="BN2328"/>
      <c r="BO2328"/>
      <c r="BP2328"/>
      <c r="BQ2328"/>
      <c r="BR2328" t="s">
        <v>58</v>
      </c>
      <c r="BS2328"/>
      <c r="BT2328" t="s">
        <v>117</v>
      </c>
      <c r="BU2328">
        <v>76629</v>
      </c>
      <c r="BV2328"/>
      <c r="BW2328"/>
      <c r="BX2328" s="21"/>
      <c r="BY2328" s="21"/>
      <c r="BZ2328" s="21"/>
    </row>
    <row r="2329" spans="1:78" s="10" customFormat="1" x14ac:dyDescent="0.2">
      <c r="A2329" t="s">
        <v>165</v>
      </c>
      <c r="B2329"/>
      <c r="C2329" t="s">
        <v>1482</v>
      </c>
      <c r="D2329" t="s">
        <v>64</v>
      </c>
      <c r="E2329" t="s">
        <v>112</v>
      </c>
      <c r="F2329" t="s">
        <v>128</v>
      </c>
      <c r="G2329" t="s">
        <v>112</v>
      </c>
      <c r="H2329" t="s">
        <v>128</v>
      </c>
      <c r="I2329"/>
      <c r="J2329"/>
      <c r="K2329"/>
      <c r="L2329"/>
      <c r="M2329"/>
      <c r="N2329"/>
      <c r="O2329"/>
      <c r="P2329"/>
      <c r="Q2329"/>
      <c r="R2329"/>
      <c r="S2329"/>
      <c r="T2329"/>
      <c r="U2329"/>
      <c r="V2329"/>
      <c r="W2329"/>
      <c r="X2329"/>
      <c r="Y2329"/>
      <c r="Z2329"/>
      <c r="AA2329"/>
      <c r="AB2329"/>
      <c r="AC2329"/>
      <c r="AD2329"/>
      <c r="AE2329"/>
      <c r="AF2329"/>
      <c r="AG2329"/>
      <c r="AH2329"/>
      <c r="AI2329"/>
      <c r="AJ2329"/>
      <c r="AK2329">
        <v>5.9</v>
      </c>
      <c r="AL2329"/>
      <c r="AM2329"/>
      <c r="AN2329">
        <v>2.9</v>
      </c>
      <c r="AO2329"/>
      <c r="AP2329"/>
      <c r="AQ2329"/>
      <c r="AR2329">
        <v>4.9000000000000004</v>
      </c>
      <c r="AS2329">
        <v>10.9</v>
      </c>
      <c r="AT2329"/>
      <c r="AU2329"/>
      <c r="AV2329">
        <v>7.6</v>
      </c>
      <c r="AW2329">
        <v>11.6</v>
      </c>
      <c r="AX2329">
        <v>8.3000000000000007</v>
      </c>
      <c r="AY2329"/>
      <c r="AZ2329">
        <v>8.3000000000000007</v>
      </c>
      <c r="BA2329"/>
      <c r="BB2329"/>
      <c r="BC2329">
        <v>9.5</v>
      </c>
      <c r="BD2329">
        <v>9.5</v>
      </c>
      <c r="BE2329">
        <v>12</v>
      </c>
      <c r="BF2329">
        <v>8.9</v>
      </c>
      <c r="BG2329">
        <v>8</v>
      </c>
      <c r="BH2329">
        <v>8.9</v>
      </c>
      <c r="BI2329"/>
      <c r="BJ2329"/>
      <c r="BK2329"/>
      <c r="BL2329"/>
      <c r="BM2329"/>
      <c r="BN2329"/>
      <c r="BO2329"/>
      <c r="BP2329"/>
      <c r="BQ2329"/>
      <c r="BR2329" t="s">
        <v>58</v>
      </c>
      <c r="BS2329"/>
      <c r="BT2329" t="s">
        <v>117</v>
      </c>
      <c r="BU2329">
        <v>76629</v>
      </c>
      <c r="BV2329"/>
      <c r="BW2329"/>
      <c r="BX2329" s="21"/>
      <c r="BY2329" s="21"/>
      <c r="BZ2329" s="21"/>
    </row>
    <row r="2330" spans="1:78" s="10" customFormat="1" x14ac:dyDescent="0.2">
      <c r="A2330" t="s">
        <v>2203</v>
      </c>
      <c r="B2330"/>
      <c r="C2330" t="s">
        <v>1482</v>
      </c>
      <c r="D2330" t="s">
        <v>64</v>
      </c>
      <c r="E2330" t="s">
        <v>112</v>
      </c>
      <c r="F2330" t="s">
        <v>128</v>
      </c>
      <c r="G2330" t="s">
        <v>112</v>
      </c>
      <c r="H2330" t="s">
        <v>128</v>
      </c>
      <c r="I2330"/>
      <c r="J2330"/>
      <c r="K2330"/>
      <c r="L2330"/>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v>11.1</v>
      </c>
      <c r="BF2330"/>
      <c r="BG2330"/>
      <c r="BH2330">
        <v>7.5</v>
      </c>
      <c r="BI2330"/>
      <c r="BJ2330"/>
      <c r="BK2330"/>
      <c r="BL2330"/>
      <c r="BM2330"/>
      <c r="BN2330"/>
      <c r="BO2330"/>
      <c r="BP2330"/>
      <c r="BQ2330"/>
      <c r="BR2330" t="s">
        <v>67</v>
      </c>
      <c r="BS2330" s="1">
        <v>44820</v>
      </c>
      <c r="BT2330" t="s">
        <v>2196</v>
      </c>
      <c r="BU2330">
        <v>2905</v>
      </c>
      <c r="BV2330"/>
      <c r="BW2330"/>
    </row>
    <row r="2331" spans="1:78" s="10" customFormat="1" x14ac:dyDescent="0.2">
      <c r="A2331" t="s">
        <v>2201</v>
      </c>
      <c r="B2331"/>
      <c r="C2331" t="s">
        <v>1482</v>
      </c>
      <c r="D2331" t="s">
        <v>64</v>
      </c>
      <c r="E2331" t="s">
        <v>112</v>
      </c>
      <c r="F2331" t="s">
        <v>128</v>
      </c>
      <c r="G2331" t="s">
        <v>112</v>
      </c>
      <c r="H2331" t="s">
        <v>128</v>
      </c>
      <c r="I2331"/>
      <c r="J2331"/>
      <c r="K2331"/>
      <c r="L2331"/>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v>9.35</v>
      </c>
      <c r="AX2331">
        <v>6.3</v>
      </c>
      <c r="AY2331">
        <v>7.2</v>
      </c>
      <c r="AZ2331">
        <v>7.2</v>
      </c>
      <c r="BA2331"/>
      <c r="BB2331"/>
      <c r="BC2331"/>
      <c r="BD2331"/>
      <c r="BE2331"/>
      <c r="BF2331"/>
      <c r="BG2331"/>
      <c r="BH2331"/>
      <c r="BI2331"/>
      <c r="BJ2331"/>
      <c r="BK2331"/>
      <c r="BL2331"/>
      <c r="BM2331"/>
      <c r="BN2331"/>
      <c r="BO2331"/>
      <c r="BP2331"/>
      <c r="BQ2331"/>
      <c r="BR2331" t="s">
        <v>67</v>
      </c>
      <c r="BS2331" s="1">
        <v>44820</v>
      </c>
      <c r="BT2331" t="s">
        <v>2196</v>
      </c>
      <c r="BU2331">
        <v>2905</v>
      </c>
      <c r="BV2331"/>
      <c r="BW2331"/>
    </row>
    <row r="2332" spans="1:78" s="10" customFormat="1" x14ac:dyDescent="0.2">
      <c r="A2332" t="s">
        <v>2202</v>
      </c>
      <c r="B2332"/>
      <c r="C2332" t="s">
        <v>1482</v>
      </c>
      <c r="D2332" t="s">
        <v>64</v>
      </c>
      <c r="E2332" t="s">
        <v>112</v>
      </c>
      <c r="F2332" t="s">
        <v>128</v>
      </c>
      <c r="G2332" t="s">
        <v>112</v>
      </c>
      <c r="H2332" t="s">
        <v>128</v>
      </c>
      <c r="I2332"/>
      <c r="J2332"/>
      <c r="K2332"/>
      <c r="L2332"/>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v>11.4</v>
      </c>
      <c r="BB2332">
        <v>8.1</v>
      </c>
      <c r="BC2332">
        <v>8.6999999999999993</v>
      </c>
      <c r="BD2332">
        <v>8.6999999999999993</v>
      </c>
      <c r="BE2332"/>
      <c r="BF2332"/>
      <c r="BG2332"/>
      <c r="BH2332"/>
      <c r="BI2332"/>
      <c r="BJ2332"/>
      <c r="BK2332"/>
      <c r="BL2332"/>
      <c r="BM2332"/>
      <c r="BN2332"/>
      <c r="BO2332"/>
      <c r="BP2332"/>
      <c r="BQ2332"/>
      <c r="BR2332" t="s">
        <v>67</v>
      </c>
      <c r="BS2332" s="1">
        <v>44820</v>
      </c>
      <c r="BT2332" t="s">
        <v>2196</v>
      </c>
      <c r="BU2332">
        <v>2905</v>
      </c>
      <c r="BV2332"/>
      <c r="BW2332"/>
    </row>
    <row r="2333" spans="1:78" s="10" customFormat="1" x14ac:dyDescent="0.2">
      <c r="A2333" t="s">
        <v>2204</v>
      </c>
      <c r="B2333"/>
      <c r="C2333" t="s">
        <v>1482</v>
      </c>
      <c r="D2333" t="s">
        <v>64</v>
      </c>
      <c r="E2333" t="s">
        <v>112</v>
      </c>
      <c r="F2333" t="s">
        <v>128</v>
      </c>
      <c r="G2333" t="s">
        <v>112</v>
      </c>
      <c r="H2333" t="s">
        <v>128</v>
      </c>
      <c r="I2333"/>
      <c r="J2333"/>
      <c r="K2333"/>
      <c r="L2333"/>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v>10.199999999999999</v>
      </c>
      <c r="BF2333"/>
      <c r="BG2333"/>
      <c r="BH2333">
        <v>6.15</v>
      </c>
      <c r="BI2333"/>
      <c r="BJ2333"/>
      <c r="BK2333"/>
      <c r="BL2333"/>
      <c r="BM2333"/>
      <c r="BN2333"/>
      <c r="BO2333"/>
      <c r="BP2333"/>
      <c r="BQ2333"/>
      <c r="BR2333" t="s">
        <v>67</v>
      </c>
      <c r="BS2333" s="1">
        <v>44820</v>
      </c>
      <c r="BT2333" t="s">
        <v>2196</v>
      </c>
      <c r="BU2333">
        <v>2905</v>
      </c>
      <c r="BV2333"/>
      <c r="BW2333"/>
    </row>
    <row r="2334" spans="1:78" s="10" customFormat="1" x14ac:dyDescent="0.2">
      <c r="A2334" t="s">
        <v>2198</v>
      </c>
      <c r="B2334"/>
      <c r="C2334" t="s">
        <v>1482</v>
      </c>
      <c r="D2334" t="s">
        <v>64</v>
      </c>
      <c r="E2334" t="s">
        <v>112</v>
      </c>
      <c r="F2334" t="s">
        <v>128</v>
      </c>
      <c r="G2334" t="s">
        <v>112</v>
      </c>
      <c r="H2334" t="s">
        <v>128</v>
      </c>
      <c r="I2334"/>
      <c r="J2334"/>
      <c r="K2334"/>
      <c r="L2334"/>
      <c r="M2334"/>
      <c r="N2334"/>
      <c r="O2334"/>
      <c r="P2334"/>
      <c r="Q2334">
        <v>7.5</v>
      </c>
      <c r="R2334"/>
      <c r="S2334"/>
      <c r="T2334">
        <v>5.25</v>
      </c>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t="s">
        <v>67</v>
      </c>
      <c r="BS2334" s="1">
        <v>44820</v>
      </c>
      <c r="BT2334" t="s">
        <v>2196</v>
      </c>
      <c r="BU2334">
        <v>2905</v>
      </c>
      <c r="BV2334"/>
      <c r="BW2334"/>
    </row>
    <row r="2335" spans="1:78" s="10" customFormat="1" x14ac:dyDescent="0.2">
      <c r="A2335" t="s">
        <v>166</v>
      </c>
      <c r="B2335"/>
      <c r="C2335" t="s">
        <v>1482</v>
      </c>
      <c r="D2335" t="s">
        <v>64</v>
      </c>
      <c r="E2335" t="s">
        <v>112</v>
      </c>
      <c r="F2335" t="s">
        <v>128</v>
      </c>
      <c r="G2335" t="s">
        <v>112</v>
      </c>
      <c r="H2335" t="s">
        <v>128</v>
      </c>
      <c r="I2335"/>
      <c r="J2335"/>
      <c r="K2335"/>
      <c r="L2335"/>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v>11.89</v>
      </c>
      <c r="BF2335">
        <v>7.96</v>
      </c>
      <c r="BG2335">
        <v>7.44</v>
      </c>
      <c r="BH2335">
        <v>7.96</v>
      </c>
      <c r="BI2335"/>
      <c r="BJ2335"/>
      <c r="BK2335"/>
      <c r="BL2335"/>
      <c r="BM2335"/>
      <c r="BN2335"/>
      <c r="BO2335"/>
      <c r="BP2335"/>
      <c r="BQ2335"/>
      <c r="BR2335" t="s">
        <v>58</v>
      </c>
      <c r="BS2335"/>
      <c r="BT2335" t="s">
        <v>117</v>
      </c>
      <c r="BU2335">
        <v>76629</v>
      </c>
      <c r="BV2335"/>
      <c r="BW2335"/>
    </row>
    <row r="2336" spans="1:78" s="10" customFormat="1" x14ac:dyDescent="0.2">
      <c r="A2336" t="s">
        <v>167</v>
      </c>
      <c r="B2336"/>
      <c r="C2336" t="s">
        <v>1482</v>
      </c>
      <c r="D2336" t="s">
        <v>64</v>
      </c>
      <c r="E2336" t="s">
        <v>112</v>
      </c>
      <c r="F2336" t="s">
        <v>128</v>
      </c>
      <c r="G2336" t="s">
        <v>112</v>
      </c>
      <c r="H2336" t="s">
        <v>128</v>
      </c>
      <c r="I2336"/>
      <c r="J2336"/>
      <c r="K2336"/>
      <c r="L2336"/>
      <c r="M2336"/>
      <c r="N2336"/>
      <c r="O2336"/>
      <c r="P2336"/>
      <c r="Q2336"/>
      <c r="R2336"/>
      <c r="S2336"/>
      <c r="T2336"/>
      <c r="U2336"/>
      <c r="V2336"/>
      <c r="W2336"/>
      <c r="X2336"/>
      <c r="Y2336"/>
      <c r="Z2336"/>
      <c r="AA2336"/>
      <c r="AB2336"/>
      <c r="AC2336"/>
      <c r="AD2336"/>
      <c r="AE2336"/>
      <c r="AF2336"/>
      <c r="AG2336"/>
      <c r="AH2336"/>
      <c r="AI2336"/>
      <c r="AJ2336"/>
      <c r="AK2336">
        <v>8.17</v>
      </c>
      <c r="AL2336"/>
      <c r="AM2336"/>
      <c r="AN2336">
        <v>3.99</v>
      </c>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t="s">
        <v>58</v>
      </c>
      <c r="BS2336"/>
      <c r="BT2336" t="s">
        <v>117</v>
      </c>
      <c r="BU2336">
        <v>76629</v>
      </c>
      <c r="BV2336"/>
      <c r="BW2336"/>
    </row>
    <row r="2337" spans="1:78" s="10" customFormat="1" x14ac:dyDescent="0.2">
      <c r="A2337" t="s">
        <v>168</v>
      </c>
      <c r="B2337"/>
      <c r="C2337" t="s">
        <v>1482</v>
      </c>
      <c r="D2337" t="s">
        <v>64</v>
      </c>
      <c r="E2337" t="s">
        <v>112</v>
      </c>
      <c r="F2337" t="s">
        <v>128</v>
      </c>
      <c r="G2337" t="s">
        <v>112</v>
      </c>
      <c r="H2337" t="s">
        <v>128</v>
      </c>
      <c r="I2337"/>
      <c r="J2337"/>
      <c r="K2337"/>
      <c r="L2337"/>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v>11.78</v>
      </c>
      <c r="BF2337">
        <v>8.5</v>
      </c>
      <c r="BG2337">
        <v>7.45</v>
      </c>
      <c r="BH2337">
        <v>8.5</v>
      </c>
      <c r="BI2337"/>
      <c r="BJ2337"/>
      <c r="BK2337"/>
      <c r="BL2337"/>
      <c r="BM2337"/>
      <c r="BN2337"/>
      <c r="BO2337"/>
      <c r="BP2337"/>
      <c r="BQ2337"/>
      <c r="BR2337" t="s">
        <v>58</v>
      </c>
      <c r="BS2337"/>
      <c r="BT2337" t="s">
        <v>117</v>
      </c>
      <c r="BU2337">
        <v>76629</v>
      </c>
      <c r="BV2337"/>
      <c r="BW2337"/>
    </row>
    <row r="2338" spans="1:78" s="10" customFormat="1" x14ac:dyDescent="0.2">
      <c r="A2338" t="s">
        <v>169</v>
      </c>
      <c r="B2338"/>
      <c r="C2338" t="s">
        <v>1482</v>
      </c>
      <c r="D2338" t="s">
        <v>64</v>
      </c>
      <c r="E2338" t="s">
        <v>112</v>
      </c>
      <c r="F2338" t="s">
        <v>128</v>
      </c>
      <c r="G2338" t="s">
        <v>112</v>
      </c>
      <c r="H2338" t="s">
        <v>128</v>
      </c>
      <c r="I2338"/>
      <c r="J2338"/>
      <c r="K2338"/>
      <c r="L2338"/>
      <c r="M2338"/>
      <c r="N2338"/>
      <c r="O2338"/>
      <c r="P2338"/>
      <c r="Q2338"/>
      <c r="R2338"/>
      <c r="S2338"/>
      <c r="T2338"/>
      <c r="U2338"/>
      <c r="V2338"/>
      <c r="W2338"/>
      <c r="X2338"/>
      <c r="Y2338"/>
      <c r="Z2338"/>
      <c r="AA2338"/>
      <c r="AB2338"/>
      <c r="AC2338">
        <v>12.14</v>
      </c>
      <c r="AD2338"/>
      <c r="AE2338"/>
      <c r="AF2338">
        <v>15.05</v>
      </c>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t="s">
        <v>58</v>
      </c>
      <c r="BS2338"/>
      <c r="BT2338" t="s">
        <v>117</v>
      </c>
      <c r="BU2338">
        <v>76629</v>
      </c>
      <c r="BV2338"/>
      <c r="BW2338"/>
    </row>
    <row r="2339" spans="1:78" s="10" customFormat="1" x14ac:dyDescent="0.2">
      <c r="A2339" t="s">
        <v>170</v>
      </c>
      <c r="B2339"/>
      <c r="C2339" t="s">
        <v>1482</v>
      </c>
      <c r="D2339" t="s">
        <v>64</v>
      </c>
      <c r="E2339" t="s">
        <v>112</v>
      </c>
      <c r="F2339" t="s">
        <v>128</v>
      </c>
      <c r="G2339" t="s">
        <v>112</v>
      </c>
      <c r="H2339" t="s">
        <v>128</v>
      </c>
      <c r="I2339"/>
      <c r="J2339"/>
      <c r="K2339"/>
      <c r="L2339"/>
      <c r="M2339"/>
      <c r="N2339"/>
      <c r="O2339"/>
      <c r="P2339"/>
      <c r="Q2339"/>
      <c r="R2339"/>
      <c r="S2339"/>
      <c r="T2339"/>
      <c r="U2339">
        <v>9.7799999999999994</v>
      </c>
      <c r="V2339"/>
      <c r="W2339"/>
      <c r="X2339">
        <v>9.14</v>
      </c>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t="s">
        <v>58</v>
      </c>
      <c r="BS2339"/>
      <c r="BT2339" t="s">
        <v>117</v>
      </c>
      <c r="BU2339">
        <v>76629</v>
      </c>
      <c r="BV2339"/>
      <c r="BW2339"/>
    </row>
    <row r="2340" spans="1:78" s="10" customFormat="1" x14ac:dyDescent="0.2">
      <c r="A2340" t="s">
        <v>171</v>
      </c>
      <c r="B2340"/>
      <c r="C2340" t="s">
        <v>1482</v>
      </c>
      <c r="D2340" t="s">
        <v>64</v>
      </c>
      <c r="E2340" t="s">
        <v>112</v>
      </c>
      <c r="F2340" t="s">
        <v>128</v>
      </c>
      <c r="G2340" t="s">
        <v>112</v>
      </c>
      <c r="H2340" t="s">
        <v>128</v>
      </c>
      <c r="I2340"/>
      <c r="J2340"/>
      <c r="K2340"/>
      <c r="L2340"/>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v>6.83</v>
      </c>
      <c r="AW2340">
        <v>11.14</v>
      </c>
      <c r="AX2340">
        <v>7.22</v>
      </c>
      <c r="AY2340">
        <v>8.8699999999999992</v>
      </c>
      <c r="AZ2340">
        <v>8.8699999999999992</v>
      </c>
      <c r="BA2340"/>
      <c r="BB2340">
        <v>9.75</v>
      </c>
      <c r="BC2340"/>
      <c r="BD2340">
        <v>9.75</v>
      </c>
      <c r="BE2340">
        <v>13.33</v>
      </c>
      <c r="BF2340"/>
      <c r="BG2340">
        <v>6.17</v>
      </c>
      <c r="BH2340">
        <v>6.17</v>
      </c>
      <c r="BI2340"/>
      <c r="BJ2340"/>
      <c r="BK2340"/>
      <c r="BL2340"/>
      <c r="BM2340"/>
      <c r="BN2340"/>
      <c r="BO2340"/>
      <c r="BP2340"/>
      <c r="BQ2340"/>
      <c r="BR2340" t="s">
        <v>58</v>
      </c>
      <c r="BS2340"/>
      <c r="BT2340" t="s">
        <v>117</v>
      </c>
      <c r="BU2340">
        <v>76629</v>
      </c>
      <c r="BV2340"/>
      <c r="BW2340"/>
    </row>
    <row r="2341" spans="1:78" s="10" customFormat="1" x14ac:dyDescent="0.2">
      <c r="A2341" t="s">
        <v>172</v>
      </c>
      <c r="B2341"/>
      <c r="C2341" t="s">
        <v>1482</v>
      </c>
      <c r="D2341" t="s">
        <v>64</v>
      </c>
      <c r="E2341" t="s">
        <v>112</v>
      </c>
      <c r="F2341" t="s">
        <v>128</v>
      </c>
      <c r="G2341" t="s">
        <v>112</v>
      </c>
      <c r="H2341" t="s">
        <v>128</v>
      </c>
      <c r="I2341"/>
      <c r="J2341"/>
      <c r="K2341"/>
      <c r="L2341"/>
      <c r="M2341"/>
      <c r="N2341"/>
      <c r="O2341"/>
      <c r="P2341"/>
      <c r="Q2341"/>
      <c r="R2341"/>
      <c r="S2341"/>
      <c r="T2341"/>
      <c r="U2341"/>
      <c r="V2341"/>
      <c r="W2341"/>
      <c r="X2341"/>
      <c r="Y2341"/>
      <c r="Z2341"/>
      <c r="AA2341"/>
      <c r="AB2341"/>
      <c r="AC2341"/>
      <c r="AD2341"/>
      <c r="AE2341"/>
      <c r="AF2341"/>
      <c r="AG2341"/>
      <c r="AH2341"/>
      <c r="AI2341"/>
      <c r="AJ2341"/>
      <c r="AK2341"/>
      <c r="AL2341"/>
      <c r="AM2341"/>
      <c r="AN2341"/>
      <c r="AO2341">
        <v>8.5</v>
      </c>
      <c r="AP2341"/>
      <c r="AQ2341"/>
      <c r="AR2341">
        <v>4.51</v>
      </c>
      <c r="AS2341"/>
      <c r="AT2341"/>
      <c r="AU2341"/>
      <c r="AV2341"/>
      <c r="AW2341"/>
      <c r="AX2341"/>
      <c r="AY2341"/>
      <c r="AZ2341"/>
      <c r="BA2341"/>
      <c r="BB2341"/>
      <c r="BC2341"/>
      <c r="BD2341"/>
      <c r="BE2341"/>
      <c r="BF2341"/>
      <c r="BG2341"/>
      <c r="BH2341"/>
      <c r="BI2341"/>
      <c r="BJ2341"/>
      <c r="BK2341"/>
      <c r="BL2341"/>
      <c r="BM2341"/>
      <c r="BN2341"/>
      <c r="BO2341"/>
      <c r="BP2341"/>
      <c r="BQ2341"/>
      <c r="BR2341" t="s">
        <v>58</v>
      </c>
      <c r="BS2341"/>
      <c r="BT2341" t="s">
        <v>117</v>
      </c>
      <c r="BU2341">
        <v>76629</v>
      </c>
      <c r="BV2341"/>
      <c r="BW2341"/>
    </row>
    <row r="2342" spans="1:78" s="10" customFormat="1" x14ac:dyDescent="0.2">
      <c r="A2342" t="s">
        <v>173</v>
      </c>
      <c r="B2342"/>
      <c r="C2342" t="s">
        <v>1482</v>
      </c>
      <c r="D2342" t="s">
        <v>64</v>
      </c>
      <c r="E2342" t="s">
        <v>112</v>
      </c>
      <c r="F2342" t="s">
        <v>128</v>
      </c>
      <c r="G2342" t="s">
        <v>112</v>
      </c>
      <c r="H2342" t="s">
        <v>128</v>
      </c>
      <c r="I2342"/>
      <c r="J2342"/>
      <c r="K2342"/>
      <c r="L2342"/>
      <c r="M2342"/>
      <c r="N2342"/>
      <c r="O2342"/>
      <c r="P2342"/>
      <c r="Q2342"/>
      <c r="R2342"/>
      <c r="S2342"/>
      <c r="T2342"/>
      <c r="U2342"/>
      <c r="V2342"/>
      <c r="W2342"/>
      <c r="X2342"/>
      <c r="Y2342">
        <v>10.93</v>
      </c>
      <c r="Z2342"/>
      <c r="AA2342"/>
      <c r="AB2342">
        <v>11.2</v>
      </c>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t="s">
        <v>58</v>
      </c>
      <c r="BS2342"/>
      <c r="BT2342" t="s">
        <v>117</v>
      </c>
      <c r="BU2342">
        <v>76629</v>
      </c>
      <c r="BV2342"/>
      <c r="BW2342"/>
    </row>
    <row r="2343" spans="1:78" s="10" customFormat="1" x14ac:dyDescent="0.2">
      <c r="A2343" t="s">
        <v>174</v>
      </c>
      <c r="B2343"/>
      <c r="C2343" t="s">
        <v>1482</v>
      </c>
      <c r="D2343" t="s">
        <v>64</v>
      </c>
      <c r="E2343" t="s">
        <v>112</v>
      </c>
      <c r="F2343" t="s">
        <v>128</v>
      </c>
      <c r="G2343" t="s">
        <v>112</v>
      </c>
      <c r="H2343" t="s">
        <v>128</v>
      </c>
      <c r="I2343"/>
      <c r="J2343"/>
      <c r="K2343"/>
      <c r="L2343"/>
      <c r="M2343"/>
      <c r="N2343"/>
      <c r="O2343"/>
      <c r="P2343"/>
      <c r="Q2343"/>
      <c r="R2343"/>
      <c r="S2343"/>
      <c r="T2343"/>
      <c r="U2343"/>
      <c r="V2343"/>
      <c r="W2343"/>
      <c r="X2343"/>
      <c r="Y2343">
        <v>11.08</v>
      </c>
      <c r="Z2343"/>
      <c r="AA2343"/>
      <c r="AB2343">
        <v>11.76</v>
      </c>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t="s">
        <v>58</v>
      </c>
      <c r="BS2343"/>
      <c r="BT2343" t="s">
        <v>117</v>
      </c>
      <c r="BU2343">
        <v>76629</v>
      </c>
      <c r="BV2343"/>
      <c r="BW2343"/>
    </row>
    <row r="2344" spans="1:78" s="10" customFormat="1" x14ac:dyDescent="0.2">
      <c r="A2344" t="s">
        <v>175</v>
      </c>
      <c r="B2344"/>
      <c r="C2344" t="s">
        <v>1482</v>
      </c>
      <c r="D2344" t="s">
        <v>64</v>
      </c>
      <c r="E2344" t="s">
        <v>112</v>
      </c>
      <c r="F2344" t="s">
        <v>128</v>
      </c>
      <c r="G2344" t="s">
        <v>112</v>
      </c>
      <c r="H2344" t="s">
        <v>128</v>
      </c>
      <c r="I2344"/>
      <c r="J2344"/>
      <c r="K2344"/>
      <c r="L234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v>12.56</v>
      </c>
      <c r="BB2344">
        <v>9.6199999999999992</v>
      </c>
      <c r="BC2344">
        <v>9.7200000000000006</v>
      </c>
      <c r="BD2344">
        <v>9.7200000000000006</v>
      </c>
      <c r="BE2344"/>
      <c r="BF2344"/>
      <c r="BG2344"/>
      <c r="BH2344"/>
      <c r="BI2344"/>
      <c r="BJ2344"/>
      <c r="BK2344"/>
      <c r="BL2344"/>
      <c r="BM2344"/>
      <c r="BN2344"/>
      <c r="BO2344"/>
      <c r="BP2344"/>
      <c r="BQ2344"/>
      <c r="BR2344" t="s">
        <v>58</v>
      </c>
      <c r="BS2344"/>
      <c r="BT2344" t="s">
        <v>117</v>
      </c>
      <c r="BU2344">
        <v>76629</v>
      </c>
      <c r="BV2344"/>
      <c r="BW2344"/>
    </row>
    <row r="2345" spans="1:78" x14ac:dyDescent="0.2">
      <c r="A2345" t="s">
        <v>176</v>
      </c>
      <c r="C2345" t="s">
        <v>1482</v>
      </c>
      <c r="D2345" t="s">
        <v>64</v>
      </c>
      <c r="E2345" t="s">
        <v>112</v>
      </c>
      <c r="F2345" t="s">
        <v>128</v>
      </c>
      <c r="G2345" t="s">
        <v>112</v>
      </c>
      <c r="H2345" t="s">
        <v>128</v>
      </c>
      <c r="AS2345">
        <v>12.05</v>
      </c>
      <c r="AV2345">
        <v>6.4850000000000003</v>
      </c>
      <c r="AX2345">
        <v>7.28</v>
      </c>
      <c r="AY2345">
        <v>8.5299999999999994</v>
      </c>
      <c r="AZ2345">
        <v>8.5299999999999994</v>
      </c>
      <c r="BA2345">
        <v>13.55</v>
      </c>
      <c r="BB2345">
        <v>10.4</v>
      </c>
      <c r="BC2345">
        <v>10.18</v>
      </c>
      <c r="BD2345">
        <v>10.4</v>
      </c>
      <c r="BE2345">
        <v>12.23</v>
      </c>
      <c r="BF2345">
        <v>8.65</v>
      </c>
      <c r="BG2345">
        <v>7.55</v>
      </c>
      <c r="BH2345">
        <v>8.65</v>
      </c>
      <c r="BR2345" t="s">
        <v>58</v>
      </c>
      <c r="BS2345"/>
      <c r="BT2345" t="s">
        <v>117</v>
      </c>
      <c r="BU2345">
        <v>76629</v>
      </c>
      <c r="BX2345" s="10"/>
      <c r="BY2345" s="10"/>
      <c r="BZ2345" s="10"/>
    </row>
    <row r="2346" spans="1:78" s="10" customFormat="1" x14ac:dyDescent="0.2">
      <c r="A2346" t="s">
        <v>176</v>
      </c>
      <c r="B2346"/>
      <c r="C2346" t="s">
        <v>1482</v>
      </c>
      <c r="D2346" t="s">
        <v>64</v>
      </c>
      <c r="E2346" t="s">
        <v>112</v>
      </c>
      <c r="F2346" t="s">
        <v>128</v>
      </c>
      <c r="G2346" t="s">
        <v>112</v>
      </c>
      <c r="H2346" t="s">
        <v>128</v>
      </c>
      <c r="I2346"/>
      <c r="J2346"/>
      <c r="K2346"/>
      <c r="L2346"/>
      <c r="M2346"/>
      <c r="N2346"/>
      <c r="O2346"/>
      <c r="P2346"/>
      <c r="Q2346">
        <v>9.99</v>
      </c>
      <c r="R2346"/>
      <c r="S2346"/>
      <c r="T2346">
        <v>7.11</v>
      </c>
      <c r="U2346">
        <v>10.27</v>
      </c>
      <c r="V2346"/>
      <c r="W2346"/>
      <c r="X2346"/>
      <c r="Y2346">
        <v>10.37</v>
      </c>
      <c r="Z2346"/>
      <c r="AA2346"/>
      <c r="AB2346">
        <v>11.26</v>
      </c>
      <c r="AC2346">
        <v>11.99</v>
      </c>
      <c r="AD2346"/>
      <c r="AE2346"/>
      <c r="AF2346">
        <v>15.2</v>
      </c>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t="s">
        <v>58</v>
      </c>
      <c r="BS2346"/>
      <c r="BT2346" t="s">
        <v>117</v>
      </c>
      <c r="BU2346">
        <v>76629</v>
      </c>
      <c r="BV2346"/>
      <c r="BW2346"/>
    </row>
    <row r="2347" spans="1:78" s="10" customFormat="1" x14ac:dyDescent="0.2">
      <c r="A2347" t="s">
        <v>177</v>
      </c>
      <c r="B2347"/>
      <c r="C2347" t="s">
        <v>1482</v>
      </c>
      <c r="D2347" t="s">
        <v>64</v>
      </c>
      <c r="E2347" t="s">
        <v>112</v>
      </c>
      <c r="F2347" t="s">
        <v>128</v>
      </c>
      <c r="G2347" t="s">
        <v>112</v>
      </c>
      <c r="H2347" t="s">
        <v>128</v>
      </c>
      <c r="I2347"/>
      <c r="J2347"/>
      <c r="K2347"/>
      <c r="L2347"/>
      <c r="M2347"/>
      <c r="N2347"/>
      <c r="O2347"/>
      <c r="P2347"/>
      <c r="Q2347"/>
      <c r="R2347"/>
      <c r="S2347"/>
      <c r="T2347"/>
      <c r="U2347"/>
      <c r="V2347"/>
      <c r="W2347"/>
      <c r="X2347"/>
      <c r="Y2347"/>
      <c r="Z2347"/>
      <c r="AA2347"/>
      <c r="AB2347"/>
      <c r="AC2347">
        <v>10.61</v>
      </c>
      <c r="AD2347"/>
      <c r="AE2347"/>
      <c r="AF2347">
        <v>14.09</v>
      </c>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t="s">
        <v>58</v>
      </c>
      <c r="BS2347"/>
      <c r="BT2347" t="s">
        <v>117</v>
      </c>
      <c r="BU2347">
        <v>76629</v>
      </c>
      <c r="BV2347"/>
      <c r="BW2347"/>
    </row>
    <row r="2348" spans="1:78" s="10" customFormat="1" x14ac:dyDescent="0.2">
      <c r="A2348" t="s">
        <v>178</v>
      </c>
      <c r="B2348"/>
      <c r="C2348" t="s">
        <v>1482</v>
      </c>
      <c r="D2348" t="s">
        <v>64</v>
      </c>
      <c r="E2348" t="s">
        <v>112</v>
      </c>
      <c r="F2348" t="s">
        <v>128</v>
      </c>
      <c r="G2348" t="s">
        <v>112</v>
      </c>
      <c r="H2348" t="s">
        <v>128</v>
      </c>
      <c r="I2348"/>
      <c r="J2348"/>
      <c r="K2348"/>
      <c r="L2348"/>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v>10.96</v>
      </c>
      <c r="BB2348"/>
      <c r="BC2348"/>
      <c r="BD2348"/>
      <c r="BE2348">
        <v>13.19</v>
      </c>
      <c r="BF2348">
        <v>8.9</v>
      </c>
      <c r="BG2348">
        <v>8.09</v>
      </c>
      <c r="BH2348">
        <v>8.9</v>
      </c>
      <c r="BI2348"/>
      <c r="BJ2348"/>
      <c r="BK2348"/>
      <c r="BL2348"/>
      <c r="BM2348"/>
      <c r="BN2348"/>
      <c r="BO2348"/>
      <c r="BP2348"/>
      <c r="BQ2348"/>
      <c r="BR2348" t="s">
        <v>58</v>
      </c>
      <c r="BS2348"/>
      <c r="BT2348" t="s">
        <v>117</v>
      </c>
      <c r="BU2348">
        <v>76629</v>
      </c>
      <c r="BV2348"/>
      <c r="BW2348"/>
    </row>
    <row r="2349" spans="1:78" s="10" customFormat="1" x14ac:dyDescent="0.2">
      <c r="A2349" t="s">
        <v>180</v>
      </c>
      <c r="B2349"/>
      <c r="C2349" t="s">
        <v>1482</v>
      </c>
      <c r="D2349" t="s">
        <v>64</v>
      </c>
      <c r="E2349" t="s">
        <v>112</v>
      </c>
      <c r="F2349" t="s">
        <v>128</v>
      </c>
      <c r="G2349" t="s">
        <v>112</v>
      </c>
      <c r="H2349" t="s">
        <v>128</v>
      </c>
      <c r="I2349"/>
      <c r="J2349"/>
      <c r="K2349"/>
      <c r="L2349"/>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v>8.3800000000000008</v>
      </c>
      <c r="AY2349">
        <v>9.08</v>
      </c>
      <c r="AZ2349">
        <v>9.08</v>
      </c>
      <c r="BA2349">
        <v>11.87</v>
      </c>
      <c r="BB2349">
        <v>7.43</v>
      </c>
      <c r="BC2349">
        <v>9.4600000000000009</v>
      </c>
      <c r="BD2349">
        <v>9.4600000000000009</v>
      </c>
      <c r="BE2349">
        <v>12.09</v>
      </c>
      <c r="BF2349">
        <v>6.88</v>
      </c>
      <c r="BG2349">
        <v>5.29</v>
      </c>
      <c r="BH2349">
        <v>6.88</v>
      </c>
      <c r="BI2349"/>
      <c r="BJ2349"/>
      <c r="BK2349"/>
      <c r="BL2349"/>
      <c r="BM2349"/>
      <c r="BN2349"/>
      <c r="BO2349"/>
      <c r="BP2349"/>
      <c r="BQ2349"/>
      <c r="BR2349" t="s">
        <v>58</v>
      </c>
      <c r="BS2349"/>
      <c r="BT2349" t="s">
        <v>117</v>
      </c>
      <c r="BU2349">
        <v>76629</v>
      </c>
      <c r="BV2349"/>
      <c r="BW2349"/>
      <c r="BX2349"/>
      <c r="BY2349"/>
      <c r="BZ2349"/>
    </row>
    <row r="2350" spans="1:78" s="10" customFormat="1" x14ac:dyDescent="0.2">
      <c r="A2350" t="s">
        <v>181</v>
      </c>
      <c r="B2350"/>
      <c r="C2350" t="s">
        <v>1482</v>
      </c>
      <c r="D2350" t="s">
        <v>64</v>
      </c>
      <c r="E2350" t="s">
        <v>112</v>
      </c>
      <c r="F2350" t="s">
        <v>128</v>
      </c>
      <c r="G2350" t="s">
        <v>112</v>
      </c>
      <c r="H2350" t="s">
        <v>128</v>
      </c>
      <c r="I2350"/>
      <c r="J2350"/>
      <c r="K2350"/>
      <c r="L2350"/>
      <c r="M2350"/>
      <c r="N2350"/>
      <c r="O2350"/>
      <c r="P2350"/>
      <c r="Q2350"/>
      <c r="R2350"/>
      <c r="S2350"/>
      <c r="T2350"/>
      <c r="U2350"/>
      <c r="V2350"/>
      <c r="W2350"/>
      <c r="X2350"/>
      <c r="Y2350"/>
      <c r="Z2350"/>
      <c r="AA2350"/>
      <c r="AB2350"/>
      <c r="AC2350"/>
      <c r="AD2350"/>
      <c r="AE2350"/>
      <c r="AF2350"/>
      <c r="AG2350"/>
      <c r="AH2350"/>
      <c r="AI2350"/>
      <c r="AJ2350"/>
      <c r="AK2350"/>
      <c r="AL2350"/>
      <c r="AM2350"/>
      <c r="AN2350"/>
      <c r="AO2350">
        <v>9.6999999999999993</v>
      </c>
      <c r="AP2350"/>
      <c r="AQ2350"/>
      <c r="AR2350">
        <v>5.04</v>
      </c>
      <c r="AS2350">
        <v>11.78</v>
      </c>
      <c r="AT2350"/>
      <c r="AU2350"/>
      <c r="AV2350">
        <v>6.61</v>
      </c>
      <c r="AW2350">
        <v>10.96</v>
      </c>
      <c r="AX2350">
        <v>8.32</v>
      </c>
      <c r="AY2350"/>
      <c r="AZ2350">
        <v>8.32</v>
      </c>
      <c r="BA2350"/>
      <c r="BB2350"/>
      <c r="BC2350"/>
      <c r="BD2350"/>
      <c r="BE2350">
        <v>11.48</v>
      </c>
      <c r="BF2350">
        <v>8.91</v>
      </c>
      <c r="BG2350">
        <v>7.23</v>
      </c>
      <c r="BH2350">
        <v>8.91</v>
      </c>
      <c r="BI2350"/>
      <c r="BJ2350"/>
      <c r="BK2350"/>
      <c r="BL2350"/>
      <c r="BM2350"/>
      <c r="BN2350"/>
      <c r="BO2350"/>
      <c r="BP2350"/>
      <c r="BQ2350"/>
      <c r="BR2350" t="s">
        <v>58</v>
      </c>
      <c r="BS2350"/>
      <c r="BT2350" t="s">
        <v>117</v>
      </c>
      <c r="BU2350">
        <v>76629</v>
      </c>
      <c r="BV2350"/>
      <c r="BW2350"/>
      <c r="BX2350" s="6"/>
      <c r="BY2350" s="6"/>
      <c r="BZ2350" s="6"/>
    </row>
    <row r="2351" spans="1:78" s="10" customFormat="1" x14ac:dyDescent="0.2">
      <c r="A2351" t="s">
        <v>182</v>
      </c>
      <c r="B2351"/>
      <c r="C2351" t="s">
        <v>1482</v>
      </c>
      <c r="D2351" t="s">
        <v>64</v>
      </c>
      <c r="E2351" t="s">
        <v>112</v>
      </c>
      <c r="F2351" t="s">
        <v>128</v>
      </c>
      <c r="G2351" t="s">
        <v>112</v>
      </c>
      <c r="H2351" t="s">
        <v>128</v>
      </c>
      <c r="I2351"/>
      <c r="J2351"/>
      <c r="K2351"/>
      <c r="L2351"/>
      <c r="M2351"/>
      <c r="N2351"/>
      <c r="O2351"/>
      <c r="P2351"/>
      <c r="Q2351"/>
      <c r="R2351"/>
      <c r="S2351"/>
      <c r="T2351"/>
      <c r="U2351"/>
      <c r="V2351"/>
      <c r="W2351"/>
      <c r="X2351"/>
      <c r="Y2351"/>
      <c r="Z2351"/>
      <c r="AA2351"/>
      <c r="AB2351"/>
      <c r="AC2351"/>
      <c r="AD2351"/>
      <c r="AE2351"/>
      <c r="AF2351"/>
      <c r="AG2351">
        <v>7.18</v>
      </c>
      <c r="AH2351"/>
      <c r="AI2351"/>
      <c r="AJ2351">
        <v>9.7799999999999994</v>
      </c>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t="s">
        <v>58</v>
      </c>
      <c r="BS2351"/>
      <c r="BT2351" t="s">
        <v>117</v>
      </c>
      <c r="BU2351">
        <v>76629</v>
      </c>
      <c r="BV2351"/>
      <c r="BW2351"/>
      <c r="BX2351" s="6"/>
      <c r="BY2351" s="6"/>
      <c r="BZ2351" s="6"/>
    </row>
    <row r="2352" spans="1:78" s="10" customFormat="1" x14ac:dyDescent="0.2">
      <c r="A2352" t="s">
        <v>183</v>
      </c>
      <c r="B2352"/>
      <c r="C2352" t="s">
        <v>1482</v>
      </c>
      <c r="D2352" t="s">
        <v>64</v>
      </c>
      <c r="E2352" t="s">
        <v>112</v>
      </c>
      <c r="F2352" t="s">
        <v>128</v>
      </c>
      <c r="G2352" t="s">
        <v>112</v>
      </c>
      <c r="H2352" t="s">
        <v>128</v>
      </c>
      <c r="I2352"/>
      <c r="J2352"/>
      <c r="K2352"/>
      <c r="L2352"/>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v>9.8699999999999992</v>
      </c>
      <c r="AX2352">
        <v>6.58</v>
      </c>
      <c r="AY2352">
        <v>7.55</v>
      </c>
      <c r="AZ2352">
        <v>7.55</v>
      </c>
      <c r="BA2352">
        <v>11.05</v>
      </c>
      <c r="BB2352">
        <v>8.59</v>
      </c>
      <c r="BC2352">
        <v>8.64</v>
      </c>
      <c r="BD2352">
        <v>8.64</v>
      </c>
      <c r="BE2352">
        <v>11.44</v>
      </c>
      <c r="BF2352">
        <v>7.5</v>
      </c>
      <c r="BG2352">
        <v>6.55</v>
      </c>
      <c r="BH2352">
        <v>7.5</v>
      </c>
      <c r="BI2352"/>
      <c r="BJ2352"/>
      <c r="BK2352"/>
      <c r="BL2352"/>
      <c r="BM2352"/>
      <c r="BN2352"/>
      <c r="BO2352"/>
      <c r="BP2352"/>
      <c r="BQ2352"/>
      <c r="BR2352" t="s">
        <v>58</v>
      </c>
      <c r="BS2352"/>
      <c r="BT2352" t="s">
        <v>117</v>
      </c>
      <c r="BU2352">
        <v>76629</v>
      </c>
      <c r="BV2352"/>
      <c r="BW2352"/>
      <c r="BX2352" s="6"/>
      <c r="BY2352" s="6"/>
      <c r="BZ2352" s="6"/>
    </row>
    <row r="2353" spans="1:78" s="10" customFormat="1" x14ac:dyDescent="0.2">
      <c r="A2353" t="s">
        <v>184</v>
      </c>
      <c r="B2353"/>
      <c r="C2353" t="s">
        <v>1482</v>
      </c>
      <c r="D2353" t="s">
        <v>64</v>
      </c>
      <c r="E2353" t="s">
        <v>112</v>
      </c>
      <c r="F2353" t="s">
        <v>128</v>
      </c>
      <c r="G2353" t="s">
        <v>112</v>
      </c>
      <c r="H2353" t="s">
        <v>128</v>
      </c>
      <c r="I2353"/>
      <c r="J2353"/>
      <c r="K2353"/>
      <c r="L2353"/>
      <c r="M2353"/>
      <c r="N2353"/>
      <c r="O2353"/>
      <c r="P2353"/>
      <c r="Q2353">
        <v>9.81</v>
      </c>
      <c r="R2353"/>
      <c r="S2353"/>
      <c r="T2353">
        <v>6.91</v>
      </c>
      <c r="U2353">
        <v>10.51</v>
      </c>
      <c r="V2353"/>
      <c r="W2353"/>
      <c r="X2353">
        <v>9.76</v>
      </c>
      <c r="Y2353">
        <v>10.32</v>
      </c>
      <c r="Z2353"/>
      <c r="AA2353"/>
      <c r="AB2353"/>
      <c r="AC2353">
        <v>11.33</v>
      </c>
      <c r="AD2353"/>
      <c r="AE2353"/>
      <c r="AF2353"/>
      <c r="AG2353">
        <v>8.75</v>
      </c>
      <c r="AH2353"/>
      <c r="AI2353"/>
      <c r="AJ2353">
        <v>11.38</v>
      </c>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t="s">
        <v>58</v>
      </c>
      <c r="BS2353"/>
      <c r="BT2353" t="s">
        <v>117</v>
      </c>
      <c r="BU2353">
        <v>76629</v>
      </c>
      <c r="BV2353"/>
      <c r="BW2353"/>
      <c r="BX2353" s="6"/>
      <c r="BY2353" s="6"/>
      <c r="BZ2353" s="6"/>
    </row>
    <row r="2354" spans="1:78" s="10" customFormat="1" x14ac:dyDescent="0.2">
      <c r="A2354" t="s">
        <v>185</v>
      </c>
      <c r="B2354"/>
      <c r="C2354" t="s">
        <v>1482</v>
      </c>
      <c r="D2354" t="s">
        <v>64</v>
      </c>
      <c r="E2354" t="s">
        <v>112</v>
      </c>
      <c r="F2354" t="s">
        <v>128</v>
      </c>
      <c r="G2354" t="s">
        <v>112</v>
      </c>
      <c r="H2354" t="s">
        <v>128</v>
      </c>
      <c r="I2354"/>
      <c r="J2354"/>
      <c r="K2354"/>
      <c r="L2354"/>
      <c r="M2354"/>
      <c r="N2354"/>
      <c r="O2354"/>
      <c r="P2354"/>
      <c r="Q2354"/>
      <c r="R2354"/>
      <c r="S2354"/>
      <c r="T2354"/>
      <c r="U2354"/>
      <c r="V2354"/>
      <c r="W2354"/>
      <c r="X2354"/>
      <c r="Y2354"/>
      <c r="Z2354"/>
      <c r="AA2354"/>
      <c r="AB2354"/>
      <c r="AC2354"/>
      <c r="AD2354"/>
      <c r="AE2354"/>
      <c r="AF2354"/>
      <c r="AG2354"/>
      <c r="AH2354"/>
      <c r="AI2354"/>
      <c r="AJ2354"/>
      <c r="AK2354"/>
      <c r="AL2354"/>
      <c r="AM2354"/>
      <c r="AN2354"/>
      <c r="AO2354">
        <v>9.65</v>
      </c>
      <c r="AP2354"/>
      <c r="AQ2354"/>
      <c r="AR2354">
        <v>5.57</v>
      </c>
      <c r="AS2354"/>
      <c r="AT2354"/>
      <c r="AU2354"/>
      <c r="AV2354"/>
      <c r="AW2354"/>
      <c r="AX2354"/>
      <c r="AY2354"/>
      <c r="AZ2354"/>
      <c r="BA2354"/>
      <c r="BB2354"/>
      <c r="BC2354"/>
      <c r="BD2354"/>
      <c r="BE2354"/>
      <c r="BF2354"/>
      <c r="BG2354"/>
      <c r="BH2354"/>
      <c r="BI2354"/>
      <c r="BJ2354"/>
      <c r="BK2354"/>
      <c r="BL2354"/>
      <c r="BM2354"/>
      <c r="BN2354"/>
      <c r="BO2354"/>
      <c r="BP2354"/>
      <c r="BQ2354"/>
      <c r="BR2354" t="s">
        <v>58</v>
      </c>
      <c r="BS2354"/>
      <c r="BT2354" t="s">
        <v>117</v>
      </c>
      <c r="BU2354">
        <v>76629</v>
      </c>
      <c r="BV2354"/>
      <c r="BW2354"/>
      <c r="BX2354" s="6"/>
      <c r="BY2354" s="6"/>
      <c r="BZ2354" s="6"/>
    </row>
    <row r="2355" spans="1:78" s="10" customFormat="1" x14ac:dyDescent="0.2">
      <c r="A2355" t="s">
        <v>186</v>
      </c>
      <c r="B2355"/>
      <c r="C2355" t="s">
        <v>1482</v>
      </c>
      <c r="D2355" t="s">
        <v>64</v>
      </c>
      <c r="E2355" t="s">
        <v>112</v>
      </c>
      <c r="F2355" t="s">
        <v>128</v>
      </c>
      <c r="G2355" t="s">
        <v>112</v>
      </c>
      <c r="H2355" t="s">
        <v>128</v>
      </c>
      <c r="I2355"/>
      <c r="J2355"/>
      <c r="K2355"/>
      <c r="L2355"/>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v>11.79</v>
      </c>
      <c r="AT2355"/>
      <c r="AU2355"/>
      <c r="AV2355">
        <v>6.36</v>
      </c>
      <c r="AW2355">
        <v>11.255000000000001</v>
      </c>
      <c r="AX2355">
        <v>7.33</v>
      </c>
      <c r="AY2355">
        <v>8.7949999999999999</v>
      </c>
      <c r="AZ2355">
        <v>8.7949999999999999</v>
      </c>
      <c r="BA2355">
        <v>12.085000000000001</v>
      </c>
      <c r="BB2355">
        <v>10.005000000000001</v>
      </c>
      <c r="BC2355">
        <v>10.335000000000001</v>
      </c>
      <c r="BD2355">
        <v>10.335000000000001</v>
      </c>
      <c r="BE2355">
        <v>12.08</v>
      </c>
      <c r="BF2355">
        <v>8.83</v>
      </c>
      <c r="BG2355">
        <v>7.25</v>
      </c>
      <c r="BH2355">
        <v>8.83</v>
      </c>
      <c r="BI2355"/>
      <c r="BJ2355"/>
      <c r="BK2355"/>
      <c r="BL2355"/>
      <c r="BM2355"/>
      <c r="BN2355"/>
      <c r="BO2355"/>
      <c r="BP2355"/>
      <c r="BQ2355"/>
      <c r="BR2355" t="s">
        <v>58</v>
      </c>
      <c r="BS2355"/>
      <c r="BT2355" t="s">
        <v>117</v>
      </c>
      <c r="BU2355">
        <v>76629</v>
      </c>
      <c r="BV2355"/>
      <c r="BW2355"/>
      <c r="BX2355" s="6"/>
      <c r="BY2355" s="6"/>
      <c r="BZ2355" s="6"/>
    </row>
    <row r="2356" spans="1:78" s="10" customFormat="1" x14ac:dyDescent="0.2">
      <c r="A2356" t="s">
        <v>187</v>
      </c>
      <c r="B2356"/>
      <c r="C2356" t="s">
        <v>1482</v>
      </c>
      <c r="D2356" t="s">
        <v>64</v>
      </c>
      <c r="E2356" t="s">
        <v>112</v>
      </c>
      <c r="F2356" t="s">
        <v>128</v>
      </c>
      <c r="G2356" t="s">
        <v>112</v>
      </c>
      <c r="H2356" t="s">
        <v>128</v>
      </c>
      <c r="I2356"/>
      <c r="J2356"/>
      <c r="K2356"/>
      <c r="L2356"/>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v>10.84</v>
      </c>
      <c r="BF2356">
        <v>7.28</v>
      </c>
      <c r="BG2356">
        <v>7.06</v>
      </c>
      <c r="BH2356">
        <v>7.28</v>
      </c>
      <c r="BI2356"/>
      <c r="BJ2356"/>
      <c r="BK2356"/>
      <c r="BL2356"/>
      <c r="BM2356"/>
      <c r="BN2356"/>
      <c r="BO2356"/>
      <c r="BP2356"/>
      <c r="BQ2356"/>
      <c r="BR2356" t="s">
        <v>58</v>
      </c>
      <c r="BS2356"/>
      <c r="BT2356" t="s">
        <v>117</v>
      </c>
      <c r="BU2356">
        <v>76629</v>
      </c>
      <c r="BV2356"/>
      <c r="BW2356"/>
      <c r="BX2356" s="6"/>
      <c r="BY2356" s="6"/>
      <c r="BZ2356" s="6"/>
    </row>
    <row r="2357" spans="1:78" s="10" customFormat="1" x14ac:dyDescent="0.2">
      <c r="A2357" t="s">
        <v>188</v>
      </c>
      <c r="B2357"/>
      <c r="C2357" t="s">
        <v>1482</v>
      </c>
      <c r="D2357" t="s">
        <v>64</v>
      </c>
      <c r="E2357" t="s">
        <v>112</v>
      </c>
      <c r="F2357" t="s">
        <v>128</v>
      </c>
      <c r="G2357" t="s">
        <v>112</v>
      </c>
      <c r="H2357" t="s">
        <v>128</v>
      </c>
      <c r="I2357"/>
      <c r="J2357"/>
      <c r="K2357"/>
      <c r="L2357"/>
      <c r="M2357"/>
      <c r="N2357"/>
      <c r="O2357"/>
      <c r="P2357"/>
      <c r="Q2357"/>
      <c r="R2357"/>
      <c r="S2357"/>
      <c r="T2357"/>
      <c r="U2357"/>
      <c r="V2357"/>
      <c r="W2357"/>
      <c r="X2357"/>
      <c r="Y2357"/>
      <c r="Z2357"/>
      <c r="AA2357"/>
      <c r="AB2357"/>
      <c r="AC2357"/>
      <c r="AD2357"/>
      <c r="AE2357"/>
      <c r="AF2357"/>
      <c r="AG2357"/>
      <c r="AH2357"/>
      <c r="AI2357"/>
      <c r="AJ2357"/>
      <c r="AK2357"/>
      <c r="AL2357"/>
      <c r="AM2357"/>
      <c r="AN2357"/>
      <c r="AO2357">
        <v>9.5299999999999994</v>
      </c>
      <c r="AP2357"/>
      <c r="AQ2357"/>
      <c r="AR2357">
        <v>4.96</v>
      </c>
      <c r="AS2357">
        <v>13.31</v>
      </c>
      <c r="AT2357"/>
      <c r="AU2357"/>
      <c r="AV2357">
        <v>6.9349999999999996</v>
      </c>
      <c r="AW2357">
        <v>11.29</v>
      </c>
      <c r="AX2357">
        <v>7.6749999999999998</v>
      </c>
      <c r="AY2357">
        <v>9.2949999999999999</v>
      </c>
      <c r="AZ2357">
        <v>9.2949999999999999</v>
      </c>
      <c r="BA2357">
        <v>12.42</v>
      </c>
      <c r="BB2357">
        <v>10.35</v>
      </c>
      <c r="BC2357">
        <v>10.744999999999999</v>
      </c>
      <c r="BD2357">
        <v>10.744999999999999</v>
      </c>
      <c r="BE2357">
        <v>14.414999999999999</v>
      </c>
      <c r="BF2357">
        <v>9.5050000000000008</v>
      </c>
      <c r="BG2357">
        <v>7.81</v>
      </c>
      <c r="BH2357">
        <v>9.5050000000000008</v>
      </c>
      <c r="BI2357"/>
      <c r="BJ2357"/>
      <c r="BK2357"/>
      <c r="BL2357"/>
      <c r="BM2357"/>
      <c r="BN2357"/>
      <c r="BO2357"/>
      <c r="BP2357"/>
      <c r="BQ2357"/>
      <c r="BR2357" t="s">
        <v>58</v>
      </c>
      <c r="BS2357"/>
      <c r="BT2357" t="s">
        <v>117</v>
      </c>
      <c r="BU2357">
        <v>76629</v>
      </c>
      <c r="BV2357"/>
      <c r="BW2357"/>
      <c r="BX2357" s="6"/>
      <c r="BY2357" s="6"/>
      <c r="BZ2357" s="6"/>
    </row>
    <row r="2358" spans="1:78" s="10" customFormat="1" x14ac:dyDescent="0.2">
      <c r="A2358" t="s">
        <v>189</v>
      </c>
      <c r="B2358"/>
      <c r="C2358" t="s">
        <v>1482</v>
      </c>
      <c r="D2358" t="s">
        <v>64</v>
      </c>
      <c r="E2358" t="s">
        <v>112</v>
      </c>
      <c r="F2358" t="s">
        <v>128</v>
      </c>
      <c r="G2358" t="s">
        <v>112</v>
      </c>
      <c r="H2358" t="s">
        <v>128</v>
      </c>
      <c r="I2358"/>
      <c r="J2358"/>
      <c r="K2358"/>
      <c r="L2358"/>
      <c r="M2358"/>
      <c r="N2358"/>
      <c r="O2358"/>
      <c r="P2358"/>
      <c r="Q2358"/>
      <c r="R2358"/>
      <c r="S2358"/>
      <c r="T2358"/>
      <c r="U2358"/>
      <c r="V2358"/>
      <c r="W2358"/>
      <c r="X2358">
        <v>9.18</v>
      </c>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t="s">
        <v>58</v>
      </c>
      <c r="BS2358"/>
      <c r="BT2358" t="s">
        <v>117</v>
      </c>
      <c r="BU2358">
        <v>76629</v>
      </c>
      <c r="BV2358"/>
      <c r="BW2358"/>
      <c r="BX2358"/>
      <c r="BY2358"/>
      <c r="BZ2358"/>
    </row>
    <row r="2359" spans="1:78" x14ac:dyDescent="0.2">
      <c r="A2359" t="s">
        <v>190</v>
      </c>
      <c r="C2359" t="s">
        <v>1482</v>
      </c>
      <c r="D2359" t="s">
        <v>64</v>
      </c>
      <c r="E2359" t="s">
        <v>112</v>
      </c>
      <c r="F2359" t="s">
        <v>128</v>
      </c>
      <c r="G2359" t="s">
        <v>112</v>
      </c>
      <c r="H2359" t="s">
        <v>128</v>
      </c>
      <c r="AG2359">
        <v>7.23</v>
      </c>
      <c r="AJ2359">
        <v>10.46</v>
      </c>
      <c r="BR2359" t="s">
        <v>58</v>
      </c>
      <c r="BS2359"/>
      <c r="BT2359" t="s">
        <v>117</v>
      </c>
      <c r="BU2359">
        <v>76629</v>
      </c>
      <c r="BX2359" s="6"/>
      <c r="BY2359" s="6"/>
      <c r="BZ2359" s="6"/>
    </row>
    <row r="2360" spans="1:78" x14ac:dyDescent="0.2">
      <c r="A2360" t="s">
        <v>191</v>
      </c>
      <c r="C2360" t="s">
        <v>1482</v>
      </c>
      <c r="D2360" t="s">
        <v>64</v>
      </c>
      <c r="E2360" t="s">
        <v>112</v>
      </c>
      <c r="F2360" t="s">
        <v>128</v>
      </c>
      <c r="G2360" t="s">
        <v>112</v>
      </c>
      <c r="H2360" t="s">
        <v>128</v>
      </c>
      <c r="AG2360">
        <v>8.01</v>
      </c>
      <c r="AJ2360">
        <v>11.02</v>
      </c>
      <c r="BR2360" t="s">
        <v>58</v>
      </c>
      <c r="BS2360"/>
      <c r="BT2360" t="s">
        <v>117</v>
      </c>
      <c r="BU2360">
        <v>76629</v>
      </c>
      <c r="BX2360" s="10"/>
      <c r="BY2360" s="10"/>
      <c r="BZ2360" s="10"/>
    </row>
    <row r="2361" spans="1:78" s="10" customFormat="1" x14ac:dyDescent="0.2">
      <c r="A2361" t="s">
        <v>192</v>
      </c>
      <c r="B2361"/>
      <c r="C2361" t="s">
        <v>1482</v>
      </c>
      <c r="D2361" t="s">
        <v>64</v>
      </c>
      <c r="E2361" t="s">
        <v>112</v>
      </c>
      <c r="F2361" t="s">
        <v>128</v>
      </c>
      <c r="G2361" t="s">
        <v>112</v>
      </c>
      <c r="H2361" t="s">
        <v>128</v>
      </c>
      <c r="I2361"/>
      <c r="J2361"/>
      <c r="K2361"/>
      <c r="L2361"/>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v>12.8</v>
      </c>
      <c r="BB2361">
        <v>10.51</v>
      </c>
      <c r="BC2361">
        <v>9.8000000000000007</v>
      </c>
      <c r="BD2361">
        <v>10.51</v>
      </c>
      <c r="BE2361">
        <v>12.98</v>
      </c>
      <c r="BF2361">
        <v>8.84</v>
      </c>
      <c r="BG2361">
        <v>6.45</v>
      </c>
      <c r="BH2361">
        <v>8.84</v>
      </c>
      <c r="BI2361"/>
      <c r="BJ2361"/>
      <c r="BK2361"/>
      <c r="BL2361"/>
      <c r="BM2361"/>
      <c r="BN2361"/>
      <c r="BO2361"/>
      <c r="BP2361"/>
      <c r="BQ2361"/>
      <c r="BR2361" t="s">
        <v>58</v>
      </c>
      <c r="BS2361"/>
      <c r="BT2361" t="s">
        <v>117</v>
      </c>
      <c r="BU2361">
        <v>76629</v>
      </c>
      <c r="BV2361"/>
      <c r="BW2361"/>
      <c r="BX2361"/>
      <c r="BY2361"/>
      <c r="BZ2361"/>
    </row>
    <row r="2362" spans="1:78" s="10" customFormat="1" x14ac:dyDescent="0.2">
      <c r="A2362" t="s">
        <v>193</v>
      </c>
      <c r="B2362"/>
      <c r="C2362" t="s">
        <v>1482</v>
      </c>
      <c r="D2362" t="s">
        <v>64</v>
      </c>
      <c r="E2362" t="s">
        <v>112</v>
      </c>
      <c r="F2362" t="s">
        <v>128</v>
      </c>
      <c r="G2362" t="s">
        <v>112</v>
      </c>
      <c r="H2362" t="s">
        <v>128</v>
      </c>
      <c r="I2362"/>
      <c r="J2362"/>
      <c r="K2362"/>
      <c r="L2362"/>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v>14.65</v>
      </c>
      <c r="BB2362">
        <v>10.17</v>
      </c>
      <c r="BC2362">
        <v>11</v>
      </c>
      <c r="BD2362">
        <v>11</v>
      </c>
      <c r="BE2362"/>
      <c r="BF2362"/>
      <c r="BG2362"/>
      <c r="BH2362"/>
      <c r="BI2362"/>
      <c r="BJ2362"/>
      <c r="BK2362"/>
      <c r="BL2362"/>
      <c r="BM2362"/>
      <c r="BN2362"/>
      <c r="BO2362"/>
      <c r="BP2362"/>
      <c r="BQ2362"/>
      <c r="BR2362" t="s">
        <v>58</v>
      </c>
      <c r="BS2362"/>
      <c r="BT2362" t="s">
        <v>117</v>
      </c>
      <c r="BU2362">
        <v>76629</v>
      </c>
      <c r="BV2362"/>
      <c r="BW2362"/>
    </row>
    <row r="2363" spans="1:78" s="10" customFormat="1" x14ac:dyDescent="0.2">
      <c r="A2363" t="s">
        <v>194</v>
      </c>
      <c r="B2363"/>
      <c r="C2363" t="s">
        <v>1482</v>
      </c>
      <c r="D2363" t="s">
        <v>64</v>
      </c>
      <c r="E2363" t="s">
        <v>112</v>
      </c>
      <c r="F2363" t="s">
        <v>128</v>
      </c>
      <c r="G2363" t="s">
        <v>112</v>
      </c>
      <c r="H2363" t="s">
        <v>128</v>
      </c>
      <c r="I2363"/>
      <c r="J2363"/>
      <c r="K2363"/>
      <c r="L2363"/>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v>13.27</v>
      </c>
      <c r="BB2363">
        <v>10.11</v>
      </c>
      <c r="BC2363">
        <v>10.49</v>
      </c>
      <c r="BD2363">
        <v>10.49</v>
      </c>
      <c r="BE2363"/>
      <c r="BF2363"/>
      <c r="BG2363"/>
      <c r="BH2363"/>
      <c r="BI2363"/>
      <c r="BJ2363"/>
      <c r="BK2363"/>
      <c r="BL2363"/>
      <c r="BM2363"/>
      <c r="BN2363"/>
      <c r="BO2363"/>
      <c r="BP2363"/>
      <c r="BQ2363"/>
      <c r="BR2363" t="s">
        <v>58</v>
      </c>
      <c r="BS2363"/>
      <c r="BT2363" t="s">
        <v>117</v>
      </c>
      <c r="BU2363">
        <v>76629</v>
      </c>
      <c r="BV2363"/>
      <c r="BW2363"/>
    </row>
    <row r="2364" spans="1:78" s="10" customFormat="1" x14ac:dyDescent="0.2">
      <c r="A2364" t="s">
        <v>195</v>
      </c>
      <c r="B2364"/>
      <c r="C2364" t="s">
        <v>1482</v>
      </c>
      <c r="D2364" t="s">
        <v>64</v>
      </c>
      <c r="E2364" t="s">
        <v>112</v>
      </c>
      <c r="F2364" t="s">
        <v>128</v>
      </c>
      <c r="G2364" t="s">
        <v>112</v>
      </c>
      <c r="H2364" t="s">
        <v>128</v>
      </c>
      <c r="I2364"/>
      <c r="J2364"/>
      <c r="K2364"/>
      <c r="L2364"/>
      <c r="M2364"/>
      <c r="N2364"/>
      <c r="O2364"/>
      <c r="P2364"/>
      <c r="Q2364"/>
      <c r="R2364"/>
      <c r="S2364"/>
      <c r="T2364"/>
      <c r="U2364"/>
      <c r="V2364"/>
      <c r="W2364"/>
      <c r="X2364"/>
      <c r="Y2364">
        <v>10.84</v>
      </c>
      <c r="Z2364"/>
      <c r="AA2364"/>
      <c r="AB2364"/>
      <c r="AC2364">
        <v>12.62</v>
      </c>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t="s">
        <v>58</v>
      </c>
      <c r="BS2364"/>
      <c r="BT2364" t="s">
        <v>117</v>
      </c>
      <c r="BU2364">
        <v>76629</v>
      </c>
      <c r="BV2364"/>
      <c r="BW2364"/>
    </row>
    <row r="2365" spans="1:78" s="10" customFormat="1" x14ac:dyDescent="0.2">
      <c r="A2365" t="s">
        <v>196</v>
      </c>
      <c r="B2365"/>
      <c r="C2365" t="s">
        <v>1482</v>
      </c>
      <c r="D2365" t="s">
        <v>64</v>
      </c>
      <c r="E2365" t="s">
        <v>112</v>
      </c>
      <c r="F2365" t="s">
        <v>128</v>
      </c>
      <c r="G2365" t="s">
        <v>112</v>
      </c>
      <c r="H2365" t="s">
        <v>128</v>
      </c>
      <c r="I2365"/>
      <c r="J2365"/>
      <c r="K2365"/>
      <c r="L2365"/>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t="s">
        <v>58</v>
      </c>
      <c r="BS2365"/>
      <c r="BT2365" t="s">
        <v>117</v>
      </c>
      <c r="BU2365">
        <v>76629</v>
      </c>
      <c r="BV2365"/>
      <c r="BW2365"/>
      <c r="BX2365"/>
      <c r="BY2365"/>
      <c r="BZ2365"/>
    </row>
    <row r="2366" spans="1:78" s="10" customFormat="1" x14ac:dyDescent="0.2">
      <c r="A2366" t="s">
        <v>197</v>
      </c>
      <c r="B2366"/>
      <c r="C2366" t="s">
        <v>1482</v>
      </c>
      <c r="D2366" t="s">
        <v>64</v>
      </c>
      <c r="E2366" t="s">
        <v>112</v>
      </c>
      <c r="F2366" t="s">
        <v>128</v>
      </c>
      <c r="G2366" t="s">
        <v>112</v>
      </c>
      <c r="H2366" t="s">
        <v>128</v>
      </c>
      <c r="I2366"/>
      <c r="J2366"/>
      <c r="K2366"/>
      <c r="L2366"/>
      <c r="M2366"/>
      <c r="N2366"/>
      <c r="O2366"/>
      <c r="P2366"/>
      <c r="Q2366">
        <v>8.18</v>
      </c>
      <c r="R2366"/>
      <c r="S2366"/>
      <c r="T2366">
        <v>6.3</v>
      </c>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t="s">
        <v>58</v>
      </c>
      <c r="BS2366"/>
      <c r="BT2366" t="s">
        <v>117</v>
      </c>
      <c r="BU2366">
        <v>76629</v>
      </c>
      <c r="BV2366"/>
      <c r="BW2366"/>
      <c r="BX2366"/>
      <c r="BY2366"/>
      <c r="BZ2366"/>
    </row>
    <row r="2367" spans="1:78" s="10" customFormat="1" x14ac:dyDescent="0.2">
      <c r="A2367" t="s">
        <v>198</v>
      </c>
      <c r="B2367"/>
      <c r="C2367" t="s">
        <v>1482</v>
      </c>
      <c r="D2367" t="s">
        <v>64</v>
      </c>
      <c r="E2367" t="s">
        <v>112</v>
      </c>
      <c r="F2367" t="s">
        <v>128</v>
      </c>
      <c r="G2367" t="s">
        <v>112</v>
      </c>
      <c r="H2367" t="s">
        <v>128</v>
      </c>
      <c r="I2367"/>
      <c r="J2367"/>
      <c r="K2367"/>
      <c r="L2367"/>
      <c r="M2367"/>
      <c r="N2367"/>
      <c r="O2367"/>
      <c r="P2367"/>
      <c r="Q2367">
        <v>8.9949999999999992</v>
      </c>
      <c r="R2367"/>
      <c r="S2367"/>
      <c r="T2367">
        <v>6.0149999999999997</v>
      </c>
      <c r="U2367">
        <v>9.86</v>
      </c>
      <c r="V2367"/>
      <c r="W2367"/>
      <c r="X2367">
        <v>8.6349999999999998</v>
      </c>
      <c r="Y2367">
        <v>10.52</v>
      </c>
      <c r="Z2367"/>
      <c r="AA2367"/>
      <c r="AB2367">
        <v>11.62</v>
      </c>
      <c r="AC2367">
        <v>11.25</v>
      </c>
      <c r="AD2367"/>
      <c r="AE2367"/>
      <c r="AF2367">
        <v>15.045</v>
      </c>
      <c r="AG2367">
        <v>9.1999999999999993</v>
      </c>
      <c r="AH2367"/>
      <c r="AI2367"/>
      <c r="AJ2367">
        <v>12.065</v>
      </c>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t="s">
        <v>58</v>
      </c>
      <c r="BS2367"/>
      <c r="BT2367" t="s">
        <v>117</v>
      </c>
      <c r="BU2367">
        <v>76629</v>
      </c>
      <c r="BV2367" t="s">
        <v>69</v>
      </c>
      <c r="BW2367" t="s">
        <v>117</v>
      </c>
      <c r="BX2367" s="6"/>
      <c r="BY2367" s="6"/>
      <c r="BZ2367" s="6"/>
    </row>
    <row r="2368" spans="1:78" s="10" customFormat="1" x14ac:dyDescent="0.2">
      <c r="A2368" t="s">
        <v>199</v>
      </c>
      <c r="B2368"/>
      <c r="C2368" t="s">
        <v>1482</v>
      </c>
      <c r="D2368" t="s">
        <v>64</v>
      </c>
      <c r="E2368" t="s">
        <v>112</v>
      </c>
      <c r="F2368" t="s">
        <v>128</v>
      </c>
      <c r="G2368" t="s">
        <v>112</v>
      </c>
      <c r="H2368" t="s">
        <v>128</v>
      </c>
      <c r="I2368"/>
      <c r="J2368"/>
      <c r="K2368"/>
      <c r="L2368"/>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v>13.29</v>
      </c>
      <c r="BB2368">
        <v>9.7200000000000006</v>
      </c>
      <c r="BC2368">
        <v>10.02</v>
      </c>
      <c r="BD2368">
        <v>10.02</v>
      </c>
      <c r="BE2368"/>
      <c r="BF2368"/>
      <c r="BG2368"/>
      <c r="BH2368"/>
      <c r="BI2368"/>
      <c r="BJ2368"/>
      <c r="BK2368"/>
      <c r="BL2368"/>
      <c r="BM2368"/>
      <c r="BN2368"/>
      <c r="BO2368"/>
      <c r="BP2368"/>
      <c r="BQ2368"/>
      <c r="BR2368" t="s">
        <v>58</v>
      </c>
      <c r="BS2368"/>
      <c r="BT2368" t="s">
        <v>117</v>
      </c>
      <c r="BU2368">
        <v>76629</v>
      </c>
      <c r="BV2368"/>
      <c r="BW2368"/>
    </row>
    <row r="2369" spans="1:78" x14ac:dyDescent="0.2">
      <c r="A2369" t="s">
        <v>3532</v>
      </c>
      <c r="C2369" t="s">
        <v>1482</v>
      </c>
      <c r="D2369" t="s">
        <v>64</v>
      </c>
      <c r="E2369" t="s">
        <v>112</v>
      </c>
      <c r="F2369" t="s">
        <v>128</v>
      </c>
      <c r="G2369" t="s">
        <v>112</v>
      </c>
      <c r="H2369" t="s">
        <v>128</v>
      </c>
      <c r="BA2369">
        <v>16.5</v>
      </c>
      <c r="BB2369">
        <v>14.8</v>
      </c>
      <c r="BC2369">
        <v>13.6</v>
      </c>
      <c r="BD2369">
        <v>14.8</v>
      </c>
      <c r="BR2369" t="s">
        <v>58</v>
      </c>
      <c r="BS2369"/>
      <c r="BT2369" t="s">
        <v>117</v>
      </c>
      <c r="BU2369">
        <v>76629</v>
      </c>
      <c r="BX2369" s="10"/>
      <c r="BY2369" s="10"/>
      <c r="BZ2369" s="10"/>
    </row>
    <row r="2370" spans="1:78" s="10" customFormat="1" x14ac:dyDescent="0.2">
      <c r="A2370" t="s">
        <v>201</v>
      </c>
      <c r="B2370"/>
      <c r="C2370" t="s">
        <v>1482</v>
      </c>
      <c r="D2370" t="s">
        <v>64</v>
      </c>
      <c r="E2370" t="s">
        <v>112</v>
      </c>
      <c r="F2370" t="s">
        <v>128</v>
      </c>
      <c r="G2370" t="s">
        <v>112</v>
      </c>
      <c r="H2370" t="s">
        <v>128</v>
      </c>
      <c r="I2370"/>
      <c r="J2370"/>
      <c r="K2370"/>
      <c r="L2370"/>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v>8.35</v>
      </c>
      <c r="BD2370"/>
      <c r="BE2370"/>
      <c r="BF2370"/>
      <c r="BG2370"/>
      <c r="BH2370"/>
      <c r="BI2370"/>
      <c r="BJ2370"/>
      <c r="BK2370"/>
      <c r="BL2370"/>
      <c r="BM2370"/>
      <c r="BN2370"/>
      <c r="BO2370"/>
      <c r="BP2370"/>
      <c r="BQ2370"/>
      <c r="BR2370" t="s">
        <v>67</v>
      </c>
      <c r="BS2370"/>
      <c r="BT2370" t="s">
        <v>202</v>
      </c>
      <c r="BU2370">
        <v>46399</v>
      </c>
      <c r="BV2370" t="s">
        <v>69</v>
      </c>
      <c r="BW2370" t="s">
        <v>202</v>
      </c>
      <c r="BX2370"/>
      <c r="BY2370"/>
      <c r="BZ2370"/>
    </row>
    <row r="2371" spans="1:78" s="10" customFormat="1" x14ac:dyDescent="0.2">
      <c r="A2371" t="s">
        <v>204</v>
      </c>
      <c r="B2371"/>
      <c r="C2371" t="s">
        <v>1482</v>
      </c>
      <c r="D2371" t="s">
        <v>64</v>
      </c>
      <c r="E2371" t="s">
        <v>112</v>
      </c>
      <c r="F2371" t="s">
        <v>128</v>
      </c>
      <c r="G2371" t="s">
        <v>112</v>
      </c>
      <c r="H2371" t="s">
        <v>128</v>
      </c>
      <c r="I2371"/>
      <c r="J2371"/>
      <c r="K2371"/>
      <c r="L2371"/>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v>12.3</v>
      </c>
      <c r="BB2371">
        <v>9.3000000000000007</v>
      </c>
      <c r="BC2371">
        <v>9.8000000000000007</v>
      </c>
      <c r="BD2371">
        <v>9.8000000000000007</v>
      </c>
      <c r="BE2371"/>
      <c r="BF2371"/>
      <c r="BG2371"/>
      <c r="BH2371"/>
      <c r="BI2371"/>
      <c r="BJ2371"/>
      <c r="BK2371"/>
      <c r="BL2371"/>
      <c r="BM2371"/>
      <c r="BN2371"/>
      <c r="BO2371"/>
      <c r="BP2371"/>
      <c r="BQ2371"/>
      <c r="BR2371" t="s">
        <v>58</v>
      </c>
      <c r="BS2371"/>
      <c r="BT2371" t="s">
        <v>117</v>
      </c>
      <c r="BU2371">
        <v>76629</v>
      </c>
      <c r="BV2371"/>
      <c r="BW2371"/>
      <c r="BX2371"/>
      <c r="BY2371"/>
      <c r="BZ2371"/>
    </row>
    <row r="2372" spans="1:78" s="10" customFormat="1" x14ac:dyDescent="0.2">
      <c r="A2372" t="s">
        <v>205</v>
      </c>
      <c r="B2372"/>
      <c r="C2372" t="s">
        <v>1482</v>
      </c>
      <c r="D2372" t="s">
        <v>64</v>
      </c>
      <c r="E2372" t="s">
        <v>112</v>
      </c>
      <c r="F2372" t="s">
        <v>128</v>
      </c>
      <c r="G2372" t="s">
        <v>112</v>
      </c>
      <c r="H2372" t="s">
        <v>128</v>
      </c>
      <c r="I2372"/>
      <c r="J2372"/>
      <c r="K2372"/>
      <c r="L2372"/>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v>13.2</v>
      </c>
      <c r="BB2372">
        <v>9.6999999999999993</v>
      </c>
      <c r="BC2372">
        <v>9.9</v>
      </c>
      <c r="BD2372">
        <v>9.9</v>
      </c>
      <c r="BE2372"/>
      <c r="BF2372"/>
      <c r="BG2372"/>
      <c r="BH2372"/>
      <c r="BI2372"/>
      <c r="BJ2372"/>
      <c r="BK2372"/>
      <c r="BL2372"/>
      <c r="BM2372"/>
      <c r="BN2372"/>
      <c r="BO2372"/>
      <c r="BP2372"/>
      <c r="BQ2372"/>
      <c r="BR2372" t="s">
        <v>58</v>
      </c>
      <c r="BS2372"/>
      <c r="BT2372" t="s">
        <v>117</v>
      </c>
      <c r="BU2372">
        <v>76629</v>
      </c>
      <c r="BV2372"/>
      <c r="BW2372"/>
    </row>
    <row r="2373" spans="1:78" s="10" customFormat="1" x14ac:dyDescent="0.2">
      <c r="A2373" t="s">
        <v>206</v>
      </c>
      <c r="B2373"/>
      <c r="C2373" t="s">
        <v>1482</v>
      </c>
      <c r="D2373" t="s">
        <v>64</v>
      </c>
      <c r="E2373" t="s">
        <v>112</v>
      </c>
      <c r="F2373" t="s">
        <v>128</v>
      </c>
      <c r="G2373" t="s">
        <v>112</v>
      </c>
      <c r="H2373" t="s">
        <v>128</v>
      </c>
      <c r="I2373"/>
      <c r="J2373"/>
      <c r="K2373"/>
      <c r="L2373"/>
      <c r="M2373"/>
      <c r="N2373"/>
      <c r="O2373"/>
      <c r="P2373"/>
      <c r="Q2373"/>
      <c r="R2373"/>
      <c r="S2373"/>
      <c r="T2373"/>
      <c r="U2373"/>
      <c r="V2373"/>
      <c r="W2373"/>
      <c r="X2373"/>
      <c r="Y2373"/>
      <c r="Z2373"/>
      <c r="AA2373"/>
      <c r="AB2373"/>
      <c r="AC2373"/>
      <c r="AD2373"/>
      <c r="AE2373"/>
      <c r="AF2373"/>
      <c r="AG2373"/>
      <c r="AH2373"/>
      <c r="AI2373"/>
      <c r="AJ2373"/>
      <c r="AK2373">
        <v>5.9</v>
      </c>
      <c r="AL2373"/>
      <c r="AM2373"/>
      <c r="AN2373">
        <v>3.4</v>
      </c>
      <c r="AO2373">
        <v>9.1999999999999993</v>
      </c>
      <c r="AP2373"/>
      <c r="AQ2373"/>
      <c r="AR2373">
        <v>4.2</v>
      </c>
      <c r="AS2373"/>
      <c r="AT2373"/>
      <c r="AU2373"/>
      <c r="AV2373"/>
      <c r="AW2373"/>
      <c r="AX2373"/>
      <c r="AY2373"/>
      <c r="AZ2373"/>
      <c r="BA2373"/>
      <c r="BB2373"/>
      <c r="BC2373"/>
      <c r="BD2373"/>
      <c r="BE2373">
        <v>12.9</v>
      </c>
      <c r="BF2373">
        <v>8.6</v>
      </c>
      <c r="BG2373">
        <v>7.8</v>
      </c>
      <c r="BH2373">
        <v>8.6</v>
      </c>
      <c r="BI2373"/>
      <c r="BJ2373"/>
      <c r="BK2373"/>
      <c r="BL2373"/>
      <c r="BM2373"/>
      <c r="BN2373"/>
      <c r="BO2373"/>
      <c r="BP2373"/>
      <c r="BQ2373"/>
      <c r="BR2373" t="s">
        <v>58</v>
      </c>
      <c r="BS2373"/>
      <c r="BT2373" t="s">
        <v>117</v>
      </c>
      <c r="BU2373">
        <v>76629</v>
      </c>
      <c r="BV2373"/>
      <c r="BW2373"/>
    </row>
    <row r="2374" spans="1:78" s="10" customFormat="1" x14ac:dyDescent="0.2">
      <c r="A2374" t="s">
        <v>207</v>
      </c>
      <c r="B2374"/>
      <c r="C2374" t="s">
        <v>1482</v>
      </c>
      <c r="D2374" t="s">
        <v>64</v>
      </c>
      <c r="E2374" t="s">
        <v>112</v>
      </c>
      <c r="F2374" t="s">
        <v>128</v>
      </c>
      <c r="G2374" t="s">
        <v>112</v>
      </c>
      <c r="H2374" t="s">
        <v>128</v>
      </c>
      <c r="I2374"/>
      <c r="J2374"/>
      <c r="K2374"/>
      <c r="L237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v>11.8</v>
      </c>
      <c r="AX2374">
        <v>7.2</v>
      </c>
      <c r="AY2374">
        <v>8.1999999999999993</v>
      </c>
      <c r="AZ2374">
        <v>8.1999999999999993</v>
      </c>
      <c r="BA2374"/>
      <c r="BB2374"/>
      <c r="BC2374"/>
      <c r="BD2374"/>
      <c r="BE2374"/>
      <c r="BF2374"/>
      <c r="BG2374"/>
      <c r="BH2374"/>
      <c r="BI2374"/>
      <c r="BJ2374"/>
      <c r="BK2374"/>
      <c r="BL2374"/>
      <c r="BM2374"/>
      <c r="BN2374"/>
      <c r="BO2374"/>
      <c r="BP2374"/>
      <c r="BQ2374"/>
      <c r="BR2374" t="s">
        <v>58</v>
      </c>
      <c r="BS2374"/>
      <c r="BT2374" t="s">
        <v>117</v>
      </c>
      <c r="BU2374">
        <v>76629</v>
      </c>
      <c r="BV2374"/>
      <c r="BW2374"/>
    </row>
    <row r="2375" spans="1:78" s="10" customFormat="1" x14ac:dyDescent="0.2">
      <c r="A2375" t="s">
        <v>210</v>
      </c>
      <c r="B2375"/>
      <c r="C2375" t="s">
        <v>1482</v>
      </c>
      <c r="D2375" t="s">
        <v>64</v>
      </c>
      <c r="E2375" t="s">
        <v>112</v>
      </c>
      <c r="F2375" t="s">
        <v>128</v>
      </c>
      <c r="G2375" t="s">
        <v>112</v>
      </c>
      <c r="H2375" t="s">
        <v>128</v>
      </c>
      <c r="I2375"/>
      <c r="J2375"/>
      <c r="K2375"/>
      <c r="L2375"/>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v>9.1999999999999993</v>
      </c>
      <c r="BC2375"/>
      <c r="BD2375">
        <v>9.1999999999999993</v>
      </c>
      <c r="BE2375"/>
      <c r="BF2375">
        <v>8.6</v>
      </c>
      <c r="BG2375">
        <v>7.1</v>
      </c>
      <c r="BH2375">
        <v>8.6</v>
      </c>
      <c r="BI2375"/>
      <c r="BJ2375"/>
      <c r="BK2375"/>
      <c r="BL2375"/>
      <c r="BM2375"/>
      <c r="BN2375"/>
      <c r="BO2375"/>
      <c r="BP2375"/>
      <c r="BQ2375"/>
      <c r="BR2375" t="s">
        <v>58</v>
      </c>
      <c r="BS2375"/>
      <c r="BT2375" t="s">
        <v>117</v>
      </c>
      <c r="BU2375">
        <v>76629</v>
      </c>
      <c r="BV2375"/>
      <c r="BW2375"/>
    </row>
    <row r="2376" spans="1:78" x14ac:dyDescent="0.2">
      <c r="A2376" t="s">
        <v>214</v>
      </c>
      <c r="C2376" t="s">
        <v>1482</v>
      </c>
      <c r="D2376" t="s">
        <v>64</v>
      </c>
      <c r="E2376" t="s">
        <v>112</v>
      </c>
      <c r="F2376" t="s">
        <v>128</v>
      </c>
      <c r="G2376" t="s">
        <v>112</v>
      </c>
      <c r="H2376" t="s">
        <v>128</v>
      </c>
      <c r="AC2376">
        <v>10.8</v>
      </c>
      <c r="AF2376">
        <v>15</v>
      </c>
      <c r="AG2376">
        <v>7.4</v>
      </c>
      <c r="AJ2376">
        <v>11.7</v>
      </c>
      <c r="BR2376" t="s">
        <v>58</v>
      </c>
      <c r="BS2376"/>
      <c r="BT2376" t="s">
        <v>117</v>
      </c>
      <c r="BU2376">
        <v>76629</v>
      </c>
      <c r="BX2376" s="10"/>
      <c r="BY2376" s="10"/>
      <c r="BZ2376" s="10"/>
    </row>
    <row r="2377" spans="1:78" s="10" customFormat="1" x14ac:dyDescent="0.2">
      <c r="A2377" t="s">
        <v>216</v>
      </c>
      <c r="B2377"/>
      <c r="C2377" t="s">
        <v>1482</v>
      </c>
      <c r="D2377" t="s">
        <v>64</v>
      </c>
      <c r="E2377" t="s">
        <v>112</v>
      </c>
      <c r="F2377" t="s">
        <v>128</v>
      </c>
      <c r="G2377" t="s">
        <v>112</v>
      </c>
      <c r="H2377" t="s">
        <v>128</v>
      </c>
      <c r="I2377"/>
      <c r="J2377"/>
      <c r="K2377"/>
      <c r="L2377"/>
      <c r="M2377"/>
      <c r="N2377"/>
      <c r="O2377"/>
      <c r="P2377"/>
      <c r="Q2377"/>
      <c r="R2377"/>
      <c r="S2377"/>
      <c r="T2377"/>
      <c r="U2377"/>
      <c r="V2377"/>
      <c r="W2377"/>
      <c r="X2377"/>
      <c r="Y2377"/>
      <c r="Z2377"/>
      <c r="AA2377"/>
      <c r="AB2377"/>
      <c r="AC2377"/>
      <c r="AD2377"/>
      <c r="AE2377"/>
      <c r="AF2377"/>
      <c r="AG2377"/>
      <c r="AH2377"/>
      <c r="AI2377"/>
      <c r="AJ2377"/>
      <c r="AK2377"/>
      <c r="AL2377"/>
      <c r="AM2377"/>
      <c r="AN2377"/>
      <c r="AO2377">
        <v>10.8</v>
      </c>
      <c r="AP2377"/>
      <c r="AQ2377"/>
      <c r="AR2377">
        <v>4.9000000000000004</v>
      </c>
      <c r="AS2377"/>
      <c r="AT2377"/>
      <c r="AU2377"/>
      <c r="AV2377"/>
      <c r="AW2377"/>
      <c r="AX2377"/>
      <c r="AY2377"/>
      <c r="AZ2377"/>
      <c r="BA2377"/>
      <c r="BB2377"/>
      <c r="BC2377"/>
      <c r="BD2377"/>
      <c r="BE2377">
        <v>13.1</v>
      </c>
      <c r="BF2377">
        <v>9</v>
      </c>
      <c r="BG2377">
        <v>7.6</v>
      </c>
      <c r="BH2377">
        <v>9</v>
      </c>
      <c r="BI2377"/>
      <c r="BJ2377"/>
      <c r="BK2377"/>
      <c r="BL2377"/>
      <c r="BM2377"/>
      <c r="BN2377"/>
      <c r="BO2377"/>
      <c r="BP2377"/>
      <c r="BQ2377"/>
      <c r="BR2377" t="s">
        <v>58</v>
      </c>
      <c r="BS2377"/>
      <c r="BT2377" t="s">
        <v>117</v>
      </c>
      <c r="BU2377">
        <v>76629</v>
      </c>
      <c r="BV2377"/>
      <c r="BW2377"/>
    </row>
    <row r="2378" spans="1:78" s="10" customFormat="1" x14ac:dyDescent="0.2">
      <c r="A2378" t="s">
        <v>218</v>
      </c>
      <c r="B2378"/>
      <c r="C2378" t="s">
        <v>1482</v>
      </c>
      <c r="D2378" t="s">
        <v>64</v>
      </c>
      <c r="E2378" t="s">
        <v>112</v>
      </c>
      <c r="F2378" t="s">
        <v>128</v>
      </c>
      <c r="G2378" t="s">
        <v>112</v>
      </c>
      <c r="H2378" t="s">
        <v>128</v>
      </c>
      <c r="I2378"/>
      <c r="J2378"/>
      <c r="K2378"/>
      <c r="L2378"/>
      <c r="M2378"/>
      <c r="N2378"/>
      <c r="O2378"/>
      <c r="P2378"/>
      <c r="Q2378"/>
      <c r="R2378"/>
      <c r="S2378"/>
      <c r="T2378"/>
      <c r="U2378"/>
      <c r="V2378"/>
      <c r="W2378"/>
      <c r="X2378"/>
      <c r="Y2378">
        <v>11.5</v>
      </c>
      <c r="Z2378"/>
      <c r="AA2378"/>
      <c r="AB2378">
        <v>12.5</v>
      </c>
      <c r="AC2378">
        <v>11.55</v>
      </c>
      <c r="AD2378"/>
      <c r="AE2378"/>
      <c r="AF2378">
        <v>14.5</v>
      </c>
      <c r="AG2378">
        <v>7.9</v>
      </c>
      <c r="AH2378"/>
      <c r="AI2378"/>
      <c r="AJ2378">
        <v>11.3</v>
      </c>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t="s">
        <v>58</v>
      </c>
      <c r="BS2378"/>
      <c r="BT2378" t="s">
        <v>117</v>
      </c>
      <c r="BU2378">
        <v>76629</v>
      </c>
      <c r="BV2378"/>
      <c r="BW2378"/>
    </row>
    <row r="2379" spans="1:78" s="10" customFormat="1" x14ac:dyDescent="0.2">
      <c r="A2379" t="s">
        <v>219</v>
      </c>
      <c r="B2379"/>
      <c r="C2379" t="s">
        <v>1482</v>
      </c>
      <c r="D2379" t="s">
        <v>64</v>
      </c>
      <c r="E2379" t="s">
        <v>112</v>
      </c>
      <c r="F2379" t="s">
        <v>128</v>
      </c>
      <c r="G2379" t="s">
        <v>112</v>
      </c>
      <c r="H2379" t="s">
        <v>128</v>
      </c>
      <c r="I2379"/>
      <c r="J2379"/>
      <c r="K2379"/>
      <c r="L2379"/>
      <c r="M2379">
        <v>5.8</v>
      </c>
      <c r="N2379"/>
      <c r="O2379"/>
      <c r="P2379">
        <v>2.9</v>
      </c>
      <c r="Q2379">
        <v>8.6</v>
      </c>
      <c r="R2379"/>
      <c r="S2379"/>
      <c r="T2379">
        <v>6.8</v>
      </c>
      <c r="U2379">
        <v>9.4499999999999993</v>
      </c>
      <c r="V2379"/>
      <c r="W2379"/>
      <c r="X2379">
        <v>9.25</v>
      </c>
      <c r="Y2379">
        <v>10.3</v>
      </c>
      <c r="Z2379"/>
      <c r="AA2379"/>
      <c r="AB2379">
        <v>11.455</v>
      </c>
      <c r="AC2379">
        <v>11.05</v>
      </c>
      <c r="AD2379"/>
      <c r="AE2379"/>
      <c r="AF2379">
        <v>13.85</v>
      </c>
      <c r="AG2379">
        <v>8.4499999999999993</v>
      </c>
      <c r="AH2379"/>
      <c r="AI2379"/>
      <c r="AJ2379">
        <v>10.9</v>
      </c>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t="s">
        <v>58</v>
      </c>
      <c r="BS2379"/>
      <c r="BT2379" t="s">
        <v>117</v>
      </c>
      <c r="BU2379">
        <v>76629</v>
      </c>
      <c r="BV2379"/>
      <c r="BW2379"/>
    </row>
    <row r="2380" spans="1:78" s="10" customFormat="1" x14ac:dyDescent="0.2">
      <c r="A2380" t="s">
        <v>220</v>
      </c>
      <c r="B2380"/>
      <c r="C2380" t="s">
        <v>1482</v>
      </c>
      <c r="D2380" t="s">
        <v>64</v>
      </c>
      <c r="E2380" t="s">
        <v>112</v>
      </c>
      <c r="F2380" t="s">
        <v>128</v>
      </c>
      <c r="G2380" t="s">
        <v>112</v>
      </c>
      <c r="H2380" t="s">
        <v>128</v>
      </c>
      <c r="I2380"/>
      <c r="J2380"/>
      <c r="K2380"/>
      <c r="L2380"/>
      <c r="M2380"/>
      <c r="N2380"/>
      <c r="O2380"/>
      <c r="P2380"/>
      <c r="Q2380"/>
      <c r="R2380"/>
      <c r="S2380"/>
      <c r="T2380"/>
      <c r="U2380"/>
      <c r="V2380"/>
      <c r="W2380"/>
      <c r="X2380"/>
      <c r="Y2380"/>
      <c r="Z2380"/>
      <c r="AA2380"/>
      <c r="AB2380"/>
      <c r="AC2380">
        <v>10.9</v>
      </c>
      <c r="AD2380"/>
      <c r="AE2380"/>
      <c r="AF2380">
        <v>14.1</v>
      </c>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t="s">
        <v>58</v>
      </c>
      <c r="BS2380"/>
      <c r="BT2380" t="s">
        <v>117</v>
      </c>
      <c r="BU2380">
        <v>76629</v>
      </c>
      <c r="BV2380"/>
      <c r="BW2380"/>
    </row>
    <row r="2381" spans="1:78" s="10" customFormat="1" x14ac:dyDescent="0.2">
      <c r="A2381" t="s">
        <v>221</v>
      </c>
      <c r="B2381"/>
      <c r="C2381" t="s">
        <v>1482</v>
      </c>
      <c r="D2381" t="s">
        <v>64</v>
      </c>
      <c r="E2381" t="s">
        <v>112</v>
      </c>
      <c r="F2381" t="s">
        <v>128</v>
      </c>
      <c r="G2381" t="s">
        <v>112</v>
      </c>
      <c r="H2381" t="s">
        <v>128</v>
      </c>
      <c r="I2381"/>
      <c r="J2381"/>
      <c r="K2381"/>
      <c r="L2381"/>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v>13.4</v>
      </c>
      <c r="BF2381">
        <v>9.4</v>
      </c>
      <c r="BG2381">
        <v>7.5</v>
      </c>
      <c r="BH2381">
        <v>9.4</v>
      </c>
      <c r="BI2381"/>
      <c r="BJ2381"/>
      <c r="BK2381"/>
      <c r="BL2381"/>
      <c r="BM2381"/>
      <c r="BN2381"/>
      <c r="BO2381"/>
      <c r="BP2381"/>
      <c r="BQ2381"/>
      <c r="BR2381" t="s">
        <v>58</v>
      </c>
      <c r="BS2381"/>
      <c r="BT2381" t="s">
        <v>117</v>
      </c>
      <c r="BU2381">
        <v>76629</v>
      </c>
      <c r="BV2381"/>
      <c r="BW2381"/>
      <c r="BX2381"/>
      <c r="BY2381"/>
      <c r="BZ2381"/>
    </row>
    <row r="2382" spans="1:78" s="10" customFormat="1" x14ac:dyDescent="0.2">
      <c r="A2382" t="s">
        <v>222</v>
      </c>
      <c r="B2382"/>
      <c r="C2382" t="s">
        <v>1482</v>
      </c>
      <c r="D2382" t="s">
        <v>64</v>
      </c>
      <c r="E2382" t="s">
        <v>112</v>
      </c>
      <c r="F2382" t="s">
        <v>128</v>
      </c>
      <c r="G2382" t="s">
        <v>112</v>
      </c>
      <c r="H2382" t="s">
        <v>128</v>
      </c>
      <c r="I2382"/>
      <c r="J2382"/>
      <c r="K2382"/>
      <c r="L2382"/>
      <c r="M2382"/>
      <c r="N2382"/>
      <c r="O2382"/>
      <c r="P2382"/>
      <c r="Q2382"/>
      <c r="R2382"/>
      <c r="S2382"/>
      <c r="T2382"/>
      <c r="U2382"/>
      <c r="V2382"/>
      <c r="W2382"/>
      <c r="X2382"/>
      <c r="Y2382">
        <v>11.1</v>
      </c>
      <c r="Z2382"/>
      <c r="AA2382"/>
      <c r="AB2382">
        <v>12.2</v>
      </c>
      <c r="AC2382">
        <v>13.1</v>
      </c>
      <c r="AD2382"/>
      <c r="AE2382"/>
      <c r="AF2382">
        <v>16</v>
      </c>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t="s">
        <v>58</v>
      </c>
      <c r="BS2382"/>
      <c r="BT2382" t="s">
        <v>117</v>
      </c>
      <c r="BU2382">
        <v>76629</v>
      </c>
      <c r="BV2382"/>
      <c r="BW2382"/>
      <c r="BX2382"/>
      <c r="BY2382"/>
      <c r="BZ2382"/>
    </row>
    <row r="2383" spans="1:78" x14ac:dyDescent="0.2">
      <c r="A2383" t="s">
        <v>223</v>
      </c>
      <c r="C2383" t="s">
        <v>1482</v>
      </c>
      <c r="D2383" t="s">
        <v>64</v>
      </c>
      <c r="E2383" t="s">
        <v>112</v>
      </c>
      <c r="F2383" t="s">
        <v>128</v>
      </c>
      <c r="G2383" t="s">
        <v>112</v>
      </c>
      <c r="H2383" t="s">
        <v>128</v>
      </c>
      <c r="AZ2383">
        <v>8.9</v>
      </c>
      <c r="BA2383">
        <v>12.8</v>
      </c>
      <c r="BB2383">
        <v>9.8000000000000007</v>
      </c>
      <c r="BC2383">
        <v>10.4</v>
      </c>
      <c r="BD2383">
        <v>10.4</v>
      </c>
      <c r="BE2383">
        <v>12.9</v>
      </c>
      <c r="BF2383">
        <v>8.9</v>
      </c>
      <c r="BG2383">
        <v>7.9</v>
      </c>
      <c r="BH2383">
        <v>8.9</v>
      </c>
      <c r="BR2383" t="s">
        <v>58</v>
      </c>
      <c r="BS2383"/>
      <c r="BT2383" t="s">
        <v>117</v>
      </c>
      <c r="BU2383">
        <v>76629</v>
      </c>
      <c r="BX2383" s="10"/>
      <c r="BY2383" s="10"/>
      <c r="BZ2383" s="10"/>
    </row>
    <row r="2384" spans="1:78" x14ac:dyDescent="0.2">
      <c r="A2384" t="s">
        <v>224</v>
      </c>
      <c r="C2384" t="s">
        <v>1482</v>
      </c>
      <c r="D2384" t="s">
        <v>64</v>
      </c>
      <c r="E2384" t="s">
        <v>112</v>
      </c>
      <c r="F2384" t="s">
        <v>128</v>
      </c>
      <c r="G2384" t="s">
        <v>112</v>
      </c>
      <c r="H2384" t="s">
        <v>128</v>
      </c>
      <c r="BA2384">
        <v>13.3</v>
      </c>
      <c r="BB2384">
        <v>9.6999999999999993</v>
      </c>
      <c r="BC2384">
        <v>9.9</v>
      </c>
      <c r="BD2384">
        <v>9.9</v>
      </c>
      <c r="BR2384" t="s">
        <v>58</v>
      </c>
      <c r="BS2384"/>
      <c r="BT2384" t="s">
        <v>117</v>
      </c>
      <c r="BU2384">
        <v>76629</v>
      </c>
    </row>
    <row r="2385" spans="1:78" s="10" customFormat="1" x14ac:dyDescent="0.2">
      <c r="A2385" t="s">
        <v>225</v>
      </c>
      <c r="B2385"/>
      <c r="C2385" t="s">
        <v>1482</v>
      </c>
      <c r="D2385" t="s">
        <v>64</v>
      </c>
      <c r="E2385" t="s">
        <v>112</v>
      </c>
      <c r="F2385" t="s">
        <v>128</v>
      </c>
      <c r="G2385" t="s">
        <v>112</v>
      </c>
      <c r="H2385" t="s">
        <v>128</v>
      </c>
      <c r="I2385"/>
      <c r="J2385"/>
      <c r="K2385"/>
      <c r="L2385"/>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v>13</v>
      </c>
      <c r="BB2385">
        <v>9</v>
      </c>
      <c r="BC2385">
        <v>9.1</v>
      </c>
      <c r="BD2385">
        <v>9.1</v>
      </c>
      <c r="BE2385">
        <v>12.5</v>
      </c>
      <c r="BF2385">
        <v>7.7</v>
      </c>
      <c r="BG2385">
        <v>6.8</v>
      </c>
      <c r="BH2385">
        <v>7.7</v>
      </c>
      <c r="BI2385"/>
      <c r="BJ2385"/>
      <c r="BK2385"/>
      <c r="BL2385"/>
      <c r="BM2385"/>
      <c r="BN2385"/>
      <c r="BO2385"/>
      <c r="BP2385"/>
      <c r="BQ2385"/>
      <c r="BR2385" t="s">
        <v>58</v>
      </c>
      <c r="BS2385"/>
      <c r="BT2385" t="s">
        <v>117</v>
      </c>
      <c r="BU2385">
        <v>76629</v>
      </c>
      <c r="BV2385"/>
      <c r="BW2385"/>
      <c r="BX2385"/>
      <c r="BY2385"/>
      <c r="BZ2385"/>
    </row>
    <row r="2386" spans="1:78" s="10" customFormat="1" x14ac:dyDescent="0.2">
      <c r="A2386" t="s">
        <v>226</v>
      </c>
      <c r="B2386"/>
      <c r="C2386" t="s">
        <v>1482</v>
      </c>
      <c r="D2386" t="s">
        <v>64</v>
      </c>
      <c r="E2386" t="s">
        <v>112</v>
      </c>
      <c r="F2386" t="s">
        <v>128</v>
      </c>
      <c r="G2386" t="s">
        <v>112</v>
      </c>
      <c r="H2386" t="s">
        <v>128</v>
      </c>
      <c r="I2386"/>
      <c r="J2386"/>
      <c r="K2386"/>
      <c r="L2386"/>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v>11.34</v>
      </c>
      <c r="AT2386"/>
      <c r="AU2386"/>
      <c r="AV2386">
        <v>5.68</v>
      </c>
      <c r="AW2386">
        <v>10.39</v>
      </c>
      <c r="AX2386">
        <v>6.76</v>
      </c>
      <c r="AY2386">
        <v>7.89</v>
      </c>
      <c r="AZ2386">
        <v>7.89</v>
      </c>
      <c r="BA2386">
        <v>11.22</v>
      </c>
      <c r="BB2386">
        <v>88.84</v>
      </c>
      <c r="BC2386">
        <v>8.9</v>
      </c>
      <c r="BD2386">
        <v>8.9</v>
      </c>
      <c r="BE2386">
        <v>11.22</v>
      </c>
      <c r="BF2386">
        <v>7.94</v>
      </c>
      <c r="BG2386">
        <v>7.19</v>
      </c>
      <c r="BH2386">
        <v>7.94</v>
      </c>
      <c r="BI2386"/>
      <c r="BJ2386"/>
      <c r="BK2386"/>
      <c r="BL2386"/>
      <c r="BM2386"/>
      <c r="BN2386"/>
      <c r="BO2386"/>
      <c r="BP2386"/>
      <c r="BQ2386"/>
      <c r="BR2386" t="s">
        <v>58</v>
      </c>
      <c r="BS2386"/>
      <c r="BT2386" t="s">
        <v>117</v>
      </c>
      <c r="BU2386">
        <v>76629</v>
      </c>
      <c r="BV2386" t="s">
        <v>69</v>
      </c>
      <c r="BW2386" t="s">
        <v>117</v>
      </c>
      <c r="BX2386"/>
      <c r="BY2386"/>
      <c r="BZ2386"/>
    </row>
    <row r="2387" spans="1:78" s="10" customFormat="1" x14ac:dyDescent="0.2">
      <c r="A2387" t="s">
        <v>227</v>
      </c>
      <c r="B2387"/>
      <c r="C2387" t="s">
        <v>1482</v>
      </c>
      <c r="D2387" t="s">
        <v>64</v>
      </c>
      <c r="E2387" t="s">
        <v>112</v>
      </c>
      <c r="F2387" t="s">
        <v>128</v>
      </c>
      <c r="G2387" t="s">
        <v>112</v>
      </c>
      <c r="H2387" t="s">
        <v>128</v>
      </c>
      <c r="I2387"/>
      <c r="J2387"/>
      <c r="K2387"/>
      <c r="L2387"/>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v>11.4</v>
      </c>
      <c r="AT2387"/>
      <c r="AU2387"/>
      <c r="AV2387">
        <v>6.3</v>
      </c>
      <c r="AW2387">
        <v>11.1</v>
      </c>
      <c r="AX2387">
        <v>8.6</v>
      </c>
      <c r="AY2387">
        <v>9.1999999999999993</v>
      </c>
      <c r="AZ2387">
        <v>9.1999999999999993</v>
      </c>
      <c r="BA2387">
        <v>12.3</v>
      </c>
      <c r="BB2387">
        <v>10.4</v>
      </c>
      <c r="BC2387">
        <v>10.7</v>
      </c>
      <c r="BD2387">
        <v>10.7</v>
      </c>
      <c r="BE2387">
        <v>12.1</v>
      </c>
      <c r="BF2387">
        <v>9</v>
      </c>
      <c r="BG2387">
        <v>7.8</v>
      </c>
      <c r="BH2387">
        <v>9</v>
      </c>
      <c r="BI2387"/>
      <c r="BJ2387"/>
      <c r="BK2387"/>
      <c r="BL2387"/>
      <c r="BM2387"/>
      <c r="BN2387"/>
      <c r="BO2387"/>
      <c r="BP2387"/>
      <c r="BQ2387"/>
      <c r="BR2387" t="s">
        <v>58</v>
      </c>
      <c r="BS2387"/>
      <c r="BT2387" t="s">
        <v>117</v>
      </c>
      <c r="BU2387">
        <v>76629</v>
      </c>
      <c r="BV2387"/>
      <c r="BW2387"/>
      <c r="BX2387"/>
      <c r="BY2387"/>
      <c r="BZ2387"/>
    </row>
    <row r="2388" spans="1:78" s="10" customFormat="1" x14ac:dyDescent="0.2">
      <c r="A2388" t="s">
        <v>233</v>
      </c>
      <c r="B2388"/>
      <c r="C2388" t="s">
        <v>1482</v>
      </c>
      <c r="D2388" t="s">
        <v>64</v>
      </c>
      <c r="E2388" t="s">
        <v>112</v>
      </c>
      <c r="F2388" t="s">
        <v>128</v>
      </c>
      <c r="G2388" t="s">
        <v>112</v>
      </c>
      <c r="H2388" t="s">
        <v>128</v>
      </c>
      <c r="I2388"/>
      <c r="J2388"/>
      <c r="K2388"/>
      <c r="L2388"/>
      <c r="M2388"/>
      <c r="N2388"/>
      <c r="O2388"/>
      <c r="P2388"/>
      <c r="Q2388"/>
      <c r="R2388"/>
      <c r="S2388"/>
      <c r="T2388"/>
      <c r="U2388"/>
      <c r="V2388"/>
      <c r="W2388"/>
      <c r="X2388"/>
      <c r="Y2388"/>
      <c r="Z2388"/>
      <c r="AA2388"/>
      <c r="AB2388">
        <v>12.9</v>
      </c>
      <c r="AC2388">
        <v>11.4</v>
      </c>
      <c r="AD2388"/>
      <c r="AE2388"/>
      <c r="AF2388">
        <v>14.1</v>
      </c>
      <c r="AG2388">
        <v>7.4</v>
      </c>
      <c r="AH2388"/>
      <c r="AI2388"/>
      <c r="AJ2388">
        <v>11.6</v>
      </c>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t="s">
        <v>58</v>
      </c>
      <c r="BS2388"/>
      <c r="BT2388" t="s">
        <v>117</v>
      </c>
      <c r="BU2388">
        <v>76629</v>
      </c>
      <c r="BV2388"/>
      <c r="BW2388"/>
      <c r="BX2388"/>
      <c r="BY2388"/>
      <c r="BZ2388"/>
    </row>
    <row r="2389" spans="1:78" s="10" customFormat="1" x14ac:dyDescent="0.2">
      <c r="A2389" t="s">
        <v>234</v>
      </c>
      <c r="B2389"/>
      <c r="C2389" t="s">
        <v>1482</v>
      </c>
      <c r="D2389" t="s">
        <v>64</v>
      </c>
      <c r="E2389" t="s">
        <v>112</v>
      </c>
      <c r="F2389" t="s">
        <v>128</v>
      </c>
      <c r="G2389" t="s">
        <v>112</v>
      </c>
      <c r="H2389" t="s">
        <v>128</v>
      </c>
      <c r="I2389"/>
      <c r="J2389"/>
      <c r="K2389"/>
      <c r="L2389"/>
      <c r="M2389"/>
      <c r="N2389"/>
      <c r="O2389"/>
      <c r="P2389"/>
      <c r="Q2389"/>
      <c r="R2389"/>
      <c r="S2389"/>
      <c r="T2389"/>
      <c r="U2389"/>
      <c r="V2389"/>
      <c r="W2389"/>
      <c r="X2389"/>
      <c r="Y2389">
        <v>10.6</v>
      </c>
      <c r="Z2389"/>
      <c r="AA2389"/>
      <c r="AB2389">
        <v>11.9</v>
      </c>
      <c r="AC2389">
        <v>11.4</v>
      </c>
      <c r="AD2389"/>
      <c r="AE2389"/>
      <c r="AF2389">
        <v>14.9</v>
      </c>
      <c r="AG2389">
        <v>7.5</v>
      </c>
      <c r="AH2389"/>
      <c r="AI2389"/>
      <c r="AJ2389">
        <v>11.8</v>
      </c>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t="s">
        <v>58</v>
      </c>
      <c r="BS2389"/>
      <c r="BT2389" t="s">
        <v>117</v>
      </c>
      <c r="BU2389">
        <v>76629</v>
      </c>
      <c r="BV2389"/>
      <c r="BW2389"/>
    </row>
    <row r="2390" spans="1:78" x14ac:dyDescent="0.2">
      <c r="A2390" t="s">
        <v>235</v>
      </c>
      <c r="C2390" t="s">
        <v>1482</v>
      </c>
      <c r="D2390" t="s">
        <v>64</v>
      </c>
      <c r="E2390" t="s">
        <v>112</v>
      </c>
      <c r="F2390" t="s">
        <v>128</v>
      </c>
      <c r="G2390" t="s">
        <v>112</v>
      </c>
      <c r="H2390" t="s">
        <v>128</v>
      </c>
      <c r="Y2390">
        <v>10.5</v>
      </c>
      <c r="AB2390">
        <v>11.8</v>
      </c>
      <c r="AC2390">
        <v>10.1</v>
      </c>
      <c r="AF2390">
        <v>13.2</v>
      </c>
      <c r="BR2390" t="s">
        <v>58</v>
      </c>
      <c r="BS2390"/>
      <c r="BT2390" t="s">
        <v>117</v>
      </c>
      <c r="BU2390">
        <v>76629</v>
      </c>
    </row>
    <row r="2391" spans="1:78" s="10" customFormat="1" x14ac:dyDescent="0.2">
      <c r="A2391" t="s">
        <v>236</v>
      </c>
      <c r="B2391"/>
      <c r="C2391" t="s">
        <v>1482</v>
      </c>
      <c r="D2391" t="s">
        <v>64</v>
      </c>
      <c r="E2391" t="s">
        <v>112</v>
      </c>
      <c r="F2391" t="s">
        <v>128</v>
      </c>
      <c r="G2391" t="s">
        <v>112</v>
      </c>
      <c r="H2391" t="s">
        <v>128</v>
      </c>
      <c r="I2391"/>
      <c r="J2391"/>
      <c r="K2391"/>
      <c r="L2391"/>
      <c r="M2391"/>
      <c r="N2391"/>
      <c r="O2391"/>
      <c r="P2391"/>
      <c r="Q2391"/>
      <c r="R2391"/>
      <c r="S2391"/>
      <c r="T2391"/>
      <c r="U2391"/>
      <c r="V2391"/>
      <c r="W2391"/>
      <c r="X2391"/>
      <c r="Y2391"/>
      <c r="Z2391"/>
      <c r="AA2391"/>
      <c r="AB2391"/>
      <c r="AC2391">
        <v>10.3</v>
      </c>
      <c r="AD2391"/>
      <c r="AE2391"/>
      <c r="AF2391">
        <v>13.11</v>
      </c>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t="s">
        <v>58</v>
      </c>
      <c r="BS2391"/>
      <c r="BT2391" t="s">
        <v>117</v>
      </c>
      <c r="BU2391">
        <v>76629</v>
      </c>
      <c r="BV2391"/>
      <c r="BW2391"/>
      <c r="BX2391"/>
      <c r="BY2391"/>
      <c r="BZ2391"/>
    </row>
    <row r="2392" spans="1:78" s="10" customFormat="1" x14ac:dyDescent="0.2">
      <c r="A2392" t="s">
        <v>116</v>
      </c>
      <c r="B2392"/>
      <c r="C2392" t="s">
        <v>1482</v>
      </c>
      <c r="D2392" t="s">
        <v>64</v>
      </c>
      <c r="E2392" t="s">
        <v>112</v>
      </c>
      <c r="F2392" t="s">
        <v>128</v>
      </c>
      <c r="G2392" t="s">
        <v>112</v>
      </c>
      <c r="H2392" t="s">
        <v>128</v>
      </c>
      <c r="I2392"/>
      <c r="J2392"/>
      <c r="K2392"/>
      <c r="L2392"/>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v>15.1</v>
      </c>
      <c r="BF2392">
        <v>9.8000000000000007</v>
      </c>
      <c r="BG2392">
        <v>8.1</v>
      </c>
      <c r="BH2392">
        <v>9.8000000000000007</v>
      </c>
      <c r="BI2392"/>
      <c r="BJ2392"/>
      <c r="BK2392"/>
      <c r="BL2392"/>
      <c r="BM2392"/>
      <c r="BN2392"/>
      <c r="BO2392"/>
      <c r="BP2392"/>
      <c r="BQ2392"/>
      <c r="BR2392" t="s">
        <v>58</v>
      </c>
      <c r="BS2392"/>
      <c r="BT2392" t="s">
        <v>117</v>
      </c>
      <c r="BU2392">
        <v>76629</v>
      </c>
      <c r="BV2392"/>
      <c r="BW2392"/>
      <c r="BX2392"/>
      <c r="BY2392"/>
      <c r="BZ2392"/>
    </row>
    <row r="2393" spans="1:78" s="10" customFormat="1" x14ac:dyDescent="0.2">
      <c r="A2393" t="s">
        <v>238</v>
      </c>
      <c r="B2393"/>
      <c r="C2393" t="s">
        <v>1482</v>
      </c>
      <c r="D2393" t="s">
        <v>64</v>
      </c>
      <c r="E2393" t="s">
        <v>112</v>
      </c>
      <c r="F2393" t="s">
        <v>128</v>
      </c>
      <c r="G2393" t="s">
        <v>112</v>
      </c>
      <c r="H2393" t="s">
        <v>128</v>
      </c>
      <c r="I2393"/>
      <c r="J2393"/>
      <c r="K2393"/>
      <c r="L2393"/>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v>12.1</v>
      </c>
      <c r="AX2393">
        <v>7.6</v>
      </c>
      <c r="AY2393">
        <v>9.3000000000000007</v>
      </c>
      <c r="AZ2393">
        <v>9.3000000000000007</v>
      </c>
      <c r="BA2393"/>
      <c r="BB2393"/>
      <c r="BC2393"/>
      <c r="BD2393"/>
      <c r="BE2393"/>
      <c r="BF2393"/>
      <c r="BG2393"/>
      <c r="BH2393"/>
      <c r="BI2393"/>
      <c r="BJ2393"/>
      <c r="BK2393"/>
      <c r="BL2393"/>
      <c r="BM2393"/>
      <c r="BN2393"/>
      <c r="BO2393"/>
      <c r="BP2393"/>
      <c r="BQ2393"/>
      <c r="BR2393" t="s">
        <v>58</v>
      </c>
      <c r="BS2393"/>
      <c r="BT2393" t="s">
        <v>117</v>
      </c>
      <c r="BU2393">
        <v>76629</v>
      </c>
      <c r="BV2393"/>
      <c r="BW2393"/>
      <c r="BX2393"/>
      <c r="BY2393"/>
      <c r="BZ2393"/>
    </row>
    <row r="2394" spans="1:78" s="10" customFormat="1" x14ac:dyDescent="0.2">
      <c r="A2394" t="s">
        <v>239</v>
      </c>
      <c r="B2394"/>
      <c r="C2394" t="s">
        <v>1482</v>
      </c>
      <c r="D2394" t="s">
        <v>64</v>
      </c>
      <c r="E2394" t="s">
        <v>112</v>
      </c>
      <c r="F2394" t="s">
        <v>128</v>
      </c>
      <c r="G2394" t="s">
        <v>112</v>
      </c>
      <c r="H2394" t="s">
        <v>128</v>
      </c>
      <c r="I2394"/>
      <c r="J2394"/>
      <c r="K2394"/>
      <c r="L239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v>9.6999999999999993</v>
      </c>
      <c r="AZ2394">
        <v>9.6999999999999993</v>
      </c>
      <c r="BA2394">
        <v>12.2</v>
      </c>
      <c r="BB2394">
        <v>10.5</v>
      </c>
      <c r="BC2394">
        <v>9.9</v>
      </c>
      <c r="BD2394">
        <v>10.5</v>
      </c>
      <c r="BE2394">
        <v>11.4</v>
      </c>
      <c r="BF2394">
        <v>8.3000000000000007</v>
      </c>
      <c r="BG2394">
        <v>7.6</v>
      </c>
      <c r="BH2394">
        <v>8.3000000000000007</v>
      </c>
      <c r="BI2394"/>
      <c r="BJ2394"/>
      <c r="BK2394"/>
      <c r="BL2394"/>
      <c r="BM2394"/>
      <c r="BN2394"/>
      <c r="BO2394"/>
      <c r="BP2394"/>
      <c r="BQ2394"/>
      <c r="BR2394" t="s">
        <v>58</v>
      </c>
      <c r="BS2394"/>
      <c r="BT2394" t="s">
        <v>117</v>
      </c>
      <c r="BU2394">
        <v>76629</v>
      </c>
      <c r="BV2394"/>
      <c r="BW2394"/>
      <c r="BX2394"/>
      <c r="BY2394"/>
      <c r="BZ2394"/>
    </row>
    <row r="2395" spans="1:78" x14ac:dyDescent="0.2">
      <c r="A2395" t="s">
        <v>243</v>
      </c>
      <c r="C2395" t="s">
        <v>1482</v>
      </c>
      <c r="D2395" t="s">
        <v>64</v>
      </c>
      <c r="E2395" t="s">
        <v>112</v>
      </c>
      <c r="F2395" t="s">
        <v>128</v>
      </c>
      <c r="G2395" t="s">
        <v>112</v>
      </c>
      <c r="H2395" t="s">
        <v>128</v>
      </c>
      <c r="AO2395">
        <v>8.8000000000000007</v>
      </c>
      <c r="AR2395">
        <v>4.0999999999999996</v>
      </c>
      <c r="AS2395">
        <v>11.5</v>
      </c>
      <c r="AV2395">
        <v>5.5</v>
      </c>
      <c r="AW2395">
        <v>10.1</v>
      </c>
      <c r="AX2395">
        <v>6.6</v>
      </c>
      <c r="AY2395">
        <v>7.8</v>
      </c>
      <c r="AZ2395">
        <v>7.8</v>
      </c>
      <c r="BR2395" t="s">
        <v>58</v>
      </c>
      <c r="BS2395"/>
      <c r="BT2395" t="s">
        <v>117</v>
      </c>
      <c r="BU2395">
        <v>76629</v>
      </c>
      <c r="BV2395" t="s">
        <v>69</v>
      </c>
      <c r="BW2395" t="s">
        <v>117</v>
      </c>
    </row>
    <row r="2396" spans="1:78" x14ac:dyDescent="0.2">
      <c r="A2396" t="s">
        <v>246</v>
      </c>
      <c r="C2396" t="s">
        <v>1482</v>
      </c>
      <c r="D2396" t="s">
        <v>64</v>
      </c>
      <c r="E2396" t="s">
        <v>112</v>
      </c>
      <c r="F2396" t="s">
        <v>128</v>
      </c>
      <c r="G2396" t="s">
        <v>112</v>
      </c>
      <c r="H2396" t="s">
        <v>128</v>
      </c>
      <c r="BE2396">
        <v>12</v>
      </c>
      <c r="BF2396">
        <v>7.9</v>
      </c>
      <c r="BG2396">
        <v>6.1</v>
      </c>
      <c r="BH2396">
        <v>7.9</v>
      </c>
      <c r="BR2396" t="s">
        <v>58</v>
      </c>
      <c r="BS2396"/>
      <c r="BT2396" t="s">
        <v>117</v>
      </c>
      <c r="BU2396">
        <v>76629</v>
      </c>
      <c r="BV2396" t="s">
        <v>69</v>
      </c>
      <c r="BW2396" t="s">
        <v>117</v>
      </c>
    </row>
    <row r="2397" spans="1:78" x14ac:dyDescent="0.2">
      <c r="A2397" t="s">
        <v>211</v>
      </c>
      <c r="C2397" t="s">
        <v>1482</v>
      </c>
      <c r="D2397" t="s">
        <v>64</v>
      </c>
      <c r="E2397" t="s">
        <v>112</v>
      </c>
      <c r="F2397" t="s">
        <v>128</v>
      </c>
      <c r="G2397" t="s">
        <v>129</v>
      </c>
      <c r="H2397" t="s">
        <v>212</v>
      </c>
      <c r="BA2397">
        <v>11.4</v>
      </c>
      <c r="BD2397">
        <v>10.4</v>
      </c>
      <c r="BE2397">
        <v>12.7</v>
      </c>
      <c r="BH2397">
        <v>9.1</v>
      </c>
      <c r="BR2397" t="s">
        <v>67</v>
      </c>
      <c r="BS2397"/>
      <c r="BT2397" t="s">
        <v>213</v>
      </c>
      <c r="BU2397">
        <v>1609</v>
      </c>
      <c r="BV2397" t="s">
        <v>60</v>
      </c>
      <c r="BW2397" t="s">
        <v>213</v>
      </c>
    </row>
    <row r="2398" spans="1:78" x14ac:dyDescent="0.2">
      <c r="A2398" t="s">
        <v>215</v>
      </c>
      <c r="C2398" t="s">
        <v>1482</v>
      </c>
      <c r="D2398" t="s">
        <v>64</v>
      </c>
      <c r="E2398" t="s">
        <v>112</v>
      </c>
      <c r="F2398" t="s">
        <v>128</v>
      </c>
      <c r="G2398" t="s">
        <v>129</v>
      </c>
      <c r="H2398" t="s">
        <v>212</v>
      </c>
      <c r="AC2398">
        <v>10.7</v>
      </c>
      <c r="AF2398">
        <v>15.9</v>
      </c>
      <c r="AG2398">
        <v>8.1999999999999993</v>
      </c>
      <c r="AJ2398">
        <v>11.1</v>
      </c>
      <c r="BR2398" t="s">
        <v>67</v>
      </c>
      <c r="BS2398"/>
      <c r="BT2398" t="s">
        <v>213</v>
      </c>
      <c r="BU2398">
        <v>1609</v>
      </c>
      <c r="BV2398" t="s">
        <v>60</v>
      </c>
      <c r="BW2398" t="s">
        <v>213</v>
      </c>
    </row>
    <row r="2399" spans="1:78" x14ac:dyDescent="0.2">
      <c r="A2399" t="s">
        <v>153</v>
      </c>
      <c r="B2399" t="s">
        <v>154</v>
      </c>
      <c r="C2399" t="s">
        <v>1482</v>
      </c>
      <c r="D2399" t="s">
        <v>64</v>
      </c>
      <c r="E2399" t="s">
        <v>112</v>
      </c>
      <c r="F2399" t="s">
        <v>128</v>
      </c>
      <c r="G2399" t="s">
        <v>129</v>
      </c>
      <c r="H2399" t="s">
        <v>128</v>
      </c>
      <c r="Y2399">
        <v>11.1</v>
      </c>
      <c r="BQ2399" t="s">
        <v>63</v>
      </c>
      <c r="BR2399" t="s">
        <v>67</v>
      </c>
      <c r="BS2399"/>
      <c r="BT2399" t="s">
        <v>95</v>
      </c>
      <c r="BU2399">
        <v>3144</v>
      </c>
    </row>
    <row r="2400" spans="1:78" x14ac:dyDescent="0.2">
      <c r="A2400" t="s">
        <v>157</v>
      </c>
      <c r="C2400" t="s">
        <v>1482</v>
      </c>
      <c r="D2400" t="s">
        <v>64</v>
      </c>
      <c r="E2400" t="s">
        <v>112</v>
      </c>
      <c r="F2400" t="s">
        <v>128</v>
      </c>
      <c r="G2400" t="s">
        <v>129</v>
      </c>
      <c r="H2400" t="s">
        <v>128</v>
      </c>
      <c r="AW2400">
        <v>10.6</v>
      </c>
      <c r="BR2400" t="s">
        <v>67</v>
      </c>
      <c r="BS2400"/>
      <c r="BT2400" t="s">
        <v>95</v>
      </c>
      <c r="BU2400">
        <v>3144</v>
      </c>
    </row>
    <row r="2401" spans="1:78" x14ac:dyDescent="0.2">
      <c r="A2401" s="10" t="s">
        <v>228</v>
      </c>
      <c r="B2401" s="10"/>
      <c r="C2401" s="10" t="s">
        <v>1482</v>
      </c>
      <c r="D2401" s="10" t="s">
        <v>64</v>
      </c>
      <c r="E2401" s="10" t="s">
        <v>112</v>
      </c>
      <c r="F2401" s="10" t="s">
        <v>128</v>
      </c>
      <c r="G2401" s="10" t="s">
        <v>129</v>
      </c>
      <c r="H2401" s="10" t="s">
        <v>128</v>
      </c>
      <c r="I2401" s="10"/>
      <c r="J2401" s="10"/>
      <c r="K2401" s="10"/>
      <c r="L2401" s="10"/>
      <c r="M2401" s="10"/>
      <c r="N2401" s="10"/>
      <c r="O2401" s="10"/>
      <c r="P2401" s="10"/>
      <c r="Q2401" s="10"/>
      <c r="R2401" s="10"/>
      <c r="S2401" s="10"/>
      <c r="T2401" s="10"/>
      <c r="U2401" s="10"/>
      <c r="V2401" s="10"/>
      <c r="W2401" s="10"/>
      <c r="X2401" s="10"/>
      <c r="Y2401" s="10"/>
      <c r="Z2401" s="10"/>
      <c r="AA2401" s="10"/>
      <c r="AB2401" s="10"/>
      <c r="AC2401" s="10"/>
      <c r="AD2401" s="10"/>
      <c r="AE2401" s="10"/>
      <c r="AF2401" s="10"/>
      <c r="AG2401" s="10"/>
      <c r="AH2401" s="10"/>
      <c r="AI2401" s="10"/>
      <c r="AJ2401" s="10"/>
      <c r="AK2401" s="10"/>
      <c r="AL2401" s="10"/>
      <c r="AM2401" s="10"/>
      <c r="AN2401" s="10"/>
      <c r="AO2401" s="10"/>
      <c r="AP2401" s="10"/>
      <c r="AQ2401" s="10"/>
      <c r="AR2401" s="10"/>
      <c r="AS2401" s="10"/>
      <c r="AT2401" s="10"/>
      <c r="AU2401" s="10"/>
      <c r="AV2401" s="10"/>
      <c r="AW2401" s="10"/>
      <c r="AX2401" s="10"/>
      <c r="AY2401" s="10"/>
      <c r="AZ2401" s="10"/>
      <c r="BA2401" s="10"/>
      <c r="BB2401" s="10"/>
      <c r="BC2401" s="10"/>
      <c r="BD2401" s="10"/>
      <c r="BE2401" s="10"/>
      <c r="BF2401" s="10"/>
      <c r="BG2401" s="10"/>
      <c r="BH2401" s="10"/>
      <c r="BI2401" s="10"/>
      <c r="BJ2401" s="10"/>
      <c r="BK2401" s="10"/>
      <c r="BL2401" s="10"/>
      <c r="BM2401" s="10"/>
      <c r="BN2401" s="10"/>
      <c r="BO2401" s="10"/>
      <c r="BP2401" s="10"/>
      <c r="BQ2401" s="10"/>
      <c r="BR2401" s="10" t="s">
        <v>67</v>
      </c>
      <c r="BS2401" s="10"/>
      <c r="BT2401" s="10" t="s">
        <v>95</v>
      </c>
      <c r="BU2401" s="10">
        <v>3144</v>
      </c>
      <c r="BV2401" s="10" t="s">
        <v>69</v>
      </c>
      <c r="BW2401" s="10" t="s">
        <v>95</v>
      </c>
      <c r="BX2401" s="10"/>
      <c r="BY2401" s="10"/>
      <c r="BZ2401" s="10"/>
    </row>
    <row r="2402" spans="1:78" x14ac:dyDescent="0.2">
      <c r="A2402" s="10" t="s">
        <v>231</v>
      </c>
      <c r="B2402" s="10"/>
      <c r="C2402" s="10" t="s">
        <v>1482</v>
      </c>
      <c r="D2402" s="10" t="s">
        <v>64</v>
      </c>
      <c r="E2402" s="10" t="s">
        <v>112</v>
      </c>
      <c r="F2402" s="10" t="s">
        <v>128</v>
      </c>
      <c r="G2402" s="10" t="s">
        <v>129</v>
      </c>
      <c r="H2402" s="10" t="s">
        <v>128</v>
      </c>
      <c r="I2402" s="10"/>
      <c r="J2402" s="10"/>
      <c r="K2402" s="10"/>
      <c r="L2402" s="10"/>
      <c r="M2402" s="10"/>
      <c r="N2402" s="10"/>
      <c r="O2402" s="10"/>
      <c r="P2402" s="10"/>
      <c r="Q2402" s="10"/>
      <c r="R2402" s="10"/>
      <c r="S2402" s="10"/>
      <c r="T2402" s="10"/>
      <c r="U2402" s="10"/>
      <c r="V2402" s="10"/>
      <c r="W2402" s="10"/>
      <c r="X2402" s="10"/>
      <c r="Y2402" s="10"/>
      <c r="Z2402" s="10"/>
      <c r="AA2402" s="10"/>
      <c r="AB2402" s="10"/>
      <c r="AC2402" s="10"/>
      <c r="AD2402" s="10"/>
      <c r="AE2402" s="10"/>
      <c r="AF2402" s="10"/>
      <c r="AG2402" s="10"/>
      <c r="AH2402" s="10"/>
      <c r="AI2402" s="10"/>
      <c r="AJ2402" s="10"/>
      <c r="AK2402" s="10"/>
      <c r="AL2402" s="10"/>
      <c r="AM2402" s="10"/>
      <c r="AN2402" s="10"/>
      <c r="AO2402" s="10"/>
      <c r="AP2402" s="10"/>
      <c r="AQ2402" s="10"/>
      <c r="AR2402" s="10"/>
      <c r="AS2402" s="10"/>
      <c r="AT2402" s="10"/>
      <c r="AU2402" s="10"/>
      <c r="AV2402" s="10"/>
      <c r="AW2402" s="10"/>
      <c r="AX2402" s="10"/>
      <c r="AY2402" s="10"/>
      <c r="AZ2402" s="10"/>
      <c r="BA2402" s="10"/>
      <c r="BB2402" s="10"/>
      <c r="BC2402" s="10"/>
      <c r="BD2402" s="10"/>
      <c r="BE2402" s="10"/>
      <c r="BF2402" s="10"/>
      <c r="BG2402" s="10"/>
      <c r="BH2402" s="10"/>
      <c r="BI2402" s="10"/>
      <c r="BJ2402" s="10"/>
      <c r="BK2402" s="10"/>
      <c r="BL2402" s="10"/>
      <c r="BM2402" s="10"/>
      <c r="BN2402" s="10"/>
      <c r="BO2402" s="10"/>
      <c r="BP2402" s="10"/>
      <c r="BQ2402" s="10"/>
      <c r="BR2402" s="10" t="s">
        <v>67</v>
      </c>
      <c r="BS2402" s="10"/>
      <c r="BT2402" s="10" t="s">
        <v>95</v>
      </c>
      <c r="BU2402" s="10">
        <v>3144</v>
      </c>
      <c r="BV2402" s="10" t="s">
        <v>69</v>
      </c>
      <c r="BW2402" s="10" t="s">
        <v>95</v>
      </c>
      <c r="BX2402" s="10"/>
      <c r="BY2402" s="10"/>
      <c r="BZ2402" s="10"/>
    </row>
    <row r="2403" spans="1:78" x14ac:dyDescent="0.2">
      <c r="A2403" s="10" t="s">
        <v>232</v>
      </c>
      <c r="B2403" s="10"/>
      <c r="C2403" s="10" t="s">
        <v>1482</v>
      </c>
      <c r="D2403" s="10" t="s">
        <v>64</v>
      </c>
      <c r="E2403" s="10" t="s">
        <v>112</v>
      </c>
      <c r="F2403" s="10" t="s">
        <v>128</v>
      </c>
      <c r="G2403" s="10" t="s">
        <v>129</v>
      </c>
      <c r="H2403" s="10" t="s">
        <v>128</v>
      </c>
      <c r="I2403" s="10"/>
      <c r="J2403" s="10"/>
      <c r="K2403" s="10"/>
      <c r="L2403" s="10"/>
      <c r="M2403" s="10"/>
      <c r="N2403" s="10"/>
      <c r="O2403" s="10"/>
      <c r="P2403" s="10"/>
      <c r="Q2403" s="10"/>
      <c r="R2403" s="10"/>
      <c r="S2403" s="10"/>
      <c r="T2403" s="10"/>
      <c r="U2403" s="10"/>
      <c r="V2403" s="10"/>
      <c r="W2403" s="10"/>
      <c r="X2403" s="10"/>
      <c r="Y2403" s="10"/>
      <c r="Z2403" s="10"/>
      <c r="AA2403" s="10"/>
      <c r="AB2403" s="10"/>
      <c r="AC2403" s="10"/>
      <c r="AD2403" s="10"/>
      <c r="AE2403" s="10"/>
      <c r="AF2403" s="10"/>
      <c r="AG2403" s="10"/>
      <c r="AH2403" s="10"/>
      <c r="AI2403" s="10"/>
      <c r="AJ2403" s="10"/>
      <c r="AK2403" s="10"/>
      <c r="AL2403" s="10"/>
      <c r="AM2403" s="10"/>
      <c r="AN2403" s="10"/>
      <c r="AO2403" s="10"/>
      <c r="AP2403" s="10"/>
      <c r="AQ2403" s="10"/>
      <c r="AR2403" s="10"/>
      <c r="AS2403" s="10"/>
      <c r="AT2403" s="10"/>
      <c r="AU2403" s="10"/>
      <c r="AV2403" s="10"/>
      <c r="AW2403" s="10"/>
      <c r="AX2403" s="10"/>
      <c r="AY2403" s="10"/>
      <c r="AZ2403" s="10"/>
      <c r="BA2403" s="10"/>
      <c r="BB2403" s="10"/>
      <c r="BC2403" s="10"/>
      <c r="BD2403" s="10"/>
      <c r="BE2403" s="10"/>
      <c r="BF2403" s="10"/>
      <c r="BG2403" s="10"/>
      <c r="BH2403" s="10"/>
      <c r="BI2403" s="10"/>
      <c r="BJ2403" s="10"/>
      <c r="BK2403" s="10"/>
      <c r="BL2403" s="10"/>
      <c r="BM2403" s="10"/>
      <c r="BN2403" s="10"/>
      <c r="BO2403" s="10"/>
      <c r="BP2403" s="10"/>
      <c r="BQ2403" s="10"/>
      <c r="BR2403" s="10" t="s">
        <v>67</v>
      </c>
      <c r="BS2403" s="10"/>
      <c r="BT2403" s="10" t="s">
        <v>95</v>
      </c>
      <c r="BU2403" s="10">
        <v>3144</v>
      </c>
      <c r="BV2403" s="10" t="s">
        <v>69</v>
      </c>
      <c r="BW2403" s="10" t="s">
        <v>95</v>
      </c>
      <c r="BX2403" s="10"/>
      <c r="BY2403" s="10"/>
      <c r="BZ2403" s="10"/>
    </row>
    <row r="2404" spans="1:78" x14ac:dyDescent="0.2">
      <c r="A2404" t="s">
        <v>94</v>
      </c>
      <c r="C2404" t="s">
        <v>1482</v>
      </c>
      <c r="D2404" t="s">
        <v>64</v>
      </c>
      <c r="E2404" t="s">
        <v>112</v>
      </c>
      <c r="F2404" t="s">
        <v>128</v>
      </c>
      <c r="G2404" t="s">
        <v>126</v>
      </c>
      <c r="H2404" t="s">
        <v>128</v>
      </c>
      <c r="AC2404">
        <v>13</v>
      </c>
      <c r="AF2404">
        <v>15</v>
      </c>
      <c r="BR2404" t="s">
        <v>67</v>
      </c>
      <c r="BS2404"/>
      <c r="BT2404" t="s">
        <v>200</v>
      </c>
      <c r="BU2404">
        <v>7016</v>
      </c>
    </row>
    <row r="2405" spans="1:78" x14ac:dyDescent="0.2">
      <c r="C2405" t="s">
        <v>1482</v>
      </c>
      <c r="D2405" t="s">
        <v>64</v>
      </c>
      <c r="E2405" t="s">
        <v>112</v>
      </c>
      <c r="F2405" t="s">
        <v>128</v>
      </c>
      <c r="G2405" t="s">
        <v>126</v>
      </c>
      <c r="H2405" t="s">
        <v>128</v>
      </c>
      <c r="Y2405">
        <v>9.5</v>
      </c>
      <c r="AB2405">
        <v>12</v>
      </c>
      <c r="AC2405">
        <v>11</v>
      </c>
      <c r="AF2405">
        <v>11</v>
      </c>
      <c r="BA2405">
        <v>12</v>
      </c>
      <c r="BD2405">
        <v>10.5</v>
      </c>
      <c r="BE2405">
        <v>12.5</v>
      </c>
      <c r="BH2405">
        <v>9</v>
      </c>
      <c r="BR2405" t="s">
        <v>67</v>
      </c>
      <c r="BS2405" s="1">
        <v>44797</v>
      </c>
      <c r="BT2405" t="s">
        <v>73</v>
      </c>
      <c r="BU2405">
        <v>36083</v>
      </c>
      <c r="BV2405" t="s">
        <v>60</v>
      </c>
      <c r="BW2405" t="s">
        <v>73</v>
      </c>
    </row>
    <row r="2406" spans="1:78" x14ac:dyDescent="0.2">
      <c r="A2406" s="6"/>
      <c r="B2406" s="6"/>
      <c r="C2406" s="6" t="s">
        <v>1482</v>
      </c>
      <c r="D2406" s="6" t="s">
        <v>64</v>
      </c>
      <c r="E2406" s="6" t="s">
        <v>112</v>
      </c>
      <c r="F2406" s="6" t="s">
        <v>128</v>
      </c>
      <c r="G2406" s="6" t="s">
        <v>126</v>
      </c>
      <c r="H2406" s="6" t="s">
        <v>128</v>
      </c>
      <c r="I2406" s="6"/>
      <c r="J2406" s="6"/>
      <c r="K2406" s="6"/>
      <c r="L2406" s="6"/>
      <c r="M2406" s="6"/>
      <c r="N2406" s="6"/>
      <c r="O2406" s="6"/>
      <c r="P2406" s="6"/>
      <c r="Q2406" s="6"/>
      <c r="R2406" s="6"/>
      <c r="S2406" s="6"/>
      <c r="T2406" s="6"/>
      <c r="U2406" s="6"/>
      <c r="V2406" s="6"/>
      <c r="W2406" s="6"/>
      <c r="X2406" s="6"/>
      <c r="Y2406" s="6"/>
      <c r="Z2406" s="6"/>
      <c r="AA2406" s="6"/>
      <c r="AB2406" s="6"/>
      <c r="AC2406" s="6"/>
      <c r="AD2406" s="6"/>
      <c r="AE2406" s="6"/>
      <c r="AF2406" s="6"/>
      <c r="AG2406" s="6"/>
      <c r="AH2406" s="6"/>
      <c r="AI2406" s="6"/>
      <c r="AJ2406" s="6"/>
      <c r="AK2406" s="6"/>
      <c r="AL2406" s="6"/>
      <c r="AM2406" s="6"/>
      <c r="AN2406" s="6"/>
      <c r="AO2406" s="6"/>
      <c r="AP2406" s="6"/>
      <c r="AQ2406" s="6"/>
      <c r="AR2406" s="6"/>
      <c r="AS2406" s="6"/>
      <c r="AT2406" s="6"/>
      <c r="AU2406" s="6"/>
      <c r="AV2406" s="6"/>
      <c r="AW2406" s="6"/>
      <c r="AX2406" s="6"/>
      <c r="AY2406" s="6"/>
      <c r="AZ2406" s="6"/>
      <c r="BA2406" s="6"/>
      <c r="BB2406" s="6"/>
      <c r="BC2406" s="6"/>
      <c r="BD2406" s="6"/>
      <c r="BE2406" s="6"/>
      <c r="BF2406" s="6"/>
      <c r="BG2406" s="6"/>
      <c r="BH2406" s="6"/>
      <c r="BI2406" s="6"/>
      <c r="BJ2406" s="6">
        <v>38</v>
      </c>
      <c r="BK2406" s="6"/>
      <c r="BL2406" s="6"/>
      <c r="BM2406" s="6"/>
      <c r="BN2406" s="6"/>
      <c r="BO2406" s="6"/>
      <c r="BP2406" s="6"/>
      <c r="BQ2406" s="6"/>
      <c r="BR2406" s="6" t="s">
        <v>67</v>
      </c>
      <c r="BS2406" s="7">
        <v>44964</v>
      </c>
      <c r="BT2406" s="6" t="s">
        <v>3669</v>
      </c>
      <c r="BU2406" s="58" t="s">
        <v>3702</v>
      </c>
      <c r="BV2406" s="6"/>
      <c r="BW2406" s="6"/>
      <c r="BX2406" s="6"/>
      <c r="BY2406" s="6"/>
      <c r="BZ2406" s="6"/>
    </row>
    <row r="2407" spans="1:78" x14ac:dyDescent="0.2">
      <c r="A2407" t="s">
        <v>256</v>
      </c>
      <c r="C2407" t="s">
        <v>1482</v>
      </c>
      <c r="D2407" t="s">
        <v>64</v>
      </c>
      <c r="E2407" t="s">
        <v>112</v>
      </c>
      <c r="F2407" t="s">
        <v>255</v>
      </c>
      <c r="G2407" t="s">
        <v>257</v>
      </c>
      <c r="H2407" t="s">
        <v>255</v>
      </c>
      <c r="AW2407">
        <v>9.5</v>
      </c>
      <c r="AZ2407">
        <v>7.8</v>
      </c>
      <c r="BA2407">
        <v>10.7</v>
      </c>
      <c r="BD2407">
        <v>8.5</v>
      </c>
      <c r="BR2407" t="s">
        <v>67</v>
      </c>
      <c r="BS2407" s="1">
        <v>44795</v>
      </c>
      <c r="BT2407" t="s">
        <v>213</v>
      </c>
      <c r="BU2407">
        <v>4269</v>
      </c>
    </row>
    <row r="2408" spans="1:78" x14ac:dyDescent="0.2">
      <c r="A2408" t="s">
        <v>256</v>
      </c>
      <c r="B2408" t="s">
        <v>322</v>
      </c>
      <c r="C2408" t="s">
        <v>1482</v>
      </c>
      <c r="D2408" t="s">
        <v>64</v>
      </c>
      <c r="E2408" t="s">
        <v>112</v>
      </c>
      <c r="F2408" t="s">
        <v>255</v>
      </c>
      <c r="G2408" t="s">
        <v>257</v>
      </c>
      <c r="H2408" t="s">
        <v>255</v>
      </c>
      <c r="I2408" t="b">
        <v>0</v>
      </c>
      <c r="L2408" t="s">
        <v>2732</v>
      </c>
      <c r="AW2408">
        <v>9.5</v>
      </c>
      <c r="AX2408">
        <v>7.8</v>
      </c>
      <c r="AZ2408">
        <v>7.8</v>
      </c>
      <c r="BA2408">
        <v>10.7</v>
      </c>
      <c r="BB2408">
        <v>8.5</v>
      </c>
      <c r="BD2408">
        <v>8.5</v>
      </c>
      <c r="BR2408" t="s">
        <v>67</v>
      </c>
      <c r="BS2408" s="1">
        <v>44830</v>
      </c>
      <c r="BT2408" t="s">
        <v>2657</v>
      </c>
      <c r="BU2408">
        <v>63104</v>
      </c>
    </row>
    <row r="2409" spans="1:78" x14ac:dyDescent="0.2">
      <c r="A2409" t="s">
        <v>2715</v>
      </c>
      <c r="C2409" t="s">
        <v>1482</v>
      </c>
      <c r="D2409" t="s">
        <v>64</v>
      </c>
      <c r="E2409" t="s">
        <v>112</v>
      </c>
      <c r="F2409" t="s">
        <v>255</v>
      </c>
      <c r="G2409" t="s">
        <v>112</v>
      </c>
      <c r="H2409" t="s">
        <v>2714</v>
      </c>
      <c r="L2409" t="s">
        <v>2685</v>
      </c>
      <c r="AW2409">
        <v>8.9</v>
      </c>
      <c r="AX2409">
        <v>6.2</v>
      </c>
      <c r="AY2409">
        <v>6.9</v>
      </c>
      <c r="AZ2409">
        <v>6.9</v>
      </c>
      <c r="BQ2409" t="s">
        <v>2735</v>
      </c>
      <c r="BR2409" t="s">
        <v>67</v>
      </c>
      <c r="BS2409" s="1">
        <v>44830</v>
      </c>
      <c r="BT2409" t="s">
        <v>2657</v>
      </c>
      <c r="BU2409">
        <v>63104</v>
      </c>
    </row>
    <row r="2410" spans="1:78" x14ac:dyDescent="0.2">
      <c r="A2410" t="s">
        <v>2726</v>
      </c>
      <c r="C2410" t="s">
        <v>1482</v>
      </c>
      <c r="D2410" t="s">
        <v>64</v>
      </c>
      <c r="E2410" t="s">
        <v>112</v>
      </c>
      <c r="F2410" t="s">
        <v>255</v>
      </c>
      <c r="G2410" t="s">
        <v>112</v>
      </c>
      <c r="H2410" t="s">
        <v>2714</v>
      </c>
      <c r="L2410" t="s">
        <v>2727</v>
      </c>
      <c r="AC2410">
        <v>8.1999999999999993</v>
      </c>
      <c r="AF2410">
        <v>11.7</v>
      </c>
      <c r="AW2410">
        <v>9.1999999999999993</v>
      </c>
      <c r="AX2410">
        <v>6.5</v>
      </c>
      <c r="AY2410">
        <v>7.4</v>
      </c>
      <c r="AZ2410">
        <v>7.4</v>
      </c>
      <c r="BA2410">
        <v>10.199999999999999</v>
      </c>
      <c r="BB2410">
        <v>8</v>
      </c>
      <c r="BC2410">
        <v>7.8</v>
      </c>
      <c r="BD2410">
        <v>8</v>
      </c>
      <c r="BE2410">
        <v>8.9</v>
      </c>
      <c r="BH2410">
        <v>6.4</v>
      </c>
      <c r="BR2410" t="s">
        <v>67</v>
      </c>
      <c r="BS2410" s="1">
        <v>44830</v>
      </c>
      <c r="BT2410" t="s">
        <v>2657</v>
      </c>
      <c r="BU2410">
        <v>63104</v>
      </c>
    </row>
    <row r="2411" spans="1:78" x14ac:dyDescent="0.2">
      <c r="A2411" t="s">
        <v>2728</v>
      </c>
      <c r="C2411" t="s">
        <v>1482</v>
      </c>
      <c r="D2411" t="s">
        <v>64</v>
      </c>
      <c r="E2411" t="s">
        <v>112</v>
      </c>
      <c r="F2411" t="s">
        <v>255</v>
      </c>
      <c r="G2411" t="s">
        <v>112</v>
      </c>
      <c r="H2411" t="s">
        <v>2714</v>
      </c>
      <c r="L2411" t="s">
        <v>2729</v>
      </c>
      <c r="AW2411">
        <v>8.8000000000000007</v>
      </c>
      <c r="AX2411">
        <v>5.9</v>
      </c>
      <c r="AY2411">
        <v>6.8</v>
      </c>
      <c r="AZ2411">
        <v>6.8</v>
      </c>
      <c r="BA2411">
        <v>9.9</v>
      </c>
      <c r="BC2411">
        <v>7.6</v>
      </c>
      <c r="BD2411">
        <v>7.6</v>
      </c>
      <c r="BR2411" t="s">
        <v>67</v>
      </c>
      <c r="BS2411" s="1">
        <v>44830</v>
      </c>
      <c r="BT2411" t="s">
        <v>2657</v>
      </c>
      <c r="BU2411">
        <v>63104</v>
      </c>
    </row>
    <row r="2412" spans="1:78" x14ac:dyDescent="0.2">
      <c r="A2412" t="s">
        <v>2730</v>
      </c>
      <c r="C2412" t="s">
        <v>1482</v>
      </c>
      <c r="D2412" t="s">
        <v>64</v>
      </c>
      <c r="E2412" t="s">
        <v>112</v>
      </c>
      <c r="F2412" t="s">
        <v>255</v>
      </c>
      <c r="G2412" t="s">
        <v>112</v>
      </c>
      <c r="H2412" t="s">
        <v>2714</v>
      </c>
      <c r="L2412" t="s">
        <v>2731</v>
      </c>
      <c r="U2412">
        <v>7.9</v>
      </c>
      <c r="X2412">
        <v>7.5</v>
      </c>
      <c r="Y2412">
        <v>8.6</v>
      </c>
      <c r="AB2412">
        <v>10.199999999999999</v>
      </c>
      <c r="AC2412">
        <v>8.4</v>
      </c>
      <c r="AF2412">
        <v>12.1</v>
      </c>
      <c r="AG2412">
        <v>6</v>
      </c>
      <c r="AJ2412">
        <v>7.9</v>
      </c>
      <c r="BR2412" t="s">
        <v>67</v>
      </c>
      <c r="BS2412" s="1">
        <v>44830</v>
      </c>
      <c r="BT2412" t="s">
        <v>2657</v>
      </c>
      <c r="BU2412">
        <v>63104</v>
      </c>
    </row>
    <row r="2413" spans="1:78" s="10" customFormat="1" x14ac:dyDescent="0.2">
      <c r="A2413" t="s">
        <v>2716</v>
      </c>
      <c r="B2413"/>
      <c r="C2413" t="s">
        <v>1482</v>
      </c>
      <c r="D2413" t="s">
        <v>64</v>
      </c>
      <c r="E2413" t="s">
        <v>112</v>
      </c>
      <c r="F2413" t="s">
        <v>255</v>
      </c>
      <c r="G2413" t="s">
        <v>112</v>
      </c>
      <c r="H2413" t="s">
        <v>2714</v>
      </c>
      <c r="I2413"/>
      <c r="J2413"/>
      <c r="K2413"/>
      <c r="L2413" t="s">
        <v>2717</v>
      </c>
      <c r="M2413"/>
      <c r="N2413"/>
      <c r="O2413"/>
      <c r="P2413"/>
      <c r="Q2413"/>
      <c r="R2413"/>
      <c r="S2413"/>
      <c r="T2413"/>
      <c r="U2413">
        <v>7.5</v>
      </c>
      <c r="V2413"/>
      <c r="W2413"/>
      <c r="X2413">
        <v>8</v>
      </c>
      <c r="Y2413">
        <v>8.8000000000000007</v>
      </c>
      <c r="Z2413"/>
      <c r="AA2413"/>
      <c r="AB2413">
        <v>10</v>
      </c>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t="s">
        <v>67</v>
      </c>
      <c r="BS2413" s="1">
        <v>44830</v>
      </c>
      <c r="BT2413" t="s">
        <v>2657</v>
      </c>
      <c r="BU2413">
        <v>63104</v>
      </c>
      <c r="BV2413"/>
      <c r="BW2413"/>
      <c r="BX2413"/>
      <c r="BY2413"/>
      <c r="BZ2413"/>
    </row>
    <row r="2414" spans="1:78" s="10" customFormat="1" x14ac:dyDescent="0.2">
      <c r="A2414" t="s">
        <v>2718</v>
      </c>
      <c r="B2414"/>
      <c r="C2414" t="s">
        <v>1482</v>
      </c>
      <c r="D2414" t="s">
        <v>64</v>
      </c>
      <c r="E2414" t="s">
        <v>112</v>
      </c>
      <c r="F2414" t="s">
        <v>255</v>
      </c>
      <c r="G2414" t="s">
        <v>112</v>
      </c>
      <c r="H2414" t="s">
        <v>2714</v>
      </c>
      <c r="I2414"/>
      <c r="J2414"/>
      <c r="K2414"/>
      <c r="L2414" t="s">
        <v>2717</v>
      </c>
      <c r="M2414"/>
      <c r="N2414"/>
      <c r="O2414"/>
      <c r="P2414"/>
      <c r="Q2414"/>
      <c r="R2414"/>
      <c r="S2414"/>
      <c r="T2414"/>
      <c r="U2414"/>
      <c r="V2414"/>
      <c r="W2414"/>
      <c r="X2414"/>
      <c r="Y2414"/>
      <c r="Z2414"/>
      <c r="AA2414"/>
      <c r="AB2414"/>
      <c r="AC2414"/>
      <c r="AD2414"/>
      <c r="AE2414"/>
      <c r="AF2414"/>
      <c r="AG2414"/>
      <c r="AH2414"/>
      <c r="AI2414"/>
      <c r="AJ2414"/>
      <c r="AK2414"/>
      <c r="AL2414"/>
      <c r="AM2414"/>
      <c r="AN2414"/>
      <c r="AO2414">
        <v>8</v>
      </c>
      <c r="AP2414"/>
      <c r="AQ2414"/>
      <c r="AR2414">
        <v>4.3</v>
      </c>
      <c r="AS2414"/>
      <c r="AT2414"/>
      <c r="AU2414"/>
      <c r="AV2414"/>
      <c r="AW2414"/>
      <c r="AX2414"/>
      <c r="AY2414"/>
      <c r="AZ2414"/>
      <c r="BA2414">
        <v>10.3</v>
      </c>
      <c r="BB2414">
        <v>9</v>
      </c>
      <c r="BC2414">
        <v>8</v>
      </c>
      <c r="BD2414">
        <v>9</v>
      </c>
      <c r="BE2414">
        <v>9.8000000000000007</v>
      </c>
      <c r="BF2414"/>
      <c r="BG2414"/>
      <c r="BH2414">
        <v>7.3</v>
      </c>
      <c r="BI2414"/>
      <c r="BJ2414"/>
      <c r="BK2414"/>
      <c r="BL2414"/>
      <c r="BM2414"/>
      <c r="BN2414"/>
      <c r="BO2414"/>
      <c r="BP2414"/>
      <c r="BQ2414"/>
      <c r="BR2414" t="s">
        <v>67</v>
      </c>
      <c r="BS2414" s="1">
        <v>44830</v>
      </c>
      <c r="BT2414" t="s">
        <v>2657</v>
      </c>
      <c r="BU2414">
        <v>63104</v>
      </c>
      <c r="BV2414"/>
      <c r="BW2414"/>
      <c r="BX2414"/>
      <c r="BY2414"/>
      <c r="BZ2414"/>
    </row>
    <row r="2415" spans="1:78" s="10" customFormat="1" x14ac:dyDescent="0.2">
      <c r="A2415" t="s">
        <v>2719</v>
      </c>
      <c r="B2415"/>
      <c r="C2415" t="s">
        <v>1482</v>
      </c>
      <c r="D2415" t="s">
        <v>64</v>
      </c>
      <c r="E2415" t="s">
        <v>112</v>
      </c>
      <c r="F2415" t="s">
        <v>255</v>
      </c>
      <c r="G2415" t="s">
        <v>112</v>
      </c>
      <c r="H2415" t="s">
        <v>2714</v>
      </c>
      <c r="I2415"/>
      <c r="J2415"/>
      <c r="K2415"/>
      <c r="L2415" t="s">
        <v>2720</v>
      </c>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v>9</v>
      </c>
      <c r="AX2415">
        <v>6.5</v>
      </c>
      <c r="AY2415">
        <v>7.3</v>
      </c>
      <c r="AZ2415">
        <v>7.3</v>
      </c>
      <c r="BA2415">
        <v>9.6999999999999993</v>
      </c>
      <c r="BB2415">
        <v>7.8</v>
      </c>
      <c r="BC2415">
        <v>7.5</v>
      </c>
      <c r="BD2415">
        <v>7.8</v>
      </c>
      <c r="BE2415"/>
      <c r="BF2415"/>
      <c r="BG2415"/>
      <c r="BH2415"/>
      <c r="BI2415"/>
      <c r="BJ2415"/>
      <c r="BK2415"/>
      <c r="BL2415"/>
      <c r="BM2415"/>
      <c r="BN2415"/>
      <c r="BO2415"/>
      <c r="BP2415"/>
      <c r="BQ2415"/>
      <c r="BR2415" t="s">
        <v>67</v>
      </c>
      <c r="BS2415" s="1">
        <v>44830</v>
      </c>
      <c r="BT2415" t="s">
        <v>2657</v>
      </c>
      <c r="BU2415">
        <v>63104</v>
      </c>
      <c r="BV2415"/>
      <c r="BW2415"/>
      <c r="BX2415"/>
      <c r="BY2415"/>
      <c r="BZ2415"/>
    </row>
    <row r="2416" spans="1:78" s="10" customFormat="1" x14ac:dyDescent="0.2">
      <c r="A2416" t="s">
        <v>2721</v>
      </c>
      <c r="B2416"/>
      <c r="C2416" t="s">
        <v>1482</v>
      </c>
      <c r="D2416" t="s">
        <v>64</v>
      </c>
      <c r="E2416" t="s">
        <v>112</v>
      </c>
      <c r="F2416" t="s">
        <v>255</v>
      </c>
      <c r="G2416" t="s">
        <v>112</v>
      </c>
      <c r="H2416" t="s">
        <v>2714</v>
      </c>
      <c r="I2416"/>
      <c r="J2416"/>
      <c r="K2416"/>
      <c r="L2416" t="s">
        <v>2722</v>
      </c>
      <c r="M2416"/>
      <c r="N2416"/>
      <c r="O2416"/>
      <c r="P2416"/>
      <c r="Q2416">
        <v>6.3</v>
      </c>
      <c r="R2416"/>
      <c r="S2416"/>
      <c r="T2416">
        <v>4.5999999999999996</v>
      </c>
      <c r="U2416">
        <v>6.9</v>
      </c>
      <c r="V2416"/>
      <c r="W2416"/>
      <c r="X2416">
        <v>7.4</v>
      </c>
      <c r="Y2416"/>
      <c r="Z2416"/>
      <c r="AA2416"/>
      <c r="AB2416"/>
      <c r="AC2416"/>
      <c r="AD2416"/>
      <c r="AE2416"/>
      <c r="AF2416"/>
      <c r="AG2416"/>
      <c r="AH2416"/>
      <c r="AI2416"/>
      <c r="AJ2416"/>
      <c r="AK2416"/>
      <c r="AL2416"/>
      <c r="AM2416"/>
      <c r="AN2416"/>
      <c r="AO2416"/>
      <c r="AP2416"/>
      <c r="AQ2416"/>
      <c r="AR2416"/>
      <c r="AS2416"/>
      <c r="AT2416"/>
      <c r="AU2416"/>
      <c r="AV2416"/>
      <c r="AW2416">
        <v>9</v>
      </c>
      <c r="AX2416">
        <v>6.7</v>
      </c>
      <c r="AY2416">
        <v>7.7</v>
      </c>
      <c r="AZ2416">
        <v>7.7</v>
      </c>
      <c r="BA2416"/>
      <c r="BB2416"/>
      <c r="BC2416"/>
      <c r="BD2416"/>
      <c r="BE2416"/>
      <c r="BF2416"/>
      <c r="BG2416"/>
      <c r="BH2416"/>
      <c r="BI2416"/>
      <c r="BJ2416"/>
      <c r="BK2416"/>
      <c r="BL2416"/>
      <c r="BM2416"/>
      <c r="BN2416"/>
      <c r="BO2416"/>
      <c r="BP2416"/>
      <c r="BQ2416"/>
      <c r="BR2416" t="s">
        <v>67</v>
      </c>
      <c r="BS2416" s="1">
        <v>44830</v>
      </c>
      <c r="BT2416" t="s">
        <v>2657</v>
      </c>
      <c r="BU2416">
        <v>63104</v>
      </c>
      <c r="BV2416"/>
      <c r="BW2416"/>
      <c r="BX2416"/>
      <c r="BY2416"/>
      <c r="BZ2416"/>
    </row>
    <row r="2417" spans="1:78" s="10" customFormat="1" x14ac:dyDescent="0.2">
      <c r="A2417" t="s">
        <v>2723</v>
      </c>
      <c r="B2417"/>
      <c r="C2417" t="s">
        <v>1482</v>
      </c>
      <c r="D2417" t="s">
        <v>64</v>
      </c>
      <c r="E2417" t="s">
        <v>112</v>
      </c>
      <c r="F2417" t="s">
        <v>255</v>
      </c>
      <c r="G2417" t="s">
        <v>112</v>
      </c>
      <c r="H2417" t="s">
        <v>2714</v>
      </c>
      <c r="I2417"/>
      <c r="J2417"/>
      <c r="K2417"/>
      <c r="L2417" t="s">
        <v>2720</v>
      </c>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v>8.6</v>
      </c>
      <c r="AT2417"/>
      <c r="AU2417"/>
      <c r="AV2417">
        <v>4.9000000000000004</v>
      </c>
      <c r="AW2417">
        <v>8.5</v>
      </c>
      <c r="AX2417">
        <v>6.4</v>
      </c>
      <c r="AY2417">
        <v>7.4</v>
      </c>
      <c r="AZ2417">
        <v>7.4</v>
      </c>
      <c r="BA2417">
        <v>9.6999999999999993</v>
      </c>
      <c r="BB2417">
        <v>8.4</v>
      </c>
      <c r="BC2417"/>
      <c r="BD2417">
        <v>8.4</v>
      </c>
      <c r="BE2417">
        <v>8.9</v>
      </c>
      <c r="BF2417"/>
      <c r="BG2417"/>
      <c r="BH2417">
        <v>6.4</v>
      </c>
      <c r="BI2417"/>
      <c r="BJ2417"/>
      <c r="BK2417"/>
      <c r="BL2417"/>
      <c r="BM2417"/>
      <c r="BN2417"/>
      <c r="BO2417"/>
      <c r="BP2417"/>
      <c r="BQ2417"/>
      <c r="BR2417" t="s">
        <v>67</v>
      </c>
      <c r="BS2417" s="1">
        <v>44830</v>
      </c>
      <c r="BT2417" t="s">
        <v>2657</v>
      </c>
      <c r="BU2417">
        <v>63104</v>
      </c>
      <c r="BV2417"/>
      <c r="BW2417"/>
      <c r="BX2417"/>
      <c r="BY2417"/>
      <c r="BZ2417"/>
    </row>
    <row r="2418" spans="1:78" s="10" customFormat="1" x14ac:dyDescent="0.2">
      <c r="A2418" t="s">
        <v>2724</v>
      </c>
      <c r="B2418"/>
      <c r="C2418" t="s">
        <v>1482</v>
      </c>
      <c r="D2418" t="s">
        <v>64</v>
      </c>
      <c r="E2418" t="s">
        <v>112</v>
      </c>
      <c r="F2418" t="s">
        <v>255</v>
      </c>
      <c r="G2418" t="s">
        <v>112</v>
      </c>
      <c r="H2418" t="s">
        <v>2714</v>
      </c>
      <c r="I2418"/>
      <c r="J2418"/>
      <c r="K2418"/>
      <c r="L2418" t="s">
        <v>2725</v>
      </c>
      <c r="M2418"/>
      <c r="N2418"/>
      <c r="O2418"/>
      <c r="P2418"/>
      <c r="Q2418"/>
      <c r="R2418"/>
      <c r="S2418"/>
      <c r="T2418"/>
      <c r="U2418"/>
      <c r="V2418"/>
      <c r="W2418"/>
      <c r="X2418"/>
      <c r="Y2418"/>
      <c r="Z2418"/>
      <c r="AA2418"/>
      <c r="AB2418"/>
      <c r="AC2418">
        <v>8.5</v>
      </c>
      <c r="AD2418"/>
      <c r="AE2418"/>
      <c r="AF2418">
        <v>11.4</v>
      </c>
      <c r="AG2418">
        <v>6.4</v>
      </c>
      <c r="AH2418"/>
      <c r="AI2418"/>
      <c r="AJ2418">
        <v>7.6</v>
      </c>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t="s">
        <v>67</v>
      </c>
      <c r="BS2418" s="1">
        <v>44830</v>
      </c>
      <c r="BT2418" t="s">
        <v>2657</v>
      </c>
      <c r="BU2418">
        <v>63104</v>
      </c>
      <c r="BV2418"/>
      <c r="BW2418"/>
      <c r="BX2418"/>
      <c r="BY2418"/>
      <c r="BZ2418"/>
    </row>
    <row r="2419" spans="1:78" s="10" customFormat="1" x14ac:dyDescent="0.2">
      <c r="A2419" t="s">
        <v>2733</v>
      </c>
      <c r="B2419"/>
      <c r="C2419" t="s">
        <v>1482</v>
      </c>
      <c r="D2419" t="s">
        <v>64</v>
      </c>
      <c r="E2419" t="s">
        <v>112</v>
      </c>
      <c r="F2419" t="s">
        <v>255</v>
      </c>
      <c r="G2419" t="s">
        <v>112</v>
      </c>
      <c r="H2419" t="s">
        <v>2714</v>
      </c>
      <c r="I2419"/>
      <c r="J2419"/>
      <c r="K2419"/>
      <c r="L2419" t="s">
        <v>2734</v>
      </c>
      <c r="M2419"/>
      <c r="N2419"/>
      <c r="O2419"/>
      <c r="P2419"/>
      <c r="Q2419"/>
      <c r="R2419"/>
      <c r="S2419"/>
      <c r="T2419"/>
      <c r="U2419"/>
      <c r="V2419"/>
      <c r="W2419"/>
      <c r="X2419"/>
      <c r="Y2419"/>
      <c r="Z2419"/>
      <c r="AA2419"/>
      <c r="AB2419"/>
      <c r="AC2419"/>
      <c r="AD2419"/>
      <c r="AE2419"/>
      <c r="AF2419"/>
      <c r="AG2419"/>
      <c r="AH2419"/>
      <c r="AI2419"/>
      <c r="AJ2419"/>
      <c r="AK2419"/>
      <c r="AL2419"/>
      <c r="AM2419"/>
      <c r="AN2419"/>
      <c r="AO2419">
        <v>6.8</v>
      </c>
      <c r="AP2419"/>
      <c r="AQ2419"/>
      <c r="AR2419">
        <v>3.8</v>
      </c>
      <c r="AS2419">
        <v>10.7</v>
      </c>
      <c r="AT2419"/>
      <c r="AU2419"/>
      <c r="AV2419">
        <v>5.4</v>
      </c>
      <c r="AW2419">
        <v>8.5</v>
      </c>
      <c r="AX2419">
        <v>6.5</v>
      </c>
      <c r="AY2419">
        <v>7.5</v>
      </c>
      <c r="AZ2419">
        <v>7.5</v>
      </c>
      <c r="BA2419">
        <v>9.6</v>
      </c>
      <c r="BB2419">
        <v>8.1</v>
      </c>
      <c r="BC2419">
        <v>7.8</v>
      </c>
      <c r="BD2419">
        <v>8.1</v>
      </c>
      <c r="BE2419">
        <v>8.4</v>
      </c>
      <c r="BF2419"/>
      <c r="BG2419"/>
      <c r="BH2419"/>
      <c r="BI2419"/>
      <c r="BJ2419"/>
      <c r="BK2419"/>
      <c r="BL2419"/>
      <c r="BM2419"/>
      <c r="BN2419"/>
      <c r="BO2419"/>
      <c r="BP2419"/>
      <c r="BQ2419"/>
      <c r="BR2419" t="s">
        <v>67</v>
      </c>
      <c r="BS2419" s="1">
        <v>44830</v>
      </c>
      <c r="BT2419" t="s">
        <v>2657</v>
      </c>
      <c r="BU2419">
        <v>63104</v>
      </c>
      <c r="BV2419" t="s">
        <v>60</v>
      </c>
      <c r="BW2419" t="s">
        <v>2657</v>
      </c>
      <c r="BX2419"/>
      <c r="BY2419"/>
      <c r="BZ2419"/>
    </row>
    <row r="2420" spans="1:78" x14ac:dyDescent="0.2">
      <c r="A2420" s="11" t="s">
        <v>1700</v>
      </c>
      <c r="B2420" s="11"/>
      <c r="C2420" s="11" t="s">
        <v>1482</v>
      </c>
      <c r="D2420" s="11" t="s">
        <v>64</v>
      </c>
      <c r="E2420" s="11" t="s">
        <v>112</v>
      </c>
      <c r="F2420" s="11" t="s">
        <v>255</v>
      </c>
      <c r="G2420" s="11" t="s">
        <v>112</v>
      </c>
      <c r="H2420" s="11" t="s">
        <v>255</v>
      </c>
      <c r="I2420" s="11"/>
      <c r="J2420" s="11"/>
      <c r="K2420" s="11"/>
      <c r="L2420" s="11"/>
      <c r="M2420" s="11"/>
      <c r="N2420" s="11"/>
      <c r="O2420" s="11"/>
      <c r="P2420" s="11"/>
      <c r="Q2420" s="11"/>
      <c r="R2420" s="11"/>
      <c r="S2420" s="11"/>
      <c r="T2420" s="11"/>
      <c r="U2420" s="11"/>
      <c r="V2420" s="11"/>
      <c r="W2420" s="11"/>
      <c r="X2420" s="11"/>
      <c r="Y2420" s="11"/>
      <c r="Z2420" s="11"/>
      <c r="AA2420" s="11"/>
      <c r="AB2420" s="11"/>
      <c r="AC2420" s="11"/>
      <c r="AD2420" s="11"/>
      <c r="AE2420" s="11"/>
      <c r="AF2420" s="11"/>
      <c r="AG2420" s="11"/>
      <c r="AH2420" s="11"/>
      <c r="AI2420" s="11"/>
      <c r="AJ2420" s="11"/>
      <c r="AK2420" s="11"/>
      <c r="AL2420" s="11"/>
      <c r="AM2420" s="11"/>
      <c r="AN2420" s="11"/>
      <c r="AO2420" s="11"/>
      <c r="AP2420" s="11"/>
      <c r="AQ2420" s="11"/>
      <c r="AR2420" s="11"/>
      <c r="AS2420" s="11"/>
      <c r="AT2420" s="11"/>
      <c r="AU2420" s="11"/>
      <c r="AV2420" s="11"/>
      <c r="AW2420" s="11"/>
      <c r="AX2420" s="11"/>
      <c r="AY2420" s="11"/>
      <c r="AZ2420" s="11"/>
      <c r="BA2420" s="11"/>
      <c r="BB2420" s="11"/>
      <c r="BC2420" s="11"/>
      <c r="BD2420" s="11"/>
      <c r="BE2420" s="11"/>
      <c r="BF2420" s="11"/>
      <c r="BG2420" s="11"/>
      <c r="BH2420" s="11"/>
      <c r="BI2420" s="11"/>
      <c r="BJ2420" s="11"/>
      <c r="BK2420" s="11"/>
      <c r="BL2420" s="11"/>
      <c r="BM2420" s="11"/>
      <c r="BN2420" s="11"/>
      <c r="BO2420" s="11"/>
      <c r="BP2420" s="11"/>
      <c r="BQ2420" s="11"/>
      <c r="BR2420" s="11"/>
      <c r="BS2420" s="11"/>
      <c r="BT2420" s="11"/>
      <c r="BU2420" s="11"/>
      <c r="BV2420" s="11"/>
      <c r="BW2420" s="11"/>
    </row>
    <row r="2421" spans="1:78" x14ac:dyDescent="0.2">
      <c r="A2421" s="19" t="s">
        <v>1700</v>
      </c>
      <c r="B2421" s="19"/>
      <c r="C2421" s="19" t="s">
        <v>1482</v>
      </c>
      <c r="D2421" s="19" t="s">
        <v>64</v>
      </c>
      <c r="E2421" s="19" t="s">
        <v>112</v>
      </c>
      <c r="F2421" s="19" t="s">
        <v>971</v>
      </c>
      <c r="G2421" s="19" t="s">
        <v>112</v>
      </c>
      <c r="H2421" s="19" t="s">
        <v>971</v>
      </c>
      <c r="I2421" s="19"/>
      <c r="J2421" s="19"/>
      <c r="K2421" s="19"/>
      <c r="L2421" s="19"/>
      <c r="M2421" s="19"/>
      <c r="N2421" s="19"/>
      <c r="O2421" s="19"/>
      <c r="P2421" s="19"/>
      <c r="Q2421" s="19"/>
      <c r="R2421" s="19"/>
      <c r="S2421" s="19"/>
      <c r="T2421" s="19"/>
      <c r="U2421" s="19"/>
      <c r="V2421" s="19"/>
      <c r="W2421" s="19"/>
      <c r="X2421" s="19"/>
      <c r="Y2421" s="19"/>
      <c r="Z2421" s="19"/>
      <c r="AA2421" s="19"/>
      <c r="AB2421" s="19"/>
      <c r="AC2421" s="19"/>
      <c r="AD2421" s="19"/>
      <c r="AE2421" s="19"/>
      <c r="AF2421" s="19"/>
      <c r="AG2421" s="19"/>
      <c r="AH2421" s="19"/>
      <c r="AI2421" s="19"/>
      <c r="AJ2421" s="19"/>
      <c r="AK2421" s="19"/>
      <c r="AL2421" s="19"/>
      <c r="AM2421" s="19"/>
      <c r="AN2421" s="19"/>
      <c r="AO2421" s="19"/>
      <c r="AP2421" s="19"/>
      <c r="AQ2421" s="19"/>
      <c r="AR2421" s="19"/>
      <c r="AS2421" s="19"/>
      <c r="AT2421" s="19"/>
      <c r="AU2421" s="19"/>
      <c r="AV2421" s="19"/>
      <c r="AW2421" s="19"/>
      <c r="AX2421" s="19"/>
      <c r="AY2421" s="19"/>
      <c r="AZ2421" s="19"/>
      <c r="BA2421" s="19"/>
      <c r="BB2421" s="19"/>
      <c r="BC2421" s="19"/>
      <c r="BD2421" s="19"/>
      <c r="BE2421" s="19"/>
      <c r="BF2421" s="19"/>
      <c r="BG2421" s="19"/>
      <c r="BH2421" s="19"/>
      <c r="BI2421" s="19"/>
      <c r="BJ2421" s="19"/>
      <c r="BK2421" s="19"/>
      <c r="BL2421" s="19"/>
      <c r="BM2421" s="19"/>
      <c r="BN2421" s="19"/>
      <c r="BO2421" s="19"/>
      <c r="BP2421" s="19"/>
      <c r="BQ2421" s="19"/>
      <c r="BR2421" s="19"/>
      <c r="BS2421" s="19"/>
      <c r="BT2421" s="19"/>
      <c r="BU2421" s="19"/>
      <c r="BV2421" s="19"/>
      <c r="BW2421" s="19"/>
    </row>
    <row r="2422" spans="1:78" x14ac:dyDescent="0.2">
      <c r="A2422" s="11" t="s">
        <v>1700</v>
      </c>
      <c r="B2422" s="11"/>
      <c r="C2422" s="11" t="s">
        <v>1482</v>
      </c>
      <c r="D2422" s="11" t="s">
        <v>64</v>
      </c>
      <c r="E2422" s="11" t="s">
        <v>112</v>
      </c>
      <c r="F2422" s="11"/>
      <c r="G2422" s="11" t="s">
        <v>112</v>
      </c>
      <c r="H2422" s="11"/>
      <c r="I2422" s="11"/>
      <c r="J2422" s="11"/>
      <c r="K2422" s="11"/>
      <c r="L2422" s="11"/>
      <c r="M2422" s="11"/>
      <c r="N2422" s="11"/>
      <c r="O2422" s="11"/>
      <c r="P2422" s="11"/>
      <c r="Q2422" s="11"/>
      <c r="R2422" s="11"/>
      <c r="S2422" s="11"/>
      <c r="T2422" s="11"/>
      <c r="U2422" s="11"/>
      <c r="V2422" s="11"/>
      <c r="W2422" s="11"/>
      <c r="X2422" s="11"/>
      <c r="Y2422" s="11"/>
      <c r="Z2422" s="11"/>
      <c r="AA2422" s="11"/>
      <c r="AB2422" s="11"/>
      <c r="AC2422" s="11"/>
      <c r="AD2422" s="11"/>
      <c r="AE2422" s="11"/>
      <c r="AF2422" s="11"/>
      <c r="AG2422" s="11"/>
      <c r="AH2422" s="11"/>
      <c r="AI2422" s="11"/>
      <c r="AJ2422" s="11"/>
      <c r="AK2422" s="11"/>
      <c r="AL2422" s="11"/>
      <c r="AM2422" s="11"/>
      <c r="AN2422" s="11"/>
      <c r="AO2422" s="11"/>
      <c r="AP2422" s="11"/>
      <c r="AQ2422" s="11"/>
      <c r="AR2422" s="11"/>
      <c r="AS2422" s="11"/>
      <c r="AT2422" s="11"/>
      <c r="AU2422" s="11"/>
      <c r="AV2422" s="11"/>
      <c r="AW2422" s="11"/>
      <c r="AX2422" s="11"/>
      <c r="AY2422" s="11"/>
      <c r="AZ2422" s="11"/>
      <c r="BA2422" s="11"/>
      <c r="BB2422" s="11"/>
      <c r="BC2422" s="11"/>
      <c r="BD2422" s="11"/>
      <c r="BE2422" s="11"/>
      <c r="BF2422" s="11"/>
      <c r="BG2422" s="11"/>
      <c r="BH2422" s="11"/>
      <c r="BI2422" s="11"/>
      <c r="BJ2422" s="11"/>
      <c r="BK2422" s="11"/>
      <c r="BL2422" s="11"/>
      <c r="BM2422" s="11"/>
      <c r="BN2422" s="11"/>
      <c r="BO2422" s="11"/>
      <c r="BP2422" s="11"/>
      <c r="BQ2422" s="11"/>
      <c r="BR2422" s="11"/>
      <c r="BS2422" s="11"/>
      <c r="BT2422" s="11"/>
      <c r="BU2422" s="11"/>
      <c r="BV2422" s="11"/>
      <c r="BW2422" s="11"/>
    </row>
    <row r="2423" spans="1:78" x14ac:dyDescent="0.2">
      <c r="A2423" t="s">
        <v>2029</v>
      </c>
      <c r="C2423" t="s">
        <v>1482</v>
      </c>
      <c r="D2423" t="s">
        <v>64</v>
      </c>
      <c r="E2423" t="s">
        <v>64</v>
      </c>
      <c r="F2423" t="s">
        <v>2124</v>
      </c>
      <c r="G2423" t="s">
        <v>2028</v>
      </c>
      <c r="H2423" t="s">
        <v>267</v>
      </c>
      <c r="Y2423">
        <v>4.8</v>
      </c>
      <c r="Z2423">
        <v>5.7</v>
      </c>
      <c r="AA2423">
        <v>6</v>
      </c>
      <c r="AB2423">
        <v>6</v>
      </c>
      <c r="AC2423">
        <v>5</v>
      </c>
      <c r="AE2423">
        <v>6.7</v>
      </c>
      <c r="AF2423">
        <v>6.7</v>
      </c>
      <c r="BR2423" t="s">
        <v>67</v>
      </c>
      <c r="BS2423" s="1">
        <v>44816</v>
      </c>
      <c r="BT2423" t="s">
        <v>1910</v>
      </c>
      <c r="BU2423">
        <v>2585</v>
      </c>
      <c r="BX2423" s="2"/>
      <c r="BY2423" s="2"/>
      <c r="BZ2423" s="2"/>
    </row>
    <row r="2424" spans="1:78" x14ac:dyDescent="0.2">
      <c r="A2424" t="s">
        <v>2452</v>
      </c>
      <c r="C2424" t="s">
        <v>1482</v>
      </c>
      <c r="D2424" t="s">
        <v>64</v>
      </c>
      <c r="E2424" t="s">
        <v>64</v>
      </c>
      <c r="G2424" t="s">
        <v>2451</v>
      </c>
      <c r="M2424">
        <v>5.75</v>
      </c>
      <c r="P2424">
        <v>4.3</v>
      </c>
      <c r="BQ2424" t="s">
        <v>2453</v>
      </c>
      <c r="BR2424" t="s">
        <v>67</v>
      </c>
      <c r="BS2424" s="1">
        <v>44825</v>
      </c>
      <c r="BT2424" t="s">
        <v>2426</v>
      </c>
      <c r="BU2424">
        <v>79420</v>
      </c>
      <c r="BV2424" t="s">
        <v>60</v>
      </c>
      <c r="BW2424" t="s">
        <v>2426</v>
      </c>
    </row>
    <row r="2425" spans="1:78" x14ac:dyDescent="0.2">
      <c r="A2425" s="19" t="s">
        <v>1700</v>
      </c>
      <c r="B2425" s="19"/>
      <c r="C2425" s="19" t="s">
        <v>1482</v>
      </c>
      <c r="D2425" s="19" t="s">
        <v>64</v>
      </c>
      <c r="E2425" s="19" t="s">
        <v>423</v>
      </c>
      <c r="F2425" s="19" t="s">
        <v>1545</v>
      </c>
      <c r="G2425" s="19" t="s">
        <v>423</v>
      </c>
      <c r="H2425" s="19" t="s">
        <v>1545</v>
      </c>
      <c r="I2425" s="19"/>
      <c r="J2425" s="19"/>
      <c r="K2425" s="19"/>
      <c r="L2425" s="19"/>
      <c r="M2425" s="19"/>
      <c r="N2425" s="19"/>
      <c r="O2425" s="19"/>
      <c r="P2425" s="19"/>
      <c r="Q2425" s="19"/>
      <c r="R2425" s="19"/>
      <c r="S2425" s="19"/>
      <c r="T2425" s="19"/>
      <c r="U2425" s="19"/>
      <c r="V2425" s="19"/>
      <c r="W2425" s="19"/>
      <c r="X2425" s="19"/>
      <c r="Y2425" s="19"/>
      <c r="Z2425" s="19"/>
      <c r="AA2425" s="19"/>
      <c r="AB2425" s="19"/>
      <c r="AC2425" s="19"/>
      <c r="AD2425" s="19"/>
      <c r="AE2425" s="19"/>
      <c r="AF2425" s="19"/>
      <c r="AG2425" s="19"/>
      <c r="AH2425" s="19"/>
      <c r="AI2425" s="19"/>
      <c r="AJ2425" s="19"/>
      <c r="AK2425" s="19"/>
      <c r="AL2425" s="19"/>
      <c r="AM2425" s="19"/>
      <c r="AN2425" s="19"/>
      <c r="AO2425" s="19"/>
      <c r="AP2425" s="19"/>
      <c r="AQ2425" s="19"/>
      <c r="AR2425" s="19"/>
      <c r="AS2425" s="19"/>
      <c r="AT2425" s="19"/>
      <c r="AU2425" s="19"/>
      <c r="AV2425" s="19"/>
      <c r="AW2425" s="19"/>
      <c r="AX2425" s="19"/>
      <c r="AY2425" s="19"/>
      <c r="AZ2425" s="19"/>
      <c r="BA2425" s="19"/>
      <c r="BB2425" s="19"/>
      <c r="BC2425" s="19"/>
      <c r="BD2425" s="19"/>
      <c r="BE2425" s="19"/>
      <c r="BF2425" s="19"/>
      <c r="BG2425" s="19"/>
      <c r="BH2425" s="19"/>
      <c r="BI2425" s="19"/>
      <c r="BJ2425" s="19"/>
      <c r="BK2425" s="19"/>
      <c r="BL2425" s="19"/>
      <c r="BM2425" s="19"/>
      <c r="BN2425" s="19"/>
      <c r="BO2425" s="19"/>
      <c r="BP2425" s="19"/>
      <c r="BQ2425" s="19"/>
      <c r="BR2425" s="19"/>
      <c r="BS2425" s="19"/>
      <c r="BT2425" s="19"/>
      <c r="BU2425" s="19"/>
      <c r="BV2425" s="19"/>
      <c r="BW2425" s="19"/>
    </row>
    <row r="2426" spans="1:78" x14ac:dyDescent="0.2">
      <c r="A2426" s="19" t="s">
        <v>1700</v>
      </c>
      <c r="B2426" s="19"/>
      <c r="C2426" s="19" t="s">
        <v>1482</v>
      </c>
      <c r="D2426" s="19" t="s">
        <v>64</v>
      </c>
      <c r="E2426" s="19" t="s">
        <v>423</v>
      </c>
      <c r="F2426" s="19" t="s">
        <v>1542</v>
      </c>
      <c r="G2426" s="19" t="s">
        <v>423</v>
      </c>
      <c r="H2426" s="19" t="s">
        <v>1542</v>
      </c>
      <c r="I2426" s="19"/>
      <c r="J2426" s="19"/>
      <c r="K2426" s="19"/>
      <c r="L2426" s="19"/>
      <c r="M2426" s="19"/>
      <c r="N2426" s="19"/>
      <c r="O2426" s="19"/>
      <c r="P2426" s="19"/>
      <c r="Q2426" s="19"/>
      <c r="R2426" s="19"/>
      <c r="S2426" s="19"/>
      <c r="T2426" s="19"/>
      <c r="U2426" s="19"/>
      <c r="V2426" s="19"/>
      <c r="W2426" s="19"/>
      <c r="X2426" s="19"/>
      <c r="Y2426" s="19"/>
      <c r="Z2426" s="19"/>
      <c r="AA2426" s="19"/>
      <c r="AB2426" s="19"/>
      <c r="AC2426" s="19"/>
      <c r="AD2426" s="19"/>
      <c r="AE2426" s="19"/>
      <c r="AF2426" s="19"/>
      <c r="AG2426" s="19"/>
      <c r="AH2426" s="19"/>
      <c r="AI2426" s="19"/>
      <c r="AJ2426" s="19"/>
      <c r="AK2426" s="19"/>
      <c r="AL2426" s="19"/>
      <c r="AM2426" s="19"/>
      <c r="AN2426" s="19"/>
      <c r="AO2426" s="19"/>
      <c r="AP2426" s="19"/>
      <c r="AQ2426" s="19"/>
      <c r="AR2426" s="19"/>
      <c r="AS2426" s="19"/>
      <c r="AT2426" s="19"/>
      <c r="AU2426" s="19"/>
      <c r="AV2426" s="19"/>
      <c r="AW2426" s="19"/>
      <c r="AX2426" s="19"/>
      <c r="AY2426" s="19"/>
      <c r="AZ2426" s="19"/>
      <c r="BA2426" s="19"/>
      <c r="BB2426" s="19"/>
      <c r="BC2426" s="19"/>
      <c r="BD2426" s="19"/>
      <c r="BE2426" s="19"/>
      <c r="BF2426" s="19"/>
      <c r="BG2426" s="19"/>
      <c r="BH2426" s="19"/>
      <c r="BI2426" s="19"/>
      <c r="BJ2426" s="19"/>
      <c r="BK2426" s="19"/>
      <c r="BL2426" s="19"/>
      <c r="BM2426" s="19"/>
      <c r="BN2426" s="19"/>
      <c r="BO2426" s="19"/>
      <c r="BP2426" s="19"/>
      <c r="BQ2426" s="19"/>
      <c r="BR2426" s="19"/>
      <c r="BS2426" s="19"/>
      <c r="BT2426" s="19"/>
      <c r="BU2426" s="19"/>
      <c r="BV2426" s="19"/>
      <c r="BW2426" s="19"/>
    </row>
    <row r="2427" spans="1:78" x14ac:dyDescent="0.2">
      <c r="A2427" s="19" t="s">
        <v>1700</v>
      </c>
      <c r="B2427" s="19"/>
      <c r="C2427" s="19" t="s">
        <v>1482</v>
      </c>
      <c r="D2427" s="19" t="s">
        <v>64</v>
      </c>
      <c r="E2427" s="19" t="s">
        <v>423</v>
      </c>
      <c r="F2427" s="19" t="s">
        <v>1543</v>
      </c>
      <c r="G2427" s="19" t="s">
        <v>423</v>
      </c>
      <c r="H2427" s="19" t="s">
        <v>1543</v>
      </c>
      <c r="I2427" s="19"/>
      <c r="J2427" s="19"/>
      <c r="K2427" s="19"/>
      <c r="L2427" s="19"/>
      <c r="M2427" s="19"/>
      <c r="N2427" s="19"/>
      <c r="O2427" s="19"/>
      <c r="P2427" s="19"/>
      <c r="Q2427" s="19"/>
      <c r="R2427" s="19"/>
      <c r="S2427" s="19"/>
      <c r="T2427" s="19"/>
      <c r="U2427" s="19"/>
      <c r="V2427" s="19"/>
      <c r="W2427" s="19"/>
      <c r="X2427" s="19"/>
      <c r="Y2427" s="19"/>
      <c r="Z2427" s="19"/>
      <c r="AA2427" s="19"/>
      <c r="AB2427" s="19"/>
      <c r="AC2427" s="19"/>
      <c r="AD2427" s="19"/>
      <c r="AE2427" s="19"/>
      <c r="AF2427" s="19"/>
      <c r="AG2427" s="19"/>
      <c r="AH2427" s="19"/>
      <c r="AI2427" s="19"/>
      <c r="AJ2427" s="19"/>
      <c r="AK2427" s="19"/>
      <c r="AL2427" s="19"/>
      <c r="AM2427" s="19"/>
      <c r="AN2427" s="19"/>
      <c r="AO2427" s="19"/>
      <c r="AP2427" s="19"/>
      <c r="AQ2427" s="19"/>
      <c r="AR2427" s="19"/>
      <c r="AS2427" s="19"/>
      <c r="AT2427" s="19"/>
      <c r="AU2427" s="19"/>
      <c r="AV2427" s="19"/>
      <c r="AW2427" s="19"/>
      <c r="AX2427" s="19"/>
      <c r="AY2427" s="19"/>
      <c r="AZ2427" s="19"/>
      <c r="BA2427" s="19"/>
      <c r="BB2427" s="19"/>
      <c r="BC2427" s="19"/>
      <c r="BD2427" s="19"/>
      <c r="BE2427" s="19"/>
      <c r="BF2427" s="19"/>
      <c r="BG2427" s="19"/>
      <c r="BH2427" s="19"/>
      <c r="BI2427" s="19"/>
      <c r="BJ2427" s="19"/>
      <c r="BK2427" s="19"/>
      <c r="BL2427" s="19"/>
      <c r="BM2427" s="19"/>
      <c r="BN2427" s="19"/>
      <c r="BO2427" s="19"/>
      <c r="BP2427" s="19"/>
      <c r="BQ2427" s="19"/>
      <c r="BR2427" s="19"/>
      <c r="BS2427" s="19"/>
      <c r="BT2427" s="19"/>
      <c r="BU2427" s="19"/>
      <c r="BV2427" s="19"/>
      <c r="BW2427" s="19"/>
    </row>
    <row r="2428" spans="1:78" x14ac:dyDescent="0.2">
      <c r="A2428" s="19" t="s">
        <v>1700</v>
      </c>
      <c r="B2428" s="19"/>
      <c r="C2428" s="19" t="s">
        <v>1482</v>
      </c>
      <c r="D2428" s="19" t="s">
        <v>64</v>
      </c>
      <c r="E2428" s="19" t="s">
        <v>423</v>
      </c>
      <c r="F2428" s="19" t="s">
        <v>1544</v>
      </c>
      <c r="G2428" s="19" t="s">
        <v>423</v>
      </c>
      <c r="H2428" s="19" t="s">
        <v>1544</v>
      </c>
      <c r="I2428" s="19"/>
      <c r="J2428" s="19"/>
      <c r="K2428" s="19"/>
      <c r="L2428" s="19"/>
      <c r="M2428" s="19"/>
      <c r="N2428" s="19"/>
      <c r="O2428" s="19"/>
      <c r="P2428" s="19"/>
      <c r="Q2428" s="19"/>
      <c r="R2428" s="19"/>
      <c r="S2428" s="19"/>
      <c r="T2428" s="19"/>
      <c r="U2428" s="19"/>
      <c r="V2428" s="19"/>
      <c r="W2428" s="19"/>
      <c r="X2428" s="19"/>
      <c r="Y2428" s="19"/>
      <c r="Z2428" s="19"/>
      <c r="AA2428" s="19"/>
      <c r="AB2428" s="19"/>
      <c r="AC2428" s="19"/>
      <c r="AD2428" s="19"/>
      <c r="AE2428" s="19"/>
      <c r="AF2428" s="19"/>
      <c r="AG2428" s="19"/>
      <c r="AH2428" s="19"/>
      <c r="AI2428" s="19"/>
      <c r="AJ2428" s="19"/>
      <c r="AK2428" s="19"/>
      <c r="AL2428" s="19"/>
      <c r="AM2428" s="19"/>
      <c r="AN2428" s="19"/>
      <c r="AO2428" s="19"/>
      <c r="AP2428" s="19"/>
      <c r="AQ2428" s="19"/>
      <c r="AR2428" s="19"/>
      <c r="AS2428" s="19"/>
      <c r="AT2428" s="19"/>
      <c r="AU2428" s="19"/>
      <c r="AV2428" s="19"/>
      <c r="AW2428" s="19"/>
      <c r="AX2428" s="19"/>
      <c r="AY2428" s="19"/>
      <c r="AZ2428" s="19"/>
      <c r="BA2428" s="19"/>
      <c r="BB2428" s="19"/>
      <c r="BC2428" s="19"/>
      <c r="BD2428" s="19"/>
      <c r="BE2428" s="19"/>
      <c r="BF2428" s="19"/>
      <c r="BG2428" s="19"/>
      <c r="BH2428" s="19"/>
      <c r="BI2428" s="19"/>
      <c r="BJ2428" s="19"/>
      <c r="BK2428" s="19"/>
      <c r="BL2428" s="19"/>
      <c r="BM2428" s="19"/>
      <c r="BN2428" s="19"/>
      <c r="BO2428" s="19"/>
      <c r="BP2428" s="19"/>
      <c r="BQ2428" s="19"/>
      <c r="BR2428" s="19"/>
      <c r="BS2428" s="19"/>
      <c r="BT2428" s="19"/>
      <c r="BU2428" s="19"/>
      <c r="BV2428" s="19"/>
      <c r="BW2428" s="19"/>
    </row>
    <row r="2429" spans="1:78" x14ac:dyDescent="0.2">
      <c r="A2429" s="19" t="s">
        <v>1700</v>
      </c>
      <c r="B2429" s="19"/>
      <c r="C2429" s="19" t="s">
        <v>1482</v>
      </c>
      <c r="D2429" s="19" t="s">
        <v>64</v>
      </c>
      <c r="E2429" s="19" t="s">
        <v>423</v>
      </c>
      <c r="F2429" s="19"/>
      <c r="G2429" s="19" t="s">
        <v>423</v>
      </c>
      <c r="H2429" s="19"/>
      <c r="I2429" s="19"/>
      <c r="J2429" s="19"/>
      <c r="K2429" s="19"/>
      <c r="L2429" s="19"/>
      <c r="M2429" s="19"/>
      <c r="N2429" s="19"/>
      <c r="O2429" s="19"/>
      <c r="P2429" s="19"/>
      <c r="Q2429" s="19"/>
      <c r="R2429" s="19"/>
      <c r="S2429" s="19"/>
      <c r="T2429" s="19"/>
      <c r="U2429" s="19"/>
      <c r="V2429" s="19"/>
      <c r="W2429" s="19"/>
      <c r="X2429" s="19"/>
      <c r="Y2429" s="19"/>
      <c r="Z2429" s="19"/>
      <c r="AA2429" s="19"/>
      <c r="AB2429" s="19"/>
      <c r="AC2429" s="19"/>
      <c r="AD2429" s="19"/>
      <c r="AE2429" s="19"/>
      <c r="AF2429" s="19"/>
      <c r="AG2429" s="19"/>
      <c r="AH2429" s="19"/>
      <c r="AI2429" s="19"/>
      <c r="AJ2429" s="19"/>
      <c r="AK2429" s="19"/>
      <c r="AL2429" s="19"/>
      <c r="AM2429" s="19"/>
      <c r="AN2429" s="19"/>
      <c r="AO2429" s="19"/>
      <c r="AP2429" s="19"/>
      <c r="AQ2429" s="19"/>
      <c r="AR2429" s="19"/>
      <c r="AS2429" s="19"/>
      <c r="AT2429" s="19"/>
      <c r="AU2429" s="19"/>
      <c r="AV2429" s="19"/>
      <c r="AW2429" s="19"/>
      <c r="AX2429" s="19"/>
      <c r="AY2429" s="19"/>
      <c r="AZ2429" s="19"/>
      <c r="BA2429" s="19"/>
      <c r="BB2429" s="19"/>
      <c r="BC2429" s="19"/>
      <c r="BD2429" s="19"/>
      <c r="BE2429" s="19"/>
      <c r="BF2429" s="19"/>
      <c r="BG2429" s="19"/>
      <c r="BH2429" s="19"/>
      <c r="BI2429" s="19"/>
      <c r="BJ2429" s="19"/>
      <c r="BK2429" s="19"/>
      <c r="BL2429" s="19"/>
      <c r="BM2429" s="19"/>
      <c r="BN2429" s="19"/>
      <c r="BO2429" s="19"/>
      <c r="BP2429" s="19"/>
      <c r="BQ2429" s="19"/>
      <c r="BR2429" s="19"/>
      <c r="BS2429" s="19"/>
      <c r="BT2429" s="19"/>
      <c r="BU2429" s="19"/>
      <c r="BV2429" s="19"/>
      <c r="BW2429" s="19"/>
    </row>
    <row r="2430" spans="1:78" x14ac:dyDescent="0.2">
      <c r="A2430" s="11" t="s">
        <v>1700</v>
      </c>
      <c r="B2430" s="11"/>
      <c r="C2430" s="11" t="s">
        <v>1482</v>
      </c>
      <c r="D2430" s="11" t="s">
        <v>64</v>
      </c>
      <c r="E2430" s="11" t="s">
        <v>1546</v>
      </c>
      <c r="F2430" s="11"/>
      <c r="G2430" s="11" t="s">
        <v>1546</v>
      </c>
      <c r="H2430" s="11"/>
      <c r="I2430" s="11"/>
      <c r="J2430" s="11"/>
      <c r="K2430" s="11"/>
      <c r="L2430" s="11"/>
      <c r="M2430" s="11"/>
      <c r="N2430" s="11"/>
      <c r="O2430" s="11"/>
      <c r="P2430" s="11"/>
      <c r="Q2430" s="11"/>
      <c r="R2430" s="11"/>
      <c r="S2430" s="11"/>
      <c r="T2430" s="11"/>
      <c r="U2430" s="11"/>
      <c r="V2430" s="11"/>
      <c r="W2430" s="11"/>
      <c r="X2430" s="11"/>
      <c r="Y2430" s="11"/>
      <c r="Z2430" s="11"/>
      <c r="AA2430" s="11"/>
      <c r="AB2430" s="11"/>
      <c r="AC2430" s="11"/>
      <c r="AD2430" s="11"/>
      <c r="AE2430" s="11"/>
      <c r="AF2430" s="11"/>
      <c r="AG2430" s="11"/>
      <c r="AH2430" s="11"/>
      <c r="AI2430" s="11"/>
      <c r="AJ2430" s="11"/>
      <c r="AK2430" s="11"/>
      <c r="AL2430" s="11"/>
      <c r="AM2430" s="11"/>
      <c r="AN2430" s="11"/>
      <c r="AO2430" s="11"/>
      <c r="AP2430" s="11"/>
      <c r="AQ2430" s="11"/>
      <c r="AR2430" s="11"/>
      <c r="AS2430" s="11"/>
      <c r="AT2430" s="11"/>
      <c r="AU2430" s="11"/>
      <c r="AV2430" s="11"/>
      <c r="AW2430" s="11"/>
      <c r="AX2430" s="11"/>
      <c r="AY2430" s="11"/>
      <c r="AZ2430" s="11"/>
      <c r="BA2430" s="11"/>
      <c r="BB2430" s="11"/>
      <c r="BC2430" s="11"/>
      <c r="BD2430" s="11"/>
      <c r="BE2430" s="11"/>
      <c r="BF2430" s="11"/>
      <c r="BG2430" s="11"/>
      <c r="BH2430" s="11"/>
      <c r="BI2430" s="11"/>
      <c r="BJ2430" s="11"/>
      <c r="BK2430" s="11"/>
      <c r="BL2430" s="11"/>
      <c r="BM2430" s="11"/>
      <c r="BN2430" s="11"/>
      <c r="BO2430" s="11"/>
      <c r="BP2430" s="11"/>
      <c r="BQ2430" s="11"/>
      <c r="BR2430" s="11"/>
      <c r="BS2430" s="11"/>
      <c r="BT2430" s="11"/>
      <c r="BU2430" s="11"/>
      <c r="BV2430" s="11"/>
      <c r="BW2430" s="11"/>
    </row>
    <row r="2431" spans="1:78" x14ac:dyDescent="0.2">
      <c r="A2431" s="11" t="s">
        <v>1700</v>
      </c>
      <c r="B2431" s="11"/>
      <c r="C2431" s="11" t="s">
        <v>1482</v>
      </c>
      <c r="D2431" s="11" t="s">
        <v>64</v>
      </c>
      <c r="E2431" s="11" t="s">
        <v>269</v>
      </c>
      <c r="F2431" s="11" t="s">
        <v>270</v>
      </c>
      <c r="G2431" s="11" t="s">
        <v>269</v>
      </c>
      <c r="H2431" s="11" t="s">
        <v>270</v>
      </c>
      <c r="I2431" s="11"/>
      <c r="J2431" s="11"/>
      <c r="K2431" s="11"/>
      <c r="L2431" s="11"/>
      <c r="M2431" s="11"/>
      <c r="N2431" s="11"/>
      <c r="O2431" s="11"/>
      <c r="P2431" s="11"/>
      <c r="Q2431" s="11"/>
      <c r="R2431" s="11"/>
      <c r="S2431" s="11"/>
      <c r="T2431" s="11"/>
      <c r="U2431" s="11"/>
      <c r="V2431" s="11"/>
      <c r="W2431" s="11"/>
      <c r="X2431" s="11"/>
      <c r="Y2431" s="11"/>
      <c r="Z2431" s="11"/>
      <c r="AA2431" s="11"/>
      <c r="AB2431" s="11"/>
      <c r="AC2431" s="11"/>
      <c r="AD2431" s="11"/>
      <c r="AE2431" s="11"/>
      <c r="AF2431" s="11"/>
      <c r="AG2431" s="11"/>
      <c r="AH2431" s="11"/>
      <c r="AI2431" s="11"/>
      <c r="AJ2431" s="11"/>
      <c r="AK2431" s="11"/>
      <c r="AL2431" s="11"/>
      <c r="AM2431" s="11"/>
      <c r="AN2431" s="11"/>
      <c r="AO2431" s="11"/>
      <c r="AP2431" s="11"/>
      <c r="AQ2431" s="11"/>
      <c r="AR2431" s="11"/>
      <c r="AS2431" s="11"/>
      <c r="AT2431" s="11"/>
      <c r="AU2431" s="11"/>
      <c r="AV2431" s="11"/>
      <c r="AW2431" s="11"/>
      <c r="AX2431" s="11"/>
      <c r="AY2431" s="11"/>
      <c r="AZ2431" s="11"/>
      <c r="BA2431" s="11"/>
      <c r="BB2431" s="11"/>
      <c r="BC2431" s="11"/>
      <c r="BD2431" s="11"/>
      <c r="BE2431" s="11"/>
      <c r="BF2431" s="11"/>
      <c r="BG2431" s="11"/>
      <c r="BH2431" s="11"/>
      <c r="BI2431" s="11"/>
      <c r="BJ2431" s="11"/>
      <c r="BK2431" s="11"/>
      <c r="BL2431" s="11"/>
      <c r="BM2431" s="11"/>
      <c r="BN2431" s="11"/>
      <c r="BO2431" s="11"/>
      <c r="BP2431" s="11"/>
      <c r="BQ2431" s="11"/>
      <c r="BR2431" s="11"/>
      <c r="BS2431" s="11"/>
      <c r="BT2431" s="11"/>
      <c r="BU2431" s="11"/>
      <c r="BV2431" s="11"/>
      <c r="BW2431" s="11"/>
    </row>
    <row r="2432" spans="1:78" x14ac:dyDescent="0.2">
      <c r="A2432" s="10" t="s">
        <v>1739</v>
      </c>
      <c r="B2432" s="10"/>
      <c r="C2432" s="10" t="s">
        <v>1482</v>
      </c>
      <c r="D2432" s="10" t="s">
        <v>64</v>
      </c>
      <c r="E2432" s="10" t="s">
        <v>269</v>
      </c>
      <c r="F2432" s="10" t="s">
        <v>270</v>
      </c>
      <c r="G2432" s="10" t="s">
        <v>269</v>
      </c>
      <c r="H2432" s="10" t="s">
        <v>270</v>
      </c>
      <c r="I2432" s="10"/>
      <c r="J2432" s="10"/>
      <c r="K2432" s="10"/>
      <c r="L2432" s="10"/>
      <c r="M2432" s="10"/>
      <c r="N2432" s="10"/>
      <c r="O2432" s="10"/>
      <c r="P2432" s="10"/>
      <c r="Q2432" s="10"/>
      <c r="R2432" s="10"/>
      <c r="S2432" s="10"/>
      <c r="T2432" s="10"/>
      <c r="U2432" s="10"/>
      <c r="V2432" s="10"/>
      <c r="W2432" s="10"/>
      <c r="X2432" s="10"/>
      <c r="Y2432" s="10"/>
      <c r="Z2432" s="10"/>
      <c r="AA2432" s="10"/>
      <c r="AB2432" s="10"/>
      <c r="AC2432" s="10"/>
      <c r="AD2432" s="10"/>
      <c r="AE2432" s="10"/>
      <c r="AF2432" s="10"/>
      <c r="AG2432" s="10"/>
      <c r="AH2432" s="10"/>
      <c r="AI2432" s="10"/>
      <c r="AJ2432" s="10"/>
      <c r="AK2432" s="10"/>
      <c r="AL2432" s="10"/>
      <c r="AM2432" s="10"/>
      <c r="AN2432" s="10"/>
      <c r="AO2432" s="10"/>
      <c r="AP2432" s="10"/>
      <c r="AQ2432" s="10"/>
      <c r="AR2432" s="10"/>
      <c r="AS2432" s="10"/>
      <c r="AT2432" s="10"/>
      <c r="AU2432" s="10"/>
      <c r="AV2432" s="10"/>
      <c r="AW2432" s="10"/>
      <c r="AX2432" s="10"/>
      <c r="AY2432" s="10"/>
      <c r="AZ2432" s="10"/>
      <c r="BA2432" s="10"/>
      <c r="BB2432" s="10"/>
      <c r="BC2432" s="10"/>
      <c r="BD2432" s="10"/>
      <c r="BE2432" s="10"/>
      <c r="BF2432" s="10"/>
      <c r="BG2432" s="10"/>
      <c r="BH2432" s="10"/>
      <c r="BI2432" s="10"/>
      <c r="BJ2432" s="10"/>
      <c r="BK2432" s="10"/>
      <c r="BL2432" s="10"/>
      <c r="BM2432" s="10"/>
      <c r="BN2432" s="10"/>
      <c r="BO2432" s="10"/>
      <c r="BP2432" s="10"/>
      <c r="BQ2432" s="10" t="s">
        <v>1740</v>
      </c>
      <c r="BR2432" s="10" t="s">
        <v>67</v>
      </c>
      <c r="BS2432" s="12">
        <v>44812</v>
      </c>
      <c r="BT2432" s="10" t="s">
        <v>1701</v>
      </c>
      <c r="BU2432" s="10">
        <v>1420</v>
      </c>
      <c r="BV2432" s="10"/>
      <c r="BW2432" s="10"/>
    </row>
    <row r="2433" spans="1:78" x14ac:dyDescent="0.2">
      <c r="A2433" t="s">
        <v>2019</v>
      </c>
      <c r="B2433" t="s">
        <v>322</v>
      </c>
      <c r="C2433" t="s">
        <v>1482</v>
      </c>
      <c r="D2433" t="s">
        <v>64</v>
      </c>
      <c r="E2433" t="s">
        <v>269</v>
      </c>
      <c r="F2433" t="s">
        <v>270</v>
      </c>
      <c r="G2433" t="s">
        <v>269</v>
      </c>
      <c r="H2433" t="s">
        <v>270</v>
      </c>
      <c r="AW2433">
        <v>7.3</v>
      </c>
      <c r="AX2433">
        <v>6.1</v>
      </c>
      <c r="AY2433">
        <v>6.2</v>
      </c>
      <c r="AZ2433">
        <v>6.2</v>
      </c>
      <c r="BA2433">
        <v>8.1999999999999993</v>
      </c>
      <c r="BB2433">
        <v>7.3</v>
      </c>
      <c r="BC2433">
        <v>7</v>
      </c>
      <c r="BD2433">
        <v>7.3</v>
      </c>
      <c r="BE2433">
        <v>9.1</v>
      </c>
      <c r="BF2433">
        <v>6.4</v>
      </c>
      <c r="BG2433">
        <v>6.1</v>
      </c>
      <c r="BH2433">
        <v>6.4</v>
      </c>
      <c r="BR2433" t="s">
        <v>67</v>
      </c>
      <c r="BS2433" s="1">
        <v>44816</v>
      </c>
      <c r="BT2433" t="s">
        <v>1910</v>
      </c>
      <c r="BU2433">
        <v>2585</v>
      </c>
    </row>
    <row r="2434" spans="1:78" x14ac:dyDescent="0.2">
      <c r="A2434" t="s">
        <v>271</v>
      </c>
      <c r="C2434" t="s">
        <v>1482</v>
      </c>
      <c r="D2434" t="s">
        <v>64</v>
      </c>
      <c r="E2434" t="s">
        <v>269</v>
      </c>
      <c r="F2434" t="s">
        <v>270</v>
      </c>
      <c r="G2434" t="s">
        <v>269</v>
      </c>
      <c r="H2434" t="s">
        <v>270</v>
      </c>
      <c r="Y2434">
        <v>7.7</v>
      </c>
      <c r="Z2434">
        <v>9.1999999999999993</v>
      </c>
      <c r="AA2434">
        <v>9.1999999999999993</v>
      </c>
      <c r="AB2434">
        <v>9.1999999999999993</v>
      </c>
      <c r="BR2434" t="s">
        <v>67</v>
      </c>
      <c r="BS2434" s="1">
        <v>44816</v>
      </c>
      <c r="BT2434" t="s">
        <v>1910</v>
      </c>
      <c r="BU2434">
        <v>2585</v>
      </c>
    </row>
    <row r="2435" spans="1:78" x14ac:dyDescent="0.2">
      <c r="A2435" s="10" t="s">
        <v>271</v>
      </c>
      <c r="B2435" s="10"/>
      <c r="C2435" s="10" t="s">
        <v>1482</v>
      </c>
      <c r="D2435" s="10" t="s">
        <v>64</v>
      </c>
      <c r="E2435" s="10" t="s">
        <v>269</v>
      </c>
      <c r="F2435" s="10" t="s">
        <v>270</v>
      </c>
      <c r="G2435" s="10" t="s">
        <v>269</v>
      </c>
      <c r="H2435" s="10" t="s">
        <v>270</v>
      </c>
      <c r="I2435" s="10"/>
      <c r="J2435" s="10"/>
      <c r="K2435" s="10"/>
      <c r="L2435" s="10"/>
      <c r="M2435" s="10"/>
      <c r="N2435" s="10"/>
      <c r="O2435" s="10"/>
      <c r="P2435" s="10"/>
      <c r="Q2435" s="10"/>
      <c r="R2435" s="10"/>
      <c r="S2435" s="10"/>
      <c r="T2435" s="10"/>
      <c r="U2435" s="10"/>
      <c r="V2435" s="10"/>
      <c r="W2435" s="10"/>
      <c r="X2435" s="10"/>
      <c r="Y2435" s="10"/>
      <c r="Z2435" s="10"/>
      <c r="AA2435" s="10"/>
      <c r="AB2435" s="10"/>
      <c r="AC2435" s="10"/>
      <c r="AD2435" s="10"/>
      <c r="AE2435" s="10"/>
      <c r="AF2435" s="10"/>
      <c r="AG2435" s="10"/>
      <c r="AH2435" s="10"/>
      <c r="AI2435" s="10"/>
      <c r="AJ2435" s="10"/>
      <c r="AK2435" s="10"/>
      <c r="AL2435" s="10"/>
      <c r="AM2435" s="10"/>
      <c r="AN2435" s="10"/>
      <c r="AO2435" s="10"/>
      <c r="AP2435" s="10"/>
      <c r="AQ2435" s="10"/>
      <c r="AR2435" s="10"/>
      <c r="AS2435" s="10"/>
      <c r="AT2435" s="10"/>
      <c r="AU2435" s="10"/>
      <c r="AV2435" s="10"/>
      <c r="AW2435" s="10"/>
      <c r="AX2435" s="10"/>
      <c r="AY2435" s="10"/>
      <c r="AZ2435" s="10"/>
      <c r="BA2435" s="10"/>
      <c r="BB2435" s="10"/>
      <c r="BC2435" s="10"/>
      <c r="BD2435" s="10"/>
      <c r="BE2435" s="10"/>
      <c r="BF2435" s="10"/>
      <c r="BG2435" s="10"/>
      <c r="BH2435" s="10"/>
      <c r="BI2435" s="10"/>
      <c r="BJ2435" s="10"/>
      <c r="BK2435" s="10"/>
      <c r="BL2435" s="10"/>
      <c r="BM2435" s="10"/>
      <c r="BN2435" s="10"/>
      <c r="BO2435" s="10"/>
      <c r="BP2435" s="10"/>
      <c r="BQ2435" s="10"/>
      <c r="BR2435" s="10" t="s">
        <v>58</v>
      </c>
      <c r="BS2435" s="10"/>
      <c r="BT2435" s="10" t="s">
        <v>261</v>
      </c>
      <c r="BU2435" s="10">
        <v>19561</v>
      </c>
      <c r="BV2435" s="10" t="s">
        <v>60</v>
      </c>
      <c r="BW2435" s="10" t="s">
        <v>261</v>
      </c>
    </row>
    <row r="2436" spans="1:78" x14ac:dyDescent="0.2">
      <c r="A2436" t="s">
        <v>272</v>
      </c>
      <c r="C2436" t="s">
        <v>1482</v>
      </c>
      <c r="D2436" t="s">
        <v>64</v>
      </c>
      <c r="E2436" t="s">
        <v>269</v>
      </c>
      <c r="F2436" t="s">
        <v>270</v>
      </c>
      <c r="G2436" t="s">
        <v>269</v>
      </c>
      <c r="H2436" t="s">
        <v>270</v>
      </c>
      <c r="BR2436" t="s">
        <v>58</v>
      </c>
      <c r="BS2436"/>
      <c r="BT2436" t="s">
        <v>261</v>
      </c>
      <c r="BU2436">
        <v>19561</v>
      </c>
      <c r="BV2436" t="s">
        <v>60</v>
      </c>
      <c r="BW2436" s="9" t="s">
        <v>261</v>
      </c>
    </row>
    <row r="2437" spans="1:78" x14ac:dyDescent="0.2">
      <c r="A2437" t="s">
        <v>1737</v>
      </c>
      <c r="C2437" t="s">
        <v>1482</v>
      </c>
      <c r="D2437" t="s">
        <v>64</v>
      </c>
      <c r="E2437" t="s">
        <v>269</v>
      </c>
      <c r="F2437" t="s">
        <v>274</v>
      </c>
      <c r="G2437" t="s">
        <v>269</v>
      </c>
      <c r="H2437" t="s">
        <v>1738</v>
      </c>
      <c r="L2437" t="s">
        <v>1734</v>
      </c>
      <c r="AW2437">
        <v>6.4539999999999997</v>
      </c>
      <c r="AX2437">
        <v>5.2160000000000002</v>
      </c>
      <c r="AY2437">
        <v>5.4850000000000003</v>
      </c>
      <c r="AZ2437">
        <v>5.4850000000000003</v>
      </c>
      <c r="BR2437" t="s">
        <v>67</v>
      </c>
      <c r="BS2437" s="1">
        <v>44812</v>
      </c>
      <c r="BT2437" t="s">
        <v>1701</v>
      </c>
      <c r="BU2437">
        <v>1420</v>
      </c>
      <c r="BV2437" t="s">
        <v>60</v>
      </c>
      <c r="BW2437" t="s">
        <v>1701</v>
      </c>
    </row>
    <row r="2438" spans="1:78" x14ac:dyDescent="0.2">
      <c r="A2438" s="11" t="s">
        <v>1700</v>
      </c>
      <c r="B2438" s="11"/>
      <c r="C2438" s="11" t="s">
        <v>1482</v>
      </c>
      <c r="D2438" s="11" t="s">
        <v>64</v>
      </c>
      <c r="E2438" s="11" t="s">
        <v>269</v>
      </c>
      <c r="F2438" s="11" t="s">
        <v>274</v>
      </c>
      <c r="G2438" s="11" t="s">
        <v>269</v>
      </c>
      <c r="H2438" s="11" t="s">
        <v>274</v>
      </c>
      <c r="I2438" s="11"/>
      <c r="J2438" s="11"/>
      <c r="K2438" s="11"/>
      <c r="L2438" s="11"/>
      <c r="M2438" s="11"/>
      <c r="N2438" s="11"/>
      <c r="O2438" s="11"/>
      <c r="P2438" s="11"/>
      <c r="Q2438" s="11"/>
      <c r="R2438" s="11"/>
      <c r="S2438" s="11"/>
      <c r="T2438" s="11"/>
      <c r="U2438" s="11"/>
      <c r="V2438" s="11"/>
      <c r="W2438" s="11"/>
      <c r="X2438" s="11"/>
      <c r="Y2438" s="11"/>
      <c r="Z2438" s="11"/>
      <c r="AA2438" s="11"/>
      <c r="AB2438" s="11"/>
      <c r="AC2438" s="11"/>
      <c r="AD2438" s="11"/>
      <c r="AE2438" s="11"/>
      <c r="AF2438" s="11"/>
      <c r="AG2438" s="11"/>
      <c r="AH2438" s="11"/>
      <c r="AI2438" s="11"/>
      <c r="AJ2438" s="11"/>
      <c r="AK2438" s="11"/>
      <c r="AL2438" s="11"/>
      <c r="AM2438" s="11"/>
      <c r="AN2438" s="11"/>
      <c r="AO2438" s="11"/>
      <c r="AP2438" s="11"/>
      <c r="AQ2438" s="11"/>
      <c r="AR2438" s="11"/>
      <c r="AS2438" s="11"/>
      <c r="AT2438" s="11"/>
      <c r="AU2438" s="11"/>
      <c r="AV2438" s="11"/>
      <c r="AW2438" s="11"/>
      <c r="AX2438" s="11"/>
      <c r="AY2438" s="11"/>
      <c r="AZ2438" s="11"/>
      <c r="BA2438" s="11"/>
      <c r="BB2438" s="11"/>
      <c r="BC2438" s="11"/>
      <c r="BD2438" s="11"/>
      <c r="BE2438" s="11"/>
      <c r="BF2438" s="11"/>
      <c r="BG2438" s="11"/>
      <c r="BH2438" s="11"/>
      <c r="BI2438" s="11"/>
      <c r="BJ2438" s="11"/>
      <c r="BK2438" s="11"/>
      <c r="BL2438" s="11"/>
      <c r="BM2438" s="11"/>
      <c r="BN2438" s="11"/>
      <c r="BO2438" s="11"/>
      <c r="BP2438" s="11"/>
      <c r="BQ2438" s="11"/>
      <c r="BR2438" s="11"/>
      <c r="BS2438" s="11"/>
      <c r="BT2438" s="11"/>
      <c r="BU2438" s="11"/>
      <c r="BV2438" s="11"/>
      <c r="BW2438" s="11"/>
    </row>
    <row r="2439" spans="1:78" x14ac:dyDescent="0.2">
      <c r="A2439" t="s">
        <v>273</v>
      </c>
      <c r="C2439" t="s">
        <v>1482</v>
      </c>
      <c r="D2439" t="s">
        <v>64</v>
      </c>
      <c r="E2439" t="s">
        <v>269</v>
      </c>
      <c r="F2439" t="s">
        <v>274</v>
      </c>
      <c r="G2439" t="s">
        <v>269</v>
      </c>
      <c r="H2439" t="s">
        <v>274</v>
      </c>
      <c r="BE2439">
        <v>8.3000000000000007</v>
      </c>
      <c r="BF2439">
        <v>5.5</v>
      </c>
      <c r="BG2439">
        <v>4.5999999999999996</v>
      </c>
      <c r="BH2439">
        <v>5.5</v>
      </c>
      <c r="BR2439" t="s">
        <v>67</v>
      </c>
      <c r="BS2439"/>
      <c r="BT2439" t="s">
        <v>275</v>
      </c>
      <c r="BU2439">
        <v>17228</v>
      </c>
    </row>
    <row r="2440" spans="1:78" x14ac:dyDescent="0.2">
      <c r="A2440" s="10" t="s">
        <v>1739</v>
      </c>
      <c r="B2440" s="10"/>
      <c r="C2440" s="10" t="s">
        <v>1482</v>
      </c>
      <c r="D2440" s="10" t="s">
        <v>64</v>
      </c>
      <c r="E2440" s="10" t="s">
        <v>269</v>
      </c>
      <c r="F2440" s="10" t="s">
        <v>274</v>
      </c>
      <c r="G2440" s="10" t="s">
        <v>269</v>
      </c>
      <c r="H2440" s="10" t="s">
        <v>274</v>
      </c>
      <c r="I2440" s="10"/>
      <c r="J2440" s="10"/>
      <c r="K2440" s="10"/>
      <c r="L2440" s="10"/>
      <c r="M2440" s="10"/>
      <c r="N2440" s="10"/>
      <c r="O2440" s="10"/>
      <c r="P2440" s="10"/>
      <c r="Q2440" s="10"/>
      <c r="R2440" s="10"/>
      <c r="S2440" s="10"/>
      <c r="T2440" s="10"/>
      <c r="U2440" s="10"/>
      <c r="V2440" s="10"/>
      <c r="W2440" s="10"/>
      <c r="X2440" s="10"/>
      <c r="Y2440" s="10"/>
      <c r="Z2440" s="10"/>
      <c r="AA2440" s="10"/>
      <c r="AB2440" s="10"/>
      <c r="AC2440" s="10"/>
      <c r="AD2440" s="10"/>
      <c r="AE2440" s="10"/>
      <c r="AF2440" s="10"/>
      <c r="AG2440" s="10"/>
      <c r="AH2440" s="10"/>
      <c r="AI2440" s="10"/>
      <c r="AJ2440" s="10"/>
      <c r="AK2440" s="10"/>
      <c r="AL2440" s="10"/>
      <c r="AM2440" s="10"/>
      <c r="AN2440" s="10"/>
      <c r="AO2440" s="10"/>
      <c r="AP2440" s="10"/>
      <c r="AQ2440" s="10"/>
      <c r="AR2440" s="10"/>
      <c r="AS2440" s="10"/>
      <c r="AT2440" s="10"/>
      <c r="AU2440" s="10"/>
      <c r="AV2440" s="10"/>
      <c r="AW2440" s="10"/>
      <c r="AX2440" s="10"/>
      <c r="AY2440" s="10"/>
      <c r="AZ2440" s="10"/>
      <c r="BA2440" s="10"/>
      <c r="BB2440" s="10"/>
      <c r="BC2440" s="10"/>
      <c r="BD2440" s="10"/>
      <c r="BE2440" s="10"/>
      <c r="BF2440" s="10"/>
      <c r="BG2440" s="10"/>
      <c r="BH2440" s="10"/>
      <c r="BI2440" s="10"/>
      <c r="BJ2440" s="10"/>
      <c r="BK2440" s="10"/>
      <c r="BL2440" s="10"/>
      <c r="BM2440" s="10"/>
      <c r="BN2440" s="10"/>
      <c r="BO2440" s="10"/>
      <c r="BP2440" s="10"/>
      <c r="BQ2440" s="10" t="s">
        <v>1740</v>
      </c>
      <c r="BR2440" s="10" t="s">
        <v>67</v>
      </c>
      <c r="BS2440" s="12">
        <v>44812</v>
      </c>
      <c r="BT2440" s="10" t="s">
        <v>1701</v>
      </c>
      <c r="BU2440" s="10">
        <v>1420</v>
      </c>
      <c r="BV2440" s="10"/>
      <c r="BW2440" s="10"/>
    </row>
    <row r="2441" spans="1:78" x14ac:dyDescent="0.2">
      <c r="A2441" t="s">
        <v>1972</v>
      </c>
      <c r="C2441" t="s">
        <v>1482</v>
      </c>
      <c r="D2441" t="s">
        <v>64</v>
      </c>
      <c r="E2441" t="s">
        <v>269</v>
      </c>
      <c r="F2441" t="s">
        <v>274</v>
      </c>
      <c r="G2441" t="s">
        <v>269</v>
      </c>
      <c r="H2441" t="s">
        <v>274</v>
      </c>
      <c r="AC2441">
        <v>6.2</v>
      </c>
      <c r="AD2441">
        <v>9.5</v>
      </c>
      <c r="AE2441">
        <v>9.3000000000000007</v>
      </c>
      <c r="AF2441">
        <v>9.5</v>
      </c>
      <c r="AG2441">
        <v>4.8</v>
      </c>
      <c r="AH2441">
        <v>8</v>
      </c>
      <c r="AI2441">
        <v>7</v>
      </c>
      <c r="AJ2441">
        <v>8</v>
      </c>
      <c r="BR2441" t="s">
        <v>67</v>
      </c>
      <c r="BS2441" s="1">
        <v>44816</v>
      </c>
      <c r="BT2441" t="s">
        <v>1910</v>
      </c>
      <c r="BU2441">
        <v>2585</v>
      </c>
    </row>
    <row r="2442" spans="1:78" x14ac:dyDescent="0.2">
      <c r="A2442" t="s">
        <v>1995</v>
      </c>
      <c r="C2442" t="s">
        <v>1482</v>
      </c>
      <c r="D2442" t="s">
        <v>64</v>
      </c>
      <c r="E2442" t="s">
        <v>269</v>
      </c>
      <c r="F2442" t="s">
        <v>274</v>
      </c>
      <c r="G2442" t="s">
        <v>269</v>
      </c>
      <c r="H2442" t="s">
        <v>274</v>
      </c>
      <c r="AY2442">
        <v>5</v>
      </c>
      <c r="AZ2442">
        <v>5</v>
      </c>
      <c r="BA2442">
        <v>6.8</v>
      </c>
      <c r="BB2442">
        <v>5.8</v>
      </c>
      <c r="BD2442">
        <v>5.8</v>
      </c>
      <c r="BR2442" t="s">
        <v>67</v>
      </c>
      <c r="BS2442" s="1">
        <v>44816</v>
      </c>
      <c r="BT2442" t="s">
        <v>1910</v>
      </c>
      <c r="BU2442">
        <v>2585</v>
      </c>
    </row>
    <row r="2443" spans="1:78" s="6" customFormat="1" x14ac:dyDescent="0.2">
      <c r="A2443" t="s">
        <v>1996</v>
      </c>
      <c r="B2443"/>
      <c r="C2443" t="s">
        <v>1482</v>
      </c>
      <c r="D2443" t="s">
        <v>64</v>
      </c>
      <c r="E2443" t="s">
        <v>269</v>
      </c>
      <c r="F2443" t="s">
        <v>274</v>
      </c>
      <c r="G2443" t="s">
        <v>269</v>
      </c>
      <c r="H2443" t="s">
        <v>274</v>
      </c>
      <c r="I2443"/>
      <c r="J2443"/>
      <c r="K2443"/>
      <c r="L2443"/>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v>5.9</v>
      </c>
      <c r="AX2443">
        <v>4.5999999999999996</v>
      </c>
      <c r="AY2443">
        <v>5</v>
      </c>
      <c r="AZ2443">
        <v>5</v>
      </c>
      <c r="BA2443">
        <v>6.6</v>
      </c>
      <c r="BB2443">
        <v>5.9</v>
      </c>
      <c r="BC2443">
        <v>5.9</v>
      </c>
      <c r="BD2443">
        <v>5.9</v>
      </c>
      <c r="BE2443"/>
      <c r="BF2443"/>
      <c r="BG2443"/>
      <c r="BH2443">
        <v>4</v>
      </c>
      <c r="BI2443"/>
      <c r="BJ2443"/>
      <c r="BK2443"/>
      <c r="BL2443"/>
      <c r="BM2443"/>
      <c r="BN2443"/>
      <c r="BO2443"/>
      <c r="BP2443"/>
      <c r="BQ2443" t="s">
        <v>3396</v>
      </c>
      <c r="BR2443" t="s">
        <v>67</v>
      </c>
      <c r="BS2443" s="1">
        <v>44816</v>
      </c>
      <c r="BT2443" t="s">
        <v>1910</v>
      </c>
      <c r="BU2443">
        <v>2585</v>
      </c>
      <c r="BV2443"/>
      <c r="BW2443"/>
      <c r="BX2443" s="10"/>
      <c r="BY2443" s="10"/>
      <c r="BZ2443" s="10"/>
    </row>
    <row r="2444" spans="1:78" s="6" customFormat="1" x14ac:dyDescent="0.2">
      <c r="A2444" t="s">
        <v>1997</v>
      </c>
      <c r="B2444"/>
      <c r="C2444" t="s">
        <v>1482</v>
      </c>
      <c r="D2444" t="s">
        <v>64</v>
      </c>
      <c r="E2444" t="s">
        <v>269</v>
      </c>
      <c r="F2444" t="s">
        <v>274</v>
      </c>
      <c r="G2444" t="s">
        <v>269</v>
      </c>
      <c r="H2444" t="s">
        <v>274</v>
      </c>
      <c r="I2444"/>
      <c r="J2444"/>
      <c r="K2444"/>
      <c r="L244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v>6.9</v>
      </c>
      <c r="BB2444">
        <v>6</v>
      </c>
      <c r="BC2444">
        <v>6</v>
      </c>
      <c r="BD2444">
        <v>6</v>
      </c>
      <c r="BE2444">
        <v>8</v>
      </c>
      <c r="BF2444">
        <v>5.5</v>
      </c>
      <c r="BG2444">
        <v>5</v>
      </c>
      <c r="BH2444">
        <v>5.5</v>
      </c>
      <c r="BI2444"/>
      <c r="BJ2444"/>
      <c r="BK2444"/>
      <c r="BL2444"/>
      <c r="BM2444"/>
      <c r="BN2444"/>
      <c r="BO2444"/>
      <c r="BP2444"/>
      <c r="BQ2444"/>
      <c r="BR2444" t="s">
        <v>67</v>
      </c>
      <c r="BS2444" s="1">
        <v>44816</v>
      </c>
      <c r="BT2444" t="s">
        <v>1910</v>
      </c>
      <c r="BU2444">
        <v>2585</v>
      </c>
      <c r="BV2444"/>
      <c r="BW2444"/>
      <c r="BX2444"/>
      <c r="BY2444"/>
      <c r="BZ2444"/>
    </row>
    <row r="2445" spans="1:78" s="6" customFormat="1" x14ac:dyDescent="0.2">
      <c r="A2445" t="s">
        <v>1998</v>
      </c>
      <c r="B2445"/>
      <c r="C2445" t="s">
        <v>1482</v>
      </c>
      <c r="D2445" t="s">
        <v>64</v>
      </c>
      <c r="E2445" t="s">
        <v>269</v>
      </c>
      <c r="F2445" t="s">
        <v>274</v>
      </c>
      <c r="G2445" t="s">
        <v>269</v>
      </c>
      <c r="H2445" t="s">
        <v>274</v>
      </c>
      <c r="I2445"/>
      <c r="J2445"/>
      <c r="K2445"/>
      <c r="L244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v>6.6</v>
      </c>
      <c r="BB2445">
        <v>6.1</v>
      </c>
      <c r="BC2445">
        <v>6</v>
      </c>
      <c r="BD2445">
        <v>6.1</v>
      </c>
      <c r="BE2445"/>
      <c r="BF2445"/>
      <c r="BG2445">
        <v>4.3</v>
      </c>
      <c r="BH2445">
        <v>4.3</v>
      </c>
      <c r="BI2445"/>
      <c r="BJ2445"/>
      <c r="BK2445"/>
      <c r="BL2445"/>
      <c r="BM2445"/>
      <c r="BN2445"/>
      <c r="BO2445"/>
      <c r="BP2445"/>
      <c r="BQ2445" t="s">
        <v>3397</v>
      </c>
      <c r="BR2445" t="s">
        <v>67</v>
      </c>
      <c r="BS2445" s="1">
        <v>44816</v>
      </c>
      <c r="BT2445" t="s">
        <v>1910</v>
      </c>
      <c r="BU2445">
        <v>2585</v>
      </c>
      <c r="BV2445"/>
      <c r="BW2445"/>
      <c r="BX2445"/>
      <c r="BY2445"/>
      <c r="BZ2445"/>
    </row>
    <row r="2446" spans="1:78" s="6" customFormat="1" x14ac:dyDescent="0.2">
      <c r="A2446" t="s">
        <v>1999</v>
      </c>
      <c r="B2446"/>
      <c r="C2446" t="s">
        <v>1482</v>
      </c>
      <c r="D2446" t="s">
        <v>64</v>
      </c>
      <c r="E2446" t="s">
        <v>269</v>
      </c>
      <c r="F2446" t="s">
        <v>274</v>
      </c>
      <c r="G2446" t="s">
        <v>269</v>
      </c>
      <c r="H2446" t="s">
        <v>274</v>
      </c>
      <c r="I2446"/>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v>8.6</v>
      </c>
      <c r="BF2446">
        <v>6</v>
      </c>
      <c r="BG2446">
        <v>5.2</v>
      </c>
      <c r="BH2446">
        <v>6</v>
      </c>
      <c r="BI2446"/>
      <c r="BJ2446"/>
      <c r="BK2446"/>
      <c r="BL2446"/>
      <c r="BM2446"/>
      <c r="BN2446"/>
      <c r="BO2446"/>
      <c r="BP2446"/>
      <c r="BQ2446"/>
      <c r="BR2446" t="s">
        <v>67</v>
      </c>
      <c r="BS2446" s="1">
        <v>44816</v>
      </c>
      <c r="BT2446" t="s">
        <v>1910</v>
      </c>
      <c r="BU2446">
        <v>2585</v>
      </c>
      <c r="BV2446"/>
      <c r="BW2446"/>
      <c r="BX2446" s="10"/>
      <c r="BY2446" s="10"/>
      <c r="BZ2446" s="10"/>
    </row>
    <row r="2447" spans="1:78" s="6" customFormat="1" x14ac:dyDescent="0.2">
      <c r="A2447" t="s">
        <v>1973</v>
      </c>
      <c r="B2447"/>
      <c r="C2447" t="s">
        <v>1482</v>
      </c>
      <c r="D2447" t="s">
        <v>64</v>
      </c>
      <c r="E2447" t="s">
        <v>269</v>
      </c>
      <c r="F2447" t="s">
        <v>274</v>
      </c>
      <c r="G2447" t="s">
        <v>269</v>
      </c>
      <c r="H2447" t="s">
        <v>274</v>
      </c>
      <c r="I2447"/>
      <c r="J2447"/>
      <c r="K2447"/>
      <c r="L2447"/>
      <c r="M2447"/>
      <c r="N2447"/>
      <c r="O2447"/>
      <c r="P2447"/>
      <c r="Q2447"/>
      <c r="R2447"/>
      <c r="S2447"/>
      <c r="T2447"/>
      <c r="U2447"/>
      <c r="V2447"/>
      <c r="W2447"/>
      <c r="X2447"/>
      <c r="Y2447"/>
      <c r="Z2447"/>
      <c r="AA2447"/>
      <c r="AB2447"/>
      <c r="AC2447">
        <v>6.9</v>
      </c>
      <c r="AD2447">
        <v>10.6</v>
      </c>
      <c r="AE2447">
        <v>10.7</v>
      </c>
      <c r="AF2447">
        <v>10.7</v>
      </c>
      <c r="AG2447">
        <v>4.8</v>
      </c>
      <c r="AH2447">
        <v>9.1999999999999993</v>
      </c>
      <c r="AI2447">
        <v>8</v>
      </c>
      <c r="AJ2447">
        <v>9.1999999999999993</v>
      </c>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s="9" t="s">
        <v>3398</v>
      </c>
      <c r="BR2447" t="s">
        <v>67</v>
      </c>
      <c r="BS2447" s="1">
        <v>44816</v>
      </c>
      <c r="BT2447" t="s">
        <v>1910</v>
      </c>
      <c r="BU2447">
        <v>2585</v>
      </c>
      <c r="BV2447"/>
      <c r="BW2447"/>
      <c r="BX2447" s="10"/>
      <c r="BY2447" s="10"/>
      <c r="BZ2447" s="10"/>
    </row>
    <row r="2448" spans="1:78" s="6" customFormat="1" x14ac:dyDescent="0.2">
      <c r="A2448" t="s">
        <v>1974</v>
      </c>
      <c r="B2448"/>
      <c r="C2448" t="s">
        <v>1482</v>
      </c>
      <c r="D2448" t="s">
        <v>64</v>
      </c>
      <c r="E2448" t="s">
        <v>269</v>
      </c>
      <c r="F2448" t="s">
        <v>274</v>
      </c>
      <c r="G2448" t="s">
        <v>269</v>
      </c>
      <c r="H2448" t="s">
        <v>274</v>
      </c>
      <c r="I2448"/>
      <c r="J2448"/>
      <c r="K2448"/>
      <c r="L2448"/>
      <c r="M2448"/>
      <c r="N2448"/>
      <c r="O2448"/>
      <c r="P2448"/>
      <c r="Q2448"/>
      <c r="R2448"/>
      <c r="S2448"/>
      <c r="T2448"/>
      <c r="U2448"/>
      <c r="V2448"/>
      <c r="W2448"/>
      <c r="X2448"/>
      <c r="Y2448">
        <v>6.1</v>
      </c>
      <c r="Z2448">
        <v>8.1999999999999993</v>
      </c>
      <c r="AA2448">
        <v>8.3000000000000007</v>
      </c>
      <c r="AB2448">
        <v>8.3000000000000007</v>
      </c>
      <c r="AC2448">
        <v>7.3</v>
      </c>
      <c r="AD2448">
        <v>10.1</v>
      </c>
      <c r="AE2448">
        <v>9.8000000000000007</v>
      </c>
      <c r="AF2448">
        <v>10.1</v>
      </c>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t="s">
        <v>67</v>
      </c>
      <c r="BS2448" s="1">
        <v>44816</v>
      </c>
      <c r="BT2448" t="s">
        <v>1910</v>
      </c>
      <c r="BU2448">
        <v>2585</v>
      </c>
      <c r="BV2448"/>
      <c r="BW2448"/>
      <c r="BX2448" s="10"/>
      <c r="BY2448" s="10"/>
      <c r="BZ2448" s="10"/>
    </row>
    <row r="2449" spans="1:78" s="6" customFormat="1" x14ac:dyDescent="0.2">
      <c r="A2449" t="s">
        <v>1975</v>
      </c>
      <c r="B2449"/>
      <c r="C2449" t="s">
        <v>1482</v>
      </c>
      <c r="D2449" t="s">
        <v>64</v>
      </c>
      <c r="E2449" t="s">
        <v>269</v>
      </c>
      <c r="F2449" t="s">
        <v>274</v>
      </c>
      <c r="G2449" t="s">
        <v>269</v>
      </c>
      <c r="H2449" t="s">
        <v>274</v>
      </c>
      <c r="I2449"/>
      <c r="J2449"/>
      <c r="K2449"/>
      <c r="L2449"/>
      <c r="M2449"/>
      <c r="N2449"/>
      <c r="O2449"/>
      <c r="P2449"/>
      <c r="Q2449">
        <v>4.8</v>
      </c>
      <c r="R2449">
        <v>5</v>
      </c>
      <c r="S2449">
        <v>5.2</v>
      </c>
      <c r="T2449">
        <v>5.2</v>
      </c>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t="s">
        <v>67</v>
      </c>
      <c r="BS2449" s="1">
        <v>44816</v>
      </c>
      <c r="BT2449" t="s">
        <v>1910</v>
      </c>
      <c r="BU2449">
        <v>2585</v>
      </c>
      <c r="BV2449"/>
      <c r="BW2449"/>
      <c r="BX2449"/>
      <c r="BY2449"/>
      <c r="BZ2449"/>
    </row>
    <row r="2450" spans="1:78" s="6" customFormat="1" x14ac:dyDescent="0.2">
      <c r="A2450" t="s">
        <v>1976</v>
      </c>
      <c r="B2450"/>
      <c r="C2450" t="s">
        <v>1482</v>
      </c>
      <c r="D2450" t="s">
        <v>64</v>
      </c>
      <c r="E2450" t="s">
        <v>269</v>
      </c>
      <c r="F2450" t="s">
        <v>274</v>
      </c>
      <c r="G2450" t="s">
        <v>269</v>
      </c>
      <c r="H2450" t="s">
        <v>274</v>
      </c>
      <c r="I2450"/>
      <c r="J2450"/>
      <c r="K2450"/>
      <c r="L2450"/>
      <c r="M2450"/>
      <c r="N2450"/>
      <c r="O2450"/>
      <c r="P2450"/>
      <c r="Q2450"/>
      <c r="R2450"/>
      <c r="S2450"/>
      <c r="T2450"/>
      <c r="U2450"/>
      <c r="V2450"/>
      <c r="W2450"/>
      <c r="X2450"/>
      <c r="Y2450"/>
      <c r="Z2450"/>
      <c r="AA2450"/>
      <c r="AB2450"/>
      <c r="AC2450"/>
      <c r="AD2450"/>
      <c r="AE2450">
        <v>9.4</v>
      </c>
      <c r="AF2450">
        <v>9.4</v>
      </c>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t="s">
        <v>67</v>
      </c>
      <c r="BS2450" s="1">
        <v>44816</v>
      </c>
      <c r="BT2450" t="s">
        <v>1910</v>
      </c>
      <c r="BU2450">
        <v>2585</v>
      </c>
      <c r="BV2450"/>
      <c r="BW2450"/>
      <c r="BX2450"/>
      <c r="BY2450"/>
      <c r="BZ2450"/>
    </row>
    <row r="2451" spans="1:78" s="6" customFormat="1" x14ac:dyDescent="0.2">
      <c r="A2451" t="s">
        <v>1977</v>
      </c>
      <c r="B2451"/>
      <c r="C2451" t="s">
        <v>1482</v>
      </c>
      <c r="D2451" t="s">
        <v>64</v>
      </c>
      <c r="E2451" t="s">
        <v>269</v>
      </c>
      <c r="F2451" t="s">
        <v>274</v>
      </c>
      <c r="G2451" t="s">
        <v>269</v>
      </c>
      <c r="H2451" t="s">
        <v>274</v>
      </c>
      <c r="I2451"/>
      <c r="J2451"/>
      <c r="K2451"/>
      <c r="L2451"/>
      <c r="M2451"/>
      <c r="N2451"/>
      <c r="O2451"/>
      <c r="P2451"/>
      <c r="Q2451"/>
      <c r="R2451"/>
      <c r="S2451"/>
      <c r="T2451"/>
      <c r="U2451"/>
      <c r="V2451"/>
      <c r="W2451"/>
      <c r="X2451"/>
      <c r="Y2451"/>
      <c r="Z2451"/>
      <c r="AA2451"/>
      <c r="AB2451"/>
      <c r="AC2451"/>
      <c r="AD2451"/>
      <c r="AE2451"/>
      <c r="AF2451"/>
      <c r="AG2451">
        <v>5.2</v>
      </c>
      <c r="AH2451">
        <v>8.1</v>
      </c>
      <c r="AI2451">
        <v>6.9</v>
      </c>
      <c r="AJ2451">
        <v>8.1</v>
      </c>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t="s">
        <v>67</v>
      </c>
      <c r="BS2451" s="1">
        <v>44816</v>
      </c>
      <c r="BT2451" t="s">
        <v>1910</v>
      </c>
      <c r="BU2451">
        <v>2585</v>
      </c>
      <c r="BV2451"/>
      <c r="BW2451"/>
      <c r="BX2451"/>
      <c r="BY2451"/>
      <c r="BZ2451"/>
    </row>
    <row r="2452" spans="1:78" s="6" customFormat="1" x14ac:dyDescent="0.2">
      <c r="A2452" t="s">
        <v>2000</v>
      </c>
      <c r="B2452"/>
      <c r="C2452" t="s">
        <v>1482</v>
      </c>
      <c r="D2452" t="s">
        <v>64</v>
      </c>
      <c r="E2452" t="s">
        <v>269</v>
      </c>
      <c r="F2452" t="s">
        <v>274</v>
      </c>
      <c r="G2452" t="s">
        <v>269</v>
      </c>
      <c r="H2452" t="s">
        <v>274</v>
      </c>
      <c r="I2452"/>
      <c r="J2452"/>
      <c r="K2452"/>
      <c r="L2452"/>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v>7.7</v>
      </c>
      <c r="BF2452">
        <v>4.8</v>
      </c>
      <c r="BG2452">
        <v>4</v>
      </c>
      <c r="BH2452">
        <v>4.8</v>
      </c>
      <c r="BI2452"/>
      <c r="BJ2452"/>
      <c r="BK2452"/>
      <c r="BL2452"/>
      <c r="BM2452"/>
      <c r="BN2452"/>
      <c r="BO2452"/>
      <c r="BP2452"/>
      <c r="BQ2452" s="9" t="s">
        <v>3399</v>
      </c>
      <c r="BR2452" t="s">
        <v>67</v>
      </c>
      <c r="BS2452" s="1">
        <v>44816</v>
      </c>
      <c r="BT2452" t="s">
        <v>1910</v>
      </c>
      <c r="BU2452">
        <v>2585</v>
      </c>
      <c r="BV2452"/>
      <c r="BW2452"/>
      <c r="BX2452"/>
      <c r="BY2452"/>
      <c r="BZ2452"/>
    </row>
    <row r="2453" spans="1:78" s="6" customFormat="1" x14ac:dyDescent="0.2">
      <c r="A2453" t="s">
        <v>2001</v>
      </c>
      <c r="B2453"/>
      <c r="C2453" t="s">
        <v>1482</v>
      </c>
      <c r="D2453" t="s">
        <v>64</v>
      </c>
      <c r="E2453" t="s">
        <v>269</v>
      </c>
      <c r="F2453" t="s">
        <v>274</v>
      </c>
      <c r="G2453" t="s">
        <v>269</v>
      </c>
      <c r="H2453" t="s">
        <v>274</v>
      </c>
      <c r="I2453"/>
      <c r="J2453"/>
      <c r="K2453"/>
      <c r="L2453"/>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v>5.7</v>
      </c>
      <c r="AT2453"/>
      <c r="AU2453"/>
      <c r="AV2453">
        <v>4.2</v>
      </c>
      <c r="AW2453">
        <v>6.2</v>
      </c>
      <c r="AX2453">
        <v>4.7</v>
      </c>
      <c r="AY2453">
        <v>5</v>
      </c>
      <c r="AZ2453">
        <v>5</v>
      </c>
      <c r="BA2453"/>
      <c r="BB2453"/>
      <c r="BC2453"/>
      <c r="BD2453"/>
      <c r="BE2453"/>
      <c r="BF2453"/>
      <c r="BG2453"/>
      <c r="BH2453"/>
      <c r="BI2453"/>
      <c r="BJ2453"/>
      <c r="BK2453"/>
      <c r="BL2453"/>
      <c r="BM2453"/>
      <c r="BN2453"/>
      <c r="BO2453"/>
      <c r="BP2453"/>
      <c r="BQ2453"/>
      <c r="BR2453" t="s">
        <v>67</v>
      </c>
      <c r="BS2453" s="1">
        <v>44816</v>
      </c>
      <c r="BT2453" t="s">
        <v>1910</v>
      </c>
      <c r="BU2453">
        <v>2585</v>
      </c>
      <c r="BV2453"/>
      <c r="BW2453"/>
      <c r="BX2453"/>
      <c r="BY2453"/>
      <c r="BZ2453"/>
    </row>
    <row r="2454" spans="1:78" s="6" customFormat="1" x14ac:dyDescent="0.2">
      <c r="A2454" t="s">
        <v>2002</v>
      </c>
      <c r="B2454"/>
      <c r="C2454" t="s">
        <v>1482</v>
      </c>
      <c r="D2454" t="s">
        <v>64</v>
      </c>
      <c r="E2454" t="s">
        <v>269</v>
      </c>
      <c r="F2454" t="s">
        <v>274</v>
      </c>
      <c r="G2454" t="s">
        <v>269</v>
      </c>
      <c r="H2454" t="s">
        <v>274</v>
      </c>
      <c r="I2454"/>
      <c r="J2454"/>
      <c r="K2454"/>
      <c r="L245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v>7.5</v>
      </c>
      <c r="BB2454">
        <v>6.4</v>
      </c>
      <c r="BC2454">
        <v>6.1</v>
      </c>
      <c r="BD2454">
        <v>6.4</v>
      </c>
      <c r="BE2454"/>
      <c r="BF2454"/>
      <c r="BG2454"/>
      <c r="BH2454"/>
      <c r="BI2454"/>
      <c r="BJ2454"/>
      <c r="BK2454"/>
      <c r="BL2454"/>
      <c r="BM2454"/>
      <c r="BN2454"/>
      <c r="BO2454"/>
      <c r="BP2454"/>
      <c r="BQ2454"/>
      <c r="BR2454" t="s">
        <v>67</v>
      </c>
      <c r="BS2454" s="1">
        <v>44816</v>
      </c>
      <c r="BT2454" t="s">
        <v>1910</v>
      </c>
      <c r="BU2454">
        <v>2585</v>
      </c>
      <c r="BV2454"/>
      <c r="BW2454"/>
      <c r="BX2454"/>
      <c r="BY2454"/>
      <c r="BZ2454"/>
    </row>
    <row r="2455" spans="1:78" s="6" customFormat="1" x14ac:dyDescent="0.2">
      <c r="A2455" t="s">
        <v>1978</v>
      </c>
      <c r="B2455"/>
      <c r="C2455" t="s">
        <v>1482</v>
      </c>
      <c r="D2455" t="s">
        <v>64</v>
      </c>
      <c r="E2455" t="s">
        <v>269</v>
      </c>
      <c r="F2455" t="s">
        <v>274</v>
      </c>
      <c r="G2455" t="s">
        <v>269</v>
      </c>
      <c r="H2455" t="s">
        <v>274</v>
      </c>
      <c r="I2455"/>
      <c r="J2455"/>
      <c r="K2455"/>
      <c r="L2455"/>
      <c r="M2455"/>
      <c r="N2455"/>
      <c r="O2455"/>
      <c r="P2455"/>
      <c r="Q2455">
        <v>4.9000000000000004</v>
      </c>
      <c r="R2455">
        <v>4.0999999999999996</v>
      </c>
      <c r="S2455">
        <v>4.3</v>
      </c>
      <c r="T2455">
        <v>4.3</v>
      </c>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t="s">
        <v>67</v>
      </c>
      <c r="BS2455" s="1">
        <v>44816</v>
      </c>
      <c r="BT2455" t="s">
        <v>1910</v>
      </c>
      <c r="BU2455">
        <v>2585</v>
      </c>
      <c r="BV2455"/>
      <c r="BW2455"/>
      <c r="BX2455"/>
      <c r="BY2455"/>
      <c r="BZ2455"/>
    </row>
    <row r="2456" spans="1:78" s="6" customFormat="1" x14ac:dyDescent="0.2">
      <c r="A2456" t="s">
        <v>2003</v>
      </c>
      <c r="B2456"/>
      <c r="C2456" t="s">
        <v>1482</v>
      </c>
      <c r="D2456" t="s">
        <v>64</v>
      </c>
      <c r="E2456" t="s">
        <v>269</v>
      </c>
      <c r="F2456" t="s">
        <v>274</v>
      </c>
      <c r="G2456" t="s">
        <v>269</v>
      </c>
      <c r="H2456" t="s">
        <v>274</v>
      </c>
      <c r="I2456"/>
      <c r="J2456"/>
      <c r="K2456"/>
      <c r="L2456"/>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v>6.1</v>
      </c>
      <c r="AX2456">
        <v>5</v>
      </c>
      <c r="AY2456">
        <v>5.0999999999999996</v>
      </c>
      <c r="AZ2456">
        <v>5.0999999999999996</v>
      </c>
      <c r="BA2456">
        <v>6.7</v>
      </c>
      <c r="BB2456">
        <v>6.2</v>
      </c>
      <c r="BC2456">
        <v>5.6</v>
      </c>
      <c r="BD2456">
        <v>6.2</v>
      </c>
      <c r="BE2456">
        <v>7.3</v>
      </c>
      <c r="BF2456">
        <v>5.5</v>
      </c>
      <c r="BG2456">
        <v>4.5</v>
      </c>
      <c r="BH2456">
        <v>5.5</v>
      </c>
      <c r="BI2456"/>
      <c r="BJ2456"/>
      <c r="BK2456"/>
      <c r="BL2456"/>
      <c r="BM2456"/>
      <c r="BN2456"/>
      <c r="BO2456"/>
      <c r="BP2456"/>
      <c r="BQ2456" s="9" t="s">
        <v>3399</v>
      </c>
      <c r="BR2456" t="s">
        <v>67</v>
      </c>
      <c r="BS2456" s="1">
        <v>44816</v>
      </c>
      <c r="BT2456" t="s">
        <v>1910</v>
      </c>
      <c r="BU2456">
        <v>2585</v>
      </c>
      <c r="BV2456"/>
      <c r="BW2456"/>
      <c r="BX2456"/>
      <c r="BY2456"/>
      <c r="BZ2456"/>
    </row>
    <row r="2457" spans="1:78" s="11" customFormat="1" x14ac:dyDescent="0.2">
      <c r="A2457" t="s">
        <v>1979</v>
      </c>
      <c r="B2457"/>
      <c r="C2457" t="s">
        <v>1482</v>
      </c>
      <c r="D2457" t="s">
        <v>64</v>
      </c>
      <c r="E2457" t="s">
        <v>269</v>
      </c>
      <c r="F2457" t="s">
        <v>274</v>
      </c>
      <c r="G2457" t="s">
        <v>269</v>
      </c>
      <c r="H2457" t="s">
        <v>274</v>
      </c>
      <c r="I2457"/>
      <c r="J2457"/>
      <c r="K2457"/>
      <c r="L2457"/>
      <c r="M2457"/>
      <c r="N2457"/>
      <c r="O2457"/>
      <c r="P2457"/>
      <c r="Q2457"/>
      <c r="R2457"/>
      <c r="S2457"/>
      <c r="T2457"/>
      <c r="U2457"/>
      <c r="V2457"/>
      <c r="W2457"/>
      <c r="X2457"/>
      <c r="Y2457"/>
      <c r="Z2457"/>
      <c r="AA2457"/>
      <c r="AB2457"/>
      <c r="AC2457">
        <v>6.4</v>
      </c>
      <c r="AD2457">
        <v>8.4</v>
      </c>
      <c r="AE2457">
        <v>8.6</v>
      </c>
      <c r="AF2457">
        <v>8.6</v>
      </c>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t="s">
        <v>67</v>
      </c>
      <c r="BS2457" s="1">
        <v>44816</v>
      </c>
      <c r="BT2457" t="s">
        <v>1910</v>
      </c>
      <c r="BU2457">
        <v>2585</v>
      </c>
      <c r="BV2457"/>
      <c r="BW2457"/>
      <c r="BX2457"/>
      <c r="BY2457"/>
      <c r="BZ2457"/>
    </row>
    <row r="2458" spans="1:78" s="11" customFormat="1" x14ac:dyDescent="0.2">
      <c r="A2458" t="s">
        <v>1980</v>
      </c>
      <c r="B2458"/>
      <c r="C2458" t="s">
        <v>1482</v>
      </c>
      <c r="D2458" t="s">
        <v>64</v>
      </c>
      <c r="E2458" t="s">
        <v>269</v>
      </c>
      <c r="F2458" t="s">
        <v>274</v>
      </c>
      <c r="G2458" t="s">
        <v>269</v>
      </c>
      <c r="H2458" t="s">
        <v>274</v>
      </c>
      <c r="I2458"/>
      <c r="J2458"/>
      <c r="K2458"/>
      <c r="L2458"/>
      <c r="M2458"/>
      <c r="N2458"/>
      <c r="O2458"/>
      <c r="P2458"/>
      <c r="Q2458"/>
      <c r="R2458"/>
      <c r="S2458"/>
      <c r="T2458"/>
      <c r="U2458"/>
      <c r="V2458"/>
      <c r="W2458"/>
      <c r="X2458"/>
      <c r="Y2458"/>
      <c r="Z2458"/>
      <c r="AA2458"/>
      <c r="AB2458"/>
      <c r="AC2458"/>
      <c r="AD2458"/>
      <c r="AE2458"/>
      <c r="AF2458"/>
      <c r="AG2458">
        <v>5.3</v>
      </c>
      <c r="AH2458">
        <v>8.4</v>
      </c>
      <c r="AI2458">
        <v>7.4</v>
      </c>
      <c r="AJ2458">
        <v>8.4</v>
      </c>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t="s">
        <v>67</v>
      </c>
      <c r="BS2458" s="1">
        <v>44816</v>
      </c>
      <c r="BT2458" t="s">
        <v>1910</v>
      </c>
      <c r="BU2458">
        <v>2585</v>
      </c>
      <c r="BV2458"/>
      <c r="BW2458"/>
      <c r="BX2458"/>
      <c r="BY2458"/>
      <c r="BZ2458"/>
    </row>
    <row r="2459" spans="1:78" s="11" customFormat="1" x14ac:dyDescent="0.2">
      <c r="A2459" t="s">
        <v>1981</v>
      </c>
      <c r="B2459"/>
      <c r="C2459" t="s">
        <v>1482</v>
      </c>
      <c r="D2459" t="s">
        <v>64</v>
      </c>
      <c r="E2459" t="s">
        <v>269</v>
      </c>
      <c r="F2459" t="s">
        <v>274</v>
      </c>
      <c r="G2459" t="s">
        <v>269</v>
      </c>
      <c r="H2459" t="s">
        <v>274</v>
      </c>
      <c r="I2459"/>
      <c r="J2459"/>
      <c r="K2459"/>
      <c r="L2459"/>
      <c r="M2459"/>
      <c r="N2459"/>
      <c r="O2459"/>
      <c r="P2459"/>
      <c r="Q2459"/>
      <c r="R2459"/>
      <c r="S2459"/>
      <c r="T2459"/>
      <c r="U2459"/>
      <c r="V2459"/>
      <c r="W2459"/>
      <c r="X2459"/>
      <c r="Y2459"/>
      <c r="Z2459"/>
      <c r="AA2459"/>
      <c r="AB2459"/>
      <c r="AC2459">
        <v>6.9</v>
      </c>
      <c r="AD2459">
        <v>9.9</v>
      </c>
      <c r="AE2459">
        <v>9.8000000000000007</v>
      </c>
      <c r="AF2459">
        <v>9.9</v>
      </c>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t="s">
        <v>67</v>
      </c>
      <c r="BS2459" s="1">
        <v>44816</v>
      </c>
      <c r="BT2459" t="s">
        <v>1910</v>
      </c>
      <c r="BU2459">
        <v>2585</v>
      </c>
      <c r="BV2459"/>
      <c r="BW2459"/>
      <c r="BX2459"/>
      <c r="BY2459"/>
      <c r="BZ2459"/>
    </row>
    <row r="2460" spans="1:78" s="11" customFormat="1" x14ac:dyDescent="0.2">
      <c r="A2460" t="s">
        <v>1982</v>
      </c>
      <c r="B2460"/>
      <c r="C2460" t="s">
        <v>1482</v>
      </c>
      <c r="D2460" t="s">
        <v>64</v>
      </c>
      <c r="E2460" t="s">
        <v>269</v>
      </c>
      <c r="F2460" t="s">
        <v>274</v>
      </c>
      <c r="G2460" t="s">
        <v>269</v>
      </c>
      <c r="H2460" t="s">
        <v>274</v>
      </c>
      <c r="I2460"/>
      <c r="J2460"/>
      <c r="K2460"/>
      <c r="L2460"/>
      <c r="M2460"/>
      <c r="N2460"/>
      <c r="O2460"/>
      <c r="P2460"/>
      <c r="Q2460"/>
      <c r="R2460"/>
      <c r="S2460"/>
      <c r="T2460"/>
      <c r="U2460"/>
      <c r="V2460"/>
      <c r="W2460"/>
      <c r="X2460"/>
      <c r="Y2460">
        <v>6.5</v>
      </c>
      <c r="Z2460">
        <v>8.4</v>
      </c>
      <c r="AA2460">
        <v>8.6</v>
      </c>
      <c r="AB2460">
        <v>8.6</v>
      </c>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t="s">
        <v>67</v>
      </c>
      <c r="BS2460" s="1">
        <v>44816</v>
      </c>
      <c r="BT2460" t="s">
        <v>1910</v>
      </c>
      <c r="BU2460">
        <v>2585</v>
      </c>
      <c r="BV2460"/>
      <c r="BW2460"/>
      <c r="BX2460"/>
      <c r="BY2460"/>
      <c r="BZ2460"/>
    </row>
    <row r="2461" spans="1:78" s="11" customFormat="1" x14ac:dyDescent="0.2">
      <c r="A2461" t="s">
        <v>2004</v>
      </c>
      <c r="B2461"/>
      <c r="C2461" t="s">
        <v>1482</v>
      </c>
      <c r="D2461" t="s">
        <v>64</v>
      </c>
      <c r="E2461" t="s">
        <v>269</v>
      </c>
      <c r="F2461" t="s">
        <v>274</v>
      </c>
      <c r="G2461" t="s">
        <v>269</v>
      </c>
      <c r="H2461" t="s">
        <v>274</v>
      </c>
      <c r="I2461"/>
      <c r="J2461"/>
      <c r="K2461"/>
      <c r="L2461"/>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v>5.7</v>
      </c>
      <c r="AT2461"/>
      <c r="AU2461"/>
      <c r="AV2461">
        <v>4</v>
      </c>
      <c r="AW2461"/>
      <c r="AX2461"/>
      <c r="AY2461"/>
      <c r="AZ2461"/>
      <c r="BA2461">
        <v>6</v>
      </c>
      <c r="BB2461"/>
      <c r="BC2461">
        <v>5.3</v>
      </c>
      <c r="BD2461">
        <v>5.3</v>
      </c>
      <c r="BE2461"/>
      <c r="BF2461">
        <v>4.7</v>
      </c>
      <c r="BG2461">
        <v>4.3</v>
      </c>
      <c r="BH2461">
        <v>4.7</v>
      </c>
      <c r="BI2461"/>
      <c r="BJ2461"/>
      <c r="BK2461"/>
      <c r="BL2461"/>
      <c r="BM2461"/>
      <c r="BN2461"/>
      <c r="BO2461"/>
      <c r="BP2461"/>
      <c r="BQ2461" s="9" t="s">
        <v>3400</v>
      </c>
      <c r="BR2461" t="s">
        <v>67</v>
      </c>
      <c r="BS2461" s="1">
        <v>44816</v>
      </c>
      <c r="BT2461" t="s">
        <v>1910</v>
      </c>
      <c r="BU2461">
        <v>2585</v>
      </c>
      <c r="BV2461"/>
      <c r="BW2461"/>
      <c r="BX2461"/>
      <c r="BY2461"/>
      <c r="BZ2461"/>
    </row>
    <row r="2462" spans="1:78" s="11" customFormat="1" x14ac:dyDescent="0.2">
      <c r="A2462" t="s">
        <v>1983</v>
      </c>
      <c r="B2462"/>
      <c r="C2462" t="s">
        <v>1482</v>
      </c>
      <c r="D2462" t="s">
        <v>64</v>
      </c>
      <c r="E2462" t="s">
        <v>269</v>
      </c>
      <c r="F2462" t="s">
        <v>274</v>
      </c>
      <c r="G2462" t="s">
        <v>269</v>
      </c>
      <c r="H2462" t="s">
        <v>274</v>
      </c>
      <c r="I2462"/>
      <c r="J2462"/>
      <c r="K2462"/>
      <c r="L2462"/>
      <c r="M2462"/>
      <c r="N2462"/>
      <c r="O2462"/>
      <c r="P2462"/>
      <c r="Q2462"/>
      <c r="R2462"/>
      <c r="S2462"/>
      <c r="T2462"/>
      <c r="U2462">
        <v>5.4</v>
      </c>
      <c r="V2462">
        <v>6.9</v>
      </c>
      <c r="W2462">
        <v>7.2</v>
      </c>
      <c r="X2462">
        <v>7.2</v>
      </c>
      <c r="Y2462">
        <v>5.7</v>
      </c>
      <c r="Z2462">
        <v>7.5</v>
      </c>
      <c r="AA2462">
        <v>7.9</v>
      </c>
      <c r="AB2462">
        <v>7.9</v>
      </c>
      <c r="AC2462">
        <v>5.4</v>
      </c>
      <c r="AD2462">
        <v>8.9</v>
      </c>
      <c r="AE2462">
        <v>8.6999999999999993</v>
      </c>
      <c r="AF2462">
        <v>8.9</v>
      </c>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s="9" t="s">
        <v>3401</v>
      </c>
      <c r="BR2462" t="s">
        <v>67</v>
      </c>
      <c r="BS2462" s="1">
        <v>44816</v>
      </c>
      <c r="BT2462" t="s">
        <v>1910</v>
      </c>
      <c r="BU2462">
        <v>2585</v>
      </c>
      <c r="BV2462"/>
      <c r="BW2462"/>
      <c r="BX2462"/>
      <c r="BY2462"/>
      <c r="BZ2462"/>
    </row>
    <row r="2463" spans="1:78" x14ac:dyDescent="0.2">
      <c r="A2463" t="s">
        <v>1984</v>
      </c>
      <c r="C2463" t="s">
        <v>1482</v>
      </c>
      <c r="D2463" t="s">
        <v>64</v>
      </c>
      <c r="E2463" t="s">
        <v>269</v>
      </c>
      <c r="F2463" t="s">
        <v>274</v>
      </c>
      <c r="G2463" t="s">
        <v>269</v>
      </c>
      <c r="H2463" t="s">
        <v>274</v>
      </c>
      <c r="U2463">
        <v>5.4</v>
      </c>
      <c r="V2463">
        <v>6.7</v>
      </c>
      <c r="W2463">
        <v>6.8</v>
      </c>
      <c r="X2463">
        <v>6.8</v>
      </c>
      <c r="Y2463">
        <v>5.7</v>
      </c>
      <c r="Z2463">
        <v>7.3</v>
      </c>
      <c r="AA2463">
        <v>7.3</v>
      </c>
      <c r="AB2463">
        <v>7.3</v>
      </c>
      <c r="BQ2463" s="9" t="s">
        <v>3401</v>
      </c>
      <c r="BR2463" t="s">
        <v>67</v>
      </c>
      <c r="BS2463" s="1">
        <v>44816</v>
      </c>
      <c r="BT2463" t="s">
        <v>1910</v>
      </c>
      <c r="BU2463">
        <v>2585</v>
      </c>
    </row>
    <row r="2464" spans="1:78" x14ac:dyDescent="0.2">
      <c r="A2464" t="s">
        <v>2005</v>
      </c>
      <c r="C2464" t="s">
        <v>1482</v>
      </c>
      <c r="D2464" t="s">
        <v>64</v>
      </c>
      <c r="E2464" t="s">
        <v>269</v>
      </c>
      <c r="F2464" t="s">
        <v>274</v>
      </c>
      <c r="G2464" t="s">
        <v>269</v>
      </c>
      <c r="H2464" t="s">
        <v>274</v>
      </c>
      <c r="AK2464">
        <v>4</v>
      </c>
      <c r="AO2464">
        <v>5.0999999999999996</v>
      </c>
      <c r="AS2464">
        <v>5.5</v>
      </c>
      <c r="AW2464">
        <v>6.2</v>
      </c>
      <c r="AX2464">
        <v>5</v>
      </c>
      <c r="AY2464">
        <v>5.3</v>
      </c>
      <c r="AZ2464">
        <v>5.3</v>
      </c>
      <c r="BA2464">
        <v>7.3</v>
      </c>
      <c r="BB2464">
        <v>6.5</v>
      </c>
      <c r="BC2464">
        <v>6.5</v>
      </c>
      <c r="BD2464">
        <v>6.5</v>
      </c>
      <c r="BE2464">
        <v>7.9</v>
      </c>
      <c r="BF2464">
        <v>5.8</v>
      </c>
      <c r="BH2464">
        <v>5.8</v>
      </c>
      <c r="BQ2464" s="9" t="s">
        <v>3402</v>
      </c>
      <c r="BR2464" t="s">
        <v>67</v>
      </c>
      <c r="BS2464" s="1">
        <v>44816</v>
      </c>
      <c r="BT2464" t="s">
        <v>1910</v>
      </c>
      <c r="BU2464">
        <v>2585</v>
      </c>
    </row>
    <row r="2465" spans="1:78" x14ac:dyDescent="0.2">
      <c r="A2465" t="s">
        <v>1040</v>
      </c>
      <c r="C2465" t="s">
        <v>1482</v>
      </c>
      <c r="D2465" t="s">
        <v>64</v>
      </c>
      <c r="E2465" t="s">
        <v>269</v>
      </c>
      <c r="F2465" t="s">
        <v>274</v>
      </c>
      <c r="G2465" t="s">
        <v>269</v>
      </c>
      <c r="H2465" t="s">
        <v>274</v>
      </c>
      <c r="AV2465">
        <v>4.0999999999999996</v>
      </c>
      <c r="AW2465">
        <v>6.4</v>
      </c>
      <c r="AX2465">
        <v>4.9000000000000004</v>
      </c>
      <c r="AY2465">
        <v>5.3</v>
      </c>
      <c r="AZ2465">
        <v>7.4</v>
      </c>
      <c r="BC2465">
        <v>6.3</v>
      </c>
      <c r="BD2465">
        <v>6.3</v>
      </c>
      <c r="BF2465">
        <v>5.5</v>
      </c>
      <c r="BH2465">
        <v>5.5</v>
      </c>
      <c r="BQ2465" s="9" t="s">
        <v>3403</v>
      </c>
      <c r="BR2465" t="s">
        <v>67</v>
      </c>
      <c r="BS2465" s="1">
        <v>44816</v>
      </c>
      <c r="BT2465" t="s">
        <v>1910</v>
      </c>
      <c r="BU2465">
        <v>2585</v>
      </c>
    </row>
    <row r="2466" spans="1:78" x14ac:dyDescent="0.2">
      <c r="A2466" t="s">
        <v>2006</v>
      </c>
      <c r="C2466" t="s">
        <v>1482</v>
      </c>
      <c r="D2466" t="s">
        <v>64</v>
      </c>
      <c r="E2466" t="s">
        <v>269</v>
      </c>
      <c r="F2466" t="s">
        <v>274</v>
      </c>
      <c r="G2466" t="s">
        <v>269</v>
      </c>
      <c r="H2466" t="s">
        <v>274</v>
      </c>
      <c r="AW2466">
        <v>6.3</v>
      </c>
      <c r="AX2466">
        <v>4.2</v>
      </c>
      <c r="AY2466">
        <v>4.8</v>
      </c>
      <c r="AZ2466">
        <v>4.8</v>
      </c>
      <c r="BR2466" t="s">
        <v>67</v>
      </c>
      <c r="BS2466" s="1">
        <v>44816</v>
      </c>
      <c r="BT2466" t="s">
        <v>1910</v>
      </c>
      <c r="BU2466">
        <v>2585</v>
      </c>
    </row>
    <row r="2467" spans="1:78" x14ac:dyDescent="0.2">
      <c r="A2467" t="s">
        <v>1985</v>
      </c>
      <c r="C2467" t="s">
        <v>1482</v>
      </c>
      <c r="D2467" t="s">
        <v>64</v>
      </c>
      <c r="E2467" t="s">
        <v>269</v>
      </c>
      <c r="F2467" t="s">
        <v>274</v>
      </c>
      <c r="G2467" t="s">
        <v>269</v>
      </c>
      <c r="H2467" t="s">
        <v>274</v>
      </c>
      <c r="M2467">
        <v>3.9</v>
      </c>
      <c r="P2467">
        <v>2.6</v>
      </c>
      <c r="Q2467">
        <v>4.9000000000000004</v>
      </c>
      <c r="R2467">
        <v>4</v>
      </c>
      <c r="S2467">
        <v>4.2</v>
      </c>
      <c r="T2467">
        <v>4.2</v>
      </c>
      <c r="U2467">
        <v>5.9</v>
      </c>
      <c r="V2467">
        <v>6</v>
      </c>
      <c r="W2467">
        <v>6.3</v>
      </c>
      <c r="X2467">
        <v>6.3</v>
      </c>
      <c r="AC2467">
        <v>6.4</v>
      </c>
      <c r="AD2467">
        <v>9.3000000000000007</v>
      </c>
      <c r="AE2467">
        <v>9.1</v>
      </c>
      <c r="AF2467">
        <v>9.3000000000000007</v>
      </c>
      <c r="BQ2467" s="9" t="s">
        <v>3404</v>
      </c>
      <c r="BR2467" t="s">
        <v>67</v>
      </c>
      <c r="BS2467" s="1">
        <v>44816</v>
      </c>
      <c r="BT2467" t="s">
        <v>1910</v>
      </c>
      <c r="BU2467">
        <v>2585</v>
      </c>
    </row>
    <row r="2468" spans="1:78" x14ac:dyDescent="0.2">
      <c r="A2468" t="s">
        <v>1986</v>
      </c>
      <c r="C2468" t="s">
        <v>1482</v>
      </c>
      <c r="D2468" t="s">
        <v>64</v>
      </c>
      <c r="E2468" t="s">
        <v>269</v>
      </c>
      <c r="F2468" t="s">
        <v>274</v>
      </c>
      <c r="G2468" t="s">
        <v>269</v>
      </c>
      <c r="H2468" t="s">
        <v>274</v>
      </c>
      <c r="Q2468">
        <v>4.8</v>
      </c>
      <c r="U2468">
        <v>5.2</v>
      </c>
      <c r="AC2468">
        <v>6.9</v>
      </c>
      <c r="BQ2468" s="9" t="s">
        <v>3405</v>
      </c>
      <c r="BR2468" t="s">
        <v>67</v>
      </c>
      <c r="BS2468" s="1">
        <v>44816</v>
      </c>
      <c r="BT2468" t="s">
        <v>1910</v>
      </c>
      <c r="BU2468">
        <v>2585</v>
      </c>
    </row>
    <row r="2469" spans="1:78" x14ac:dyDescent="0.2">
      <c r="A2469" t="s">
        <v>2007</v>
      </c>
      <c r="C2469" t="s">
        <v>1482</v>
      </c>
      <c r="D2469" t="s">
        <v>64</v>
      </c>
      <c r="E2469" t="s">
        <v>269</v>
      </c>
      <c r="F2469" t="s">
        <v>274</v>
      </c>
      <c r="G2469" t="s">
        <v>269</v>
      </c>
      <c r="H2469" t="s">
        <v>274</v>
      </c>
      <c r="AR2469">
        <v>3.5</v>
      </c>
      <c r="AS2469">
        <v>5.8</v>
      </c>
      <c r="AV2469">
        <v>4.5</v>
      </c>
      <c r="AW2469">
        <v>6.6</v>
      </c>
      <c r="AX2469">
        <v>5</v>
      </c>
      <c r="AY2469">
        <v>5.5</v>
      </c>
      <c r="AZ2469">
        <v>5.5</v>
      </c>
      <c r="BA2469">
        <v>7.6</v>
      </c>
      <c r="BB2469">
        <v>6.8</v>
      </c>
      <c r="BC2469">
        <v>6.4</v>
      </c>
      <c r="BD2469">
        <v>6.8</v>
      </c>
      <c r="BE2469">
        <v>8.1999999999999993</v>
      </c>
      <c r="BF2469">
        <v>5.5</v>
      </c>
      <c r="BH2469">
        <v>5.5</v>
      </c>
      <c r="BQ2469" s="9" t="s">
        <v>3406</v>
      </c>
      <c r="BR2469" t="s">
        <v>67</v>
      </c>
      <c r="BS2469" s="1">
        <v>44816</v>
      </c>
      <c r="BT2469" t="s">
        <v>1910</v>
      </c>
      <c r="BU2469">
        <v>2585</v>
      </c>
    </row>
    <row r="2470" spans="1:78" s="10" customFormat="1" x14ac:dyDescent="0.2">
      <c r="A2470" t="s">
        <v>1987</v>
      </c>
      <c r="B2470"/>
      <c r="C2470" t="s">
        <v>1482</v>
      </c>
      <c r="D2470" t="s">
        <v>64</v>
      </c>
      <c r="E2470" t="s">
        <v>269</v>
      </c>
      <c r="F2470" t="s">
        <v>274</v>
      </c>
      <c r="G2470" t="s">
        <v>269</v>
      </c>
      <c r="H2470" t="s">
        <v>274</v>
      </c>
      <c r="I2470"/>
      <c r="J2470"/>
      <c r="K2470"/>
      <c r="L2470"/>
      <c r="M2470"/>
      <c r="N2470"/>
      <c r="O2470"/>
      <c r="P2470"/>
      <c r="Q2470"/>
      <c r="R2470"/>
      <c r="S2470"/>
      <c r="T2470"/>
      <c r="U2470"/>
      <c r="V2470"/>
      <c r="W2470"/>
      <c r="X2470"/>
      <c r="Y2470"/>
      <c r="Z2470"/>
      <c r="AA2470"/>
      <c r="AB2470"/>
      <c r="AC2470"/>
      <c r="AD2470"/>
      <c r="AE2470"/>
      <c r="AF2470"/>
      <c r="AG2470">
        <v>4.8</v>
      </c>
      <c r="AH2470">
        <v>8.5</v>
      </c>
      <c r="AI2470">
        <v>7.5</v>
      </c>
      <c r="AJ2470">
        <v>8.5</v>
      </c>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s="9" t="s">
        <v>3407</v>
      </c>
      <c r="BR2470" t="s">
        <v>67</v>
      </c>
      <c r="BS2470" s="1">
        <v>44816</v>
      </c>
      <c r="BT2470" t="s">
        <v>1910</v>
      </c>
      <c r="BU2470">
        <v>2585</v>
      </c>
      <c r="BV2470"/>
      <c r="BW2470"/>
      <c r="BX2470"/>
      <c r="BY2470"/>
      <c r="BZ2470"/>
    </row>
    <row r="2471" spans="1:78" x14ac:dyDescent="0.2">
      <c r="A2471" t="s">
        <v>1988</v>
      </c>
      <c r="C2471" t="s">
        <v>1482</v>
      </c>
      <c r="D2471" t="s">
        <v>64</v>
      </c>
      <c r="E2471" t="s">
        <v>269</v>
      </c>
      <c r="F2471" t="s">
        <v>274</v>
      </c>
      <c r="G2471" t="s">
        <v>269</v>
      </c>
      <c r="H2471" t="s">
        <v>274</v>
      </c>
      <c r="Y2471">
        <v>7</v>
      </c>
      <c r="AA2471">
        <v>9.3000000000000007</v>
      </c>
      <c r="AB2471">
        <v>9.3000000000000007</v>
      </c>
      <c r="AC2471">
        <v>7.1</v>
      </c>
      <c r="AD2471">
        <v>10.3</v>
      </c>
      <c r="AE2471">
        <v>10.4</v>
      </c>
      <c r="AF2471">
        <v>10.4</v>
      </c>
      <c r="AG2471">
        <v>5.0999999999999996</v>
      </c>
      <c r="AH2471">
        <v>9.1999999999999993</v>
      </c>
      <c r="AI2471">
        <v>8.1999999999999993</v>
      </c>
      <c r="AJ2471">
        <v>9.1999999999999993</v>
      </c>
      <c r="BQ2471" s="9" t="s">
        <v>3385</v>
      </c>
      <c r="BR2471" t="s">
        <v>67</v>
      </c>
      <c r="BS2471" s="1">
        <v>44816</v>
      </c>
      <c r="BT2471" t="s">
        <v>1910</v>
      </c>
      <c r="BU2471">
        <v>2585</v>
      </c>
    </row>
    <row r="2472" spans="1:78" x14ac:dyDescent="0.2">
      <c r="A2472" t="s">
        <v>2008</v>
      </c>
      <c r="C2472" t="s">
        <v>1482</v>
      </c>
      <c r="D2472" t="s">
        <v>64</v>
      </c>
      <c r="E2472" t="s">
        <v>269</v>
      </c>
      <c r="F2472" t="s">
        <v>274</v>
      </c>
      <c r="G2472" t="s">
        <v>269</v>
      </c>
      <c r="H2472" t="s">
        <v>274</v>
      </c>
      <c r="AW2472">
        <v>6</v>
      </c>
      <c r="AY2472">
        <v>5.3</v>
      </c>
      <c r="AZ2472">
        <v>5.3</v>
      </c>
      <c r="BA2472">
        <v>6.5</v>
      </c>
      <c r="BB2472">
        <v>6.1</v>
      </c>
      <c r="BC2472">
        <v>5.8</v>
      </c>
      <c r="BD2472">
        <v>6.1</v>
      </c>
      <c r="BE2472">
        <v>7</v>
      </c>
      <c r="BF2472">
        <v>4.8</v>
      </c>
      <c r="BG2472">
        <v>4.2</v>
      </c>
      <c r="BH2472">
        <v>4.8</v>
      </c>
      <c r="BQ2472" s="9" t="s">
        <v>3408</v>
      </c>
      <c r="BR2472" t="s">
        <v>67</v>
      </c>
      <c r="BS2472" s="1">
        <v>44816</v>
      </c>
      <c r="BT2472" t="s">
        <v>1910</v>
      </c>
      <c r="BU2472">
        <v>2585</v>
      </c>
    </row>
    <row r="2473" spans="1:78" x14ac:dyDescent="0.2">
      <c r="A2473" t="s">
        <v>1989</v>
      </c>
      <c r="C2473" t="s">
        <v>1482</v>
      </c>
      <c r="D2473" t="s">
        <v>64</v>
      </c>
      <c r="E2473" t="s">
        <v>269</v>
      </c>
      <c r="F2473" t="s">
        <v>274</v>
      </c>
      <c r="G2473" t="s">
        <v>269</v>
      </c>
      <c r="H2473" t="s">
        <v>274</v>
      </c>
      <c r="Q2473">
        <v>4.9000000000000004</v>
      </c>
      <c r="R2473">
        <v>5.7</v>
      </c>
      <c r="T2473">
        <v>5.7</v>
      </c>
      <c r="W2473">
        <v>7.6</v>
      </c>
      <c r="X2473">
        <v>7.6</v>
      </c>
      <c r="Y2473">
        <v>6.9</v>
      </c>
      <c r="Z2473">
        <v>8.9</v>
      </c>
      <c r="AA2473">
        <v>9.1</v>
      </c>
      <c r="AB2473">
        <v>9.1</v>
      </c>
      <c r="AC2473">
        <v>7.1</v>
      </c>
      <c r="AD2473">
        <v>10.5</v>
      </c>
      <c r="AE2473">
        <v>10.199999999999999</v>
      </c>
      <c r="AF2473">
        <v>10.5</v>
      </c>
      <c r="BQ2473" s="9" t="s">
        <v>3385</v>
      </c>
      <c r="BR2473" t="s">
        <v>67</v>
      </c>
      <c r="BS2473" s="1">
        <v>44816</v>
      </c>
      <c r="BT2473" t="s">
        <v>1910</v>
      </c>
      <c r="BU2473">
        <v>2585</v>
      </c>
    </row>
    <row r="2474" spans="1:78" x14ac:dyDescent="0.2">
      <c r="A2474" t="s">
        <v>1990</v>
      </c>
      <c r="C2474" t="s">
        <v>1482</v>
      </c>
      <c r="D2474" t="s">
        <v>64</v>
      </c>
      <c r="E2474" t="s">
        <v>269</v>
      </c>
      <c r="F2474" t="s">
        <v>274</v>
      </c>
      <c r="G2474" t="s">
        <v>269</v>
      </c>
      <c r="H2474" t="s">
        <v>274</v>
      </c>
      <c r="M2474">
        <v>4</v>
      </c>
      <c r="P2474">
        <v>3.3</v>
      </c>
      <c r="Q2474">
        <v>5.2</v>
      </c>
      <c r="R2474">
        <v>5.0999999999999996</v>
      </c>
      <c r="S2474">
        <v>5.3</v>
      </c>
      <c r="T2474">
        <v>5.3</v>
      </c>
      <c r="U2474">
        <v>5.6</v>
      </c>
      <c r="V2474">
        <v>7.2</v>
      </c>
      <c r="W2474">
        <v>7.4</v>
      </c>
      <c r="X2474">
        <v>7.4</v>
      </c>
      <c r="Y2474">
        <v>6.2</v>
      </c>
      <c r="Z2474">
        <v>8</v>
      </c>
      <c r="AA2474">
        <v>8.1</v>
      </c>
      <c r="AB2474">
        <v>8.1</v>
      </c>
      <c r="AC2474">
        <v>6.3</v>
      </c>
      <c r="AD2474">
        <v>9.6999999999999993</v>
      </c>
      <c r="AE2474">
        <v>9.5</v>
      </c>
      <c r="AF2474">
        <v>9.6999999999999993</v>
      </c>
      <c r="AG2474">
        <v>4.4000000000000004</v>
      </c>
      <c r="AH2474">
        <v>8.6999999999999993</v>
      </c>
      <c r="AI2474">
        <v>7.4</v>
      </c>
      <c r="AJ2474">
        <v>8.6999999999999993</v>
      </c>
      <c r="BQ2474" s="9" t="s">
        <v>3409</v>
      </c>
      <c r="BR2474" t="s">
        <v>67</v>
      </c>
      <c r="BS2474" s="1">
        <v>44816</v>
      </c>
      <c r="BT2474" t="s">
        <v>1910</v>
      </c>
      <c r="BU2474">
        <v>2585</v>
      </c>
    </row>
    <row r="2475" spans="1:78" x14ac:dyDescent="0.2">
      <c r="A2475" t="s">
        <v>1990</v>
      </c>
      <c r="C2475" t="s">
        <v>1482</v>
      </c>
      <c r="D2475" t="s">
        <v>64</v>
      </c>
      <c r="E2475" t="s">
        <v>269</v>
      </c>
      <c r="F2475" t="s">
        <v>274</v>
      </c>
      <c r="G2475" t="s">
        <v>269</v>
      </c>
      <c r="H2475" t="s">
        <v>274</v>
      </c>
      <c r="Y2475">
        <v>6.3</v>
      </c>
      <c r="Z2475">
        <v>8.1999999999999993</v>
      </c>
      <c r="AA2475">
        <v>8.3000000000000007</v>
      </c>
      <c r="AB2475">
        <v>8.3000000000000007</v>
      </c>
      <c r="AC2475">
        <v>6.2</v>
      </c>
      <c r="AD2475">
        <v>10</v>
      </c>
      <c r="AE2475">
        <v>9.8000000000000007</v>
      </c>
      <c r="AF2475">
        <v>10</v>
      </c>
      <c r="AG2475">
        <v>4.7</v>
      </c>
      <c r="AH2475">
        <v>8.5</v>
      </c>
      <c r="AI2475">
        <v>7.2</v>
      </c>
      <c r="AJ2475">
        <v>8.5</v>
      </c>
      <c r="BR2475" t="s">
        <v>67</v>
      </c>
      <c r="BS2475" s="1">
        <v>44816</v>
      </c>
      <c r="BT2475" t="s">
        <v>1910</v>
      </c>
      <c r="BU2475">
        <v>2585</v>
      </c>
    </row>
    <row r="2476" spans="1:78" x14ac:dyDescent="0.2">
      <c r="A2476" t="s">
        <v>2009</v>
      </c>
      <c r="C2476" t="s">
        <v>1482</v>
      </c>
      <c r="D2476" t="s">
        <v>64</v>
      </c>
      <c r="E2476" t="s">
        <v>269</v>
      </c>
      <c r="F2476" t="s">
        <v>274</v>
      </c>
      <c r="G2476" t="s">
        <v>269</v>
      </c>
      <c r="H2476" t="s">
        <v>274</v>
      </c>
      <c r="AW2476">
        <v>6.2</v>
      </c>
      <c r="AX2476">
        <v>4.7</v>
      </c>
      <c r="AY2476">
        <v>4.9000000000000004</v>
      </c>
      <c r="AZ2476">
        <v>4.9000000000000004</v>
      </c>
      <c r="BA2476">
        <v>7</v>
      </c>
      <c r="BB2476">
        <v>6.4</v>
      </c>
      <c r="BC2476">
        <v>6</v>
      </c>
      <c r="BD2476">
        <v>6.4</v>
      </c>
      <c r="BE2476">
        <v>8</v>
      </c>
      <c r="BF2476">
        <v>5.9</v>
      </c>
      <c r="BG2476">
        <v>4.8</v>
      </c>
      <c r="BH2476">
        <v>5.9</v>
      </c>
      <c r="BR2476" t="s">
        <v>67</v>
      </c>
      <c r="BS2476" s="1">
        <v>44816</v>
      </c>
      <c r="BT2476" t="s">
        <v>1910</v>
      </c>
      <c r="BU2476">
        <v>2585</v>
      </c>
    </row>
    <row r="2477" spans="1:78" x14ac:dyDescent="0.2">
      <c r="A2477" t="s">
        <v>2010</v>
      </c>
      <c r="C2477" t="s">
        <v>1482</v>
      </c>
      <c r="D2477" t="s">
        <v>64</v>
      </c>
      <c r="E2477" t="s">
        <v>269</v>
      </c>
      <c r="F2477" t="s">
        <v>274</v>
      </c>
      <c r="G2477" t="s">
        <v>269</v>
      </c>
      <c r="H2477" t="s">
        <v>274</v>
      </c>
      <c r="AK2477">
        <v>4</v>
      </c>
      <c r="AN2477">
        <v>3.7</v>
      </c>
      <c r="AO2477">
        <v>5.3</v>
      </c>
      <c r="AR2477">
        <v>3.2</v>
      </c>
      <c r="AS2477">
        <v>5.8</v>
      </c>
      <c r="AV2477">
        <v>3.8</v>
      </c>
      <c r="AW2477">
        <v>6.4</v>
      </c>
      <c r="AX2477">
        <v>5</v>
      </c>
      <c r="AY2477">
        <v>5.0999999999999996</v>
      </c>
      <c r="AZ2477">
        <v>5.0999999999999996</v>
      </c>
      <c r="BA2477">
        <v>7.1</v>
      </c>
      <c r="BB2477">
        <v>6.6</v>
      </c>
      <c r="BC2477">
        <v>5.9</v>
      </c>
      <c r="BD2477">
        <v>6.6</v>
      </c>
      <c r="BE2477">
        <v>8.8000000000000007</v>
      </c>
      <c r="BF2477">
        <v>5.8</v>
      </c>
      <c r="BG2477">
        <v>4.7</v>
      </c>
      <c r="BH2477">
        <v>5.8</v>
      </c>
      <c r="BQ2477" s="9" t="s">
        <v>2015</v>
      </c>
      <c r="BR2477" t="s">
        <v>67</v>
      </c>
      <c r="BS2477" s="1">
        <v>44816</v>
      </c>
      <c r="BT2477" t="s">
        <v>1910</v>
      </c>
      <c r="BU2477">
        <v>2585</v>
      </c>
    </row>
    <row r="2478" spans="1:78" s="2" customFormat="1" x14ac:dyDescent="0.2">
      <c r="A2478" t="s">
        <v>2011</v>
      </c>
      <c r="B2478"/>
      <c r="C2478" t="s">
        <v>1482</v>
      </c>
      <c r="D2478" t="s">
        <v>64</v>
      </c>
      <c r="E2478" t="s">
        <v>269</v>
      </c>
      <c r="F2478" t="s">
        <v>274</v>
      </c>
      <c r="G2478" t="s">
        <v>269</v>
      </c>
      <c r="H2478" t="s">
        <v>274</v>
      </c>
      <c r="I2478"/>
      <c r="J2478"/>
      <c r="K2478"/>
      <c r="L2478"/>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v>5.2</v>
      </c>
      <c r="BG2478"/>
      <c r="BH2478">
        <v>5.2</v>
      </c>
      <c r="BI2478"/>
      <c r="BJ2478"/>
      <c r="BK2478"/>
      <c r="BL2478"/>
      <c r="BM2478"/>
      <c r="BN2478"/>
      <c r="BO2478"/>
      <c r="BP2478"/>
      <c r="BQ2478"/>
      <c r="BR2478" t="s">
        <v>67</v>
      </c>
      <c r="BS2478" s="1">
        <v>44816</v>
      </c>
      <c r="BT2478" t="s">
        <v>1910</v>
      </c>
      <c r="BU2478">
        <v>2585</v>
      </c>
      <c r="BV2478"/>
      <c r="BW2478"/>
      <c r="BX2478"/>
      <c r="BY2478"/>
      <c r="BZ2478"/>
    </row>
    <row r="2479" spans="1:78" s="2" customFormat="1" x14ac:dyDescent="0.2">
      <c r="A2479" t="s">
        <v>1991</v>
      </c>
      <c r="B2479"/>
      <c r="C2479" t="s">
        <v>1482</v>
      </c>
      <c r="D2479" t="s">
        <v>64</v>
      </c>
      <c r="E2479" t="s">
        <v>269</v>
      </c>
      <c r="F2479" t="s">
        <v>274</v>
      </c>
      <c r="G2479" t="s">
        <v>269</v>
      </c>
      <c r="H2479" t="s">
        <v>274</v>
      </c>
      <c r="I2479"/>
      <c r="J2479"/>
      <c r="K2479"/>
      <c r="L2479"/>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t="s">
        <v>1994</v>
      </c>
      <c r="BR2479" t="s">
        <v>67</v>
      </c>
      <c r="BS2479" s="1">
        <v>44816</v>
      </c>
      <c r="BT2479" t="s">
        <v>1910</v>
      </c>
      <c r="BU2479">
        <v>2585</v>
      </c>
      <c r="BV2479"/>
      <c r="BW2479"/>
      <c r="BX2479"/>
      <c r="BY2479"/>
      <c r="BZ2479"/>
    </row>
    <row r="2480" spans="1:78" s="2" customFormat="1" x14ac:dyDescent="0.2">
      <c r="A2480" t="s">
        <v>1992</v>
      </c>
      <c r="B2480"/>
      <c r="C2480" t="s">
        <v>1482</v>
      </c>
      <c r="D2480" t="s">
        <v>64</v>
      </c>
      <c r="E2480" t="s">
        <v>269</v>
      </c>
      <c r="F2480" t="s">
        <v>274</v>
      </c>
      <c r="G2480" t="s">
        <v>269</v>
      </c>
      <c r="H2480" t="s">
        <v>274</v>
      </c>
      <c r="I2480"/>
      <c r="J2480"/>
      <c r="K2480"/>
      <c r="L2480"/>
      <c r="M2480"/>
      <c r="N2480"/>
      <c r="O2480"/>
      <c r="P2480"/>
      <c r="Q2480"/>
      <c r="R2480"/>
      <c r="S2480"/>
      <c r="T2480"/>
      <c r="U2480"/>
      <c r="V2480"/>
      <c r="W2480"/>
      <c r="X2480"/>
      <c r="Y2480"/>
      <c r="Z2480"/>
      <c r="AA2480"/>
      <c r="AB2480"/>
      <c r="AC2480"/>
      <c r="AD2480"/>
      <c r="AE2480"/>
      <c r="AF2480"/>
      <c r="AG2480">
        <v>4.5999999999999996</v>
      </c>
      <c r="AH2480">
        <v>8</v>
      </c>
      <c r="AI2480">
        <v>7.2</v>
      </c>
      <c r="AJ2480">
        <v>8</v>
      </c>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s="9" t="s">
        <v>3410</v>
      </c>
      <c r="BR2480" t="s">
        <v>67</v>
      </c>
      <c r="BS2480" s="1">
        <v>44816</v>
      </c>
      <c r="BT2480" t="s">
        <v>1910</v>
      </c>
      <c r="BU2480">
        <v>2585</v>
      </c>
      <c r="BV2480"/>
      <c r="BW2480"/>
      <c r="BX2480"/>
      <c r="BY2480"/>
      <c r="BZ2480"/>
    </row>
    <row r="2481" spans="1:75" x14ac:dyDescent="0.2">
      <c r="A2481" t="s">
        <v>1992</v>
      </c>
      <c r="C2481" t="s">
        <v>1482</v>
      </c>
      <c r="D2481" t="s">
        <v>64</v>
      </c>
      <c r="E2481" t="s">
        <v>269</v>
      </c>
      <c r="F2481" t="s">
        <v>274</v>
      </c>
      <c r="G2481" t="s">
        <v>269</v>
      </c>
      <c r="H2481" t="s">
        <v>274</v>
      </c>
      <c r="AK2481">
        <v>4</v>
      </c>
      <c r="AN2481">
        <v>2.5</v>
      </c>
      <c r="AR2481">
        <v>3.4</v>
      </c>
      <c r="AS2481">
        <v>5.7</v>
      </c>
      <c r="AV2481">
        <v>4</v>
      </c>
      <c r="AW2481">
        <v>6</v>
      </c>
      <c r="AX2481">
        <v>4.4000000000000004</v>
      </c>
      <c r="AY2481">
        <v>4.8</v>
      </c>
      <c r="AZ2481">
        <v>4.8</v>
      </c>
      <c r="BA2481">
        <v>6.1</v>
      </c>
      <c r="BB2481">
        <v>5.7</v>
      </c>
      <c r="BC2481">
        <v>5.6</v>
      </c>
      <c r="BD2481">
        <v>5.7</v>
      </c>
      <c r="BR2481" t="s">
        <v>67</v>
      </c>
      <c r="BS2481" s="1">
        <v>44816</v>
      </c>
      <c r="BT2481" t="s">
        <v>1910</v>
      </c>
      <c r="BU2481">
        <v>2585</v>
      </c>
    </row>
    <row r="2482" spans="1:75" x14ac:dyDescent="0.2">
      <c r="A2482" t="s">
        <v>2012</v>
      </c>
      <c r="C2482" t="s">
        <v>1482</v>
      </c>
      <c r="D2482" t="s">
        <v>64</v>
      </c>
      <c r="E2482" t="s">
        <v>269</v>
      </c>
      <c r="F2482" t="s">
        <v>274</v>
      </c>
      <c r="G2482" t="s">
        <v>269</v>
      </c>
      <c r="H2482" t="s">
        <v>274</v>
      </c>
      <c r="AS2482">
        <v>6</v>
      </c>
      <c r="AV2482">
        <v>4</v>
      </c>
      <c r="BR2482" t="s">
        <v>67</v>
      </c>
      <c r="BS2482" s="1">
        <v>44816</v>
      </c>
      <c r="BT2482" t="s">
        <v>1910</v>
      </c>
      <c r="BU2482">
        <v>2585</v>
      </c>
    </row>
    <row r="2483" spans="1:75" x14ac:dyDescent="0.2">
      <c r="A2483" t="s">
        <v>2013</v>
      </c>
      <c r="C2483" t="s">
        <v>1482</v>
      </c>
      <c r="D2483" t="s">
        <v>64</v>
      </c>
      <c r="E2483" t="s">
        <v>269</v>
      </c>
      <c r="F2483" t="s">
        <v>274</v>
      </c>
      <c r="G2483" t="s">
        <v>269</v>
      </c>
      <c r="H2483" t="s">
        <v>274</v>
      </c>
      <c r="BB2483">
        <v>5.9</v>
      </c>
      <c r="BR2483" t="s">
        <v>67</v>
      </c>
      <c r="BS2483" s="1">
        <v>44816</v>
      </c>
      <c r="BT2483" t="s">
        <v>1910</v>
      </c>
      <c r="BU2483">
        <v>2585</v>
      </c>
    </row>
    <row r="2484" spans="1:75" x14ac:dyDescent="0.2">
      <c r="A2484" t="s">
        <v>2014</v>
      </c>
      <c r="C2484" t="s">
        <v>1482</v>
      </c>
      <c r="D2484" t="s">
        <v>64</v>
      </c>
      <c r="E2484" t="s">
        <v>269</v>
      </c>
      <c r="F2484" t="s">
        <v>274</v>
      </c>
      <c r="G2484" t="s">
        <v>269</v>
      </c>
      <c r="H2484" t="s">
        <v>274</v>
      </c>
      <c r="BA2484">
        <v>7.2</v>
      </c>
      <c r="BB2484">
        <v>6.1</v>
      </c>
      <c r="BC2484">
        <v>6</v>
      </c>
      <c r="BD2484">
        <v>6.1</v>
      </c>
      <c r="BR2484" t="s">
        <v>67</v>
      </c>
      <c r="BS2484" s="1">
        <v>44816</v>
      </c>
      <c r="BT2484" t="s">
        <v>1910</v>
      </c>
      <c r="BU2484">
        <v>2585</v>
      </c>
    </row>
    <row r="2485" spans="1:75" x14ac:dyDescent="0.2">
      <c r="A2485" t="s">
        <v>1993</v>
      </c>
      <c r="C2485" t="s">
        <v>1482</v>
      </c>
      <c r="D2485" t="s">
        <v>64</v>
      </c>
      <c r="E2485" t="s">
        <v>269</v>
      </c>
      <c r="F2485" t="s">
        <v>274</v>
      </c>
      <c r="G2485" t="s">
        <v>269</v>
      </c>
      <c r="H2485" t="s">
        <v>274</v>
      </c>
      <c r="AC2485">
        <v>7.5</v>
      </c>
      <c r="AD2485">
        <v>9.6</v>
      </c>
      <c r="AE2485">
        <v>9.5</v>
      </c>
      <c r="AF2485">
        <v>9.6</v>
      </c>
      <c r="BQ2485" s="9" t="s">
        <v>3411</v>
      </c>
      <c r="BR2485" t="s">
        <v>67</v>
      </c>
      <c r="BS2485" s="1">
        <v>44816</v>
      </c>
      <c r="BT2485" t="s">
        <v>1910</v>
      </c>
      <c r="BU2485">
        <v>2585</v>
      </c>
    </row>
    <row r="2486" spans="1:75" x14ac:dyDescent="0.2">
      <c r="A2486" t="s">
        <v>2016</v>
      </c>
      <c r="B2486" t="s">
        <v>322</v>
      </c>
      <c r="C2486" t="s">
        <v>1482</v>
      </c>
      <c r="D2486" t="s">
        <v>64</v>
      </c>
      <c r="E2486" t="s">
        <v>269</v>
      </c>
      <c r="F2486" t="s">
        <v>274</v>
      </c>
      <c r="G2486" t="s">
        <v>269</v>
      </c>
      <c r="H2486" t="s">
        <v>274</v>
      </c>
      <c r="BA2486">
        <v>6.8</v>
      </c>
      <c r="BD2486">
        <v>6</v>
      </c>
      <c r="BE2486">
        <v>8.5</v>
      </c>
      <c r="BH2486">
        <v>5.6</v>
      </c>
      <c r="BQ2486" t="s">
        <v>2277</v>
      </c>
      <c r="BR2486" t="s">
        <v>67</v>
      </c>
      <c r="BS2486" s="1">
        <v>44820</v>
      </c>
      <c r="BT2486" t="s">
        <v>2276</v>
      </c>
      <c r="BU2486">
        <v>51794</v>
      </c>
      <c r="BV2486" t="s">
        <v>60</v>
      </c>
      <c r="BW2486" t="s">
        <v>2276</v>
      </c>
    </row>
    <row r="2487" spans="1:75" x14ac:dyDescent="0.2">
      <c r="A2487" t="s">
        <v>2016</v>
      </c>
      <c r="B2487" t="s">
        <v>322</v>
      </c>
      <c r="C2487" t="s">
        <v>1482</v>
      </c>
      <c r="D2487" t="s">
        <v>64</v>
      </c>
      <c r="E2487" t="s">
        <v>269</v>
      </c>
      <c r="F2487" t="s">
        <v>274</v>
      </c>
      <c r="G2487" t="s">
        <v>269</v>
      </c>
      <c r="H2487" t="s">
        <v>274</v>
      </c>
      <c r="BA2487">
        <v>6.9</v>
      </c>
      <c r="BB2487">
        <v>6</v>
      </c>
      <c r="BC2487">
        <v>5.9</v>
      </c>
      <c r="BD2487">
        <v>6</v>
      </c>
      <c r="BE2487">
        <v>8.1</v>
      </c>
      <c r="BF2487">
        <v>5.3</v>
      </c>
      <c r="BG2487">
        <v>5</v>
      </c>
      <c r="BH2487">
        <v>5.3</v>
      </c>
      <c r="BQ2487" s="9" t="s">
        <v>3412</v>
      </c>
      <c r="BR2487" t="s">
        <v>67</v>
      </c>
      <c r="BS2487" s="1">
        <v>44816</v>
      </c>
      <c r="BT2487" t="s">
        <v>1910</v>
      </c>
      <c r="BU2487">
        <v>2585</v>
      </c>
    </row>
    <row r="2488" spans="1:75" x14ac:dyDescent="0.2">
      <c r="A2488" t="s">
        <v>2017</v>
      </c>
      <c r="C2488" t="s">
        <v>1482</v>
      </c>
      <c r="D2488" t="s">
        <v>64</v>
      </c>
      <c r="E2488" t="s">
        <v>269</v>
      </c>
      <c r="F2488" t="s">
        <v>274</v>
      </c>
      <c r="G2488" t="s">
        <v>269</v>
      </c>
      <c r="H2488" t="s">
        <v>274</v>
      </c>
      <c r="AS2488">
        <v>5.6</v>
      </c>
      <c r="AV2488">
        <v>4.4000000000000004</v>
      </c>
      <c r="BR2488" t="s">
        <v>67</v>
      </c>
      <c r="BS2488" s="1">
        <v>44816</v>
      </c>
      <c r="BT2488" t="s">
        <v>1910</v>
      </c>
      <c r="BU2488">
        <v>2585</v>
      </c>
    </row>
    <row r="2489" spans="1:75" x14ac:dyDescent="0.2">
      <c r="A2489" t="s">
        <v>2018</v>
      </c>
      <c r="C2489" t="s">
        <v>1482</v>
      </c>
      <c r="D2489" t="s">
        <v>64</v>
      </c>
      <c r="E2489" t="s">
        <v>269</v>
      </c>
      <c r="F2489" t="s">
        <v>274</v>
      </c>
      <c r="G2489" s="15" t="s">
        <v>269</v>
      </c>
      <c r="H2489" t="s">
        <v>274</v>
      </c>
      <c r="BA2489">
        <v>6.2</v>
      </c>
      <c r="BE2489">
        <v>6.7</v>
      </c>
      <c r="BQ2489" s="9" t="s">
        <v>3385</v>
      </c>
      <c r="BR2489" t="s">
        <v>67</v>
      </c>
      <c r="BS2489" s="1">
        <v>44816</v>
      </c>
      <c r="BT2489" t="s">
        <v>1910</v>
      </c>
      <c r="BU2489">
        <v>2585</v>
      </c>
    </row>
    <row r="2490" spans="1:75" x14ac:dyDescent="0.2">
      <c r="A2490" s="11" t="s">
        <v>1700</v>
      </c>
      <c r="B2490" s="11"/>
      <c r="C2490" s="11" t="s">
        <v>1482</v>
      </c>
      <c r="D2490" s="11" t="s">
        <v>64</v>
      </c>
      <c r="E2490" s="11" t="s">
        <v>269</v>
      </c>
      <c r="F2490" s="11" t="s">
        <v>1528</v>
      </c>
      <c r="G2490" s="11" t="s">
        <v>269</v>
      </c>
      <c r="H2490" s="11" t="s">
        <v>1528</v>
      </c>
      <c r="I2490" s="11"/>
      <c r="J2490" s="11"/>
      <c r="K2490" s="11"/>
      <c r="L2490" s="11"/>
      <c r="M2490" s="11"/>
      <c r="N2490" s="11"/>
      <c r="O2490" s="11"/>
      <c r="P2490" s="11"/>
      <c r="Q2490" s="11"/>
      <c r="R2490" s="11"/>
      <c r="S2490" s="11"/>
      <c r="T2490" s="11"/>
      <c r="U2490" s="11"/>
      <c r="V2490" s="11"/>
      <c r="W2490" s="11"/>
      <c r="X2490" s="11"/>
      <c r="Y2490" s="11"/>
      <c r="Z2490" s="11"/>
      <c r="AA2490" s="11"/>
      <c r="AB2490" s="11"/>
      <c r="AC2490" s="11"/>
      <c r="AD2490" s="11"/>
      <c r="AE2490" s="11"/>
      <c r="AF2490" s="11"/>
      <c r="AG2490" s="11"/>
      <c r="AH2490" s="11"/>
      <c r="AI2490" s="11"/>
      <c r="AJ2490" s="11"/>
      <c r="AK2490" s="11"/>
      <c r="AL2490" s="11"/>
      <c r="AM2490" s="11"/>
      <c r="AN2490" s="11"/>
      <c r="AO2490" s="11"/>
      <c r="AP2490" s="11"/>
      <c r="AQ2490" s="11"/>
      <c r="AR2490" s="11"/>
      <c r="AS2490" s="11"/>
      <c r="AT2490" s="11"/>
      <c r="AU2490" s="11"/>
      <c r="AV2490" s="11"/>
      <c r="AW2490" s="11"/>
      <c r="AX2490" s="11"/>
      <c r="AY2490" s="11"/>
      <c r="AZ2490" s="11"/>
      <c r="BA2490" s="11"/>
      <c r="BB2490" s="11"/>
      <c r="BC2490" s="11"/>
      <c r="BD2490" s="11"/>
      <c r="BE2490" s="11"/>
      <c r="BF2490" s="11"/>
      <c r="BG2490" s="11"/>
      <c r="BH2490" s="11"/>
      <c r="BI2490" s="11"/>
      <c r="BJ2490" s="11"/>
      <c r="BK2490" s="11"/>
      <c r="BL2490" s="11"/>
      <c r="BM2490" s="11"/>
      <c r="BN2490" s="11"/>
      <c r="BO2490" s="11"/>
      <c r="BP2490" s="11"/>
      <c r="BQ2490" s="11"/>
      <c r="BR2490" s="11"/>
      <c r="BS2490" s="11"/>
      <c r="BT2490" s="11"/>
      <c r="BU2490" s="11"/>
      <c r="BV2490" s="11"/>
      <c r="BW2490" s="11"/>
    </row>
    <row r="2491" spans="1:75" x14ac:dyDescent="0.2">
      <c r="A2491" t="s">
        <v>2522</v>
      </c>
      <c r="C2491" t="s">
        <v>1482</v>
      </c>
      <c r="D2491" t="s">
        <v>64</v>
      </c>
      <c r="E2491" t="s">
        <v>269</v>
      </c>
      <c r="F2491" t="s">
        <v>1528</v>
      </c>
      <c r="G2491" t="s">
        <v>282</v>
      </c>
      <c r="H2491" t="s">
        <v>1528</v>
      </c>
      <c r="AC2491">
        <v>4.75</v>
      </c>
      <c r="AD2491">
        <v>6.6</v>
      </c>
      <c r="AE2491">
        <v>6.84</v>
      </c>
      <c r="AF2491">
        <v>6.84</v>
      </c>
      <c r="BR2491" t="s">
        <v>67</v>
      </c>
      <c r="BS2491" s="1">
        <v>44826</v>
      </c>
      <c r="BT2491" t="s">
        <v>2508</v>
      </c>
      <c r="BU2491">
        <v>960</v>
      </c>
      <c r="BV2491" t="s">
        <v>60</v>
      </c>
      <c r="BW2491" s="9" t="s">
        <v>2508</v>
      </c>
    </row>
    <row r="2492" spans="1:75" x14ac:dyDescent="0.2">
      <c r="A2492" t="s">
        <v>2524</v>
      </c>
      <c r="C2492" t="s">
        <v>1482</v>
      </c>
      <c r="D2492" t="s">
        <v>64</v>
      </c>
      <c r="E2492" t="s">
        <v>269</v>
      </c>
      <c r="F2492" t="s">
        <v>1528</v>
      </c>
      <c r="G2492" t="s">
        <v>282</v>
      </c>
      <c r="H2492" t="s">
        <v>1528</v>
      </c>
      <c r="AS2492">
        <v>4.5599999999999996</v>
      </c>
      <c r="AV2492">
        <v>3.47</v>
      </c>
      <c r="BR2492" t="s">
        <v>67</v>
      </c>
      <c r="BS2492" s="1">
        <v>44826</v>
      </c>
      <c r="BT2492" t="s">
        <v>2508</v>
      </c>
      <c r="BU2492">
        <v>960</v>
      </c>
      <c r="BV2492" t="s">
        <v>60</v>
      </c>
      <c r="BW2492" s="9" t="s">
        <v>2508</v>
      </c>
    </row>
    <row r="2493" spans="1:75" x14ac:dyDescent="0.2">
      <c r="A2493" t="s">
        <v>2525</v>
      </c>
      <c r="C2493" t="s">
        <v>1482</v>
      </c>
      <c r="D2493" t="s">
        <v>64</v>
      </c>
      <c r="E2493" t="s">
        <v>269</v>
      </c>
      <c r="F2493" t="s">
        <v>1528</v>
      </c>
      <c r="G2493" t="s">
        <v>282</v>
      </c>
      <c r="H2493" t="s">
        <v>1528</v>
      </c>
      <c r="AS2493">
        <v>4.91</v>
      </c>
      <c r="AV2493">
        <v>3.1</v>
      </c>
      <c r="BR2493" t="s">
        <v>67</v>
      </c>
      <c r="BS2493" s="1">
        <v>44826</v>
      </c>
      <c r="BT2493" t="s">
        <v>2508</v>
      </c>
      <c r="BU2493">
        <v>960</v>
      </c>
    </row>
    <row r="2494" spans="1:75" x14ac:dyDescent="0.2">
      <c r="A2494" t="s">
        <v>2519</v>
      </c>
      <c r="C2494" t="s">
        <v>1482</v>
      </c>
      <c r="D2494" t="s">
        <v>64</v>
      </c>
      <c r="E2494" t="s">
        <v>269</v>
      </c>
      <c r="F2494" t="s">
        <v>1528</v>
      </c>
      <c r="G2494" t="s">
        <v>282</v>
      </c>
      <c r="H2494" t="s">
        <v>1528</v>
      </c>
      <c r="AW2494">
        <v>4.43</v>
      </c>
      <c r="AX2494">
        <v>3.68</v>
      </c>
      <c r="AY2494">
        <v>3.45</v>
      </c>
      <c r="AZ2494">
        <v>3.68</v>
      </c>
      <c r="BQ2494" t="s">
        <v>2517</v>
      </c>
      <c r="BR2494" t="s">
        <v>67</v>
      </c>
      <c r="BS2494" s="1">
        <v>44826</v>
      </c>
      <c r="BT2494" t="s">
        <v>2508</v>
      </c>
      <c r="BU2494">
        <v>960</v>
      </c>
      <c r="BV2494" t="s">
        <v>60</v>
      </c>
      <c r="BW2494" s="9" t="s">
        <v>2508</v>
      </c>
    </row>
    <row r="2495" spans="1:75" x14ac:dyDescent="0.2">
      <c r="A2495" t="s">
        <v>2520</v>
      </c>
      <c r="B2495" t="s">
        <v>322</v>
      </c>
      <c r="C2495" t="s">
        <v>1482</v>
      </c>
      <c r="D2495" t="s">
        <v>64</v>
      </c>
      <c r="E2495" t="s">
        <v>269</v>
      </c>
      <c r="F2495" t="s">
        <v>1528</v>
      </c>
      <c r="G2495" t="s">
        <v>282</v>
      </c>
      <c r="H2495" t="s">
        <v>1528</v>
      </c>
      <c r="BA2495">
        <v>4.79</v>
      </c>
      <c r="BB2495">
        <v>4.1500000000000004</v>
      </c>
      <c r="BC2495">
        <v>3.81</v>
      </c>
      <c r="BD2495">
        <v>4.1500000000000004</v>
      </c>
      <c r="BR2495" t="s">
        <v>67</v>
      </c>
      <c r="BS2495" s="1">
        <v>44826</v>
      </c>
      <c r="BT2495" t="s">
        <v>2508</v>
      </c>
      <c r="BU2495">
        <v>960</v>
      </c>
      <c r="BV2495" t="s">
        <v>60</v>
      </c>
      <c r="BW2495" s="9" t="s">
        <v>2508</v>
      </c>
    </row>
    <row r="2496" spans="1:75" x14ac:dyDescent="0.2">
      <c r="A2496" t="s">
        <v>2526</v>
      </c>
      <c r="C2496" t="s">
        <v>1482</v>
      </c>
      <c r="D2496" t="s">
        <v>64</v>
      </c>
      <c r="E2496" t="s">
        <v>269</v>
      </c>
      <c r="F2496" t="s">
        <v>1528</v>
      </c>
      <c r="G2496" t="s">
        <v>282</v>
      </c>
      <c r="H2496" t="s">
        <v>1528</v>
      </c>
      <c r="BA2496">
        <v>4.75</v>
      </c>
      <c r="BB2496">
        <v>3.96</v>
      </c>
      <c r="BC2496">
        <v>3.8</v>
      </c>
      <c r="BD2496">
        <v>3.96</v>
      </c>
      <c r="BR2496" t="s">
        <v>67</v>
      </c>
      <c r="BS2496" s="1">
        <v>44826</v>
      </c>
      <c r="BT2496" t="s">
        <v>2508</v>
      </c>
      <c r="BU2496">
        <v>960</v>
      </c>
    </row>
    <row r="2497" spans="1:75" x14ac:dyDescent="0.2">
      <c r="A2497" t="s">
        <v>2521</v>
      </c>
      <c r="C2497" t="s">
        <v>1482</v>
      </c>
      <c r="D2497" t="s">
        <v>64</v>
      </c>
      <c r="E2497" t="s">
        <v>269</v>
      </c>
      <c r="F2497" t="s">
        <v>1528</v>
      </c>
      <c r="G2497" t="s">
        <v>282</v>
      </c>
      <c r="H2497" t="s">
        <v>1528</v>
      </c>
      <c r="BE2497">
        <v>5.99</v>
      </c>
      <c r="BF2497">
        <v>3.88</v>
      </c>
      <c r="BG2497">
        <v>3.16</v>
      </c>
      <c r="BH2497">
        <v>3.88</v>
      </c>
      <c r="BR2497" t="s">
        <v>67</v>
      </c>
      <c r="BS2497" s="1">
        <v>44826</v>
      </c>
      <c r="BT2497" t="s">
        <v>2508</v>
      </c>
      <c r="BU2497">
        <v>960</v>
      </c>
      <c r="BV2497" t="s">
        <v>60</v>
      </c>
      <c r="BW2497" s="9" t="s">
        <v>2508</v>
      </c>
    </row>
    <row r="2498" spans="1:75" x14ac:dyDescent="0.2">
      <c r="A2498" t="s">
        <v>2523</v>
      </c>
      <c r="C2498" t="s">
        <v>1482</v>
      </c>
      <c r="D2498" t="s">
        <v>64</v>
      </c>
      <c r="E2498" t="s">
        <v>269</v>
      </c>
      <c r="F2498" t="s">
        <v>1528</v>
      </c>
      <c r="G2498" t="s">
        <v>282</v>
      </c>
      <c r="H2498" t="s">
        <v>1528</v>
      </c>
      <c r="AG2498">
        <v>4.1100000000000003</v>
      </c>
      <c r="AH2498">
        <v>7.25</v>
      </c>
      <c r="AI2498">
        <v>6.08</v>
      </c>
      <c r="AJ2498">
        <v>7.25</v>
      </c>
      <c r="BR2498" t="s">
        <v>67</v>
      </c>
      <c r="BS2498" s="1">
        <v>44826</v>
      </c>
      <c r="BT2498" t="s">
        <v>2508</v>
      </c>
      <c r="BU2498">
        <v>960</v>
      </c>
      <c r="BV2498" t="s">
        <v>60</v>
      </c>
      <c r="BW2498" s="9" t="s">
        <v>2508</v>
      </c>
    </row>
    <row r="2499" spans="1:75" x14ac:dyDescent="0.2">
      <c r="A2499" s="11" t="s">
        <v>1700</v>
      </c>
      <c r="B2499" s="11"/>
      <c r="C2499" s="11" t="s">
        <v>1482</v>
      </c>
      <c r="D2499" s="11" t="s">
        <v>64</v>
      </c>
      <c r="E2499" s="11" t="s">
        <v>269</v>
      </c>
      <c r="F2499" s="11" t="s">
        <v>277</v>
      </c>
      <c r="G2499" s="11" t="s">
        <v>269</v>
      </c>
      <c r="H2499" s="11" t="s">
        <v>277</v>
      </c>
      <c r="I2499" s="11"/>
      <c r="J2499" s="11"/>
      <c r="K2499" s="11"/>
      <c r="L2499" s="11"/>
      <c r="M2499" s="11"/>
      <c r="N2499" s="11"/>
      <c r="O2499" s="11"/>
      <c r="P2499" s="11"/>
      <c r="Q2499" s="11"/>
      <c r="R2499" s="11"/>
      <c r="S2499" s="11"/>
      <c r="T2499" s="11"/>
      <c r="U2499" s="11"/>
      <c r="V2499" s="11"/>
      <c r="W2499" s="11"/>
      <c r="X2499" s="11"/>
      <c r="Y2499" s="11"/>
      <c r="Z2499" s="11"/>
      <c r="AA2499" s="11"/>
      <c r="AB2499" s="11"/>
      <c r="AC2499" s="11"/>
      <c r="AD2499" s="11"/>
      <c r="AE2499" s="11"/>
      <c r="AF2499" s="11"/>
      <c r="AG2499" s="11"/>
      <c r="AH2499" s="11"/>
      <c r="AI2499" s="11"/>
      <c r="AJ2499" s="11"/>
      <c r="AK2499" s="11"/>
      <c r="AL2499" s="11"/>
      <c r="AM2499" s="11"/>
      <c r="AN2499" s="11"/>
      <c r="AO2499" s="11"/>
      <c r="AP2499" s="11"/>
      <c r="AQ2499" s="11"/>
      <c r="AR2499" s="11"/>
      <c r="AS2499" s="11"/>
      <c r="AT2499" s="11"/>
      <c r="AU2499" s="11"/>
      <c r="AV2499" s="11"/>
      <c r="AW2499" s="11"/>
      <c r="AX2499" s="11"/>
      <c r="AY2499" s="11"/>
      <c r="AZ2499" s="11"/>
      <c r="BA2499" s="11"/>
      <c r="BB2499" s="11"/>
      <c r="BC2499" s="11"/>
      <c r="BD2499" s="11"/>
      <c r="BE2499" s="11"/>
      <c r="BF2499" s="11"/>
      <c r="BG2499" s="11"/>
      <c r="BH2499" s="11"/>
      <c r="BI2499" s="11"/>
      <c r="BJ2499" s="11"/>
      <c r="BK2499" s="11"/>
      <c r="BL2499" s="11"/>
      <c r="BM2499" s="11"/>
      <c r="BN2499" s="11"/>
      <c r="BO2499" s="11"/>
      <c r="BP2499" s="11"/>
      <c r="BQ2499" s="11"/>
      <c r="BR2499" s="11"/>
      <c r="BS2499" s="11"/>
      <c r="BT2499" s="11"/>
      <c r="BU2499" s="11"/>
      <c r="BV2499" s="11"/>
      <c r="BW2499" s="11"/>
    </row>
    <row r="2500" spans="1:75" x14ac:dyDescent="0.2">
      <c r="A2500" t="s">
        <v>276</v>
      </c>
      <c r="C2500" t="s">
        <v>1482</v>
      </c>
      <c r="D2500" t="s">
        <v>64</v>
      </c>
      <c r="E2500" t="s">
        <v>269</v>
      </c>
      <c r="F2500" t="s">
        <v>277</v>
      </c>
      <c r="G2500" t="s">
        <v>269</v>
      </c>
      <c r="H2500" t="s">
        <v>277</v>
      </c>
      <c r="BA2500">
        <v>7.8</v>
      </c>
      <c r="BB2500">
        <v>6.35</v>
      </c>
      <c r="BC2500">
        <v>6.85</v>
      </c>
      <c r="BD2500">
        <v>6.85</v>
      </c>
      <c r="BE2500">
        <v>7.9</v>
      </c>
      <c r="BF2500">
        <v>5.4749999999999996</v>
      </c>
      <c r="BG2500">
        <v>5.625</v>
      </c>
      <c r="BH2500">
        <v>5.625</v>
      </c>
      <c r="BR2500" t="s">
        <v>67</v>
      </c>
      <c r="BS2500"/>
      <c r="BT2500" t="s">
        <v>275</v>
      </c>
      <c r="BU2500">
        <v>17228</v>
      </c>
    </row>
    <row r="2501" spans="1:75" x14ac:dyDescent="0.2">
      <c r="A2501" t="s">
        <v>278</v>
      </c>
      <c r="C2501" t="s">
        <v>1482</v>
      </c>
      <c r="D2501" t="s">
        <v>64</v>
      </c>
      <c r="E2501" t="s">
        <v>269</v>
      </c>
      <c r="F2501" t="s">
        <v>277</v>
      </c>
      <c r="G2501" t="s">
        <v>269</v>
      </c>
      <c r="H2501" t="s">
        <v>277</v>
      </c>
      <c r="AW2501">
        <v>6</v>
      </c>
      <c r="AX2501">
        <v>4.8</v>
      </c>
      <c r="AY2501">
        <v>5.7</v>
      </c>
      <c r="AZ2501">
        <v>5.7</v>
      </c>
      <c r="BA2501">
        <v>6.8</v>
      </c>
      <c r="BB2501">
        <v>5.9</v>
      </c>
      <c r="BC2501">
        <v>6.3</v>
      </c>
      <c r="BD2501">
        <v>6.3</v>
      </c>
      <c r="BR2501" t="s">
        <v>67</v>
      </c>
      <c r="BS2501"/>
      <c r="BT2501" t="s">
        <v>275</v>
      </c>
      <c r="BU2501">
        <v>17228</v>
      </c>
      <c r="BV2501" t="s">
        <v>60</v>
      </c>
      <c r="BW2501" t="s">
        <v>275</v>
      </c>
    </row>
    <row r="2502" spans="1:75" x14ac:dyDescent="0.2">
      <c r="A2502" t="s">
        <v>279</v>
      </c>
      <c r="C2502" t="s">
        <v>1482</v>
      </c>
      <c r="D2502" t="s">
        <v>64</v>
      </c>
      <c r="E2502" t="s">
        <v>269</v>
      </c>
      <c r="F2502" t="s">
        <v>277</v>
      </c>
      <c r="G2502" t="s">
        <v>269</v>
      </c>
      <c r="H2502" t="s">
        <v>277</v>
      </c>
      <c r="AS2502">
        <v>6.2</v>
      </c>
      <c r="AV2502">
        <v>4.8</v>
      </c>
      <c r="AW2502">
        <v>6.7</v>
      </c>
      <c r="AX2502">
        <v>5</v>
      </c>
      <c r="AY2502">
        <v>5.8</v>
      </c>
      <c r="AZ2502">
        <v>5.8</v>
      </c>
      <c r="BA2502">
        <v>7.6</v>
      </c>
      <c r="BB2502">
        <v>6.45</v>
      </c>
      <c r="BC2502">
        <v>6.9</v>
      </c>
      <c r="BD2502">
        <v>6.9</v>
      </c>
      <c r="BE2502">
        <v>7.9</v>
      </c>
      <c r="BF2502">
        <v>5.85</v>
      </c>
      <c r="BG2502">
        <v>5.3</v>
      </c>
      <c r="BH2502">
        <v>5.85</v>
      </c>
      <c r="BR2502" t="s">
        <v>67</v>
      </c>
      <c r="BS2502"/>
      <c r="BT2502" t="s">
        <v>275</v>
      </c>
      <c r="BU2502">
        <v>17228</v>
      </c>
      <c r="BV2502" t="s">
        <v>60</v>
      </c>
      <c r="BW2502" t="s">
        <v>275</v>
      </c>
    </row>
    <row r="2503" spans="1:75" x14ac:dyDescent="0.2">
      <c r="A2503" s="11" t="s">
        <v>1700</v>
      </c>
      <c r="B2503" s="11"/>
      <c r="C2503" s="11" t="s">
        <v>1482</v>
      </c>
      <c r="D2503" s="11" t="s">
        <v>64</v>
      </c>
      <c r="E2503" s="11" t="s">
        <v>269</v>
      </c>
      <c r="F2503" s="11" t="s">
        <v>1527</v>
      </c>
      <c r="G2503" s="11" t="s">
        <v>269</v>
      </c>
      <c r="H2503" s="11" t="s">
        <v>1527</v>
      </c>
      <c r="I2503" s="11"/>
      <c r="J2503" s="11"/>
      <c r="K2503" s="11"/>
      <c r="L2503" s="11"/>
      <c r="M2503" s="11"/>
      <c r="N2503" s="11"/>
      <c r="O2503" s="11"/>
      <c r="P2503" s="11"/>
      <c r="Q2503" s="11"/>
      <c r="R2503" s="11"/>
      <c r="S2503" s="11"/>
      <c r="T2503" s="11"/>
      <c r="U2503" s="11"/>
      <c r="V2503" s="11"/>
      <c r="W2503" s="11"/>
      <c r="X2503" s="11"/>
      <c r="Y2503" s="11"/>
      <c r="Z2503" s="11"/>
      <c r="AA2503" s="11"/>
      <c r="AB2503" s="11"/>
      <c r="AC2503" s="11"/>
      <c r="AD2503" s="11"/>
      <c r="AE2503" s="11"/>
      <c r="AF2503" s="11"/>
      <c r="AG2503" s="11"/>
      <c r="AH2503" s="11"/>
      <c r="AI2503" s="11"/>
      <c r="AJ2503" s="11"/>
      <c r="AK2503" s="11"/>
      <c r="AL2503" s="11"/>
      <c r="AM2503" s="11"/>
      <c r="AN2503" s="11"/>
      <c r="AO2503" s="11"/>
      <c r="AP2503" s="11"/>
      <c r="AQ2503" s="11"/>
      <c r="AR2503" s="11"/>
      <c r="AS2503" s="11"/>
      <c r="AT2503" s="11"/>
      <c r="AU2503" s="11"/>
      <c r="AV2503" s="11"/>
      <c r="AW2503" s="11"/>
      <c r="AX2503" s="11"/>
      <c r="AY2503" s="11"/>
      <c r="AZ2503" s="11"/>
      <c r="BA2503" s="11"/>
      <c r="BB2503" s="11"/>
      <c r="BC2503" s="11"/>
      <c r="BD2503" s="11"/>
      <c r="BE2503" s="11"/>
      <c r="BF2503" s="11"/>
      <c r="BG2503" s="11"/>
      <c r="BH2503" s="11"/>
      <c r="BI2503" s="11"/>
      <c r="BJ2503" s="11"/>
      <c r="BK2503" s="11"/>
      <c r="BL2503" s="11"/>
      <c r="BM2503" s="11"/>
      <c r="BN2503" s="11"/>
      <c r="BO2503" s="11"/>
      <c r="BP2503" s="11"/>
      <c r="BQ2503" s="11"/>
      <c r="BR2503" s="11"/>
      <c r="BS2503" s="11"/>
      <c r="BT2503" s="11"/>
      <c r="BU2503" s="11"/>
      <c r="BV2503" s="11"/>
      <c r="BW2503" s="11"/>
    </row>
    <row r="2504" spans="1:75" x14ac:dyDescent="0.2">
      <c r="A2504" t="s">
        <v>1741</v>
      </c>
      <c r="B2504" t="s">
        <v>322</v>
      </c>
      <c r="C2504" t="s">
        <v>1482</v>
      </c>
      <c r="D2504" t="s">
        <v>64</v>
      </c>
      <c r="E2504" t="s">
        <v>269</v>
      </c>
      <c r="F2504" t="s">
        <v>1527</v>
      </c>
      <c r="G2504" s="13" t="s">
        <v>269</v>
      </c>
      <c r="H2504" t="s">
        <v>1527</v>
      </c>
      <c r="L2504" t="s">
        <v>1742</v>
      </c>
      <c r="BA2504">
        <v>5.39</v>
      </c>
      <c r="BB2504">
        <v>4.5709999999999997</v>
      </c>
      <c r="BC2504">
        <v>4.0620000000000003</v>
      </c>
      <c r="BD2504">
        <v>4.5709999999999997</v>
      </c>
      <c r="BR2504" t="s">
        <v>67</v>
      </c>
      <c r="BS2504" s="1">
        <v>44812</v>
      </c>
      <c r="BT2504" t="s">
        <v>1701</v>
      </c>
      <c r="BU2504">
        <v>1420</v>
      </c>
      <c r="BV2504" t="s">
        <v>60</v>
      </c>
      <c r="BW2504" t="s">
        <v>1701</v>
      </c>
    </row>
    <row r="2505" spans="1:75" x14ac:dyDescent="0.2">
      <c r="A2505" t="s">
        <v>2572</v>
      </c>
      <c r="C2505" t="s">
        <v>1482</v>
      </c>
      <c r="D2505" t="s">
        <v>64</v>
      </c>
      <c r="E2505" t="s">
        <v>269</v>
      </c>
      <c r="F2505" t="s">
        <v>281</v>
      </c>
      <c r="G2505" t="s">
        <v>269</v>
      </c>
      <c r="H2505" t="s">
        <v>2568</v>
      </c>
      <c r="AE2505">
        <v>7.9</v>
      </c>
      <c r="AF2505">
        <v>7.9</v>
      </c>
      <c r="BR2505" t="s">
        <v>67</v>
      </c>
      <c r="BS2505" s="1">
        <v>44827</v>
      </c>
      <c r="BT2505" t="s">
        <v>2590</v>
      </c>
      <c r="BU2505">
        <v>1985</v>
      </c>
      <c r="BV2505" t="s">
        <v>60</v>
      </c>
    </row>
    <row r="2506" spans="1:75" x14ac:dyDescent="0.2">
      <c r="A2506" t="s">
        <v>2570</v>
      </c>
      <c r="C2506" t="s">
        <v>1482</v>
      </c>
      <c r="D2506" t="s">
        <v>64</v>
      </c>
      <c r="E2506" t="s">
        <v>269</v>
      </c>
      <c r="F2506" t="s">
        <v>281</v>
      </c>
      <c r="G2506" t="s">
        <v>269</v>
      </c>
      <c r="H2506" t="s">
        <v>2568</v>
      </c>
      <c r="U2506">
        <v>5.0999999999999996</v>
      </c>
      <c r="X2506">
        <v>6.4</v>
      </c>
      <c r="BR2506" t="s">
        <v>67</v>
      </c>
      <c r="BS2506" s="1">
        <v>44827</v>
      </c>
      <c r="BT2506" t="s">
        <v>2590</v>
      </c>
      <c r="BU2506">
        <v>1985</v>
      </c>
      <c r="BV2506" t="s">
        <v>60</v>
      </c>
    </row>
    <row r="2507" spans="1:75" x14ac:dyDescent="0.2">
      <c r="A2507" t="s">
        <v>2578</v>
      </c>
      <c r="C2507" t="s">
        <v>1482</v>
      </c>
      <c r="D2507" t="s">
        <v>64</v>
      </c>
      <c r="E2507" t="s">
        <v>269</v>
      </c>
      <c r="F2507" t="s">
        <v>281</v>
      </c>
      <c r="G2507" t="s">
        <v>269</v>
      </c>
      <c r="H2507" t="s">
        <v>2568</v>
      </c>
      <c r="BA2507">
        <v>6.1</v>
      </c>
      <c r="BB2507">
        <v>5.0999999999999996</v>
      </c>
      <c r="BC2507">
        <v>5.4</v>
      </c>
      <c r="BD2507">
        <v>5.4</v>
      </c>
      <c r="BR2507" t="s">
        <v>67</v>
      </c>
      <c r="BS2507" s="1">
        <v>44827</v>
      </c>
      <c r="BT2507" t="s">
        <v>2590</v>
      </c>
      <c r="BU2507">
        <v>1985</v>
      </c>
    </row>
    <row r="2508" spans="1:75" x14ac:dyDescent="0.2">
      <c r="A2508" t="s">
        <v>2580</v>
      </c>
      <c r="C2508" t="s">
        <v>1482</v>
      </c>
      <c r="D2508" t="s">
        <v>64</v>
      </c>
      <c r="E2508" t="s">
        <v>269</v>
      </c>
      <c r="F2508" t="s">
        <v>281</v>
      </c>
      <c r="G2508" t="s">
        <v>269</v>
      </c>
      <c r="H2508" t="s">
        <v>2568</v>
      </c>
      <c r="BE2508">
        <v>6</v>
      </c>
      <c r="BF2508">
        <v>3.8</v>
      </c>
      <c r="BG2508">
        <v>4.4000000000000004</v>
      </c>
      <c r="BH2508">
        <v>4.4000000000000004</v>
      </c>
      <c r="BR2508" t="s">
        <v>67</v>
      </c>
      <c r="BS2508" s="1">
        <v>44827</v>
      </c>
      <c r="BT2508" t="s">
        <v>2590</v>
      </c>
      <c r="BU2508">
        <v>1985</v>
      </c>
      <c r="BV2508" t="s">
        <v>60</v>
      </c>
    </row>
    <row r="2509" spans="1:75" x14ac:dyDescent="0.2">
      <c r="A2509" t="s">
        <v>2573</v>
      </c>
      <c r="C2509" t="s">
        <v>1482</v>
      </c>
      <c r="D2509" t="s">
        <v>64</v>
      </c>
      <c r="E2509" t="s">
        <v>269</v>
      </c>
      <c r="F2509" t="s">
        <v>281</v>
      </c>
      <c r="G2509" t="s">
        <v>269</v>
      </c>
      <c r="H2509" t="s">
        <v>2568</v>
      </c>
      <c r="AD2509">
        <v>7.3</v>
      </c>
      <c r="AF2509">
        <v>7.3</v>
      </c>
      <c r="BR2509" t="s">
        <v>67</v>
      </c>
      <c r="BS2509" s="1">
        <v>44827</v>
      </c>
      <c r="BT2509" t="s">
        <v>2590</v>
      </c>
      <c r="BU2509">
        <v>1985</v>
      </c>
    </row>
    <row r="2510" spans="1:75" x14ac:dyDescent="0.2">
      <c r="A2510" t="s">
        <v>2579</v>
      </c>
      <c r="C2510" t="s">
        <v>1482</v>
      </c>
      <c r="D2510" t="s">
        <v>64</v>
      </c>
      <c r="E2510" t="s">
        <v>269</v>
      </c>
      <c r="F2510" t="s">
        <v>281</v>
      </c>
      <c r="G2510" t="s">
        <v>269</v>
      </c>
      <c r="H2510" t="s">
        <v>2568</v>
      </c>
      <c r="BE2510">
        <v>6</v>
      </c>
      <c r="BF2510">
        <v>3.7</v>
      </c>
      <c r="BG2510">
        <v>4</v>
      </c>
      <c r="BH2510">
        <v>4</v>
      </c>
      <c r="BR2510" t="s">
        <v>67</v>
      </c>
      <c r="BS2510" s="1">
        <v>44827</v>
      </c>
      <c r="BT2510" t="s">
        <v>2590</v>
      </c>
      <c r="BU2510">
        <v>1985</v>
      </c>
    </row>
    <row r="2511" spans="1:75" x14ac:dyDescent="0.2">
      <c r="A2511" t="s">
        <v>2569</v>
      </c>
      <c r="C2511" t="s">
        <v>1482</v>
      </c>
      <c r="D2511" t="s">
        <v>64</v>
      </c>
      <c r="E2511" t="s">
        <v>269</v>
      </c>
      <c r="F2511" t="s">
        <v>281</v>
      </c>
      <c r="G2511" t="s">
        <v>269</v>
      </c>
      <c r="H2511" t="s">
        <v>2568</v>
      </c>
      <c r="M2511">
        <v>5</v>
      </c>
      <c r="P2511">
        <v>4.0999999999999996</v>
      </c>
      <c r="BR2511" t="s">
        <v>67</v>
      </c>
      <c r="BS2511" s="1">
        <v>44827</v>
      </c>
      <c r="BT2511" t="s">
        <v>2590</v>
      </c>
      <c r="BU2511">
        <v>1985</v>
      </c>
      <c r="BV2511" t="s">
        <v>60</v>
      </c>
    </row>
    <row r="2512" spans="1:75" x14ac:dyDescent="0.2">
      <c r="A2512" t="s">
        <v>2574</v>
      </c>
      <c r="C2512" t="s">
        <v>1482</v>
      </c>
      <c r="D2512" t="s">
        <v>64</v>
      </c>
      <c r="E2512" t="s">
        <v>269</v>
      </c>
      <c r="F2512" t="s">
        <v>281</v>
      </c>
      <c r="G2512" t="s">
        <v>269</v>
      </c>
      <c r="H2512" t="s">
        <v>2568</v>
      </c>
      <c r="AS2512">
        <v>5.3</v>
      </c>
      <c r="AV2512">
        <v>3.3</v>
      </c>
      <c r="BR2512" t="s">
        <v>67</v>
      </c>
      <c r="BS2512" s="1">
        <v>44827</v>
      </c>
      <c r="BT2512" t="s">
        <v>2590</v>
      </c>
      <c r="BU2512">
        <v>1985</v>
      </c>
      <c r="BV2512" t="s">
        <v>60</v>
      </c>
    </row>
    <row r="2513" spans="1:78" x14ac:dyDescent="0.2">
      <c r="A2513" t="s">
        <v>2577</v>
      </c>
      <c r="C2513" t="s">
        <v>1482</v>
      </c>
      <c r="D2513" t="s">
        <v>64</v>
      </c>
      <c r="E2513" t="s">
        <v>269</v>
      </c>
      <c r="F2513" t="s">
        <v>281</v>
      </c>
      <c r="G2513" t="s">
        <v>269</v>
      </c>
      <c r="H2513" t="s">
        <v>2568</v>
      </c>
      <c r="BA2513">
        <v>6</v>
      </c>
      <c r="BB2513">
        <v>5.0999999999999996</v>
      </c>
      <c r="BC2513">
        <v>5.0999999999999996</v>
      </c>
      <c r="BD2513">
        <v>5.0999999999999996</v>
      </c>
      <c r="BR2513" t="s">
        <v>67</v>
      </c>
      <c r="BS2513" s="1">
        <v>44827</v>
      </c>
      <c r="BT2513" t="s">
        <v>2590</v>
      </c>
      <c r="BU2513">
        <v>1985</v>
      </c>
      <c r="BV2513" t="s">
        <v>60</v>
      </c>
    </row>
    <row r="2514" spans="1:78" x14ac:dyDescent="0.2">
      <c r="A2514" t="s">
        <v>2575</v>
      </c>
      <c r="C2514" t="s">
        <v>1482</v>
      </c>
      <c r="D2514" t="s">
        <v>64</v>
      </c>
      <c r="E2514" t="s">
        <v>269</v>
      </c>
      <c r="F2514" t="s">
        <v>281</v>
      </c>
      <c r="G2514" t="s">
        <v>269</v>
      </c>
      <c r="H2514" t="s">
        <v>2568</v>
      </c>
      <c r="AS2514">
        <v>5.4</v>
      </c>
      <c r="AV2514">
        <v>3.3</v>
      </c>
      <c r="BR2514" t="s">
        <v>67</v>
      </c>
      <c r="BS2514" s="1">
        <v>44827</v>
      </c>
      <c r="BT2514" t="s">
        <v>2590</v>
      </c>
      <c r="BU2514">
        <v>1985</v>
      </c>
    </row>
    <row r="2515" spans="1:78" s="2" customFormat="1" x14ac:dyDescent="0.2">
      <c r="A2515" t="s">
        <v>2571</v>
      </c>
      <c r="B2515"/>
      <c r="C2515" t="s">
        <v>1482</v>
      </c>
      <c r="D2515" t="s">
        <v>64</v>
      </c>
      <c r="E2515" t="s">
        <v>269</v>
      </c>
      <c r="F2515" t="s">
        <v>281</v>
      </c>
      <c r="G2515" t="s">
        <v>269</v>
      </c>
      <c r="H2515" t="s">
        <v>2568</v>
      </c>
      <c r="I2515"/>
      <c r="J2515"/>
      <c r="K2515"/>
      <c r="L2515"/>
      <c r="M2515"/>
      <c r="N2515"/>
      <c r="O2515"/>
      <c r="P2515"/>
      <c r="Q2515"/>
      <c r="R2515"/>
      <c r="S2515"/>
      <c r="T2515"/>
      <c r="U2515">
        <v>5.0999999999999996</v>
      </c>
      <c r="V2515"/>
      <c r="W2515"/>
      <c r="X2515">
        <v>6</v>
      </c>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t="s">
        <v>67</v>
      </c>
      <c r="BS2515" s="1">
        <v>44827</v>
      </c>
      <c r="BT2515" t="s">
        <v>2590</v>
      </c>
      <c r="BU2515">
        <v>1985</v>
      </c>
      <c r="BV2515"/>
      <c r="BW2515"/>
      <c r="BX2515"/>
      <c r="BY2515"/>
      <c r="BZ2515"/>
    </row>
    <row r="2516" spans="1:78" x14ac:dyDescent="0.2">
      <c r="A2516" t="s">
        <v>2576</v>
      </c>
      <c r="C2516" t="s">
        <v>1482</v>
      </c>
      <c r="D2516" t="s">
        <v>64</v>
      </c>
      <c r="E2516" t="s">
        <v>269</v>
      </c>
      <c r="F2516" t="s">
        <v>281</v>
      </c>
      <c r="G2516" t="s">
        <v>269</v>
      </c>
      <c r="H2516" t="s">
        <v>2568</v>
      </c>
      <c r="AW2516">
        <v>5.2</v>
      </c>
      <c r="AX2516">
        <v>4.3</v>
      </c>
      <c r="AY2516">
        <v>4.4000000000000004</v>
      </c>
      <c r="AZ2516">
        <v>4.4000000000000004</v>
      </c>
      <c r="BR2516" t="s">
        <v>67</v>
      </c>
      <c r="BS2516" s="1">
        <v>44827</v>
      </c>
      <c r="BT2516" t="s">
        <v>2590</v>
      </c>
      <c r="BU2516">
        <v>1985</v>
      </c>
      <c r="BV2516" t="s">
        <v>60</v>
      </c>
    </row>
    <row r="2517" spans="1:78" x14ac:dyDescent="0.2">
      <c r="A2517" t="s">
        <v>287</v>
      </c>
      <c r="C2517" t="s">
        <v>1482</v>
      </c>
      <c r="D2517" t="s">
        <v>64</v>
      </c>
      <c r="E2517" t="s">
        <v>269</v>
      </c>
      <c r="F2517" t="s">
        <v>281</v>
      </c>
      <c r="G2517" t="s">
        <v>269</v>
      </c>
      <c r="H2517" t="s">
        <v>283</v>
      </c>
      <c r="AW2517">
        <v>5.18</v>
      </c>
      <c r="AX2517">
        <v>3.84</v>
      </c>
      <c r="AY2517">
        <v>3.68</v>
      </c>
      <c r="AZ2517">
        <v>3.84</v>
      </c>
      <c r="BA2517">
        <v>5.9</v>
      </c>
      <c r="BB2517">
        <v>4.74</v>
      </c>
      <c r="BC2517">
        <v>4.58</v>
      </c>
      <c r="BD2517">
        <v>4.74</v>
      </c>
      <c r="BQ2517" t="s">
        <v>288</v>
      </c>
      <c r="BR2517" t="s">
        <v>67</v>
      </c>
      <c r="BS2517"/>
      <c r="BT2517" t="s">
        <v>289</v>
      </c>
      <c r="BU2517">
        <v>7306</v>
      </c>
    </row>
    <row r="2518" spans="1:78" x14ac:dyDescent="0.2">
      <c r="A2518" t="s">
        <v>290</v>
      </c>
      <c r="C2518" t="s">
        <v>1482</v>
      </c>
      <c r="D2518" t="s">
        <v>64</v>
      </c>
      <c r="E2518" t="s">
        <v>269</v>
      </c>
      <c r="F2518" t="s">
        <v>281</v>
      </c>
      <c r="G2518" t="s">
        <v>269</v>
      </c>
      <c r="H2518" t="s">
        <v>283</v>
      </c>
      <c r="AW2518">
        <v>5.26</v>
      </c>
      <c r="AX2518">
        <v>3.63</v>
      </c>
      <c r="AY2518">
        <v>4.0199999999999996</v>
      </c>
      <c r="AZ2518">
        <v>4.0199999999999996</v>
      </c>
      <c r="BA2518">
        <v>5.83</v>
      </c>
      <c r="BB2518">
        <v>4.8600000000000003</v>
      </c>
      <c r="BC2518">
        <v>4.92</v>
      </c>
      <c r="BD2518">
        <v>4.92</v>
      </c>
      <c r="BQ2518" t="s">
        <v>288</v>
      </c>
      <c r="BR2518" t="s">
        <v>67</v>
      </c>
      <c r="BS2518"/>
      <c r="BT2518" t="s">
        <v>289</v>
      </c>
      <c r="BU2518">
        <v>7306</v>
      </c>
    </row>
    <row r="2519" spans="1:78" x14ac:dyDescent="0.2">
      <c r="A2519" s="11" t="s">
        <v>1700</v>
      </c>
      <c r="B2519" s="11"/>
      <c r="C2519" s="11" t="s">
        <v>1482</v>
      </c>
      <c r="D2519" s="11" t="s">
        <v>64</v>
      </c>
      <c r="E2519" s="11" t="s">
        <v>269</v>
      </c>
      <c r="F2519" s="11" t="s">
        <v>281</v>
      </c>
      <c r="G2519" s="11" t="s">
        <v>269</v>
      </c>
      <c r="H2519" s="11" t="s">
        <v>281</v>
      </c>
      <c r="I2519" s="11"/>
      <c r="J2519" s="11"/>
      <c r="K2519" s="11"/>
      <c r="L2519" s="11"/>
      <c r="M2519" s="11"/>
      <c r="N2519" s="11"/>
      <c r="O2519" s="11"/>
      <c r="P2519" s="11"/>
      <c r="Q2519" s="11"/>
      <c r="R2519" s="11"/>
      <c r="S2519" s="11"/>
      <c r="T2519" s="11"/>
      <c r="U2519" s="11"/>
      <c r="V2519" s="11"/>
      <c r="W2519" s="11"/>
      <c r="X2519" s="11"/>
      <c r="Y2519" s="11"/>
      <c r="Z2519" s="11"/>
      <c r="AA2519" s="11"/>
      <c r="AB2519" s="11"/>
      <c r="AC2519" s="11"/>
      <c r="AD2519" s="11"/>
      <c r="AE2519" s="11"/>
      <c r="AF2519" s="11"/>
      <c r="AG2519" s="11"/>
      <c r="AH2519" s="11"/>
      <c r="AI2519" s="11"/>
      <c r="AJ2519" s="11"/>
      <c r="AK2519" s="11"/>
      <c r="AL2519" s="11"/>
      <c r="AM2519" s="11"/>
      <c r="AN2519" s="11"/>
      <c r="AO2519" s="11"/>
      <c r="AP2519" s="11"/>
      <c r="AQ2519" s="11"/>
      <c r="AR2519" s="11"/>
      <c r="AS2519" s="11"/>
      <c r="AT2519" s="11"/>
      <c r="AU2519" s="11"/>
      <c r="AV2519" s="11"/>
      <c r="AW2519" s="11"/>
      <c r="AX2519" s="11"/>
      <c r="AY2519" s="11"/>
      <c r="AZ2519" s="11"/>
      <c r="BA2519" s="11"/>
      <c r="BB2519" s="11"/>
      <c r="BC2519" s="11"/>
      <c r="BD2519" s="11"/>
      <c r="BE2519" s="11"/>
      <c r="BF2519" s="11"/>
      <c r="BG2519" s="11"/>
      <c r="BH2519" s="11"/>
      <c r="BI2519" s="11"/>
      <c r="BJ2519" s="11"/>
      <c r="BK2519" s="11"/>
      <c r="BL2519" s="11"/>
      <c r="BM2519" s="11"/>
      <c r="BN2519" s="11"/>
      <c r="BO2519" s="11"/>
      <c r="BP2519" s="11"/>
      <c r="BQ2519" s="11"/>
      <c r="BR2519" s="11"/>
      <c r="BS2519" s="11"/>
      <c r="BT2519" s="11"/>
      <c r="BU2519" s="11"/>
      <c r="BV2519" s="11"/>
      <c r="BW2519" s="11"/>
    </row>
    <row r="2520" spans="1:78" x14ac:dyDescent="0.2">
      <c r="A2520" s="11" t="s">
        <v>1700</v>
      </c>
      <c r="B2520" s="11"/>
      <c r="C2520" s="11" t="s">
        <v>1482</v>
      </c>
      <c r="D2520" s="11" t="s">
        <v>64</v>
      </c>
      <c r="E2520" s="11" t="s">
        <v>269</v>
      </c>
      <c r="F2520" s="11" t="s">
        <v>281</v>
      </c>
      <c r="G2520" s="11" t="s">
        <v>282</v>
      </c>
      <c r="H2520" s="11" t="s">
        <v>286</v>
      </c>
      <c r="I2520" s="11"/>
      <c r="J2520" s="11"/>
      <c r="K2520" s="11"/>
      <c r="L2520" s="11"/>
      <c r="M2520" s="11"/>
      <c r="N2520" s="11"/>
      <c r="O2520" s="11"/>
      <c r="P2520" s="11"/>
      <c r="Q2520" s="11"/>
      <c r="R2520" s="11"/>
      <c r="S2520" s="11"/>
      <c r="T2520" s="11"/>
      <c r="U2520" s="11"/>
      <c r="V2520" s="11"/>
      <c r="W2520" s="11"/>
      <c r="X2520" s="11"/>
      <c r="Y2520" s="11"/>
      <c r="Z2520" s="11"/>
      <c r="AA2520" s="11"/>
      <c r="AB2520" s="11"/>
      <c r="AC2520" s="11"/>
      <c r="AD2520" s="11"/>
      <c r="AE2520" s="11"/>
      <c r="AF2520" s="11"/>
      <c r="AG2520" s="11"/>
      <c r="AH2520" s="11"/>
      <c r="AI2520" s="11"/>
      <c r="AJ2520" s="11"/>
      <c r="AK2520" s="11"/>
      <c r="AL2520" s="11"/>
      <c r="AM2520" s="11"/>
      <c r="AN2520" s="11"/>
      <c r="AO2520" s="11"/>
      <c r="AP2520" s="11"/>
      <c r="AQ2520" s="11"/>
      <c r="AR2520" s="11"/>
      <c r="AS2520" s="11"/>
      <c r="AT2520" s="11"/>
      <c r="AU2520" s="11"/>
      <c r="AV2520" s="11"/>
      <c r="AW2520" s="11"/>
      <c r="AX2520" s="11"/>
      <c r="AY2520" s="11"/>
      <c r="AZ2520" s="11"/>
      <c r="BA2520" s="11"/>
      <c r="BB2520" s="11"/>
      <c r="BC2520" s="11"/>
      <c r="BD2520" s="11"/>
      <c r="BE2520" s="11"/>
      <c r="BF2520" s="11"/>
      <c r="BG2520" s="11"/>
      <c r="BH2520" s="11"/>
      <c r="BI2520" s="11"/>
      <c r="BJ2520" s="11"/>
      <c r="BK2520" s="11"/>
      <c r="BL2520" s="11"/>
      <c r="BM2520" s="11"/>
      <c r="BN2520" s="11"/>
      <c r="BO2520" s="11"/>
      <c r="BP2520" s="11"/>
      <c r="BQ2520" s="11"/>
      <c r="BR2520" s="11"/>
      <c r="BS2520" s="11"/>
      <c r="BT2520" s="11"/>
      <c r="BU2520" s="11"/>
      <c r="BV2520" s="11"/>
      <c r="BW2520" s="11"/>
    </row>
    <row r="2521" spans="1:78" x14ac:dyDescent="0.2">
      <c r="A2521" t="s">
        <v>280</v>
      </c>
      <c r="B2521" t="s">
        <v>322</v>
      </c>
      <c r="C2521" t="s">
        <v>1482</v>
      </c>
      <c r="D2521" t="s">
        <v>64</v>
      </c>
      <c r="E2521" t="s">
        <v>269</v>
      </c>
      <c r="F2521" t="s">
        <v>281</v>
      </c>
      <c r="G2521" t="s">
        <v>282</v>
      </c>
      <c r="H2521" t="s">
        <v>286</v>
      </c>
      <c r="BA2521">
        <v>5.8</v>
      </c>
      <c r="BB2521">
        <v>5.0999999999999996</v>
      </c>
      <c r="BC2521">
        <v>4.5</v>
      </c>
      <c r="BD2521">
        <v>5.0999999999999996</v>
      </c>
      <c r="BR2521" t="s">
        <v>67</v>
      </c>
      <c r="BS2521" s="1">
        <v>44819</v>
      </c>
      <c r="BT2521" t="s">
        <v>59</v>
      </c>
      <c r="BU2521">
        <v>3485</v>
      </c>
      <c r="BV2521" t="s">
        <v>60</v>
      </c>
      <c r="BW2521" t="s">
        <v>59</v>
      </c>
    </row>
    <row r="2522" spans="1:78" x14ac:dyDescent="0.2">
      <c r="A2522" t="s">
        <v>2516</v>
      </c>
      <c r="C2522" t="s">
        <v>1482</v>
      </c>
      <c r="D2522" t="s">
        <v>64</v>
      </c>
      <c r="E2522" t="s">
        <v>269</v>
      </c>
      <c r="F2522" t="s">
        <v>281</v>
      </c>
      <c r="G2522" t="s">
        <v>282</v>
      </c>
      <c r="H2522" t="s">
        <v>286</v>
      </c>
      <c r="AW2522">
        <v>5.0999999999999996</v>
      </c>
      <c r="AX2522">
        <v>3.95</v>
      </c>
      <c r="AY2522">
        <v>3.85</v>
      </c>
      <c r="AZ2522">
        <v>3.95</v>
      </c>
      <c r="BA2522">
        <v>5.9</v>
      </c>
      <c r="BB2522">
        <v>5.6</v>
      </c>
      <c r="BC2522">
        <v>4.9000000000000004</v>
      </c>
      <c r="BD2522">
        <v>5.6</v>
      </c>
      <c r="BQ2522" t="s">
        <v>2517</v>
      </c>
      <c r="BR2522" t="s">
        <v>67</v>
      </c>
      <c r="BS2522" s="1">
        <v>44826</v>
      </c>
      <c r="BT2522" t="s">
        <v>2508</v>
      </c>
      <c r="BU2522">
        <v>960</v>
      </c>
      <c r="BV2522" t="s">
        <v>60</v>
      </c>
      <c r="BW2522" s="9" t="s">
        <v>2508</v>
      </c>
    </row>
    <row r="2523" spans="1:78" x14ac:dyDescent="0.2">
      <c r="A2523" t="s">
        <v>280</v>
      </c>
      <c r="C2523" t="s">
        <v>1482</v>
      </c>
      <c r="D2523" t="s">
        <v>64</v>
      </c>
      <c r="E2523" t="s">
        <v>269</v>
      </c>
      <c r="F2523" t="s">
        <v>281</v>
      </c>
      <c r="G2523" t="s">
        <v>282</v>
      </c>
      <c r="H2523" t="s">
        <v>283</v>
      </c>
      <c r="L2523" t="s">
        <v>284</v>
      </c>
      <c r="AY2523">
        <v>3.65</v>
      </c>
      <c r="AZ2523">
        <v>3.65</v>
      </c>
      <c r="BA2523">
        <v>5.8</v>
      </c>
      <c r="BB2523">
        <v>5.1100000000000003</v>
      </c>
      <c r="BC2523">
        <v>4.46</v>
      </c>
      <c r="BD2523">
        <v>5.1100000000000003</v>
      </c>
      <c r="BE2523">
        <v>6.27</v>
      </c>
      <c r="BF2523">
        <v>4.2</v>
      </c>
      <c r="BG2523">
        <v>3.4</v>
      </c>
      <c r="BH2523">
        <v>4.2</v>
      </c>
      <c r="BR2523" t="s">
        <v>67</v>
      </c>
      <c r="BS2523"/>
      <c r="BT2523" t="s">
        <v>285</v>
      </c>
      <c r="BU2523">
        <v>2255</v>
      </c>
    </row>
    <row r="2524" spans="1:78" x14ac:dyDescent="0.2">
      <c r="A2524" t="s">
        <v>2518</v>
      </c>
      <c r="C2524" t="s">
        <v>1482</v>
      </c>
      <c r="D2524" t="s">
        <v>64</v>
      </c>
      <c r="E2524" t="s">
        <v>269</v>
      </c>
      <c r="F2524" t="s">
        <v>281</v>
      </c>
      <c r="G2524" t="s">
        <v>282</v>
      </c>
      <c r="H2524" t="s">
        <v>283</v>
      </c>
      <c r="AS2524">
        <v>4.62</v>
      </c>
      <c r="AV2524">
        <v>3.38</v>
      </c>
      <c r="AW2524">
        <v>5.29</v>
      </c>
      <c r="AX2524">
        <v>4.08</v>
      </c>
      <c r="AY2524">
        <v>4.1500000000000004</v>
      </c>
      <c r="AZ2524">
        <v>4.1500000000000004</v>
      </c>
      <c r="BA2524">
        <v>6.13</v>
      </c>
      <c r="BB2524">
        <v>5.47</v>
      </c>
      <c r="BC2524">
        <v>5.09</v>
      </c>
      <c r="BD2524">
        <v>5.47</v>
      </c>
      <c r="BF2524">
        <v>4.42</v>
      </c>
      <c r="BH2524">
        <v>4.42</v>
      </c>
      <c r="BR2524" t="s">
        <v>67</v>
      </c>
      <c r="BS2524" s="1">
        <v>44826</v>
      </c>
      <c r="BT2524" t="s">
        <v>2508</v>
      </c>
      <c r="BU2524">
        <v>960</v>
      </c>
      <c r="BV2524" t="s">
        <v>60</v>
      </c>
      <c r="BW2524" s="9" t="s">
        <v>2508</v>
      </c>
    </row>
    <row r="2525" spans="1:78" s="2" customFormat="1" x14ac:dyDescent="0.2">
      <c r="A2525" t="s">
        <v>456</v>
      </c>
      <c r="B2525"/>
      <c r="C2525" t="s">
        <v>1482</v>
      </c>
      <c r="D2525" t="s">
        <v>64</v>
      </c>
      <c r="E2525" t="s">
        <v>269</v>
      </c>
      <c r="F2525" t="s">
        <v>281</v>
      </c>
      <c r="G2525" t="s">
        <v>282</v>
      </c>
      <c r="H2525" t="s">
        <v>283</v>
      </c>
      <c r="I2525"/>
      <c r="J2525"/>
      <c r="K2525"/>
      <c r="L2525" t="s">
        <v>291</v>
      </c>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v>4.74</v>
      </c>
      <c r="AT2525"/>
      <c r="AU2525"/>
      <c r="AV2525">
        <v>3.07</v>
      </c>
      <c r="AW2525">
        <v>4.97</v>
      </c>
      <c r="AX2525">
        <v>3.83</v>
      </c>
      <c r="AY2525">
        <v>3.85</v>
      </c>
      <c r="AZ2525">
        <v>3.85</v>
      </c>
      <c r="BA2525">
        <v>5.66</v>
      </c>
      <c r="BB2525">
        <v>5</v>
      </c>
      <c r="BC2525">
        <v>4.34</v>
      </c>
      <c r="BD2525">
        <v>5</v>
      </c>
      <c r="BE2525">
        <v>6.4</v>
      </c>
      <c r="BF2525">
        <v>4.45</v>
      </c>
      <c r="BG2525">
        <v>3.52</v>
      </c>
      <c r="BH2525">
        <v>4.45</v>
      </c>
      <c r="BI2525"/>
      <c r="BJ2525"/>
      <c r="BK2525"/>
      <c r="BL2525"/>
      <c r="BM2525"/>
      <c r="BN2525"/>
      <c r="BO2525"/>
      <c r="BP2525"/>
      <c r="BQ2525"/>
      <c r="BR2525" t="s">
        <v>67</v>
      </c>
      <c r="BS2525"/>
      <c r="BT2525" t="s">
        <v>285</v>
      </c>
      <c r="BU2525">
        <v>2255</v>
      </c>
      <c r="BV2525"/>
      <c r="BW2525"/>
      <c r="BX2525"/>
      <c r="BY2525"/>
      <c r="BZ2525"/>
    </row>
    <row r="2526" spans="1:78" x14ac:dyDescent="0.2">
      <c r="A2526" t="s">
        <v>456</v>
      </c>
      <c r="C2526" t="s">
        <v>1482</v>
      </c>
      <c r="D2526" t="s">
        <v>64</v>
      </c>
      <c r="E2526" t="s">
        <v>269</v>
      </c>
      <c r="F2526" t="s">
        <v>281</v>
      </c>
      <c r="G2526" t="s">
        <v>282</v>
      </c>
      <c r="H2526" t="s">
        <v>283</v>
      </c>
      <c r="L2526" t="s">
        <v>284</v>
      </c>
      <c r="AS2526">
        <v>4.22</v>
      </c>
      <c r="AV2526">
        <v>3.2</v>
      </c>
      <c r="AW2526">
        <v>4.9400000000000004</v>
      </c>
      <c r="AX2526">
        <v>3.94</v>
      </c>
      <c r="AY2526">
        <v>3.83</v>
      </c>
      <c r="AZ2526">
        <v>3.94</v>
      </c>
      <c r="BA2526">
        <v>5.84</v>
      </c>
      <c r="BB2526">
        <v>5.16</v>
      </c>
      <c r="BC2526">
        <v>4.6100000000000003</v>
      </c>
      <c r="BD2526">
        <v>5.16</v>
      </c>
      <c r="BE2526">
        <v>6.3</v>
      </c>
      <c r="BF2526">
        <v>4.32</v>
      </c>
      <c r="BG2526">
        <v>3.5</v>
      </c>
      <c r="BH2526">
        <v>4.32</v>
      </c>
      <c r="BR2526" t="s">
        <v>67</v>
      </c>
      <c r="BS2526"/>
      <c r="BT2526" t="s">
        <v>285</v>
      </c>
      <c r="BU2526">
        <v>2255</v>
      </c>
    </row>
    <row r="2527" spans="1:78" x14ac:dyDescent="0.2">
      <c r="A2527" t="s">
        <v>456</v>
      </c>
      <c r="C2527" t="s">
        <v>1482</v>
      </c>
      <c r="D2527" t="s">
        <v>64</v>
      </c>
      <c r="E2527" t="s">
        <v>269</v>
      </c>
      <c r="F2527" t="s">
        <v>281</v>
      </c>
      <c r="G2527" t="s">
        <v>282</v>
      </c>
      <c r="H2527" t="s">
        <v>283</v>
      </c>
      <c r="L2527" t="s">
        <v>292</v>
      </c>
      <c r="AS2527">
        <v>4.5999999999999996</v>
      </c>
      <c r="AV2527">
        <v>2.81</v>
      </c>
      <c r="AW2527">
        <v>5.18</v>
      </c>
      <c r="AX2527">
        <v>3.86</v>
      </c>
      <c r="AY2527">
        <v>4.0599999999999996</v>
      </c>
      <c r="AZ2527">
        <v>4.0599999999999996</v>
      </c>
      <c r="BA2527">
        <v>5.5</v>
      </c>
      <c r="BB2527">
        <v>5.09</v>
      </c>
      <c r="BC2527">
        <v>4.96</v>
      </c>
      <c r="BD2527">
        <v>5.09</v>
      </c>
      <c r="BE2527">
        <v>6.52</v>
      </c>
      <c r="BF2527">
        <v>4.55</v>
      </c>
      <c r="BG2527">
        <v>3.61</v>
      </c>
      <c r="BH2527">
        <v>4.55</v>
      </c>
      <c r="BR2527" t="s">
        <v>67</v>
      </c>
      <c r="BS2527"/>
      <c r="BT2527" t="s">
        <v>285</v>
      </c>
      <c r="BU2527">
        <v>2255</v>
      </c>
    </row>
    <row r="2528" spans="1:78" x14ac:dyDescent="0.2">
      <c r="A2528" t="s">
        <v>456</v>
      </c>
      <c r="C2528" t="s">
        <v>1482</v>
      </c>
      <c r="D2528" t="s">
        <v>64</v>
      </c>
      <c r="E2528" t="s">
        <v>269</v>
      </c>
      <c r="F2528" t="s">
        <v>281</v>
      </c>
      <c r="G2528" t="s">
        <v>282</v>
      </c>
      <c r="H2528" t="s">
        <v>283</v>
      </c>
      <c r="L2528" t="s">
        <v>291</v>
      </c>
      <c r="Y2528">
        <v>5.17</v>
      </c>
      <c r="Z2528">
        <v>6.58</v>
      </c>
      <c r="AA2528">
        <v>6.9</v>
      </c>
      <c r="AB2528">
        <v>6.9</v>
      </c>
      <c r="AC2528">
        <v>5.81</v>
      </c>
      <c r="AD2528">
        <v>7.7</v>
      </c>
      <c r="AE2528">
        <v>7.98</v>
      </c>
      <c r="AF2528">
        <v>7.98</v>
      </c>
      <c r="AG2528">
        <v>5.27</v>
      </c>
      <c r="AH2528">
        <v>6.66</v>
      </c>
      <c r="AI2528">
        <v>5.99</v>
      </c>
      <c r="AJ2528">
        <v>6.66</v>
      </c>
      <c r="BR2528" t="s">
        <v>67</v>
      </c>
      <c r="BS2528"/>
      <c r="BT2528" t="s">
        <v>285</v>
      </c>
      <c r="BU2528">
        <v>2255</v>
      </c>
    </row>
    <row r="2529" spans="1:75" x14ac:dyDescent="0.2">
      <c r="A2529" t="s">
        <v>456</v>
      </c>
      <c r="C2529" t="s">
        <v>1482</v>
      </c>
      <c r="D2529" t="s">
        <v>64</v>
      </c>
      <c r="E2529" t="s">
        <v>269</v>
      </c>
      <c r="F2529" t="s">
        <v>281</v>
      </c>
      <c r="G2529" t="s">
        <v>282</v>
      </c>
      <c r="H2529" t="s">
        <v>283</v>
      </c>
      <c r="L2529" t="s">
        <v>292</v>
      </c>
      <c r="Y2529">
        <v>5.09</v>
      </c>
      <c r="Z2529">
        <v>6.03</v>
      </c>
      <c r="AA2529">
        <v>6.38</v>
      </c>
      <c r="AB2529">
        <v>6.38</v>
      </c>
      <c r="AC2529">
        <v>5.87</v>
      </c>
      <c r="AD2529">
        <v>7.66</v>
      </c>
      <c r="AE2529">
        <v>8.1300000000000008</v>
      </c>
      <c r="AF2529">
        <v>8.1300000000000008</v>
      </c>
      <c r="AG2529">
        <v>4.99</v>
      </c>
      <c r="AH2529">
        <v>5.87</v>
      </c>
      <c r="AI2529">
        <v>5.38</v>
      </c>
      <c r="AJ2529">
        <v>5.87</v>
      </c>
      <c r="BR2529" t="s">
        <v>67</v>
      </c>
      <c r="BS2529"/>
      <c r="BT2529" t="s">
        <v>285</v>
      </c>
      <c r="BU2529">
        <v>2255</v>
      </c>
    </row>
    <row r="2530" spans="1:75" x14ac:dyDescent="0.2">
      <c r="A2530" s="10" t="s">
        <v>290</v>
      </c>
      <c r="B2530" s="10"/>
      <c r="C2530" s="10" t="s">
        <v>1482</v>
      </c>
      <c r="D2530" s="10" t="s">
        <v>64</v>
      </c>
      <c r="E2530" s="10" t="s">
        <v>269</v>
      </c>
      <c r="F2530" s="10" t="s">
        <v>281</v>
      </c>
      <c r="G2530" s="10" t="s">
        <v>282</v>
      </c>
      <c r="H2530" s="10" t="s">
        <v>283</v>
      </c>
      <c r="I2530" s="10"/>
      <c r="J2530" s="10"/>
      <c r="K2530" s="10"/>
      <c r="L2530" s="10"/>
      <c r="M2530" s="10"/>
      <c r="N2530" s="10"/>
      <c r="O2530" s="10"/>
      <c r="P2530" s="10"/>
      <c r="Q2530" s="10"/>
      <c r="R2530" s="10"/>
      <c r="S2530" s="10"/>
      <c r="T2530" s="10"/>
      <c r="U2530" s="10"/>
      <c r="V2530" s="10"/>
      <c r="W2530" s="10"/>
      <c r="X2530" s="10"/>
      <c r="Y2530" s="10"/>
      <c r="Z2530" s="10"/>
      <c r="AA2530" s="10"/>
      <c r="AB2530" s="10"/>
      <c r="AC2530" s="10"/>
      <c r="AD2530" s="10"/>
      <c r="AE2530" s="10"/>
      <c r="AF2530" s="10"/>
      <c r="AG2530" s="10"/>
      <c r="AH2530" s="10"/>
      <c r="AI2530" s="10"/>
      <c r="AJ2530" s="10"/>
      <c r="AK2530" s="10"/>
      <c r="AL2530" s="10"/>
      <c r="AM2530" s="10"/>
      <c r="AN2530" s="10"/>
      <c r="AO2530" s="10"/>
      <c r="AP2530" s="10"/>
      <c r="AQ2530" s="10"/>
      <c r="AR2530" s="10"/>
      <c r="AS2530" s="10"/>
      <c r="AT2530" s="10"/>
      <c r="AU2530" s="10"/>
      <c r="AV2530" s="10"/>
      <c r="AW2530" s="10"/>
      <c r="AX2530" s="10"/>
      <c r="AY2530" s="10"/>
      <c r="AZ2530" s="10"/>
      <c r="BA2530" s="10"/>
      <c r="BB2530" s="10"/>
      <c r="BC2530" s="10"/>
      <c r="BD2530" s="10"/>
      <c r="BE2530" s="10"/>
      <c r="BF2530" s="10"/>
      <c r="BG2530" s="10"/>
      <c r="BH2530" s="10"/>
      <c r="BI2530" s="10"/>
      <c r="BJ2530" s="10"/>
      <c r="BK2530" s="10"/>
      <c r="BL2530" s="10"/>
      <c r="BM2530" s="10"/>
      <c r="BN2530" s="10"/>
      <c r="BO2530" s="10"/>
      <c r="BP2530" s="10"/>
      <c r="BQ2530" s="10"/>
      <c r="BR2530" s="10" t="s">
        <v>58</v>
      </c>
      <c r="BS2530" s="12">
        <v>44819</v>
      </c>
      <c r="BT2530" s="10" t="s">
        <v>59</v>
      </c>
      <c r="BU2530" s="10">
        <v>3485</v>
      </c>
      <c r="BV2530" s="10" t="s">
        <v>60</v>
      </c>
      <c r="BW2530" s="10" t="s">
        <v>59</v>
      </c>
    </row>
    <row r="2531" spans="1:75" x14ac:dyDescent="0.2">
      <c r="A2531" t="s">
        <v>293</v>
      </c>
      <c r="C2531" t="s">
        <v>1482</v>
      </c>
      <c r="D2531" t="s">
        <v>64</v>
      </c>
      <c r="E2531" t="s">
        <v>269</v>
      </c>
      <c r="F2531" t="s">
        <v>281</v>
      </c>
      <c r="G2531" t="s">
        <v>282</v>
      </c>
      <c r="H2531" t="s">
        <v>283</v>
      </c>
      <c r="L2531" t="s">
        <v>294</v>
      </c>
      <c r="AW2531">
        <v>5.0199999999999996</v>
      </c>
      <c r="AX2531">
        <v>3.8</v>
      </c>
      <c r="AY2531">
        <v>3.88</v>
      </c>
      <c r="AZ2531">
        <v>3.88</v>
      </c>
      <c r="BA2531">
        <v>5.78</v>
      </c>
      <c r="BB2531">
        <v>4.9400000000000004</v>
      </c>
      <c r="BC2531">
        <v>4.34</v>
      </c>
      <c r="BD2531">
        <v>4.9400000000000004</v>
      </c>
      <c r="BR2531" t="s">
        <v>67</v>
      </c>
      <c r="BS2531"/>
      <c r="BT2531" t="s">
        <v>285</v>
      </c>
      <c r="BU2531">
        <v>2255</v>
      </c>
    </row>
    <row r="2532" spans="1:75" x14ac:dyDescent="0.2">
      <c r="A2532" t="s">
        <v>295</v>
      </c>
      <c r="C2532" t="s">
        <v>1482</v>
      </c>
      <c r="D2532" t="s">
        <v>64</v>
      </c>
      <c r="E2532" t="s">
        <v>269</v>
      </c>
      <c r="F2532" t="s">
        <v>281</v>
      </c>
      <c r="G2532" t="s">
        <v>282</v>
      </c>
      <c r="H2532" t="s">
        <v>283</v>
      </c>
      <c r="L2532" t="s">
        <v>296</v>
      </c>
      <c r="BA2532">
        <v>5.56</v>
      </c>
      <c r="BB2532">
        <v>5.09</v>
      </c>
      <c r="BC2532">
        <v>4.47</v>
      </c>
      <c r="BD2532">
        <v>5.09</v>
      </c>
      <c r="BE2532">
        <v>6.38</v>
      </c>
      <c r="BF2532">
        <v>4.67</v>
      </c>
      <c r="BG2532">
        <v>3.63</v>
      </c>
      <c r="BH2532">
        <v>4.67</v>
      </c>
      <c r="BR2532" t="s">
        <v>67</v>
      </c>
      <c r="BS2532"/>
      <c r="BT2532" t="s">
        <v>285</v>
      </c>
      <c r="BU2532">
        <v>2255</v>
      </c>
    </row>
    <row r="2533" spans="1:75" x14ac:dyDescent="0.2">
      <c r="A2533" t="s">
        <v>297</v>
      </c>
      <c r="C2533" t="s">
        <v>1482</v>
      </c>
      <c r="D2533" t="s">
        <v>64</v>
      </c>
      <c r="E2533" t="s">
        <v>269</v>
      </c>
      <c r="F2533" t="s">
        <v>281</v>
      </c>
      <c r="G2533" t="s">
        <v>282</v>
      </c>
      <c r="H2533" t="s">
        <v>283</v>
      </c>
      <c r="L2533" t="s">
        <v>298</v>
      </c>
      <c r="BA2533">
        <v>5.29</v>
      </c>
      <c r="BB2533">
        <v>4.8</v>
      </c>
      <c r="BC2533">
        <v>4.24</v>
      </c>
      <c r="BD2533">
        <v>4.8</v>
      </c>
      <c r="BE2533">
        <v>6.5</v>
      </c>
      <c r="BF2533">
        <v>4.57</v>
      </c>
      <c r="BG2533">
        <v>3.82</v>
      </c>
      <c r="BH2533">
        <v>4.57</v>
      </c>
      <c r="BR2533" t="s">
        <v>67</v>
      </c>
      <c r="BS2533"/>
      <c r="BT2533" t="s">
        <v>285</v>
      </c>
      <c r="BU2533">
        <v>2255</v>
      </c>
    </row>
    <row r="2534" spans="1:75" x14ac:dyDescent="0.2">
      <c r="A2534" t="s">
        <v>299</v>
      </c>
      <c r="C2534" t="s">
        <v>1482</v>
      </c>
      <c r="D2534" t="s">
        <v>64</v>
      </c>
      <c r="E2534" t="s">
        <v>269</v>
      </c>
      <c r="F2534" t="s">
        <v>281</v>
      </c>
      <c r="G2534" t="s">
        <v>282</v>
      </c>
      <c r="H2534" t="s">
        <v>283</v>
      </c>
      <c r="L2534" t="s">
        <v>298</v>
      </c>
      <c r="AS2534">
        <v>4.76</v>
      </c>
      <c r="AV2534">
        <v>3.16</v>
      </c>
      <c r="AW2534">
        <v>5.01</v>
      </c>
      <c r="AX2534">
        <v>3.86</v>
      </c>
      <c r="AY2534">
        <v>3.78</v>
      </c>
      <c r="AZ2534">
        <v>3.86</v>
      </c>
      <c r="BA2534">
        <v>5.89</v>
      </c>
      <c r="BB2534">
        <v>5.38</v>
      </c>
      <c r="BC2534">
        <v>4.6900000000000004</v>
      </c>
      <c r="BD2534">
        <v>5.38</v>
      </c>
      <c r="BE2534">
        <v>6.95</v>
      </c>
      <c r="BF2534">
        <v>4.74</v>
      </c>
      <c r="BG2534">
        <v>3.82</v>
      </c>
      <c r="BH2534">
        <v>4.74</v>
      </c>
      <c r="BQ2534" t="s">
        <v>300</v>
      </c>
      <c r="BR2534" t="s">
        <v>67</v>
      </c>
      <c r="BS2534"/>
      <c r="BT2534" t="s">
        <v>285</v>
      </c>
      <c r="BU2534">
        <v>2255</v>
      </c>
      <c r="BV2534" t="s">
        <v>60</v>
      </c>
      <c r="BW2534" t="s">
        <v>285</v>
      </c>
    </row>
    <row r="2535" spans="1:75" x14ac:dyDescent="0.2">
      <c r="A2535" t="s">
        <v>301</v>
      </c>
      <c r="C2535" t="s">
        <v>1482</v>
      </c>
      <c r="D2535" t="s">
        <v>64</v>
      </c>
      <c r="E2535" t="s">
        <v>269</v>
      </c>
      <c r="F2535" t="s">
        <v>281</v>
      </c>
      <c r="G2535" t="s">
        <v>282</v>
      </c>
      <c r="H2535" t="s">
        <v>283</v>
      </c>
      <c r="L2535" t="s">
        <v>302</v>
      </c>
      <c r="BC2535">
        <v>4.55</v>
      </c>
      <c r="BD2535">
        <v>4.55</v>
      </c>
      <c r="BE2535">
        <v>6.21</v>
      </c>
      <c r="BF2535">
        <v>4.5</v>
      </c>
      <c r="BG2535">
        <v>3.7</v>
      </c>
      <c r="BH2535">
        <v>4.5</v>
      </c>
      <c r="BR2535" t="s">
        <v>67</v>
      </c>
      <c r="BS2535"/>
      <c r="BT2535" t="s">
        <v>285</v>
      </c>
      <c r="BU2535">
        <v>2255</v>
      </c>
    </row>
    <row r="2536" spans="1:75" x14ac:dyDescent="0.2">
      <c r="A2536" t="s">
        <v>303</v>
      </c>
      <c r="C2536" t="s">
        <v>1482</v>
      </c>
      <c r="D2536" t="s">
        <v>64</v>
      </c>
      <c r="E2536" t="s">
        <v>269</v>
      </c>
      <c r="F2536" t="s">
        <v>281</v>
      </c>
      <c r="G2536" t="s">
        <v>282</v>
      </c>
      <c r="H2536" t="s">
        <v>283</v>
      </c>
      <c r="L2536" t="s">
        <v>302</v>
      </c>
      <c r="BA2536">
        <v>5.84</v>
      </c>
      <c r="BB2536">
        <v>5.17</v>
      </c>
      <c r="BC2536">
        <v>4.72</v>
      </c>
      <c r="BD2536">
        <v>5.17</v>
      </c>
      <c r="BE2536">
        <v>6.07</v>
      </c>
      <c r="BF2536">
        <v>4.41</v>
      </c>
      <c r="BG2536">
        <v>3.46</v>
      </c>
      <c r="BH2536">
        <v>4.41</v>
      </c>
      <c r="BR2536" t="s">
        <v>67</v>
      </c>
      <c r="BS2536"/>
      <c r="BT2536" t="s">
        <v>285</v>
      </c>
      <c r="BU2536">
        <v>2255</v>
      </c>
    </row>
    <row r="2537" spans="1:75" x14ac:dyDescent="0.2">
      <c r="A2537" t="s">
        <v>304</v>
      </c>
      <c r="C2537" t="s">
        <v>1482</v>
      </c>
      <c r="D2537" t="s">
        <v>64</v>
      </c>
      <c r="E2537" t="s">
        <v>269</v>
      </c>
      <c r="F2537" t="s">
        <v>281</v>
      </c>
      <c r="G2537" t="s">
        <v>282</v>
      </c>
      <c r="H2537" t="s">
        <v>283</v>
      </c>
      <c r="L2537" t="s">
        <v>305</v>
      </c>
      <c r="Y2537">
        <v>5.01</v>
      </c>
      <c r="Z2537">
        <v>6.56</v>
      </c>
      <c r="AA2537">
        <v>6.91</v>
      </c>
      <c r="AB2537">
        <v>6.91</v>
      </c>
      <c r="AC2537">
        <v>5.84</v>
      </c>
      <c r="AD2537">
        <v>8.0399999999999991</v>
      </c>
      <c r="AE2537">
        <v>8.4700000000000006</v>
      </c>
      <c r="AF2537">
        <v>8.4700000000000006</v>
      </c>
      <c r="AG2537">
        <v>5.94</v>
      </c>
      <c r="AH2537">
        <v>6.28</v>
      </c>
      <c r="AI2537">
        <v>5.57</v>
      </c>
      <c r="AJ2537">
        <v>6.28</v>
      </c>
      <c r="BR2537" t="s">
        <v>67</v>
      </c>
      <c r="BS2537"/>
      <c r="BT2537" t="s">
        <v>285</v>
      </c>
      <c r="BU2537">
        <v>2255</v>
      </c>
      <c r="BV2537" t="s">
        <v>60</v>
      </c>
      <c r="BW2537" t="s">
        <v>285</v>
      </c>
    </row>
    <row r="2538" spans="1:75" x14ac:dyDescent="0.2">
      <c r="A2538" t="s">
        <v>306</v>
      </c>
      <c r="C2538" t="s">
        <v>1482</v>
      </c>
      <c r="D2538" t="s">
        <v>64</v>
      </c>
      <c r="E2538" t="s">
        <v>269</v>
      </c>
      <c r="F2538" t="s">
        <v>281</v>
      </c>
      <c r="G2538" t="s">
        <v>282</v>
      </c>
      <c r="H2538" t="s">
        <v>283</v>
      </c>
      <c r="L2538" t="s">
        <v>305</v>
      </c>
      <c r="M2538">
        <v>3.22</v>
      </c>
      <c r="P2538">
        <v>2.0499999999999998</v>
      </c>
      <c r="Q2538">
        <v>3.8</v>
      </c>
      <c r="U2538">
        <v>4.3</v>
      </c>
      <c r="V2538">
        <v>5.67</v>
      </c>
      <c r="W2538">
        <v>5.89</v>
      </c>
      <c r="X2538">
        <v>5.89</v>
      </c>
      <c r="Y2538">
        <v>5.5</v>
      </c>
      <c r="Z2538">
        <v>6.73</v>
      </c>
      <c r="AA2538">
        <v>6.89</v>
      </c>
      <c r="AB2538">
        <v>6.89</v>
      </c>
      <c r="AC2538">
        <v>5.92</v>
      </c>
      <c r="AD2538">
        <v>8.1300000000000008</v>
      </c>
      <c r="AE2538">
        <v>8.26</v>
      </c>
      <c r="AF2538">
        <v>8.26</v>
      </c>
      <c r="AG2538">
        <v>5.42</v>
      </c>
      <c r="AH2538">
        <v>6.84</v>
      </c>
      <c r="AI2538">
        <v>6.15</v>
      </c>
      <c r="AJ2538">
        <v>6.84</v>
      </c>
      <c r="BR2538" t="s">
        <v>67</v>
      </c>
      <c r="BS2538"/>
      <c r="BT2538" t="s">
        <v>285</v>
      </c>
      <c r="BU2538">
        <v>2255</v>
      </c>
      <c r="BV2538" t="s">
        <v>60</v>
      </c>
      <c r="BW2538" t="s">
        <v>285</v>
      </c>
    </row>
    <row r="2539" spans="1:75" x14ac:dyDescent="0.2">
      <c r="A2539" t="s">
        <v>307</v>
      </c>
      <c r="C2539" t="s">
        <v>1482</v>
      </c>
      <c r="D2539" t="s">
        <v>64</v>
      </c>
      <c r="E2539" t="s">
        <v>269</v>
      </c>
      <c r="F2539" t="s">
        <v>281</v>
      </c>
      <c r="G2539" t="s">
        <v>282</v>
      </c>
      <c r="H2539" t="s">
        <v>283</v>
      </c>
      <c r="L2539" t="s">
        <v>291</v>
      </c>
      <c r="AK2539">
        <v>3.4</v>
      </c>
      <c r="AN2539">
        <v>1.93</v>
      </c>
      <c r="AS2539">
        <v>4.66</v>
      </c>
      <c r="AV2539">
        <v>3.3</v>
      </c>
      <c r="AW2539">
        <v>5.13</v>
      </c>
      <c r="AX2539">
        <v>3.94</v>
      </c>
      <c r="AY2539">
        <v>4.0599999999999996</v>
      </c>
      <c r="AZ2539">
        <v>4.0599999999999996</v>
      </c>
      <c r="BA2539">
        <v>5.69</v>
      </c>
      <c r="BB2539">
        <v>5.2</v>
      </c>
      <c r="BC2539">
        <v>4.92</v>
      </c>
      <c r="BD2539">
        <v>5.2</v>
      </c>
      <c r="BF2539">
        <v>4.5999999999999996</v>
      </c>
      <c r="BH2539">
        <v>4.5999999999999996</v>
      </c>
      <c r="BR2539" t="s">
        <v>67</v>
      </c>
      <c r="BS2539"/>
      <c r="BT2539" t="s">
        <v>285</v>
      </c>
      <c r="BU2539">
        <v>2255</v>
      </c>
      <c r="BV2539" t="s">
        <v>60</v>
      </c>
      <c r="BW2539" t="s">
        <v>285</v>
      </c>
    </row>
    <row r="2540" spans="1:75" x14ac:dyDescent="0.2">
      <c r="A2540" t="s">
        <v>308</v>
      </c>
      <c r="C2540" t="s">
        <v>1482</v>
      </c>
      <c r="D2540" t="s">
        <v>64</v>
      </c>
      <c r="E2540" t="s">
        <v>269</v>
      </c>
      <c r="F2540" t="s">
        <v>267</v>
      </c>
      <c r="G2540" t="s">
        <v>269</v>
      </c>
      <c r="H2540" t="s">
        <v>267</v>
      </c>
      <c r="AS2540">
        <v>6</v>
      </c>
      <c r="AV2540">
        <v>3.5</v>
      </c>
      <c r="BR2540" t="s">
        <v>67</v>
      </c>
      <c r="BS2540"/>
      <c r="BT2540" t="s">
        <v>275</v>
      </c>
      <c r="BU2540">
        <v>17228</v>
      </c>
    </row>
    <row r="2541" spans="1:75" x14ac:dyDescent="0.2">
      <c r="A2541" t="s">
        <v>1745</v>
      </c>
      <c r="C2541" t="s">
        <v>1482</v>
      </c>
      <c r="D2541" t="s">
        <v>64</v>
      </c>
      <c r="E2541" t="s">
        <v>269</v>
      </c>
      <c r="F2541" t="s">
        <v>267</v>
      </c>
      <c r="G2541" t="s">
        <v>269</v>
      </c>
      <c r="H2541" t="s">
        <v>267</v>
      </c>
      <c r="AC2541">
        <v>6.806</v>
      </c>
      <c r="AF2541">
        <v>9</v>
      </c>
      <c r="BQ2541" t="s">
        <v>1746</v>
      </c>
      <c r="BR2541" t="s">
        <v>67</v>
      </c>
      <c r="BS2541" s="1">
        <v>44812</v>
      </c>
      <c r="BT2541" t="s">
        <v>1701</v>
      </c>
      <c r="BU2541">
        <v>1420</v>
      </c>
      <c r="BV2541" t="s">
        <v>60</v>
      </c>
      <c r="BW2541" t="s">
        <v>1701</v>
      </c>
    </row>
    <row r="2542" spans="1:75" x14ac:dyDescent="0.2">
      <c r="A2542" s="11" t="s">
        <v>1700</v>
      </c>
      <c r="B2542" s="11"/>
      <c r="C2542" s="11" t="s">
        <v>1482</v>
      </c>
      <c r="D2542" s="11" t="s">
        <v>64</v>
      </c>
      <c r="E2542" s="11" t="s">
        <v>269</v>
      </c>
      <c r="F2542" s="11" t="s">
        <v>309</v>
      </c>
      <c r="G2542" s="11" t="s">
        <v>269</v>
      </c>
      <c r="H2542" s="11" t="s">
        <v>309</v>
      </c>
      <c r="I2542" s="11"/>
      <c r="J2542" s="11"/>
      <c r="K2542" s="11"/>
      <c r="L2542" s="11"/>
      <c r="M2542" s="11"/>
      <c r="N2542" s="11"/>
      <c r="O2542" s="11"/>
      <c r="P2542" s="11"/>
      <c r="Q2542" s="11"/>
      <c r="R2542" s="11"/>
      <c r="S2542" s="11"/>
      <c r="T2542" s="11"/>
      <c r="U2542" s="11"/>
      <c r="V2542" s="11"/>
      <c r="W2542" s="11"/>
      <c r="X2542" s="11"/>
      <c r="Y2542" s="11"/>
      <c r="Z2542" s="11"/>
      <c r="AA2542" s="11"/>
      <c r="AB2542" s="11"/>
      <c r="AC2542" s="11"/>
      <c r="AD2542" s="11"/>
      <c r="AE2542" s="11"/>
      <c r="AF2542" s="11"/>
      <c r="AG2542" s="11"/>
      <c r="AH2542" s="11"/>
      <c r="AI2542" s="11"/>
      <c r="AJ2542" s="11"/>
      <c r="AK2542" s="11"/>
      <c r="AL2542" s="11"/>
      <c r="AM2542" s="11"/>
      <c r="AN2542" s="11"/>
      <c r="AO2542" s="11"/>
      <c r="AP2542" s="11"/>
      <c r="AQ2542" s="11"/>
      <c r="AR2542" s="11"/>
      <c r="AS2542" s="11"/>
      <c r="AT2542" s="11"/>
      <c r="AU2542" s="11"/>
      <c r="AV2542" s="11"/>
      <c r="AW2542" s="11"/>
      <c r="AX2542" s="11"/>
      <c r="AY2542" s="11"/>
      <c r="AZ2542" s="11"/>
      <c r="BA2542" s="11"/>
      <c r="BB2542" s="11"/>
      <c r="BC2542" s="11"/>
      <c r="BD2542" s="11"/>
      <c r="BE2542" s="11"/>
      <c r="BF2542" s="11"/>
      <c r="BG2542" s="11"/>
      <c r="BH2542" s="11"/>
      <c r="BI2542" s="11"/>
      <c r="BJ2542" s="11"/>
      <c r="BK2542" s="11"/>
      <c r="BL2542" s="11"/>
      <c r="BM2542" s="11"/>
      <c r="BN2542" s="11"/>
      <c r="BO2542" s="11"/>
      <c r="BP2542" s="11"/>
      <c r="BQ2542" s="11"/>
      <c r="BR2542" s="11"/>
      <c r="BS2542" s="11"/>
      <c r="BT2542" s="11"/>
      <c r="BU2542" s="11"/>
      <c r="BV2542" s="11"/>
      <c r="BW2542" s="11"/>
    </row>
    <row r="2543" spans="1:75" x14ac:dyDescent="0.2">
      <c r="A2543" t="s">
        <v>310</v>
      </c>
      <c r="B2543" t="s">
        <v>322</v>
      </c>
      <c r="C2543" t="s">
        <v>1482</v>
      </c>
      <c r="D2543" t="s">
        <v>64</v>
      </c>
      <c r="E2543" t="s">
        <v>269</v>
      </c>
      <c r="F2543" t="s">
        <v>309</v>
      </c>
      <c r="G2543" t="s">
        <v>282</v>
      </c>
      <c r="H2543" t="s">
        <v>309</v>
      </c>
      <c r="AC2543">
        <v>5.8</v>
      </c>
      <c r="AF2543">
        <v>8.4</v>
      </c>
      <c r="BQ2543" t="s">
        <v>2156</v>
      </c>
      <c r="BR2543" t="s">
        <v>67</v>
      </c>
      <c r="BS2543" s="1">
        <v>44819</v>
      </c>
      <c r="BT2543" t="s">
        <v>59</v>
      </c>
      <c r="BU2543">
        <v>3485</v>
      </c>
      <c r="BV2543" t="s">
        <v>60</v>
      </c>
      <c r="BW2543" t="s">
        <v>59</v>
      </c>
    </row>
    <row r="2544" spans="1:75" x14ac:dyDescent="0.2">
      <c r="A2544" s="11" t="s">
        <v>1700</v>
      </c>
      <c r="B2544" s="11"/>
      <c r="C2544" s="11" t="s">
        <v>1482</v>
      </c>
      <c r="D2544" s="11" t="s">
        <v>64</v>
      </c>
      <c r="E2544" s="11" t="s">
        <v>269</v>
      </c>
      <c r="F2544" s="11"/>
      <c r="G2544" s="11" t="s">
        <v>269</v>
      </c>
      <c r="H2544" s="11"/>
      <c r="I2544" s="11"/>
      <c r="J2544" s="11"/>
      <c r="K2544" s="11"/>
      <c r="L2544" s="11"/>
      <c r="M2544" s="11"/>
      <c r="N2544" s="11"/>
      <c r="O2544" s="11"/>
      <c r="P2544" s="11"/>
      <c r="Q2544" s="11"/>
      <c r="R2544" s="11"/>
      <c r="S2544" s="11"/>
      <c r="T2544" s="11"/>
      <c r="U2544" s="11"/>
      <c r="V2544" s="11"/>
      <c r="W2544" s="11"/>
      <c r="X2544" s="11"/>
      <c r="Y2544" s="11"/>
      <c r="Z2544" s="11"/>
      <c r="AA2544" s="11"/>
      <c r="AB2544" s="11"/>
      <c r="AC2544" s="11"/>
      <c r="AD2544" s="11"/>
      <c r="AE2544" s="11"/>
      <c r="AF2544" s="11"/>
      <c r="AG2544" s="11"/>
      <c r="AH2544" s="11"/>
      <c r="AI2544" s="11"/>
      <c r="AJ2544" s="11"/>
      <c r="AK2544" s="11"/>
      <c r="AL2544" s="11"/>
      <c r="AM2544" s="11"/>
      <c r="AN2544" s="11"/>
      <c r="AO2544" s="11"/>
      <c r="AP2544" s="11"/>
      <c r="AQ2544" s="11"/>
      <c r="AR2544" s="11"/>
      <c r="AS2544" s="11"/>
      <c r="AT2544" s="11"/>
      <c r="AU2544" s="11"/>
      <c r="AV2544" s="11"/>
      <c r="AW2544" s="11"/>
      <c r="AX2544" s="11"/>
      <c r="AY2544" s="11"/>
      <c r="AZ2544" s="11"/>
      <c r="BA2544" s="11"/>
      <c r="BB2544" s="11"/>
      <c r="BC2544" s="11"/>
      <c r="BD2544" s="11"/>
      <c r="BE2544" s="11"/>
      <c r="BF2544" s="11"/>
      <c r="BG2544" s="11"/>
      <c r="BH2544" s="11"/>
      <c r="BI2544" s="11"/>
      <c r="BJ2544" s="11"/>
      <c r="BK2544" s="11"/>
      <c r="BL2544" s="11"/>
      <c r="BM2544" s="11"/>
      <c r="BN2544" s="11"/>
      <c r="BO2544" s="11"/>
      <c r="BP2544" s="11"/>
      <c r="BQ2544" s="11"/>
      <c r="BR2544" s="11"/>
      <c r="BS2544" s="11"/>
      <c r="BT2544" s="11"/>
      <c r="BU2544" s="11"/>
      <c r="BV2544" s="11"/>
      <c r="BW2544" s="11"/>
    </row>
    <row r="2545" spans="1:78" x14ac:dyDescent="0.2">
      <c r="A2545" s="11" t="s">
        <v>1700</v>
      </c>
      <c r="B2545" s="11"/>
      <c r="C2545" s="11" t="s">
        <v>1482</v>
      </c>
      <c r="D2545" s="11" t="s">
        <v>64</v>
      </c>
      <c r="E2545" s="11" t="s">
        <v>269</v>
      </c>
      <c r="F2545" s="11"/>
      <c r="G2545" s="11" t="s">
        <v>282</v>
      </c>
      <c r="H2545" s="11"/>
      <c r="I2545" s="11"/>
      <c r="J2545" s="11"/>
      <c r="K2545" s="11"/>
      <c r="L2545" s="11"/>
      <c r="M2545" s="11"/>
      <c r="N2545" s="11"/>
      <c r="O2545" s="11"/>
      <c r="P2545" s="11"/>
      <c r="Q2545" s="11"/>
      <c r="R2545" s="11"/>
      <c r="S2545" s="11"/>
      <c r="T2545" s="11"/>
      <c r="U2545" s="11"/>
      <c r="V2545" s="11"/>
      <c r="W2545" s="11"/>
      <c r="X2545" s="11"/>
      <c r="Y2545" s="11"/>
      <c r="Z2545" s="11"/>
      <c r="AA2545" s="11"/>
      <c r="AB2545" s="11"/>
      <c r="AC2545" s="11"/>
      <c r="AD2545" s="11"/>
      <c r="AE2545" s="11"/>
      <c r="AF2545" s="11"/>
      <c r="AG2545" s="11"/>
      <c r="AH2545" s="11"/>
      <c r="AI2545" s="11"/>
      <c r="AJ2545" s="11"/>
      <c r="AK2545" s="11"/>
      <c r="AL2545" s="11"/>
      <c r="AM2545" s="11"/>
      <c r="AN2545" s="11"/>
      <c r="AO2545" s="11"/>
      <c r="AP2545" s="11"/>
      <c r="AQ2545" s="11"/>
      <c r="AR2545" s="11"/>
      <c r="AS2545" s="11"/>
      <c r="AT2545" s="11"/>
      <c r="AU2545" s="11"/>
      <c r="AV2545" s="11"/>
      <c r="AW2545" s="11"/>
      <c r="AX2545" s="11"/>
      <c r="AY2545" s="11"/>
      <c r="AZ2545" s="11"/>
      <c r="BA2545" s="11"/>
      <c r="BB2545" s="11"/>
      <c r="BC2545" s="11"/>
      <c r="BD2545" s="11"/>
      <c r="BE2545" s="11"/>
      <c r="BF2545" s="11"/>
      <c r="BG2545" s="11"/>
      <c r="BH2545" s="11"/>
      <c r="BI2545" s="11"/>
      <c r="BJ2545" s="11"/>
      <c r="BK2545" s="11"/>
      <c r="BL2545" s="11"/>
      <c r="BM2545" s="11"/>
      <c r="BN2545" s="11"/>
      <c r="BO2545" s="11"/>
      <c r="BP2545" s="11"/>
      <c r="BQ2545" s="11"/>
      <c r="BR2545" s="11"/>
      <c r="BS2545" s="11"/>
      <c r="BT2545" s="11"/>
      <c r="BU2545" s="11"/>
      <c r="BV2545" s="11"/>
      <c r="BW2545" s="11"/>
    </row>
    <row r="2546" spans="1:78" x14ac:dyDescent="0.2">
      <c r="A2546" s="11" t="s">
        <v>1700</v>
      </c>
      <c r="B2546" s="11"/>
      <c r="C2546" s="11" t="s">
        <v>1482</v>
      </c>
      <c r="D2546" s="11" t="s">
        <v>64</v>
      </c>
      <c r="E2546" s="11" t="s">
        <v>341</v>
      </c>
      <c r="F2546" s="11" t="s">
        <v>342</v>
      </c>
      <c r="G2546" s="11" t="s">
        <v>341</v>
      </c>
      <c r="H2546" s="11" t="s">
        <v>342</v>
      </c>
      <c r="I2546" s="11"/>
      <c r="J2546" s="11"/>
      <c r="K2546" s="11"/>
      <c r="L2546" s="11"/>
      <c r="M2546" s="11"/>
      <c r="N2546" s="11"/>
      <c r="O2546" s="11"/>
      <c r="P2546" s="11"/>
      <c r="Q2546" s="11"/>
      <c r="R2546" s="11"/>
      <c r="S2546" s="11"/>
      <c r="T2546" s="11"/>
      <c r="U2546" s="11"/>
      <c r="V2546" s="11"/>
      <c r="W2546" s="11"/>
      <c r="X2546" s="11"/>
      <c r="Y2546" s="11"/>
      <c r="Z2546" s="11"/>
      <c r="AA2546" s="11"/>
      <c r="AB2546" s="11"/>
      <c r="AC2546" s="11"/>
      <c r="AD2546" s="11"/>
      <c r="AE2546" s="11"/>
      <c r="AF2546" s="11"/>
      <c r="AG2546" s="11"/>
      <c r="AH2546" s="11"/>
      <c r="AI2546" s="11"/>
      <c r="AJ2546" s="11"/>
      <c r="AK2546" s="11"/>
      <c r="AL2546" s="11"/>
      <c r="AM2546" s="11"/>
      <c r="AN2546" s="11"/>
      <c r="AO2546" s="11"/>
      <c r="AP2546" s="11"/>
      <c r="AQ2546" s="11"/>
      <c r="AR2546" s="11"/>
      <c r="AS2546" s="11"/>
      <c r="AT2546" s="11"/>
      <c r="AU2546" s="11"/>
      <c r="AV2546" s="11"/>
      <c r="AW2546" s="11"/>
      <c r="AX2546" s="11"/>
      <c r="AY2546" s="11"/>
      <c r="AZ2546" s="11"/>
      <c r="BA2546" s="11"/>
      <c r="BB2546" s="11"/>
      <c r="BC2546" s="11"/>
      <c r="BD2546" s="11"/>
      <c r="BE2546" s="11"/>
      <c r="BF2546" s="11"/>
      <c r="BG2546" s="11"/>
      <c r="BH2546" s="11"/>
      <c r="BI2546" s="11"/>
      <c r="BJ2546" s="11"/>
      <c r="BK2546" s="11"/>
      <c r="BL2546" s="11"/>
      <c r="BM2546" s="11"/>
      <c r="BN2546" s="11"/>
      <c r="BO2546" s="11"/>
      <c r="BP2546" s="11"/>
      <c r="BQ2546" s="11"/>
      <c r="BR2546" s="11"/>
      <c r="BS2546" s="11"/>
      <c r="BT2546" s="11"/>
      <c r="BU2546" s="11"/>
      <c r="BV2546" s="11"/>
      <c r="BW2546" s="11"/>
    </row>
    <row r="2547" spans="1:78" x14ac:dyDescent="0.2">
      <c r="A2547" t="s">
        <v>340</v>
      </c>
      <c r="B2547" t="s">
        <v>154</v>
      </c>
      <c r="C2547" t="s">
        <v>1482</v>
      </c>
      <c r="D2547" t="s">
        <v>64</v>
      </c>
      <c r="E2547" t="s">
        <v>341</v>
      </c>
      <c r="F2547" t="s">
        <v>342</v>
      </c>
      <c r="G2547" t="s">
        <v>343</v>
      </c>
      <c r="H2547" t="s">
        <v>342</v>
      </c>
      <c r="Q2547">
        <v>6</v>
      </c>
      <c r="T2547">
        <v>4</v>
      </c>
      <c r="Y2547">
        <v>7</v>
      </c>
      <c r="AB2547">
        <v>8</v>
      </c>
      <c r="AC2547">
        <v>7.5</v>
      </c>
      <c r="AF2547">
        <v>10</v>
      </c>
      <c r="AG2547">
        <v>5.5</v>
      </c>
      <c r="AJ2547">
        <v>8</v>
      </c>
      <c r="BQ2547" t="s">
        <v>344</v>
      </c>
      <c r="BR2547" t="s">
        <v>67</v>
      </c>
      <c r="BS2547"/>
      <c r="BT2547" t="s">
        <v>345</v>
      </c>
      <c r="BU2547">
        <v>3142</v>
      </c>
      <c r="BV2547" t="s">
        <v>69</v>
      </c>
      <c r="BW2547" t="s">
        <v>345</v>
      </c>
    </row>
    <row r="2548" spans="1:78" x14ac:dyDescent="0.2">
      <c r="A2548" s="11" t="s">
        <v>1700</v>
      </c>
      <c r="B2548" s="11"/>
      <c r="C2548" s="11" t="s">
        <v>1482</v>
      </c>
      <c r="D2548" s="11" t="s">
        <v>64</v>
      </c>
      <c r="E2548" s="11" t="s">
        <v>341</v>
      </c>
      <c r="F2548" s="11" t="s">
        <v>346</v>
      </c>
      <c r="G2548" s="11" t="s">
        <v>341</v>
      </c>
      <c r="H2548" s="11" t="s">
        <v>346</v>
      </c>
      <c r="I2548" s="11"/>
      <c r="J2548" s="11"/>
      <c r="K2548" s="11"/>
      <c r="L2548" s="11"/>
      <c r="M2548" s="11"/>
      <c r="N2548" s="11"/>
      <c r="O2548" s="11"/>
      <c r="P2548" s="11"/>
      <c r="Q2548" s="11"/>
      <c r="R2548" s="11"/>
      <c r="S2548" s="11"/>
      <c r="T2548" s="11"/>
      <c r="U2548" s="11"/>
      <c r="V2548" s="11"/>
      <c r="W2548" s="11"/>
      <c r="X2548" s="11"/>
      <c r="Y2548" s="11"/>
      <c r="Z2548" s="11"/>
      <c r="AA2548" s="11"/>
      <c r="AB2548" s="11"/>
      <c r="AC2548" s="11"/>
      <c r="AD2548" s="11"/>
      <c r="AE2548" s="11"/>
      <c r="AF2548" s="11"/>
      <c r="AG2548" s="11"/>
      <c r="AH2548" s="11"/>
      <c r="AI2548" s="11"/>
      <c r="AJ2548" s="11"/>
      <c r="AK2548" s="11"/>
      <c r="AL2548" s="11"/>
      <c r="AM2548" s="11"/>
      <c r="AN2548" s="11"/>
      <c r="AO2548" s="11"/>
      <c r="AP2548" s="11"/>
      <c r="AQ2548" s="11"/>
      <c r="AR2548" s="11"/>
      <c r="AS2548" s="11"/>
      <c r="AT2548" s="11"/>
      <c r="AU2548" s="11"/>
      <c r="AV2548" s="11"/>
      <c r="AW2548" s="11"/>
      <c r="AX2548" s="11"/>
      <c r="AY2548" s="11"/>
      <c r="AZ2548" s="11"/>
      <c r="BA2548" s="11"/>
      <c r="BB2548" s="11"/>
      <c r="BC2548" s="11"/>
      <c r="BD2548" s="11"/>
      <c r="BE2548" s="11"/>
      <c r="BF2548" s="11"/>
      <c r="BG2548" s="11"/>
      <c r="BH2548" s="11"/>
      <c r="BI2548" s="11"/>
      <c r="BJ2548" s="11"/>
      <c r="BK2548" s="11"/>
      <c r="BL2548" s="11"/>
      <c r="BM2548" s="11"/>
      <c r="BN2548" s="11"/>
      <c r="BO2548" s="11"/>
      <c r="BP2548" s="11"/>
      <c r="BQ2548" s="11"/>
      <c r="BR2548" s="11"/>
      <c r="BS2548" s="11"/>
      <c r="BT2548" s="11"/>
      <c r="BU2548" s="11"/>
      <c r="BV2548" s="11"/>
      <c r="BW2548" s="11"/>
    </row>
    <row r="2549" spans="1:78" x14ac:dyDescent="0.2">
      <c r="A2549" t="s">
        <v>2251</v>
      </c>
      <c r="B2549" t="s">
        <v>322</v>
      </c>
      <c r="C2549" t="s">
        <v>1482</v>
      </c>
      <c r="D2549" t="s">
        <v>64</v>
      </c>
      <c r="E2549" t="s">
        <v>341</v>
      </c>
      <c r="F2549" t="s">
        <v>346</v>
      </c>
      <c r="G2549" t="s">
        <v>341</v>
      </c>
      <c r="H2549" t="s">
        <v>346</v>
      </c>
      <c r="AK2549">
        <v>3.1</v>
      </c>
      <c r="AN2549">
        <v>1.3</v>
      </c>
      <c r="AS2549">
        <v>4.2</v>
      </c>
      <c r="AT2549">
        <v>1.9</v>
      </c>
      <c r="AU2549">
        <v>2.1</v>
      </c>
      <c r="AV2549">
        <v>2.1</v>
      </c>
      <c r="AW2549">
        <v>4.2</v>
      </c>
      <c r="AZ2549">
        <v>2.8</v>
      </c>
      <c r="BA2549">
        <v>4.5</v>
      </c>
      <c r="BD2549">
        <v>3.2</v>
      </c>
      <c r="BH2549">
        <v>3</v>
      </c>
      <c r="BR2549" t="s">
        <v>67</v>
      </c>
      <c r="BS2549" s="1">
        <v>44820</v>
      </c>
      <c r="BT2549" t="s">
        <v>2252</v>
      </c>
      <c r="BU2549">
        <v>6583</v>
      </c>
      <c r="BV2549" t="s">
        <v>60</v>
      </c>
      <c r="BW2549" t="s">
        <v>2252</v>
      </c>
    </row>
    <row r="2550" spans="1:78" x14ac:dyDescent="0.2">
      <c r="A2550" s="11" t="s">
        <v>1700</v>
      </c>
      <c r="B2550" s="11"/>
      <c r="C2550" s="11" t="s">
        <v>1482</v>
      </c>
      <c r="D2550" s="11" t="s">
        <v>64</v>
      </c>
      <c r="E2550" s="11" t="s">
        <v>341</v>
      </c>
      <c r="F2550" s="11" t="s">
        <v>1549</v>
      </c>
      <c r="G2550" s="11" t="s">
        <v>341</v>
      </c>
      <c r="H2550" s="11" t="s">
        <v>1549</v>
      </c>
      <c r="I2550" s="11"/>
      <c r="J2550" s="11"/>
      <c r="K2550" s="11"/>
      <c r="L2550" s="11"/>
      <c r="M2550" s="11"/>
      <c r="N2550" s="11"/>
      <c r="O2550" s="11"/>
      <c r="P2550" s="11"/>
      <c r="Q2550" s="11"/>
      <c r="R2550" s="11"/>
      <c r="S2550" s="11"/>
      <c r="T2550" s="11"/>
      <c r="U2550" s="11"/>
      <c r="V2550" s="11"/>
      <c r="W2550" s="11"/>
      <c r="X2550" s="11"/>
      <c r="Y2550" s="11"/>
      <c r="Z2550" s="11"/>
      <c r="AA2550" s="11"/>
      <c r="AB2550" s="11"/>
      <c r="AC2550" s="11"/>
      <c r="AD2550" s="11"/>
      <c r="AE2550" s="11"/>
      <c r="AF2550" s="11"/>
      <c r="AG2550" s="11"/>
      <c r="AH2550" s="11"/>
      <c r="AI2550" s="11"/>
      <c r="AJ2550" s="11"/>
      <c r="AK2550" s="11"/>
      <c r="AL2550" s="11"/>
      <c r="AM2550" s="11"/>
      <c r="AN2550" s="11"/>
      <c r="AO2550" s="11"/>
      <c r="AP2550" s="11"/>
      <c r="AQ2550" s="11"/>
      <c r="AR2550" s="11"/>
      <c r="AS2550" s="11"/>
      <c r="AT2550" s="11"/>
      <c r="AU2550" s="11"/>
      <c r="AV2550" s="11"/>
      <c r="AW2550" s="11"/>
      <c r="AX2550" s="11"/>
      <c r="AY2550" s="11"/>
      <c r="AZ2550" s="11"/>
      <c r="BA2550" s="11"/>
      <c r="BB2550" s="11"/>
      <c r="BC2550" s="11"/>
      <c r="BD2550" s="11"/>
      <c r="BE2550" s="11"/>
      <c r="BF2550" s="11"/>
      <c r="BG2550" s="11"/>
      <c r="BH2550" s="11"/>
      <c r="BI2550" s="11"/>
      <c r="BJ2550" s="11"/>
      <c r="BK2550" s="11"/>
      <c r="BL2550" s="11"/>
      <c r="BM2550" s="11"/>
      <c r="BN2550" s="11"/>
      <c r="BO2550" s="11"/>
      <c r="BP2550" s="11"/>
      <c r="BQ2550" s="11"/>
      <c r="BR2550" s="11"/>
      <c r="BS2550" s="11"/>
      <c r="BT2550" s="11"/>
      <c r="BU2550" s="11"/>
      <c r="BV2550" s="11"/>
      <c r="BW2550" s="11"/>
    </row>
    <row r="2551" spans="1:78" x14ac:dyDescent="0.2">
      <c r="A2551" s="11" t="s">
        <v>1700</v>
      </c>
      <c r="B2551" s="11"/>
      <c r="C2551" s="11" t="s">
        <v>1482</v>
      </c>
      <c r="D2551" s="11" t="s">
        <v>64</v>
      </c>
      <c r="E2551" s="11" t="s">
        <v>341</v>
      </c>
      <c r="F2551" s="11" t="s">
        <v>797</v>
      </c>
      <c r="G2551" s="11" t="s">
        <v>341</v>
      </c>
      <c r="H2551" s="11" t="s">
        <v>797</v>
      </c>
      <c r="I2551" s="11"/>
      <c r="J2551" s="11"/>
      <c r="K2551" s="11"/>
      <c r="L2551" s="11"/>
      <c r="M2551" s="11"/>
      <c r="N2551" s="11"/>
      <c r="O2551" s="11"/>
      <c r="P2551" s="11"/>
      <c r="Q2551" s="11"/>
      <c r="R2551" s="11"/>
      <c r="S2551" s="11"/>
      <c r="T2551" s="11"/>
      <c r="U2551" s="11"/>
      <c r="V2551" s="11"/>
      <c r="W2551" s="11"/>
      <c r="X2551" s="11"/>
      <c r="Y2551" s="11"/>
      <c r="Z2551" s="11"/>
      <c r="AA2551" s="11"/>
      <c r="AB2551" s="11"/>
      <c r="AC2551" s="11"/>
      <c r="AD2551" s="11"/>
      <c r="AE2551" s="11"/>
      <c r="AF2551" s="11"/>
      <c r="AG2551" s="11"/>
      <c r="AH2551" s="11"/>
      <c r="AI2551" s="11"/>
      <c r="AJ2551" s="11"/>
      <c r="AK2551" s="11"/>
      <c r="AL2551" s="11"/>
      <c r="AM2551" s="11"/>
      <c r="AN2551" s="11"/>
      <c r="AO2551" s="11"/>
      <c r="AP2551" s="11"/>
      <c r="AQ2551" s="11"/>
      <c r="AR2551" s="11"/>
      <c r="AS2551" s="11"/>
      <c r="AT2551" s="11"/>
      <c r="AU2551" s="11"/>
      <c r="AV2551" s="11"/>
      <c r="AW2551" s="11"/>
      <c r="AX2551" s="11"/>
      <c r="AY2551" s="11"/>
      <c r="AZ2551" s="11"/>
      <c r="BA2551" s="11"/>
      <c r="BB2551" s="11"/>
      <c r="BC2551" s="11"/>
      <c r="BD2551" s="11"/>
      <c r="BE2551" s="11"/>
      <c r="BF2551" s="11"/>
      <c r="BG2551" s="11"/>
      <c r="BH2551" s="11"/>
      <c r="BI2551" s="11"/>
      <c r="BJ2551" s="11"/>
      <c r="BK2551" s="11"/>
      <c r="BL2551" s="11"/>
      <c r="BM2551" s="11"/>
      <c r="BN2551" s="11"/>
      <c r="BO2551" s="11"/>
      <c r="BP2551" s="11"/>
      <c r="BQ2551" s="11"/>
      <c r="BR2551" s="11"/>
      <c r="BS2551" s="11"/>
      <c r="BT2551" s="11"/>
      <c r="BU2551" s="11"/>
      <c r="BV2551" s="11"/>
      <c r="BW2551" s="11"/>
    </row>
    <row r="2552" spans="1:78" s="10" customFormat="1" x14ac:dyDescent="0.2">
      <c r="A2552" s="10" t="s">
        <v>2594</v>
      </c>
      <c r="C2552" s="10" t="s">
        <v>1482</v>
      </c>
      <c r="D2552" s="10" t="s">
        <v>64</v>
      </c>
      <c r="E2552" s="10" t="s">
        <v>341</v>
      </c>
      <c r="F2552" s="10" t="s">
        <v>267</v>
      </c>
      <c r="G2552" s="10" t="s">
        <v>2592</v>
      </c>
      <c r="H2552" s="10" t="s">
        <v>267</v>
      </c>
      <c r="BR2552" s="10" t="s">
        <v>67</v>
      </c>
      <c r="BS2552" s="12">
        <v>44827</v>
      </c>
      <c r="BT2552" s="10" t="s">
        <v>2590</v>
      </c>
      <c r="BU2552" s="10">
        <v>1985</v>
      </c>
      <c r="BV2552" s="10" t="s">
        <v>60</v>
      </c>
      <c r="BX2552"/>
      <c r="BY2552"/>
      <c r="BZ2552"/>
    </row>
    <row r="2553" spans="1:78" s="10" customFormat="1" x14ac:dyDescent="0.2">
      <c r="A2553" s="10" t="s">
        <v>2595</v>
      </c>
      <c r="C2553" s="10" t="s">
        <v>1482</v>
      </c>
      <c r="D2553" s="10" t="s">
        <v>64</v>
      </c>
      <c r="E2553" s="10" t="s">
        <v>341</v>
      </c>
      <c r="F2553" s="10" t="s">
        <v>267</v>
      </c>
      <c r="G2553" s="10" t="s">
        <v>2592</v>
      </c>
      <c r="H2553" s="10" t="s">
        <v>267</v>
      </c>
      <c r="BR2553" s="10" t="s">
        <v>67</v>
      </c>
      <c r="BS2553" s="12">
        <v>44827</v>
      </c>
      <c r="BT2553" s="10" t="s">
        <v>2590</v>
      </c>
      <c r="BU2553" s="10">
        <v>1985</v>
      </c>
      <c r="BX2553"/>
      <c r="BY2553"/>
      <c r="BZ2553"/>
    </row>
    <row r="2554" spans="1:78" s="10" customFormat="1" x14ac:dyDescent="0.2">
      <c r="A2554" s="11" t="s">
        <v>1700</v>
      </c>
      <c r="B2554" s="11"/>
      <c r="C2554" s="11" t="s">
        <v>1482</v>
      </c>
      <c r="D2554" s="11" t="s">
        <v>64</v>
      </c>
      <c r="E2554" s="11" t="s">
        <v>341</v>
      </c>
      <c r="F2554" s="11"/>
      <c r="G2554" s="11" t="s">
        <v>341</v>
      </c>
      <c r="H2554" s="11"/>
      <c r="I2554" s="11"/>
      <c r="J2554" s="11"/>
      <c r="K2554" s="11"/>
      <c r="L2554" s="11"/>
      <c r="M2554" s="11"/>
      <c r="N2554" s="11"/>
      <c r="O2554" s="11"/>
      <c r="P2554" s="11"/>
      <c r="Q2554" s="11"/>
      <c r="R2554" s="11"/>
      <c r="S2554" s="11"/>
      <c r="T2554" s="11"/>
      <c r="U2554" s="11"/>
      <c r="V2554" s="11"/>
      <c r="W2554" s="11"/>
      <c r="X2554" s="11"/>
      <c r="Y2554" s="11"/>
      <c r="Z2554" s="11"/>
      <c r="AA2554" s="11"/>
      <c r="AB2554" s="11"/>
      <c r="AC2554" s="11"/>
      <c r="AD2554" s="11"/>
      <c r="AE2554" s="11"/>
      <c r="AF2554" s="11"/>
      <c r="AG2554" s="11"/>
      <c r="AH2554" s="11"/>
      <c r="AI2554" s="11"/>
      <c r="AJ2554" s="11"/>
      <c r="AK2554" s="11"/>
      <c r="AL2554" s="11"/>
      <c r="AM2554" s="11"/>
      <c r="AN2554" s="11"/>
      <c r="AO2554" s="11"/>
      <c r="AP2554" s="11"/>
      <c r="AQ2554" s="11"/>
      <c r="AR2554" s="11"/>
      <c r="AS2554" s="11"/>
      <c r="AT2554" s="11"/>
      <c r="AU2554" s="11"/>
      <c r="AV2554" s="11"/>
      <c r="AW2554" s="11"/>
      <c r="AX2554" s="11"/>
      <c r="AY2554" s="11"/>
      <c r="AZ2554" s="11"/>
      <c r="BA2554" s="11"/>
      <c r="BB2554" s="11"/>
      <c r="BC2554" s="11"/>
      <c r="BD2554" s="11"/>
      <c r="BE2554" s="11"/>
      <c r="BF2554" s="11"/>
      <c r="BG2554" s="11"/>
      <c r="BH2554" s="11"/>
      <c r="BI2554" s="11"/>
      <c r="BJ2554" s="11"/>
      <c r="BK2554" s="11"/>
      <c r="BL2554" s="11"/>
      <c r="BM2554" s="11"/>
      <c r="BN2554" s="11"/>
      <c r="BO2554" s="11"/>
      <c r="BP2554" s="11"/>
      <c r="BQ2554" s="11"/>
      <c r="BR2554" s="11"/>
      <c r="BS2554" s="11"/>
      <c r="BT2554" s="11"/>
      <c r="BU2554" s="11"/>
      <c r="BV2554" s="11"/>
      <c r="BW2554" s="11"/>
      <c r="BX2554"/>
      <c r="BY2554"/>
      <c r="BZ2554"/>
    </row>
    <row r="2555" spans="1:78" s="10" customFormat="1" x14ac:dyDescent="0.2">
      <c r="A2555" s="11" t="s">
        <v>1700</v>
      </c>
      <c r="B2555" s="11"/>
      <c r="C2555" s="11" t="s">
        <v>1482</v>
      </c>
      <c r="D2555" s="11" t="s">
        <v>64</v>
      </c>
      <c r="E2555" s="11" t="s">
        <v>343</v>
      </c>
      <c r="F2555" s="11" t="s">
        <v>364</v>
      </c>
      <c r="G2555" s="11" t="s">
        <v>343</v>
      </c>
      <c r="H2555" s="11" t="s">
        <v>364</v>
      </c>
      <c r="I2555" s="11"/>
      <c r="J2555" s="11"/>
      <c r="K2555" s="11"/>
      <c r="L2555" s="11"/>
      <c r="M2555" s="11"/>
      <c r="N2555" s="11"/>
      <c r="O2555" s="11"/>
      <c r="P2555" s="11"/>
      <c r="Q2555" s="11"/>
      <c r="R2555" s="11"/>
      <c r="S2555" s="11"/>
      <c r="T2555" s="11"/>
      <c r="U2555" s="11"/>
      <c r="V2555" s="11"/>
      <c r="W2555" s="11"/>
      <c r="X2555" s="11"/>
      <c r="Y2555" s="11"/>
      <c r="Z2555" s="11"/>
      <c r="AA2555" s="11"/>
      <c r="AB2555" s="11"/>
      <c r="AC2555" s="11"/>
      <c r="AD2555" s="11"/>
      <c r="AE2555" s="11"/>
      <c r="AF2555" s="11"/>
      <c r="AG2555" s="11"/>
      <c r="AH2555" s="11"/>
      <c r="AI2555" s="11"/>
      <c r="AJ2555" s="11"/>
      <c r="AK2555" s="11"/>
      <c r="AL2555" s="11"/>
      <c r="AM2555" s="11"/>
      <c r="AN2555" s="11"/>
      <c r="AO2555" s="11"/>
      <c r="AP2555" s="11"/>
      <c r="AQ2555" s="11"/>
      <c r="AR2555" s="11"/>
      <c r="AS2555" s="11"/>
      <c r="AT2555" s="11"/>
      <c r="AU2555" s="11"/>
      <c r="AV2555" s="11"/>
      <c r="AW2555" s="11"/>
      <c r="AX2555" s="11"/>
      <c r="AY2555" s="11"/>
      <c r="AZ2555" s="11"/>
      <c r="BA2555" s="11"/>
      <c r="BB2555" s="11"/>
      <c r="BC2555" s="11"/>
      <c r="BD2555" s="11"/>
      <c r="BE2555" s="11"/>
      <c r="BF2555" s="11"/>
      <c r="BG2555" s="11"/>
      <c r="BH2555" s="11"/>
      <c r="BI2555" s="11"/>
      <c r="BJ2555" s="11"/>
      <c r="BK2555" s="11"/>
      <c r="BL2555" s="11"/>
      <c r="BM2555" s="11"/>
      <c r="BN2555" s="11"/>
      <c r="BO2555" s="11"/>
      <c r="BP2555" s="11"/>
      <c r="BQ2555" s="11"/>
      <c r="BR2555" s="11"/>
      <c r="BS2555" s="11"/>
      <c r="BT2555" s="11"/>
      <c r="BU2555" s="11"/>
      <c r="BV2555" s="11"/>
      <c r="BW2555" s="11"/>
      <c r="BX2555"/>
      <c r="BY2555"/>
      <c r="BZ2555"/>
    </row>
    <row r="2556" spans="1:78" s="10" customFormat="1" x14ac:dyDescent="0.2">
      <c r="A2556" t="s">
        <v>94</v>
      </c>
      <c r="B2556"/>
      <c r="C2556" t="s">
        <v>1482</v>
      </c>
      <c r="D2556" t="s">
        <v>64</v>
      </c>
      <c r="E2556" t="s">
        <v>343</v>
      </c>
      <c r="F2556" t="s">
        <v>364</v>
      </c>
      <c r="G2556" t="s">
        <v>343</v>
      </c>
      <c r="H2556" t="s">
        <v>364</v>
      </c>
      <c r="I2556"/>
      <c r="J2556"/>
      <c r="K2556"/>
      <c r="L2556"/>
      <c r="M2556"/>
      <c r="N2556"/>
      <c r="O2556"/>
      <c r="P2556"/>
      <c r="Q2556"/>
      <c r="R2556"/>
      <c r="S2556"/>
      <c r="T2556"/>
      <c r="U2556">
        <v>4.7</v>
      </c>
      <c r="V2556"/>
      <c r="W2556"/>
      <c r="X2556">
        <v>4.3</v>
      </c>
      <c r="Y2556"/>
      <c r="Z2556"/>
      <c r="AA2556"/>
      <c r="AB2556"/>
      <c r="AC2556"/>
      <c r="AD2556"/>
      <c r="AE2556"/>
      <c r="AF2556"/>
      <c r="AG2556"/>
      <c r="AH2556"/>
      <c r="AI2556"/>
      <c r="AJ2556"/>
      <c r="AK2556"/>
      <c r="AL2556"/>
      <c r="AM2556"/>
      <c r="AN2556"/>
      <c r="AO2556">
        <v>5.0999999999999996</v>
      </c>
      <c r="AP2556"/>
      <c r="AQ2556"/>
      <c r="AR2556">
        <v>2.5</v>
      </c>
      <c r="AS2556">
        <v>5.6</v>
      </c>
      <c r="AT2556"/>
      <c r="AU2556"/>
      <c r="AV2556">
        <v>2.7</v>
      </c>
      <c r="AW2556">
        <v>5.3</v>
      </c>
      <c r="AX2556"/>
      <c r="AY2556"/>
      <c r="AZ2556">
        <v>3.4</v>
      </c>
      <c r="BA2556"/>
      <c r="BB2556"/>
      <c r="BC2556"/>
      <c r="BD2556"/>
      <c r="BE2556"/>
      <c r="BF2556"/>
      <c r="BG2556"/>
      <c r="BH2556"/>
      <c r="BI2556"/>
      <c r="BJ2556"/>
      <c r="BK2556"/>
      <c r="BL2556"/>
      <c r="BM2556"/>
      <c r="BN2556"/>
      <c r="BO2556"/>
      <c r="BP2556"/>
      <c r="BQ2556"/>
      <c r="BR2556" t="s">
        <v>67</v>
      </c>
      <c r="BS2556"/>
      <c r="BT2556" t="s">
        <v>268</v>
      </c>
      <c r="BU2556">
        <v>1657</v>
      </c>
      <c r="BV2556"/>
      <c r="BW2556"/>
      <c r="BX2556"/>
      <c r="BY2556"/>
      <c r="BZ2556"/>
    </row>
    <row r="2557" spans="1:78" s="10" customFormat="1" x14ac:dyDescent="0.2">
      <c r="A2557" t="s">
        <v>365</v>
      </c>
      <c r="B2557"/>
      <c r="C2557" t="s">
        <v>1482</v>
      </c>
      <c r="D2557" t="s">
        <v>64</v>
      </c>
      <c r="E2557" t="s">
        <v>343</v>
      </c>
      <c r="F2557" t="s">
        <v>364</v>
      </c>
      <c r="G2557" t="s">
        <v>343</v>
      </c>
      <c r="H2557" t="s">
        <v>364</v>
      </c>
      <c r="I2557"/>
      <c r="J2557"/>
      <c r="K2557"/>
      <c r="L2557"/>
      <c r="M2557"/>
      <c r="N2557"/>
      <c r="O2557"/>
      <c r="P2557"/>
      <c r="Q2557"/>
      <c r="R2557"/>
      <c r="S2557"/>
      <c r="T2557"/>
      <c r="U2557"/>
      <c r="V2557"/>
      <c r="W2557"/>
      <c r="X2557"/>
      <c r="Y2557"/>
      <c r="Z2557"/>
      <c r="AA2557"/>
      <c r="AB2557">
        <v>5.5</v>
      </c>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t="s">
        <v>67</v>
      </c>
      <c r="BS2557"/>
      <c r="BT2557" t="s">
        <v>268</v>
      </c>
      <c r="BU2557">
        <v>1657</v>
      </c>
      <c r="BV2557"/>
      <c r="BW2557"/>
      <c r="BX2557"/>
      <c r="BY2557"/>
      <c r="BZ2557"/>
    </row>
    <row r="2558" spans="1:78" s="10" customFormat="1" x14ac:dyDescent="0.2">
      <c r="A2558" t="s">
        <v>366</v>
      </c>
      <c r="B2558"/>
      <c r="C2558" t="s">
        <v>1482</v>
      </c>
      <c r="D2558" t="s">
        <v>64</v>
      </c>
      <c r="E2558" t="s">
        <v>343</v>
      </c>
      <c r="F2558" t="s">
        <v>364</v>
      </c>
      <c r="G2558" t="s">
        <v>343</v>
      </c>
      <c r="H2558" t="s">
        <v>364</v>
      </c>
      <c r="I2558"/>
      <c r="J2558"/>
      <c r="K2558"/>
      <c r="L2558"/>
      <c r="M2558"/>
      <c r="N2558"/>
      <c r="O2558"/>
      <c r="P2558"/>
      <c r="Q2558"/>
      <c r="R2558"/>
      <c r="S2558"/>
      <c r="T2558"/>
      <c r="U2558"/>
      <c r="V2558"/>
      <c r="W2558"/>
      <c r="X2558"/>
      <c r="Y2558">
        <v>5.7</v>
      </c>
      <c r="Z2558"/>
      <c r="AA2558"/>
      <c r="AB2558">
        <v>5.9</v>
      </c>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t="s">
        <v>67</v>
      </c>
      <c r="BS2558"/>
      <c r="BT2558" t="s">
        <v>268</v>
      </c>
      <c r="BU2558">
        <v>1657</v>
      </c>
      <c r="BV2558"/>
      <c r="BW2558"/>
      <c r="BX2558"/>
      <c r="BY2558"/>
      <c r="BZ2558"/>
    </row>
    <row r="2559" spans="1:78" s="10" customFormat="1" x14ac:dyDescent="0.2">
      <c r="A2559" s="11" t="s">
        <v>1700</v>
      </c>
      <c r="B2559" s="11"/>
      <c r="C2559" s="11" t="s">
        <v>1482</v>
      </c>
      <c r="D2559" s="11" t="s">
        <v>64</v>
      </c>
      <c r="E2559" s="11" t="s">
        <v>343</v>
      </c>
      <c r="F2559" s="11" t="s">
        <v>367</v>
      </c>
      <c r="G2559" s="11" t="s">
        <v>343</v>
      </c>
      <c r="H2559" s="11" t="s">
        <v>367</v>
      </c>
      <c r="I2559" s="11"/>
      <c r="J2559" s="11"/>
      <c r="K2559" s="11"/>
      <c r="L2559" s="11"/>
      <c r="M2559" s="11"/>
      <c r="N2559" s="11"/>
      <c r="O2559" s="11"/>
      <c r="P2559" s="11"/>
      <c r="Q2559" s="11"/>
      <c r="R2559" s="11"/>
      <c r="S2559" s="11"/>
      <c r="T2559" s="11"/>
      <c r="U2559" s="11"/>
      <c r="V2559" s="11"/>
      <c r="W2559" s="11"/>
      <c r="X2559" s="11"/>
      <c r="Y2559" s="11"/>
      <c r="Z2559" s="11"/>
      <c r="AA2559" s="11"/>
      <c r="AB2559" s="11"/>
      <c r="AC2559" s="11"/>
      <c r="AD2559" s="11"/>
      <c r="AE2559" s="11"/>
      <c r="AF2559" s="11"/>
      <c r="AG2559" s="11"/>
      <c r="AH2559" s="11"/>
      <c r="AI2559" s="11"/>
      <c r="AJ2559" s="11"/>
      <c r="AK2559" s="11"/>
      <c r="AL2559" s="11"/>
      <c r="AM2559" s="11"/>
      <c r="AN2559" s="11"/>
      <c r="AO2559" s="11"/>
      <c r="AP2559" s="11"/>
      <c r="AQ2559" s="11"/>
      <c r="AR2559" s="11"/>
      <c r="AS2559" s="11"/>
      <c r="AT2559" s="11"/>
      <c r="AU2559" s="11"/>
      <c r="AV2559" s="11"/>
      <c r="AW2559" s="11"/>
      <c r="AX2559" s="11"/>
      <c r="AY2559" s="11"/>
      <c r="AZ2559" s="11"/>
      <c r="BA2559" s="11"/>
      <c r="BB2559" s="11"/>
      <c r="BC2559" s="11"/>
      <c r="BD2559" s="11"/>
      <c r="BE2559" s="11"/>
      <c r="BF2559" s="11"/>
      <c r="BG2559" s="11"/>
      <c r="BH2559" s="11"/>
      <c r="BI2559" s="11"/>
      <c r="BJ2559" s="11"/>
      <c r="BK2559" s="11"/>
      <c r="BL2559" s="11"/>
      <c r="BM2559" s="11"/>
      <c r="BN2559" s="11"/>
      <c r="BO2559" s="11"/>
      <c r="BP2559" s="11"/>
      <c r="BQ2559" s="11"/>
      <c r="BR2559" s="11"/>
      <c r="BS2559" s="11"/>
      <c r="BT2559" s="11"/>
      <c r="BU2559" s="11"/>
      <c r="BV2559" s="11"/>
      <c r="BW2559" s="11"/>
      <c r="BX2559"/>
      <c r="BY2559"/>
      <c r="BZ2559"/>
    </row>
    <row r="2560" spans="1:78" s="10" customFormat="1" ht="18" x14ac:dyDescent="0.2">
      <c r="A2560" t="s">
        <v>2262</v>
      </c>
      <c r="B2560"/>
      <c r="C2560" t="s">
        <v>1482</v>
      </c>
      <c r="D2560" t="s">
        <v>64</v>
      </c>
      <c r="E2560" t="s">
        <v>343</v>
      </c>
      <c r="F2560" t="s">
        <v>367</v>
      </c>
      <c r="G2560" t="s">
        <v>343</v>
      </c>
      <c r="H2560" t="s">
        <v>367</v>
      </c>
      <c r="I2560"/>
      <c r="J2560"/>
      <c r="K2560"/>
      <c r="L2560"/>
      <c r="M2560"/>
      <c r="N2560"/>
      <c r="O2560"/>
      <c r="P2560"/>
      <c r="Q2560"/>
      <c r="R2560"/>
      <c r="S2560"/>
      <c r="T2560"/>
      <c r="U2560"/>
      <c r="V2560"/>
      <c r="W2560"/>
      <c r="X2560"/>
      <c r="Y2560"/>
      <c r="Z2560"/>
      <c r="AA2560"/>
      <c r="AB2560"/>
      <c r="AC2560">
        <f>0.0082*1000</f>
        <v>8.2000000000000011</v>
      </c>
      <c r="AD2560"/>
      <c r="AE2560"/>
      <c r="AF2560">
        <f>0.0071*1000</f>
        <v>7.1000000000000005</v>
      </c>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t="s">
        <v>67</v>
      </c>
      <c r="BS2560" s="1">
        <v>44820</v>
      </c>
      <c r="BT2560" t="s">
        <v>2256</v>
      </c>
      <c r="BU2560" s="28">
        <v>82637</v>
      </c>
      <c r="BV2560" t="s">
        <v>60</v>
      </c>
      <c r="BW2560" t="s">
        <v>2256</v>
      </c>
      <c r="BX2560"/>
      <c r="BY2560"/>
      <c r="BZ2560"/>
    </row>
    <row r="2561" spans="1:78" s="10" customFormat="1" x14ac:dyDescent="0.2">
      <c r="A2561" s="10" t="s">
        <v>2190</v>
      </c>
      <c r="C2561" s="10" t="s">
        <v>1482</v>
      </c>
      <c r="D2561" s="10" t="s">
        <v>64</v>
      </c>
      <c r="E2561" s="10" t="s">
        <v>343</v>
      </c>
      <c r="F2561" s="10" t="s">
        <v>367</v>
      </c>
      <c r="G2561" s="10" t="s">
        <v>343</v>
      </c>
      <c r="H2561" s="10" t="s">
        <v>367</v>
      </c>
      <c r="BR2561" s="10" t="s">
        <v>67</v>
      </c>
      <c r="BS2561" s="12">
        <v>44819</v>
      </c>
      <c r="BT2561" s="10" t="s">
        <v>2191</v>
      </c>
      <c r="BU2561" s="10">
        <v>3649</v>
      </c>
      <c r="BV2561" s="10" t="s">
        <v>60</v>
      </c>
      <c r="BW2561" s="10" t="s">
        <v>2191</v>
      </c>
      <c r="BX2561"/>
      <c r="BY2561"/>
      <c r="BZ2561"/>
    </row>
    <row r="2562" spans="1:78" s="10" customFormat="1" x14ac:dyDescent="0.2">
      <c r="A2562" s="6" t="s">
        <v>741</v>
      </c>
      <c r="B2562" s="6"/>
      <c r="C2562" s="6" t="s">
        <v>1482</v>
      </c>
      <c r="D2562" s="6" t="s">
        <v>64</v>
      </c>
      <c r="E2562" s="6" t="s">
        <v>343</v>
      </c>
      <c r="F2562" s="6" t="s">
        <v>367</v>
      </c>
      <c r="G2562" s="6" t="s">
        <v>343</v>
      </c>
      <c r="H2562" s="6" t="s">
        <v>367</v>
      </c>
      <c r="I2562" s="6"/>
      <c r="J2562" s="6"/>
      <c r="K2562" s="6"/>
      <c r="L2562" s="6"/>
      <c r="M2562" s="6"/>
      <c r="N2562" s="6"/>
      <c r="O2562" s="6"/>
      <c r="P2562" s="6"/>
      <c r="Q2562" s="6"/>
      <c r="R2562" s="6"/>
      <c r="S2562" s="6"/>
      <c r="T2562" s="6"/>
      <c r="U2562" s="6"/>
      <c r="V2562" s="6"/>
      <c r="W2562" s="6"/>
      <c r="X2562" s="6"/>
      <c r="Y2562" s="6"/>
      <c r="Z2562" s="6"/>
      <c r="AA2562" s="6"/>
      <c r="AB2562" s="6"/>
      <c r="AC2562" s="6"/>
      <c r="AD2562" s="6"/>
      <c r="AE2562" s="6"/>
      <c r="AF2562" s="6"/>
      <c r="AG2562" s="6"/>
      <c r="AH2562" s="6"/>
      <c r="AI2562" s="6"/>
      <c r="AJ2562" s="6"/>
      <c r="AK2562" s="6"/>
      <c r="AL2562" s="6"/>
      <c r="AM2562" s="6"/>
      <c r="AN2562" s="6"/>
      <c r="AO2562" s="6"/>
      <c r="AP2562" s="6"/>
      <c r="AQ2562" s="6"/>
      <c r="AR2562" s="6"/>
      <c r="AS2562" s="6"/>
      <c r="AT2562" s="6"/>
      <c r="AU2562" s="6"/>
      <c r="AV2562" s="6"/>
      <c r="AW2562" s="6"/>
      <c r="AX2562" s="6"/>
      <c r="AY2562" s="6"/>
      <c r="AZ2562" s="6"/>
      <c r="BA2562" s="6"/>
      <c r="BB2562" s="6"/>
      <c r="BC2562" s="6"/>
      <c r="BD2562" s="6"/>
      <c r="BE2562" s="6">
        <v>7</v>
      </c>
      <c r="BF2562" s="6"/>
      <c r="BG2562" s="6"/>
      <c r="BH2562" s="6"/>
      <c r="BI2562" s="6"/>
      <c r="BJ2562" s="6">
        <v>20.5</v>
      </c>
      <c r="BK2562" s="6"/>
      <c r="BL2562" s="6"/>
      <c r="BM2562" s="6"/>
      <c r="BN2562" s="6"/>
      <c r="BO2562" s="6"/>
      <c r="BP2562" s="6">
        <v>43</v>
      </c>
      <c r="BQ2562" s="6"/>
      <c r="BR2562" s="6" t="s">
        <v>67</v>
      </c>
      <c r="BS2562" s="7">
        <v>44964</v>
      </c>
      <c r="BT2562" s="6" t="s">
        <v>3669</v>
      </c>
      <c r="BU2562" s="58" t="s">
        <v>3702</v>
      </c>
      <c r="BV2562" s="6"/>
      <c r="BW2562" s="6"/>
      <c r="BX2562" s="6"/>
      <c r="BY2562" s="6"/>
      <c r="BZ2562" s="6"/>
    </row>
    <row r="2563" spans="1:78" s="10" customFormat="1" x14ac:dyDescent="0.2">
      <c r="A2563" t="s">
        <v>370</v>
      </c>
      <c r="B2563"/>
      <c r="C2563" t="s">
        <v>1482</v>
      </c>
      <c r="D2563" t="s">
        <v>64</v>
      </c>
      <c r="E2563" t="s">
        <v>343</v>
      </c>
      <c r="F2563" t="s">
        <v>367</v>
      </c>
      <c r="G2563" t="s">
        <v>343</v>
      </c>
      <c r="H2563" t="s">
        <v>367</v>
      </c>
      <c r="I2563"/>
      <c r="J2563"/>
      <c r="K2563"/>
      <c r="L2563"/>
      <c r="M2563"/>
      <c r="N2563"/>
      <c r="O2563"/>
      <c r="P2563"/>
      <c r="Q2563"/>
      <c r="R2563"/>
      <c r="S2563"/>
      <c r="T2563"/>
      <c r="U2563"/>
      <c r="V2563"/>
      <c r="W2563"/>
      <c r="X2563"/>
      <c r="Y2563"/>
      <c r="Z2563"/>
      <c r="AA2563"/>
      <c r="AB2563"/>
      <c r="AC2563">
        <v>3.75</v>
      </c>
      <c r="AD2563">
        <v>5.93</v>
      </c>
      <c r="AE2563"/>
      <c r="AF2563">
        <v>5.93</v>
      </c>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t="s">
        <v>57</v>
      </c>
      <c r="BR2563" t="s">
        <v>67</v>
      </c>
      <c r="BS2563"/>
      <c r="BT2563" t="s">
        <v>79</v>
      </c>
      <c r="BU2563">
        <v>42805</v>
      </c>
      <c r="BV2563" t="s">
        <v>69</v>
      </c>
      <c r="BW2563" t="s">
        <v>79</v>
      </c>
      <c r="BX2563"/>
      <c r="BY2563"/>
      <c r="BZ2563"/>
    </row>
    <row r="2564" spans="1:78" s="2" customFormat="1" x14ac:dyDescent="0.2">
      <c r="A2564" s="11" t="s">
        <v>1700</v>
      </c>
      <c r="B2564" s="11"/>
      <c r="C2564" s="11" t="s">
        <v>1482</v>
      </c>
      <c r="D2564" s="11" t="s">
        <v>64</v>
      </c>
      <c r="E2564" s="11" t="s">
        <v>343</v>
      </c>
      <c r="F2564" s="11" t="s">
        <v>367</v>
      </c>
      <c r="G2564" s="11" t="s">
        <v>343</v>
      </c>
      <c r="H2564" s="11" t="s">
        <v>1537</v>
      </c>
      <c r="I2564" s="11"/>
      <c r="J2564" s="11"/>
      <c r="K2564" s="11"/>
      <c r="L2564" s="11"/>
      <c r="M2564" s="11"/>
      <c r="N2564" s="11"/>
      <c r="O2564" s="11"/>
      <c r="P2564" s="11"/>
      <c r="Q2564" s="11"/>
      <c r="R2564" s="11"/>
      <c r="S2564" s="11"/>
      <c r="T2564" s="11"/>
      <c r="U2564" s="11"/>
      <c r="V2564" s="11"/>
      <c r="W2564" s="11"/>
      <c r="X2564" s="11"/>
      <c r="Y2564" s="11"/>
      <c r="Z2564" s="11"/>
      <c r="AA2564" s="11"/>
      <c r="AB2564" s="11"/>
      <c r="AC2564" s="11"/>
      <c r="AD2564" s="11"/>
      <c r="AE2564" s="11"/>
      <c r="AF2564" s="11"/>
      <c r="AG2564" s="11"/>
      <c r="AH2564" s="11"/>
      <c r="AI2564" s="11"/>
      <c r="AJ2564" s="11"/>
      <c r="AK2564" s="11"/>
      <c r="AL2564" s="11"/>
      <c r="AM2564" s="11"/>
      <c r="AN2564" s="11"/>
      <c r="AO2564" s="11"/>
      <c r="AP2564" s="11"/>
      <c r="AQ2564" s="11"/>
      <c r="AR2564" s="11"/>
      <c r="AS2564" s="11"/>
      <c r="AT2564" s="11"/>
      <c r="AU2564" s="11"/>
      <c r="AV2564" s="11"/>
      <c r="AW2564" s="11"/>
      <c r="AX2564" s="11"/>
      <c r="AY2564" s="11"/>
      <c r="AZ2564" s="11"/>
      <c r="BA2564" s="11"/>
      <c r="BB2564" s="11"/>
      <c r="BC2564" s="11"/>
      <c r="BD2564" s="11"/>
      <c r="BE2564" s="11"/>
      <c r="BF2564" s="11"/>
      <c r="BG2564" s="11"/>
      <c r="BH2564" s="11"/>
      <c r="BI2564" s="11"/>
      <c r="BJ2564" s="11"/>
      <c r="BK2564" s="11"/>
      <c r="BL2564" s="11"/>
      <c r="BM2564" s="11"/>
      <c r="BN2564" s="11"/>
      <c r="BO2564" s="11"/>
      <c r="BP2564" s="11"/>
      <c r="BQ2564" s="11"/>
      <c r="BR2564" s="11"/>
      <c r="BS2564" s="11"/>
      <c r="BT2564" s="11"/>
      <c r="BU2564" s="11"/>
      <c r="BV2564" s="11"/>
      <c r="BW2564" s="11"/>
      <c r="BX2564"/>
      <c r="BY2564"/>
      <c r="BZ2564"/>
    </row>
    <row r="2565" spans="1:78" s="2" customFormat="1" x14ac:dyDescent="0.2">
      <c r="A2565" s="6"/>
      <c r="B2565" s="6"/>
      <c r="C2565" s="6" t="s">
        <v>1482</v>
      </c>
      <c r="D2565" s="6" t="s">
        <v>64</v>
      </c>
      <c r="E2565" s="6" t="s">
        <v>343</v>
      </c>
      <c r="F2565" s="6" t="s">
        <v>367</v>
      </c>
      <c r="G2565" s="6" t="s">
        <v>343</v>
      </c>
      <c r="H2565" s="6" t="s">
        <v>1537</v>
      </c>
      <c r="I2565" s="6"/>
      <c r="J2565" s="6"/>
      <c r="K2565" s="6"/>
      <c r="L2565" s="6"/>
      <c r="M2565" s="6"/>
      <c r="N2565" s="6"/>
      <c r="O2565" s="6"/>
      <c r="P2565" s="6"/>
      <c r="Q2565" s="6"/>
      <c r="R2565" s="6"/>
      <c r="S2565" s="6"/>
      <c r="T2565" s="6"/>
      <c r="U2565" s="6"/>
      <c r="V2565" s="6"/>
      <c r="W2565" s="6"/>
      <c r="X2565" s="6"/>
      <c r="Y2565" s="6"/>
      <c r="Z2565" s="6"/>
      <c r="AA2565" s="6"/>
      <c r="AB2565" s="6"/>
      <c r="AC2565" s="6">
        <v>6</v>
      </c>
      <c r="AD2565" s="6"/>
      <c r="AE2565" s="6"/>
      <c r="AF2565" s="6">
        <v>8</v>
      </c>
      <c r="AG2565" s="6">
        <v>6.2</v>
      </c>
      <c r="AH2565" s="6"/>
      <c r="AI2565" s="6"/>
      <c r="AJ2565" s="6">
        <v>3.5</v>
      </c>
      <c r="AK2565" s="6"/>
      <c r="AL2565" s="6"/>
      <c r="AM2565" s="6"/>
      <c r="AN2565" s="6"/>
      <c r="AO2565" s="6"/>
      <c r="AP2565" s="6"/>
      <c r="AQ2565" s="6"/>
      <c r="AR2565" s="6"/>
      <c r="AS2565" s="6"/>
      <c r="AT2565" s="6"/>
      <c r="AU2565" s="6"/>
      <c r="AV2565" s="6"/>
      <c r="AW2565" s="6"/>
      <c r="AX2565" s="6"/>
      <c r="AY2565" s="6"/>
      <c r="AZ2565" s="6"/>
      <c r="BA2565" s="6">
        <v>5.5</v>
      </c>
      <c r="BB2565" s="6"/>
      <c r="BC2565" s="6"/>
      <c r="BD2565" s="6">
        <v>4.5</v>
      </c>
      <c r="BE2565" s="6">
        <v>5.5</v>
      </c>
      <c r="BF2565" s="6"/>
      <c r="BG2565" s="6"/>
      <c r="BH2565" s="6"/>
      <c r="BI2565" s="6">
        <v>15</v>
      </c>
      <c r="BJ2565" s="6">
        <v>17</v>
      </c>
      <c r="BK2565" s="6"/>
      <c r="BL2565" s="6"/>
      <c r="BM2565" s="6"/>
      <c r="BN2565" s="6"/>
      <c r="BO2565" s="6"/>
      <c r="BP2565" s="6"/>
      <c r="BQ2565" s="6"/>
      <c r="BR2565" s="6" t="s">
        <v>67</v>
      </c>
      <c r="BS2565" s="7">
        <v>44964</v>
      </c>
      <c r="BT2565" s="6" t="s">
        <v>3669</v>
      </c>
      <c r="BU2565" s="58" t="s">
        <v>3702</v>
      </c>
      <c r="BV2565" s="6"/>
      <c r="BW2565" s="6"/>
      <c r="BX2565" s="6"/>
      <c r="BY2565" s="6"/>
      <c r="BZ2565" s="6"/>
    </row>
    <row r="2566" spans="1:78" s="2" customFormat="1" x14ac:dyDescent="0.2">
      <c r="A2566" s="11" t="s">
        <v>1700</v>
      </c>
      <c r="B2566" s="11"/>
      <c r="C2566" s="11" t="s">
        <v>1482</v>
      </c>
      <c r="D2566" s="11" t="s">
        <v>64</v>
      </c>
      <c r="E2566" s="11" t="s">
        <v>343</v>
      </c>
      <c r="F2566" s="11" t="s">
        <v>367</v>
      </c>
      <c r="G2566" s="11" t="s">
        <v>368</v>
      </c>
      <c r="H2566" s="11" t="s">
        <v>369</v>
      </c>
      <c r="I2566" s="11"/>
      <c r="J2566" s="11"/>
      <c r="K2566" s="11"/>
      <c r="L2566" s="11"/>
      <c r="M2566" s="11"/>
      <c r="N2566" s="11"/>
      <c r="O2566" s="11"/>
      <c r="P2566" s="11"/>
      <c r="Q2566" s="11"/>
      <c r="R2566" s="11"/>
      <c r="S2566" s="11"/>
      <c r="T2566" s="11"/>
      <c r="U2566" s="11"/>
      <c r="V2566" s="11"/>
      <c r="W2566" s="11"/>
      <c r="X2566" s="11"/>
      <c r="Y2566" s="11"/>
      <c r="Z2566" s="11"/>
      <c r="AA2566" s="11"/>
      <c r="AB2566" s="11"/>
      <c r="AC2566" s="11"/>
      <c r="AD2566" s="11"/>
      <c r="AE2566" s="11"/>
      <c r="AF2566" s="11"/>
      <c r="AG2566" s="11"/>
      <c r="AH2566" s="11"/>
      <c r="AI2566" s="11"/>
      <c r="AJ2566" s="11"/>
      <c r="AK2566" s="11"/>
      <c r="AL2566" s="11"/>
      <c r="AM2566" s="11"/>
      <c r="AN2566" s="11"/>
      <c r="AO2566" s="11"/>
      <c r="AP2566" s="11"/>
      <c r="AQ2566" s="11"/>
      <c r="AR2566" s="11"/>
      <c r="AS2566" s="11"/>
      <c r="AT2566" s="11"/>
      <c r="AU2566" s="11"/>
      <c r="AV2566" s="11"/>
      <c r="AW2566" s="11"/>
      <c r="AX2566" s="11"/>
      <c r="AY2566" s="11"/>
      <c r="AZ2566" s="11"/>
      <c r="BA2566" s="11"/>
      <c r="BB2566" s="11"/>
      <c r="BC2566" s="11"/>
      <c r="BD2566" s="11"/>
      <c r="BE2566" s="11"/>
      <c r="BF2566" s="11"/>
      <c r="BG2566" s="11"/>
      <c r="BH2566" s="11"/>
      <c r="BI2566" s="11"/>
      <c r="BJ2566" s="11"/>
      <c r="BK2566" s="11"/>
      <c r="BL2566" s="11"/>
      <c r="BM2566" s="11"/>
      <c r="BN2566" s="11"/>
      <c r="BO2566" s="11"/>
      <c r="BP2566" s="11"/>
      <c r="BQ2566" s="11"/>
      <c r="BR2566" s="11"/>
      <c r="BS2566" s="11"/>
      <c r="BT2566" s="11"/>
      <c r="BU2566" s="11"/>
      <c r="BV2566" s="11"/>
      <c r="BW2566" s="11"/>
      <c r="BX2566"/>
      <c r="BY2566"/>
      <c r="BZ2566"/>
    </row>
    <row r="2567" spans="1:78" s="2" customFormat="1" x14ac:dyDescent="0.2">
      <c r="A2567" t="s">
        <v>94</v>
      </c>
      <c r="B2567"/>
      <c r="C2567" t="s">
        <v>1482</v>
      </c>
      <c r="D2567" t="s">
        <v>64</v>
      </c>
      <c r="E2567" t="s">
        <v>343</v>
      </c>
      <c r="F2567" t="s">
        <v>367</v>
      </c>
      <c r="G2567" t="s">
        <v>368</v>
      </c>
      <c r="H2567" t="s">
        <v>369</v>
      </c>
      <c r="I2567"/>
      <c r="J2567"/>
      <c r="K2567"/>
      <c r="L2567"/>
      <c r="M2567"/>
      <c r="N2567"/>
      <c r="O2567"/>
      <c r="P2567"/>
      <c r="Q2567"/>
      <c r="R2567"/>
      <c r="S2567"/>
      <c r="T2567"/>
      <c r="U2567">
        <v>4.8</v>
      </c>
      <c r="V2567"/>
      <c r="W2567"/>
      <c r="X2567">
        <v>4.8</v>
      </c>
      <c r="Y2567">
        <v>5.18</v>
      </c>
      <c r="Z2567"/>
      <c r="AA2567"/>
      <c r="AB2567">
        <v>6.3</v>
      </c>
      <c r="AC2567">
        <v>5.67</v>
      </c>
      <c r="AD2567"/>
      <c r="AE2567"/>
      <c r="AF2567">
        <v>7.57</v>
      </c>
      <c r="AG2567">
        <v>4.55</v>
      </c>
      <c r="AH2567"/>
      <c r="AI2567"/>
      <c r="AJ2567">
        <v>6.15</v>
      </c>
      <c r="AK2567"/>
      <c r="AL2567"/>
      <c r="AM2567"/>
      <c r="AN2567"/>
      <c r="AO2567"/>
      <c r="AP2567"/>
      <c r="AQ2567"/>
      <c r="AR2567"/>
      <c r="AS2567">
        <v>4.97</v>
      </c>
      <c r="AT2567"/>
      <c r="AU2567"/>
      <c r="AV2567">
        <v>2.9</v>
      </c>
      <c r="AW2567">
        <v>5.37</v>
      </c>
      <c r="AX2567"/>
      <c r="AY2567"/>
      <c r="AZ2567">
        <v>4.21</v>
      </c>
      <c r="BA2567">
        <v>5.79</v>
      </c>
      <c r="BB2567"/>
      <c r="BC2567"/>
      <c r="BD2567">
        <v>4.91</v>
      </c>
      <c r="BE2567">
        <v>6.7</v>
      </c>
      <c r="BF2567"/>
      <c r="BG2567"/>
      <c r="BH2567">
        <v>4.12</v>
      </c>
      <c r="BI2567"/>
      <c r="BJ2567"/>
      <c r="BK2567"/>
      <c r="BL2567"/>
      <c r="BM2567"/>
      <c r="BN2567"/>
      <c r="BO2567"/>
      <c r="BP2567"/>
      <c r="BQ2567"/>
      <c r="BR2567" t="s">
        <v>67</v>
      </c>
      <c r="BS2567"/>
      <c r="BT2567" t="s">
        <v>95</v>
      </c>
      <c r="BU2567">
        <v>3144</v>
      </c>
      <c r="BV2567" t="s">
        <v>69</v>
      </c>
      <c r="BW2567" t="s">
        <v>95</v>
      </c>
      <c r="BX2567"/>
      <c r="BY2567"/>
      <c r="BZ2567"/>
    </row>
    <row r="2568" spans="1:78" x14ac:dyDescent="0.2">
      <c r="A2568" t="s">
        <v>371</v>
      </c>
      <c r="B2568" t="s">
        <v>154</v>
      </c>
      <c r="C2568" t="s">
        <v>1482</v>
      </c>
      <c r="D2568" t="s">
        <v>64</v>
      </c>
      <c r="E2568" t="s">
        <v>343</v>
      </c>
      <c r="F2568" t="s">
        <v>367</v>
      </c>
      <c r="G2568" t="s">
        <v>368</v>
      </c>
      <c r="H2568" t="s">
        <v>369</v>
      </c>
      <c r="AS2568">
        <v>5</v>
      </c>
      <c r="AV2568">
        <v>2.9</v>
      </c>
      <c r="AW2568">
        <v>5.5</v>
      </c>
      <c r="AZ2568">
        <v>4.0999999999999996</v>
      </c>
      <c r="BA2568">
        <v>5.7</v>
      </c>
      <c r="BD2568">
        <v>5.2</v>
      </c>
      <c r="BE2568">
        <v>6.5</v>
      </c>
      <c r="BH2568">
        <v>4</v>
      </c>
      <c r="BR2568" t="s">
        <v>58</v>
      </c>
      <c r="BS2568"/>
      <c r="BT2568" t="s">
        <v>372</v>
      </c>
      <c r="BU2568">
        <v>3140</v>
      </c>
    </row>
    <row r="2569" spans="1:78" x14ac:dyDescent="0.2">
      <c r="A2569" s="11" t="s">
        <v>1700</v>
      </c>
      <c r="B2569" s="11"/>
      <c r="C2569" s="11" t="s">
        <v>1482</v>
      </c>
      <c r="D2569" s="11" t="s">
        <v>64</v>
      </c>
      <c r="E2569" s="11" t="s">
        <v>343</v>
      </c>
      <c r="F2569" s="11" t="s">
        <v>367</v>
      </c>
      <c r="G2569" s="11" t="s">
        <v>1016</v>
      </c>
      <c r="H2569" s="11" t="s">
        <v>1535</v>
      </c>
      <c r="I2569" s="11"/>
      <c r="J2569" s="11"/>
      <c r="K2569" s="11"/>
      <c r="L2569" s="11"/>
      <c r="M2569" s="11"/>
      <c r="N2569" s="11"/>
      <c r="O2569" s="11"/>
      <c r="P2569" s="11"/>
      <c r="Q2569" s="11"/>
      <c r="R2569" s="11"/>
      <c r="S2569" s="11"/>
      <c r="T2569" s="11"/>
      <c r="U2569" s="11"/>
      <c r="V2569" s="11"/>
      <c r="W2569" s="11"/>
      <c r="X2569" s="11"/>
      <c r="Y2569" s="11"/>
      <c r="Z2569" s="11"/>
      <c r="AA2569" s="11"/>
      <c r="AB2569" s="11"/>
      <c r="AC2569" s="11"/>
      <c r="AD2569" s="11"/>
      <c r="AE2569" s="11"/>
      <c r="AF2569" s="11"/>
      <c r="AG2569" s="11"/>
      <c r="AH2569" s="11"/>
      <c r="AI2569" s="11"/>
      <c r="AJ2569" s="11"/>
      <c r="AK2569" s="11"/>
      <c r="AL2569" s="11"/>
      <c r="AM2569" s="11"/>
      <c r="AN2569" s="11"/>
      <c r="AO2569" s="11"/>
      <c r="AP2569" s="11"/>
      <c r="AQ2569" s="11"/>
      <c r="AR2569" s="11"/>
      <c r="AS2569" s="11"/>
      <c r="AT2569" s="11"/>
      <c r="AU2569" s="11"/>
      <c r="AV2569" s="11"/>
      <c r="AW2569" s="11"/>
      <c r="AX2569" s="11"/>
      <c r="AY2569" s="11"/>
      <c r="AZ2569" s="11"/>
      <c r="BA2569" s="11"/>
      <c r="BB2569" s="11"/>
      <c r="BC2569" s="11"/>
      <c r="BD2569" s="11"/>
      <c r="BE2569" s="11"/>
      <c r="BF2569" s="11"/>
      <c r="BG2569" s="11"/>
      <c r="BH2569" s="11"/>
      <c r="BI2569" s="11"/>
      <c r="BJ2569" s="11"/>
      <c r="BK2569" s="11"/>
      <c r="BL2569" s="11"/>
      <c r="BM2569" s="11"/>
      <c r="BN2569" s="11"/>
      <c r="BO2569" s="11"/>
      <c r="BP2569" s="11"/>
      <c r="BQ2569" s="11"/>
      <c r="BR2569" s="11"/>
      <c r="BS2569" s="11"/>
      <c r="BT2569" s="11"/>
      <c r="BU2569" s="11"/>
      <c r="BV2569" s="11"/>
      <c r="BW2569" s="11"/>
    </row>
    <row r="2570" spans="1:78" x14ac:dyDescent="0.2">
      <c r="A2570" t="s">
        <v>2282</v>
      </c>
      <c r="B2570" t="s">
        <v>322</v>
      </c>
      <c r="C2570" t="s">
        <v>1482</v>
      </c>
      <c r="D2570" t="s">
        <v>64</v>
      </c>
      <c r="E2570" t="s">
        <v>343</v>
      </c>
      <c r="F2570" t="s">
        <v>367</v>
      </c>
      <c r="G2570" t="s">
        <v>1016</v>
      </c>
      <c r="H2570" t="s">
        <v>1535</v>
      </c>
      <c r="BA2570">
        <v>5.7</v>
      </c>
      <c r="BD2570">
        <v>4.0999999999999996</v>
      </c>
      <c r="BE2570">
        <v>6</v>
      </c>
      <c r="BH2570">
        <v>3.5</v>
      </c>
      <c r="BR2570" t="s">
        <v>67</v>
      </c>
      <c r="BS2570" s="1">
        <v>44820</v>
      </c>
      <c r="BT2570" t="s">
        <v>2276</v>
      </c>
      <c r="BU2570" t="s">
        <v>2308</v>
      </c>
      <c r="BV2570" t="s">
        <v>60</v>
      </c>
      <c r="BW2570" t="s">
        <v>2276</v>
      </c>
    </row>
    <row r="2571" spans="1:78" x14ac:dyDescent="0.2">
      <c r="A2571" s="11" t="s">
        <v>1700</v>
      </c>
      <c r="B2571" s="11"/>
      <c r="C2571" s="11" t="s">
        <v>1482</v>
      </c>
      <c r="D2571" s="11" t="s">
        <v>64</v>
      </c>
      <c r="E2571" s="11" t="s">
        <v>343</v>
      </c>
      <c r="F2571" s="11" t="s">
        <v>367</v>
      </c>
      <c r="G2571" s="11" t="s">
        <v>374</v>
      </c>
      <c r="H2571" s="11" t="s">
        <v>375</v>
      </c>
      <c r="I2571" s="11"/>
      <c r="J2571" s="11"/>
      <c r="K2571" s="11"/>
      <c r="L2571" s="11"/>
      <c r="M2571" s="11"/>
      <c r="N2571" s="11"/>
      <c r="O2571" s="11"/>
      <c r="P2571" s="11"/>
      <c r="Q2571" s="11"/>
      <c r="R2571" s="11"/>
      <c r="S2571" s="11"/>
      <c r="T2571" s="11"/>
      <c r="U2571" s="11"/>
      <c r="V2571" s="11"/>
      <c r="W2571" s="11"/>
      <c r="X2571" s="11"/>
      <c r="Y2571" s="11"/>
      <c r="Z2571" s="11"/>
      <c r="AA2571" s="11"/>
      <c r="AB2571" s="11"/>
      <c r="AC2571" s="11"/>
      <c r="AD2571" s="11"/>
      <c r="AE2571" s="11"/>
      <c r="AF2571" s="11"/>
      <c r="AG2571" s="11"/>
      <c r="AH2571" s="11"/>
      <c r="AI2571" s="11"/>
      <c r="AJ2571" s="11"/>
      <c r="AK2571" s="11"/>
      <c r="AL2571" s="11"/>
      <c r="AM2571" s="11"/>
      <c r="AN2571" s="11"/>
      <c r="AO2571" s="11"/>
      <c r="AP2571" s="11"/>
      <c r="AQ2571" s="11"/>
      <c r="AR2571" s="11"/>
      <c r="AS2571" s="11"/>
      <c r="AT2571" s="11"/>
      <c r="AU2571" s="11"/>
      <c r="AV2571" s="11"/>
      <c r="AW2571" s="11"/>
      <c r="AX2571" s="11"/>
      <c r="AY2571" s="11"/>
      <c r="AZ2571" s="11"/>
      <c r="BA2571" s="11"/>
      <c r="BB2571" s="11"/>
      <c r="BC2571" s="11"/>
      <c r="BD2571" s="11"/>
      <c r="BE2571" s="11"/>
      <c r="BF2571" s="11"/>
      <c r="BG2571" s="11"/>
      <c r="BH2571" s="11"/>
      <c r="BI2571" s="11"/>
      <c r="BJ2571" s="11"/>
      <c r="BK2571" s="11"/>
      <c r="BL2571" s="11"/>
      <c r="BM2571" s="11"/>
      <c r="BN2571" s="11"/>
      <c r="BO2571" s="11"/>
      <c r="BP2571" s="11"/>
      <c r="BQ2571" s="11"/>
      <c r="BR2571" s="11"/>
      <c r="BS2571" s="11"/>
      <c r="BT2571" s="11"/>
      <c r="BU2571" s="11"/>
      <c r="BV2571" s="11"/>
      <c r="BW2571" s="11"/>
    </row>
    <row r="2572" spans="1:78" x14ac:dyDescent="0.2">
      <c r="A2572" t="s">
        <v>373</v>
      </c>
      <c r="B2572" t="s">
        <v>154</v>
      </c>
      <c r="C2572" t="s">
        <v>1482</v>
      </c>
      <c r="D2572" t="s">
        <v>64</v>
      </c>
      <c r="E2572" t="s">
        <v>343</v>
      </c>
      <c r="F2572" t="s">
        <v>367</v>
      </c>
      <c r="G2572" t="s">
        <v>374</v>
      </c>
      <c r="H2572" t="s">
        <v>375</v>
      </c>
      <c r="AO2572">
        <v>3.8</v>
      </c>
      <c r="AR2572">
        <v>2.2999999999999998</v>
      </c>
      <c r="AS2572">
        <v>5</v>
      </c>
      <c r="AV2572">
        <v>2.8</v>
      </c>
      <c r="AW2572">
        <v>5.2</v>
      </c>
      <c r="AZ2572">
        <v>3.9</v>
      </c>
      <c r="BA2572">
        <v>5.8</v>
      </c>
      <c r="BD2572">
        <v>4.5</v>
      </c>
      <c r="BR2572" t="s">
        <v>58</v>
      </c>
      <c r="BS2572"/>
      <c r="BT2572" t="s">
        <v>372</v>
      </c>
      <c r="BU2572">
        <v>3140</v>
      </c>
    </row>
    <row r="2573" spans="1:78" x14ac:dyDescent="0.2">
      <c r="A2573" t="s">
        <v>373</v>
      </c>
      <c r="B2573" t="s">
        <v>154</v>
      </c>
      <c r="C2573" t="s">
        <v>1482</v>
      </c>
      <c r="D2573" t="s">
        <v>64</v>
      </c>
      <c r="E2573" t="s">
        <v>343</v>
      </c>
      <c r="F2573" t="s">
        <v>367</v>
      </c>
      <c r="G2573" t="s">
        <v>374</v>
      </c>
      <c r="H2573" t="s">
        <v>375</v>
      </c>
      <c r="I2573" t="b">
        <v>0</v>
      </c>
      <c r="AO2573">
        <v>3.8</v>
      </c>
      <c r="AR2573">
        <v>2.2999999999999998</v>
      </c>
      <c r="AS2573">
        <v>5</v>
      </c>
      <c r="AV2573">
        <v>2.8</v>
      </c>
      <c r="AW2573">
        <v>5.2</v>
      </c>
      <c r="AZ2573">
        <v>3.9</v>
      </c>
      <c r="BA2573">
        <v>5.8</v>
      </c>
      <c r="BD2573">
        <v>4.5</v>
      </c>
      <c r="BR2573" t="s">
        <v>67</v>
      </c>
      <c r="BS2573"/>
      <c r="BT2573" t="s">
        <v>95</v>
      </c>
      <c r="BU2573">
        <v>3144</v>
      </c>
    </row>
    <row r="2574" spans="1:78" x14ac:dyDescent="0.2">
      <c r="A2574" s="11" t="s">
        <v>1700</v>
      </c>
      <c r="B2574" s="11"/>
      <c r="C2574" s="11" t="s">
        <v>1482</v>
      </c>
      <c r="D2574" s="11" t="s">
        <v>64</v>
      </c>
      <c r="E2574" s="11" t="s">
        <v>343</v>
      </c>
      <c r="F2574" s="11" t="s">
        <v>367</v>
      </c>
      <c r="G2574" s="11" t="s">
        <v>946</v>
      </c>
      <c r="H2574" s="11" t="s">
        <v>1536</v>
      </c>
      <c r="I2574" s="11"/>
      <c r="J2574" s="11"/>
      <c r="K2574" s="11"/>
      <c r="L2574" s="11"/>
      <c r="M2574" s="11"/>
      <c r="N2574" s="11"/>
      <c r="O2574" s="11"/>
      <c r="P2574" s="11"/>
      <c r="Q2574" s="11"/>
      <c r="R2574" s="11"/>
      <c r="S2574" s="11"/>
      <c r="T2574" s="11"/>
      <c r="U2574" s="11"/>
      <c r="V2574" s="11"/>
      <c r="W2574" s="11"/>
      <c r="X2574" s="11"/>
      <c r="Y2574" s="11"/>
      <c r="Z2574" s="11"/>
      <c r="AA2574" s="11"/>
      <c r="AB2574" s="11"/>
      <c r="AC2574" s="11"/>
      <c r="AD2574" s="11"/>
      <c r="AE2574" s="11"/>
      <c r="AF2574" s="11"/>
      <c r="AG2574" s="11"/>
      <c r="AH2574" s="11"/>
      <c r="AI2574" s="11"/>
      <c r="AJ2574" s="11"/>
      <c r="AK2574" s="11"/>
      <c r="AL2574" s="11"/>
      <c r="AM2574" s="11"/>
      <c r="AN2574" s="11"/>
      <c r="AO2574" s="11"/>
      <c r="AP2574" s="11"/>
      <c r="AQ2574" s="11"/>
      <c r="AR2574" s="11"/>
      <c r="AS2574" s="11"/>
      <c r="AT2574" s="11"/>
      <c r="AU2574" s="11"/>
      <c r="AV2574" s="11"/>
      <c r="AW2574" s="11"/>
      <c r="AX2574" s="11"/>
      <c r="AY2574" s="11"/>
      <c r="AZ2574" s="11"/>
      <c r="BA2574" s="11"/>
      <c r="BB2574" s="11"/>
      <c r="BC2574" s="11"/>
      <c r="BD2574" s="11"/>
      <c r="BE2574" s="11"/>
      <c r="BF2574" s="11"/>
      <c r="BG2574" s="11"/>
      <c r="BH2574" s="11"/>
      <c r="BI2574" s="11"/>
      <c r="BJ2574" s="11"/>
      <c r="BK2574" s="11"/>
      <c r="BL2574" s="11"/>
      <c r="BM2574" s="11"/>
      <c r="BN2574" s="11"/>
      <c r="BO2574" s="11"/>
      <c r="BP2574" s="11"/>
      <c r="BQ2574" s="11"/>
      <c r="BR2574" s="11"/>
      <c r="BS2574" s="11"/>
      <c r="BT2574" s="11"/>
      <c r="BU2574" s="11"/>
      <c r="BV2574" s="11"/>
      <c r="BW2574" s="11"/>
    </row>
    <row r="2575" spans="1:78" ht="18" x14ac:dyDescent="0.2">
      <c r="A2575" s="47" t="s">
        <v>3508</v>
      </c>
      <c r="B2575" s="6" t="s">
        <v>3507</v>
      </c>
      <c r="C2575" s="6" t="s">
        <v>1482</v>
      </c>
      <c r="D2575" s="6" t="s">
        <v>64</v>
      </c>
      <c r="E2575" s="6" t="s">
        <v>343</v>
      </c>
      <c r="F2575" s="6" t="s">
        <v>367</v>
      </c>
      <c r="G2575" s="6" t="s">
        <v>946</v>
      </c>
      <c r="H2575" s="6" t="s">
        <v>1536</v>
      </c>
      <c r="I2575" s="6"/>
      <c r="J2575" s="6"/>
      <c r="K2575" s="6"/>
      <c r="L2575" s="6"/>
      <c r="M2575" s="6"/>
      <c r="N2575" s="6"/>
      <c r="O2575" s="6"/>
      <c r="P2575" s="6"/>
      <c r="Q2575" s="6"/>
      <c r="R2575" s="6"/>
      <c r="S2575" s="6"/>
      <c r="T2575" s="6"/>
      <c r="U2575" s="6"/>
      <c r="V2575" s="6"/>
      <c r="W2575" s="6"/>
      <c r="X2575" s="6"/>
      <c r="Y2575" s="6"/>
      <c r="Z2575" s="6"/>
      <c r="AA2575" s="6"/>
      <c r="AB2575" s="6"/>
      <c r="AC2575" s="6"/>
      <c r="AD2575" s="6"/>
      <c r="AE2575" s="6"/>
      <c r="AF2575" s="6"/>
      <c r="AG2575" s="6"/>
      <c r="AH2575" s="6"/>
      <c r="AI2575" s="6"/>
      <c r="AJ2575" s="6"/>
      <c r="AK2575" s="6"/>
      <c r="AL2575" s="6"/>
      <c r="AM2575" s="6"/>
      <c r="AN2575" s="6"/>
      <c r="AO2575" s="6"/>
      <c r="AP2575" s="6"/>
      <c r="AQ2575" s="6"/>
      <c r="AR2575" s="6"/>
      <c r="AS2575" s="6"/>
      <c r="AT2575" s="6"/>
      <c r="AU2575" s="6"/>
      <c r="AV2575" s="6"/>
      <c r="AW2575" s="6"/>
      <c r="AX2575" s="6"/>
      <c r="AY2575" s="6"/>
      <c r="AZ2575" s="6"/>
      <c r="BA2575" s="6"/>
      <c r="BB2575" s="6"/>
      <c r="BC2575" s="6"/>
      <c r="BD2575" s="6"/>
      <c r="BE2575" s="6"/>
      <c r="BF2575" s="6"/>
      <c r="BG2575" s="6"/>
      <c r="BH2575" s="6"/>
      <c r="BI2575" s="6">
        <v>15</v>
      </c>
      <c r="BJ2575" s="6"/>
      <c r="BK2575" s="6"/>
      <c r="BL2575" s="6"/>
      <c r="BM2575" s="6"/>
      <c r="BN2575" s="6"/>
      <c r="BO2575" s="6"/>
      <c r="BP2575" s="6"/>
      <c r="BQ2575" s="6" t="s">
        <v>3510</v>
      </c>
      <c r="BR2575" s="6" t="s">
        <v>67</v>
      </c>
      <c r="BS2575" s="7">
        <v>44820</v>
      </c>
      <c r="BT2575" s="6" t="s">
        <v>2256</v>
      </c>
      <c r="BU2575" s="27">
        <v>82637</v>
      </c>
      <c r="BV2575" s="6" t="s">
        <v>60</v>
      </c>
      <c r="BW2575" s="6" t="s">
        <v>2256</v>
      </c>
      <c r="BX2575" s="6"/>
      <c r="BY2575" s="6"/>
      <c r="BZ2575" s="6"/>
    </row>
    <row r="2576" spans="1:78" x14ac:dyDescent="0.2">
      <c r="C2576" t="s">
        <v>1482</v>
      </c>
      <c r="D2576" t="s">
        <v>64</v>
      </c>
      <c r="E2576" t="s">
        <v>343</v>
      </c>
      <c r="F2576" t="s">
        <v>367</v>
      </c>
      <c r="G2576" t="s">
        <v>946</v>
      </c>
      <c r="H2576" t="s">
        <v>1536</v>
      </c>
      <c r="U2576">
        <f>0.0042*1000</f>
        <v>4.2</v>
      </c>
      <c r="X2576">
        <f>0.0042*1000</f>
        <v>4.2</v>
      </c>
      <c r="Y2576">
        <f>0.0058*1000</f>
        <v>5.8</v>
      </c>
      <c r="AB2576">
        <f>0.005*1000</f>
        <v>5</v>
      </c>
      <c r="AG2576">
        <f>0.003*1000</f>
        <v>3</v>
      </c>
      <c r="AJ2576">
        <f>0.0048*1000</f>
        <v>4.8</v>
      </c>
      <c r="AS2576">
        <f>0.006*1000</f>
        <v>6</v>
      </c>
      <c r="AV2576">
        <f>0.0035*1000</f>
        <v>3.5</v>
      </c>
      <c r="BA2576">
        <f>0.005*1000</f>
        <v>5</v>
      </c>
      <c r="BD2576">
        <f>0.0039*1000</f>
        <v>3.9</v>
      </c>
      <c r="BR2576" t="s">
        <v>67</v>
      </c>
      <c r="BS2576" s="1">
        <v>44826</v>
      </c>
      <c r="BT2576" t="s">
        <v>2504</v>
      </c>
      <c r="BU2576">
        <v>53560</v>
      </c>
    </row>
    <row r="2577" spans="1:78" x14ac:dyDescent="0.2">
      <c r="A2577" s="11" t="s">
        <v>1700</v>
      </c>
      <c r="B2577" s="11"/>
      <c r="C2577" s="11" t="s">
        <v>1482</v>
      </c>
      <c r="D2577" s="11" t="s">
        <v>64</v>
      </c>
      <c r="E2577" s="11" t="s">
        <v>343</v>
      </c>
      <c r="F2577" s="11" t="s">
        <v>376</v>
      </c>
      <c r="G2577" s="11" t="s">
        <v>343</v>
      </c>
      <c r="H2577" s="11" t="s">
        <v>376</v>
      </c>
      <c r="I2577" s="11"/>
      <c r="J2577" s="11"/>
      <c r="K2577" s="11"/>
      <c r="L2577" s="11"/>
      <c r="M2577" s="11"/>
      <c r="N2577" s="11"/>
      <c r="O2577" s="11"/>
      <c r="P2577" s="11"/>
      <c r="Q2577" s="11"/>
      <c r="R2577" s="11"/>
      <c r="S2577" s="11"/>
      <c r="T2577" s="11"/>
      <c r="U2577" s="11"/>
      <c r="V2577" s="11"/>
      <c r="W2577" s="11"/>
      <c r="X2577" s="11"/>
      <c r="Y2577" s="11"/>
      <c r="Z2577" s="11"/>
      <c r="AA2577" s="11"/>
      <c r="AB2577" s="11"/>
      <c r="AC2577" s="11"/>
      <c r="AD2577" s="11"/>
      <c r="AE2577" s="11"/>
      <c r="AF2577" s="11"/>
      <c r="AG2577" s="11"/>
      <c r="AH2577" s="11"/>
      <c r="AI2577" s="11"/>
      <c r="AJ2577" s="11"/>
      <c r="AK2577" s="11"/>
      <c r="AL2577" s="11"/>
      <c r="AM2577" s="11"/>
      <c r="AN2577" s="11"/>
      <c r="AO2577" s="11"/>
      <c r="AP2577" s="11"/>
      <c r="AQ2577" s="11"/>
      <c r="AR2577" s="11"/>
      <c r="AS2577" s="11"/>
      <c r="AT2577" s="11"/>
      <c r="AU2577" s="11"/>
      <c r="AV2577" s="11"/>
      <c r="AW2577" s="11"/>
      <c r="AX2577" s="11"/>
      <c r="AY2577" s="11"/>
      <c r="AZ2577" s="11"/>
      <c r="BA2577" s="11"/>
      <c r="BB2577" s="11"/>
      <c r="BC2577" s="11"/>
      <c r="BD2577" s="11"/>
      <c r="BE2577" s="11"/>
      <c r="BF2577" s="11"/>
      <c r="BG2577" s="11"/>
      <c r="BH2577" s="11"/>
      <c r="BI2577" s="11"/>
      <c r="BJ2577" s="11"/>
      <c r="BK2577" s="11"/>
      <c r="BL2577" s="11"/>
      <c r="BM2577" s="11"/>
      <c r="BN2577" s="11"/>
      <c r="BO2577" s="11"/>
      <c r="BP2577" s="11"/>
      <c r="BQ2577" s="11"/>
      <c r="BR2577" s="11"/>
      <c r="BS2577" s="11"/>
      <c r="BT2577" s="11"/>
      <c r="BU2577" s="11"/>
      <c r="BV2577" s="11"/>
      <c r="BW2577" s="11"/>
    </row>
    <row r="2578" spans="1:78" x14ac:dyDescent="0.2">
      <c r="A2578" t="s">
        <v>379</v>
      </c>
      <c r="B2578" t="s">
        <v>2155</v>
      </c>
      <c r="C2578" t="s">
        <v>1482</v>
      </c>
      <c r="D2578" t="s">
        <v>64</v>
      </c>
      <c r="E2578" t="s">
        <v>343</v>
      </c>
      <c r="F2578" t="s">
        <v>376</v>
      </c>
      <c r="G2578" t="s">
        <v>343</v>
      </c>
      <c r="H2578" t="s">
        <v>376</v>
      </c>
      <c r="BA2578">
        <v>5.5</v>
      </c>
      <c r="BB2578">
        <v>4.5</v>
      </c>
      <c r="BC2578">
        <v>4.5</v>
      </c>
      <c r="BD2578">
        <v>4.5</v>
      </c>
      <c r="BR2578" t="s">
        <v>58</v>
      </c>
      <c r="BS2578" s="1">
        <v>44819</v>
      </c>
      <c r="BT2578" t="s">
        <v>59</v>
      </c>
      <c r="BU2578">
        <v>3485</v>
      </c>
      <c r="BV2578" t="s">
        <v>60</v>
      </c>
      <c r="BW2578" t="s">
        <v>59</v>
      </c>
    </row>
    <row r="2579" spans="1:78" x14ac:dyDescent="0.2">
      <c r="A2579" t="s">
        <v>377</v>
      </c>
      <c r="C2579" t="s">
        <v>1482</v>
      </c>
      <c r="D2579" t="s">
        <v>64</v>
      </c>
      <c r="E2579" t="s">
        <v>343</v>
      </c>
      <c r="F2579" t="s">
        <v>376</v>
      </c>
      <c r="G2579" t="s">
        <v>343</v>
      </c>
      <c r="H2579" t="s">
        <v>378</v>
      </c>
      <c r="AC2579">
        <v>4.59</v>
      </c>
      <c r="AD2579">
        <v>5.74</v>
      </c>
      <c r="AE2579">
        <v>5.91</v>
      </c>
      <c r="AF2579">
        <v>5.91</v>
      </c>
      <c r="BR2579" t="s">
        <v>67</v>
      </c>
      <c r="BS2579"/>
      <c r="BT2579" t="s">
        <v>79</v>
      </c>
      <c r="BU2579">
        <v>42805</v>
      </c>
      <c r="BV2579" t="s">
        <v>69</v>
      </c>
      <c r="BW2579" t="s">
        <v>79</v>
      </c>
    </row>
    <row r="2580" spans="1:78" x14ac:dyDescent="0.2">
      <c r="A2580" t="s">
        <v>382</v>
      </c>
      <c r="C2580" t="s">
        <v>1482</v>
      </c>
      <c r="D2580" t="s">
        <v>64</v>
      </c>
      <c r="E2580" t="s">
        <v>343</v>
      </c>
      <c r="F2580" t="s">
        <v>381</v>
      </c>
      <c r="G2580" t="s">
        <v>383</v>
      </c>
      <c r="H2580" t="s">
        <v>381</v>
      </c>
      <c r="AG2580">
        <v>5.0999999999999996</v>
      </c>
      <c r="AJ2580">
        <v>8.9</v>
      </c>
      <c r="AW2580">
        <v>7</v>
      </c>
      <c r="AZ2580">
        <v>4.3</v>
      </c>
      <c r="BA2580">
        <v>6.5</v>
      </c>
      <c r="BD2580">
        <v>4.4249999999999998</v>
      </c>
      <c r="BR2580" t="s">
        <v>67</v>
      </c>
      <c r="BS2580"/>
      <c r="BT2580" t="s">
        <v>104</v>
      </c>
      <c r="BU2580">
        <v>1358</v>
      </c>
      <c r="BV2580" t="s">
        <v>60</v>
      </c>
      <c r="BW2580" t="s">
        <v>104</v>
      </c>
    </row>
    <row r="2581" spans="1:78" x14ac:dyDescent="0.2">
      <c r="A2581" t="s">
        <v>384</v>
      </c>
      <c r="C2581" t="s">
        <v>1482</v>
      </c>
      <c r="D2581" t="s">
        <v>64</v>
      </c>
      <c r="E2581" t="s">
        <v>343</v>
      </c>
      <c r="F2581" t="s">
        <v>381</v>
      </c>
      <c r="G2581" t="s">
        <v>383</v>
      </c>
      <c r="H2581" t="s">
        <v>381</v>
      </c>
      <c r="AG2581">
        <v>4</v>
      </c>
      <c r="AJ2581">
        <v>5.6</v>
      </c>
      <c r="BR2581" t="s">
        <v>67</v>
      </c>
      <c r="BS2581"/>
      <c r="BT2581" t="s">
        <v>104</v>
      </c>
      <c r="BU2581">
        <v>1358</v>
      </c>
      <c r="BV2581" t="s">
        <v>60</v>
      </c>
      <c r="BW2581" t="s">
        <v>104</v>
      </c>
    </row>
    <row r="2582" spans="1:78" x14ac:dyDescent="0.2">
      <c r="A2582" t="s">
        <v>385</v>
      </c>
      <c r="C2582" t="s">
        <v>1482</v>
      </c>
      <c r="D2582" t="s">
        <v>64</v>
      </c>
      <c r="E2582" t="s">
        <v>343</v>
      </c>
      <c r="F2582" t="s">
        <v>381</v>
      </c>
      <c r="G2582" t="s">
        <v>383</v>
      </c>
      <c r="H2582" t="s">
        <v>381</v>
      </c>
      <c r="AW2582">
        <v>6</v>
      </c>
      <c r="AZ2582">
        <v>4</v>
      </c>
      <c r="BR2582" t="s">
        <v>67</v>
      </c>
      <c r="BS2582"/>
      <c r="BT2582" t="s">
        <v>104</v>
      </c>
      <c r="BU2582">
        <v>1358</v>
      </c>
      <c r="BX2582" s="2"/>
      <c r="BY2582" s="2"/>
      <c r="BZ2582" s="2"/>
    </row>
    <row r="2583" spans="1:78" x14ac:dyDescent="0.2">
      <c r="A2583" s="11" t="s">
        <v>1700</v>
      </c>
      <c r="B2583" s="11"/>
      <c r="C2583" s="11" t="s">
        <v>1482</v>
      </c>
      <c r="D2583" s="11" t="s">
        <v>64</v>
      </c>
      <c r="E2583" s="11" t="s">
        <v>343</v>
      </c>
      <c r="F2583" s="11" t="s">
        <v>381</v>
      </c>
      <c r="G2583" s="11" t="s">
        <v>343</v>
      </c>
      <c r="H2583" s="11" t="s">
        <v>381</v>
      </c>
      <c r="I2583" s="11"/>
      <c r="J2583" s="11"/>
      <c r="K2583" s="11"/>
      <c r="L2583" s="11"/>
      <c r="M2583" s="11"/>
      <c r="N2583" s="11"/>
      <c r="O2583" s="11"/>
      <c r="P2583" s="11"/>
      <c r="Q2583" s="11"/>
      <c r="R2583" s="11"/>
      <c r="S2583" s="11"/>
      <c r="T2583" s="11"/>
      <c r="U2583" s="11"/>
      <c r="V2583" s="11"/>
      <c r="W2583" s="11"/>
      <c r="X2583" s="11"/>
      <c r="Y2583" s="11"/>
      <c r="Z2583" s="11"/>
      <c r="AA2583" s="11"/>
      <c r="AB2583" s="11"/>
      <c r="AC2583" s="11"/>
      <c r="AD2583" s="11"/>
      <c r="AE2583" s="11"/>
      <c r="AF2583" s="11"/>
      <c r="AG2583" s="11"/>
      <c r="AH2583" s="11"/>
      <c r="AI2583" s="11"/>
      <c r="AJ2583" s="11"/>
      <c r="AK2583" s="11"/>
      <c r="AL2583" s="11"/>
      <c r="AM2583" s="11"/>
      <c r="AN2583" s="11"/>
      <c r="AO2583" s="11"/>
      <c r="AP2583" s="11"/>
      <c r="AQ2583" s="11"/>
      <c r="AR2583" s="11"/>
      <c r="AS2583" s="11"/>
      <c r="AT2583" s="11"/>
      <c r="AU2583" s="11"/>
      <c r="AV2583" s="11"/>
      <c r="AW2583" s="11"/>
      <c r="AX2583" s="11"/>
      <c r="AY2583" s="11"/>
      <c r="AZ2583" s="11"/>
      <c r="BA2583" s="11"/>
      <c r="BB2583" s="11"/>
      <c r="BC2583" s="11"/>
      <c r="BD2583" s="11"/>
      <c r="BE2583" s="11"/>
      <c r="BF2583" s="11"/>
      <c r="BG2583" s="11"/>
      <c r="BH2583" s="11"/>
      <c r="BI2583" s="11"/>
      <c r="BJ2583" s="11"/>
      <c r="BK2583" s="11"/>
      <c r="BL2583" s="11"/>
      <c r="BM2583" s="11"/>
      <c r="BN2583" s="11"/>
      <c r="BO2583" s="11"/>
      <c r="BP2583" s="11"/>
      <c r="BQ2583" s="11"/>
      <c r="BR2583" s="11"/>
      <c r="BS2583" s="11"/>
      <c r="BT2583" s="11"/>
      <c r="BU2583" s="11"/>
      <c r="BV2583" s="11"/>
      <c r="BW2583" s="11"/>
      <c r="BX2583" s="2"/>
      <c r="BY2583" s="2"/>
      <c r="BZ2583" s="2"/>
    </row>
    <row r="2584" spans="1:78" x14ac:dyDescent="0.2">
      <c r="A2584" t="s">
        <v>380</v>
      </c>
      <c r="B2584" t="s">
        <v>63</v>
      </c>
      <c r="C2584" t="s">
        <v>1482</v>
      </c>
      <c r="D2584" t="s">
        <v>64</v>
      </c>
      <c r="E2584" t="s">
        <v>343</v>
      </c>
      <c r="F2584" t="s">
        <v>381</v>
      </c>
      <c r="G2584" t="s">
        <v>343</v>
      </c>
      <c r="H2584" t="s">
        <v>381</v>
      </c>
      <c r="BR2584" t="s">
        <v>67</v>
      </c>
      <c r="BS2584"/>
      <c r="BT2584" t="s">
        <v>68</v>
      </c>
      <c r="BU2584">
        <v>2469</v>
      </c>
      <c r="BV2584" t="s">
        <v>69</v>
      </c>
      <c r="BW2584" t="s">
        <v>68</v>
      </c>
      <c r="BX2584" s="2"/>
      <c r="BY2584" s="2"/>
      <c r="BZ2584" s="2"/>
    </row>
    <row r="2585" spans="1:78" x14ac:dyDescent="0.2">
      <c r="A2585" t="s">
        <v>2919</v>
      </c>
      <c r="C2585" t="s">
        <v>1482</v>
      </c>
      <c r="D2585" t="s">
        <v>64</v>
      </c>
      <c r="E2585" t="s">
        <v>343</v>
      </c>
      <c r="F2585" t="s">
        <v>381</v>
      </c>
      <c r="G2585" t="s">
        <v>343</v>
      </c>
      <c r="H2585" t="s">
        <v>381</v>
      </c>
      <c r="BA2585">
        <f>AVERAGE(6.8,7.4)</f>
        <v>7.1</v>
      </c>
      <c r="BB2585">
        <f>AVERAGE(4.6,4.7)</f>
        <v>4.6500000000000004</v>
      </c>
      <c r="BC2585">
        <v>4.8</v>
      </c>
      <c r="BD2585">
        <f>4.8</f>
        <v>4.8</v>
      </c>
      <c r="BR2585" t="s">
        <v>67</v>
      </c>
      <c r="BS2585" s="1">
        <v>44832</v>
      </c>
      <c r="BT2585" t="s">
        <v>2920</v>
      </c>
      <c r="BU2585">
        <v>2528</v>
      </c>
      <c r="BX2585" s="2"/>
      <c r="BY2585" s="2"/>
      <c r="BZ2585" s="2"/>
    </row>
    <row r="2586" spans="1:78" x14ac:dyDescent="0.2">
      <c r="A2586" t="s">
        <v>2917</v>
      </c>
      <c r="C2586" t="s">
        <v>1482</v>
      </c>
      <c r="D2586" t="s">
        <v>64</v>
      </c>
      <c r="E2586" t="s">
        <v>343</v>
      </c>
      <c r="F2586" t="s">
        <v>381</v>
      </c>
      <c r="G2586" t="s">
        <v>343</v>
      </c>
      <c r="H2586" t="s">
        <v>381</v>
      </c>
      <c r="AW2586">
        <v>7.7</v>
      </c>
      <c r="AZ2586">
        <v>4</v>
      </c>
      <c r="BR2586" t="s">
        <v>67</v>
      </c>
      <c r="BS2586" s="1">
        <v>44832</v>
      </c>
      <c r="BT2586" t="s">
        <v>2920</v>
      </c>
      <c r="BU2586">
        <v>2528</v>
      </c>
    </row>
    <row r="2587" spans="1:78" x14ac:dyDescent="0.2">
      <c r="A2587" t="s">
        <v>2918</v>
      </c>
      <c r="C2587" t="s">
        <v>1482</v>
      </c>
      <c r="D2587" t="s">
        <v>64</v>
      </c>
      <c r="E2587" t="s">
        <v>343</v>
      </c>
      <c r="F2587" t="s">
        <v>381</v>
      </c>
      <c r="G2587" t="s">
        <v>343</v>
      </c>
      <c r="H2587" t="s">
        <v>381</v>
      </c>
      <c r="BE2587">
        <v>7.3</v>
      </c>
      <c r="BF2587">
        <v>4.4000000000000004</v>
      </c>
      <c r="BG2587">
        <v>4.5999999999999996</v>
      </c>
      <c r="BH2587">
        <v>4.5999999999999996</v>
      </c>
      <c r="BR2587" t="s">
        <v>67</v>
      </c>
      <c r="BS2587" s="1">
        <v>44832</v>
      </c>
      <c r="BT2587" t="s">
        <v>2920</v>
      </c>
      <c r="BU2587">
        <v>2528</v>
      </c>
    </row>
    <row r="2588" spans="1:78" x14ac:dyDescent="0.2">
      <c r="A2588" s="11" t="s">
        <v>1700</v>
      </c>
      <c r="B2588" s="11"/>
      <c r="C2588" s="11" t="s">
        <v>1482</v>
      </c>
      <c r="D2588" s="11" t="s">
        <v>64</v>
      </c>
      <c r="E2588" s="11" t="s">
        <v>343</v>
      </c>
      <c r="F2588" s="11" t="s">
        <v>386</v>
      </c>
      <c r="G2588" s="11" t="s">
        <v>343</v>
      </c>
      <c r="H2588" s="11" t="s">
        <v>386</v>
      </c>
      <c r="I2588" s="11"/>
      <c r="J2588" s="11"/>
      <c r="K2588" s="11"/>
      <c r="L2588" s="11"/>
      <c r="M2588" s="11"/>
      <c r="N2588" s="11"/>
      <c r="O2588" s="11"/>
      <c r="P2588" s="11"/>
      <c r="Q2588" s="11"/>
      <c r="R2588" s="11"/>
      <c r="S2588" s="11"/>
      <c r="T2588" s="11"/>
      <c r="U2588" s="11"/>
      <c r="V2588" s="11"/>
      <c r="W2588" s="11"/>
      <c r="X2588" s="11"/>
      <c r="Y2588" s="11"/>
      <c r="Z2588" s="11"/>
      <c r="AA2588" s="11"/>
      <c r="AB2588" s="11"/>
      <c r="AC2588" s="11"/>
      <c r="AD2588" s="11"/>
      <c r="AE2588" s="11"/>
      <c r="AF2588" s="11"/>
      <c r="AG2588" s="11"/>
      <c r="AH2588" s="11"/>
      <c r="AI2588" s="11"/>
      <c r="AJ2588" s="11"/>
      <c r="AK2588" s="11"/>
      <c r="AL2588" s="11"/>
      <c r="AM2588" s="11"/>
      <c r="AN2588" s="11"/>
      <c r="AO2588" s="11"/>
      <c r="AP2588" s="11"/>
      <c r="AQ2588" s="11"/>
      <c r="AR2588" s="11"/>
      <c r="AS2588" s="11"/>
      <c r="AT2588" s="11"/>
      <c r="AU2588" s="11"/>
      <c r="AV2588" s="11"/>
      <c r="AW2588" s="11"/>
      <c r="AX2588" s="11"/>
      <c r="AY2588" s="11"/>
      <c r="AZ2588" s="11"/>
      <c r="BA2588" s="11"/>
      <c r="BB2588" s="11"/>
      <c r="BC2588" s="11"/>
      <c r="BD2588" s="11"/>
      <c r="BE2588" s="11"/>
      <c r="BF2588" s="11"/>
      <c r="BG2588" s="11"/>
      <c r="BH2588" s="11"/>
      <c r="BI2588" s="11"/>
      <c r="BJ2588" s="11"/>
      <c r="BK2588" s="11"/>
      <c r="BL2588" s="11"/>
      <c r="BM2588" s="11"/>
      <c r="BN2588" s="11"/>
      <c r="BO2588" s="11"/>
      <c r="BP2588" s="11"/>
      <c r="BQ2588" s="11"/>
      <c r="BR2588" s="11"/>
      <c r="BS2588" s="11"/>
      <c r="BT2588" s="11"/>
      <c r="BU2588" s="11"/>
      <c r="BV2588" s="11"/>
      <c r="BW2588" s="11"/>
    </row>
    <row r="2589" spans="1:78" x14ac:dyDescent="0.2">
      <c r="A2589" t="s">
        <v>387</v>
      </c>
      <c r="B2589" t="s">
        <v>2155</v>
      </c>
      <c r="C2589" t="s">
        <v>1482</v>
      </c>
      <c r="D2589" t="s">
        <v>64</v>
      </c>
      <c r="E2589" t="s">
        <v>343</v>
      </c>
      <c r="F2589" t="s">
        <v>386</v>
      </c>
      <c r="G2589" t="s">
        <v>343</v>
      </c>
      <c r="H2589" t="s">
        <v>386</v>
      </c>
      <c r="BA2589">
        <v>8.1</v>
      </c>
      <c r="BB2589">
        <v>5.7</v>
      </c>
      <c r="BC2589">
        <v>5.9</v>
      </c>
      <c r="BD2589">
        <v>5.9</v>
      </c>
      <c r="BR2589" t="s">
        <v>58</v>
      </c>
      <c r="BS2589" s="1">
        <v>44819</v>
      </c>
      <c r="BT2589" t="s">
        <v>59</v>
      </c>
      <c r="BU2589">
        <v>3485</v>
      </c>
      <c r="BV2589" t="s">
        <v>60</v>
      </c>
      <c r="BW2589" t="s">
        <v>388</v>
      </c>
    </row>
    <row r="2590" spans="1:78" x14ac:dyDescent="0.2">
      <c r="A2590" s="11" t="s">
        <v>1700</v>
      </c>
      <c r="B2590" s="11"/>
      <c r="C2590" s="11" t="s">
        <v>1482</v>
      </c>
      <c r="D2590" s="11" t="s">
        <v>64</v>
      </c>
      <c r="E2590" s="11" t="s">
        <v>343</v>
      </c>
      <c r="F2590" s="11" t="s">
        <v>390</v>
      </c>
      <c r="G2590" s="11" t="s">
        <v>343</v>
      </c>
      <c r="H2590" s="11" t="s">
        <v>390</v>
      </c>
      <c r="I2590" s="11"/>
      <c r="J2590" s="11"/>
      <c r="K2590" s="11"/>
      <c r="L2590" s="11"/>
      <c r="M2590" s="11"/>
      <c r="N2590" s="11"/>
      <c r="O2590" s="11"/>
      <c r="P2590" s="11"/>
      <c r="Q2590" s="11"/>
      <c r="R2590" s="11"/>
      <c r="S2590" s="11"/>
      <c r="T2590" s="11"/>
      <c r="U2590" s="11"/>
      <c r="V2590" s="11"/>
      <c r="W2590" s="11"/>
      <c r="X2590" s="11"/>
      <c r="Y2590" s="11"/>
      <c r="Z2590" s="11"/>
      <c r="AA2590" s="11"/>
      <c r="AB2590" s="11"/>
      <c r="AC2590" s="11"/>
      <c r="AD2590" s="11"/>
      <c r="AE2590" s="11"/>
      <c r="AF2590" s="11"/>
      <c r="AG2590" s="11"/>
      <c r="AH2590" s="11"/>
      <c r="AI2590" s="11"/>
      <c r="AJ2590" s="11"/>
      <c r="AK2590" s="11"/>
      <c r="AL2590" s="11"/>
      <c r="AM2590" s="11"/>
      <c r="AN2590" s="11"/>
      <c r="AO2590" s="11"/>
      <c r="AP2590" s="11"/>
      <c r="AQ2590" s="11"/>
      <c r="AR2590" s="11"/>
      <c r="AS2590" s="11"/>
      <c r="AT2590" s="11"/>
      <c r="AU2590" s="11"/>
      <c r="AV2590" s="11"/>
      <c r="AW2590" s="11"/>
      <c r="AX2590" s="11"/>
      <c r="AY2590" s="11"/>
      <c r="AZ2590" s="11"/>
      <c r="BA2590" s="11"/>
      <c r="BB2590" s="11"/>
      <c r="BC2590" s="11"/>
      <c r="BD2590" s="11"/>
      <c r="BE2590" s="11"/>
      <c r="BF2590" s="11"/>
      <c r="BG2590" s="11"/>
      <c r="BH2590" s="11"/>
      <c r="BI2590" s="11"/>
      <c r="BJ2590" s="11"/>
      <c r="BK2590" s="11"/>
      <c r="BL2590" s="11"/>
      <c r="BM2590" s="11"/>
      <c r="BN2590" s="11"/>
      <c r="BO2590" s="11"/>
      <c r="BP2590" s="11"/>
      <c r="BQ2590" s="11"/>
      <c r="BR2590" s="11"/>
      <c r="BS2590" s="11"/>
      <c r="BT2590" s="11"/>
      <c r="BU2590" s="11"/>
      <c r="BV2590" s="11"/>
      <c r="BW2590" s="11"/>
    </row>
    <row r="2591" spans="1:78" x14ac:dyDescent="0.2">
      <c r="A2591" t="s">
        <v>389</v>
      </c>
      <c r="C2591" t="s">
        <v>1482</v>
      </c>
      <c r="D2591" t="s">
        <v>64</v>
      </c>
      <c r="E2591" t="s">
        <v>343</v>
      </c>
      <c r="F2591" t="s">
        <v>390</v>
      </c>
      <c r="G2591" t="s">
        <v>343</v>
      </c>
      <c r="H2591" t="s">
        <v>390</v>
      </c>
      <c r="AC2591">
        <v>5.4</v>
      </c>
      <c r="AF2591">
        <v>6.8</v>
      </c>
      <c r="BR2591" t="s">
        <v>58</v>
      </c>
      <c r="BS2591" s="1">
        <v>44819</v>
      </c>
      <c r="BT2591" t="s">
        <v>59</v>
      </c>
      <c r="BU2591">
        <v>3485</v>
      </c>
      <c r="BV2591" t="s">
        <v>60</v>
      </c>
      <c r="BW2591" t="s">
        <v>59</v>
      </c>
    </row>
    <row r="2592" spans="1:78" x14ac:dyDescent="0.2">
      <c r="A2592" s="11" t="s">
        <v>1700</v>
      </c>
      <c r="B2592" s="11"/>
      <c r="C2592" s="11" t="s">
        <v>1482</v>
      </c>
      <c r="D2592" s="11" t="s">
        <v>64</v>
      </c>
      <c r="E2592" s="11" t="s">
        <v>343</v>
      </c>
      <c r="F2592" s="11" t="s">
        <v>391</v>
      </c>
      <c r="G2592" s="11" t="s">
        <v>343</v>
      </c>
      <c r="H2592" s="11" t="s">
        <v>391</v>
      </c>
      <c r="I2592" s="11"/>
      <c r="J2592" s="11"/>
      <c r="K2592" s="11"/>
      <c r="L2592" s="11"/>
      <c r="M2592" s="11"/>
      <c r="N2592" s="11"/>
      <c r="O2592" s="11"/>
      <c r="P2592" s="11"/>
      <c r="Q2592" s="11"/>
      <c r="R2592" s="11"/>
      <c r="S2592" s="11"/>
      <c r="T2592" s="11"/>
      <c r="U2592" s="11"/>
      <c r="V2592" s="11"/>
      <c r="W2592" s="11"/>
      <c r="X2592" s="11"/>
      <c r="Y2592" s="11"/>
      <c r="Z2592" s="11"/>
      <c r="AA2592" s="11"/>
      <c r="AB2592" s="11"/>
      <c r="AC2592" s="11"/>
      <c r="AD2592" s="11"/>
      <c r="AE2592" s="11"/>
      <c r="AF2592" s="11"/>
      <c r="AG2592" s="11"/>
      <c r="AH2592" s="11"/>
      <c r="AI2592" s="11"/>
      <c r="AJ2592" s="11"/>
      <c r="AK2592" s="11"/>
      <c r="AL2592" s="11"/>
      <c r="AM2592" s="11"/>
      <c r="AN2592" s="11"/>
      <c r="AO2592" s="11"/>
      <c r="AP2592" s="11"/>
      <c r="AQ2592" s="11"/>
      <c r="AR2592" s="11"/>
      <c r="AS2592" s="11"/>
      <c r="AT2592" s="11"/>
      <c r="AU2592" s="11"/>
      <c r="AV2592" s="11"/>
      <c r="AW2592" s="11"/>
      <c r="AX2592" s="11"/>
      <c r="AY2592" s="11"/>
      <c r="AZ2592" s="11"/>
      <c r="BA2592" s="11"/>
      <c r="BB2592" s="11"/>
      <c r="BC2592" s="11"/>
      <c r="BD2592" s="11"/>
      <c r="BE2592" s="11"/>
      <c r="BF2592" s="11"/>
      <c r="BG2592" s="11"/>
      <c r="BH2592" s="11"/>
      <c r="BI2592" s="11"/>
      <c r="BJ2592" s="11"/>
      <c r="BK2592" s="11"/>
      <c r="BL2592" s="11"/>
      <c r="BM2592" s="11"/>
      <c r="BN2592" s="11"/>
      <c r="BO2592" s="11"/>
      <c r="BP2592" s="11"/>
      <c r="BQ2592" s="11"/>
      <c r="BR2592" s="11"/>
      <c r="BS2592" s="11"/>
      <c r="BT2592" s="11"/>
      <c r="BU2592" s="11"/>
      <c r="BV2592" s="11"/>
      <c r="BW2592" s="11"/>
    </row>
    <row r="2593" spans="1:78" x14ac:dyDescent="0.2">
      <c r="A2593" t="s">
        <v>392</v>
      </c>
      <c r="B2593" t="s">
        <v>2155</v>
      </c>
      <c r="C2593" t="s">
        <v>1482</v>
      </c>
      <c r="D2593" t="s">
        <v>64</v>
      </c>
      <c r="E2593" t="s">
        <v>343</v>
      </c>
      <c r="F2593" t="s">
        <v>391</v>
      </c>
      <c r="G2593" t="s">
        <v>343</v>
      </c>
      <c r="H2593" t="s">
        <v>391</v>
      </c>
      <c r="BA2593">
        <v>7.9</v>
      </c>
      <c r="BB2593">
        <v>5.5</v>
      </c>
      <c r="BC2593">
        <v>5.8</v>
      </c>
      <c r="BD2593">
        <v>5.8</v>
      </c>
      <c r="BR2593" t="s">
        <v>58</v>
      </c>
      <c r="BS2593" s="1">
        <v>44819</v>
      </c>
      <c r="BT2593" t="s">
        <v>59</v>
      </c>
      <c r="BU2593">
        <v>3485</v>
      </c>
      <c r="BV2593" t="s">
        <v>60</v>
      </c>
      <c r="BW2593" t="s">
        <v>59</v>
      </c>
    </row>
    <row r="2594" spans="1:78" x14ac:dyDescent="0.2">
      <c r="A2594" t="s">
        <v>393</v>
      </c>
      <c r="C2594" t="s">
        <v>1482</v>
      </c>
      <c r="D2594" t="s">
        <v>64</v>
      </c>
      <c r="E2594" t="s">
        <v>343</v>
      </c>
      <c r="F2594" t="s">
        <v>1532</v>
      </c>
      <c r="G2594" t="s">
        <v>343</v>
      </c>
      <c r="H2594" t="s">
        <v>394</v>
      </c>
      <c r="AS2594">
        <v>6.1</v>
      </c>
      <c r="AV2594">
        <v>3.7</v>
      </c>
      <c r="AW2594">
        <v>7.3</v>
      </c>
      <c r="AZ2594">
        <v>5.4</v>
      </c>
      <c r="BR2594" t="s">
        <v>67</v>
      </c>
      <c r="BS2594"/>
      <c r="BT2594" t="s">
        <v>213</v>
      </c>
      <c r="BU2594">
        <v>1609</v>
      </c>
      <c r="BV2594" t="s">
        <v>60</v>
      </c>
      <c r="BW2594" t="s">
        <v>213</v>
      </c>
    </row>
    <row r="2595" spans="1:78" x14ac:dyDescent="0.2">
      <c r="A2595" t="s">
        <v>395</v>
      </c>
      <c r="C2595" t="s">
        <v>1482</v>
      </c>
      <c r="D2595" t="s">
        <v>64</v>
      </c>
      <c r="E2595" t="s">
        <v>343</v>
      </c>
      <c r="F2595" t="s">
        <v>1532</v>
      </c>
      <c r="G2595" t="s">
        <v>343</v>
      </c>
      <c r="H2595" t="s">
        <v>394</v>
      </c>
      <c r="AC2595">
        <v>6.3</v>
      </c>
      <c r="AF2595">
        <v>8.8000000000000007</v>
      </c>
      <c r="BR2595" t="s">
        <v>67</v>
      </c>
      <c r="BS2595"/>
      <c r="BT2595" t="s">
        <v>213</v>
      </c>
      <c r="BU2595">
        <v>1609</v>
      </c>
      <c r="BV2595" t="s">
        <v>60</v>
      </c>
      <c r="BW2595" t="s">
        <v>213</v>
      </c>
    </row>
    <row r="2596" spans="1:78" x14ac:dyDescent="0.2">
      <c r="A2596" s="11" t="s">
        <v>1700</v>
      </c>
      <c r="B2596" s="11"/>
      <c r="C2596" s="11" t="s">
        <v>1482</v>
      </c>
      <c r="D2596" s="11" t="s">
        <v>64</v>
      </c>
      <c r="E2596" s="11" t="s">
        <v>343</v>
      </c>
      <c r="F2596" s="11" t="s">
        <v>1532</v>
      </c>
      <c r="G2596" s="11" t="s">
        <v>343</v>
      </c>
      <c r="H2596" s="11" t="s">
        <v>1532</v>
      </c>
      <c r="I2596" s="11"/>
      <c r="J2596" s="11"/>
      <c r="K2596" s="11"/>
      <c r="L2596" s="11"/>
      <c r="M2596" s="11"/>
      <c r="N2596" s="11"/>
      <c r="O2596" s="11"/>
      <c r="P2596" s="11"/>
      <c r="Q2596" s="11"/>
      <c r="R2596" s="11"/>
      <c r="S2596" s="11"/>
      <c r="T2596" s="11"/>
      <c r="U2596" s="11"/>
      <c r="V2596" s="11"/>
      <c r="W2596" s="11"/>
      <c r="X2596" s="11"/>
      <c r="Y2596" s="11"/>
      <c r="Z2596" s="11"/>
      <c r="AA2596" s="11"/>
      <c r="AB2596" s="11"/>
      <c r="AC2596" s="11"/>
      <c r="AD2596" s="11"/>
      <c r="AE2596" s="11"/>
      <c r="AF2596" s="11"/>
      <c r="AG2596" s="11"/>
      <c r="AH2596" s="11"/>
      <c r="AI2596" s="11"/>
      <c r="AJ2596" s="11"/>
      <c r="AK2596" s="11"/>
      <c r="AL2596" s="11"/>
      <c r="AM2596" s="11"/>
      <c r="AN2596" s="11"/>
      <c r="AO2596" s="11"/>
      <c r="AP2596" s="11"/>
      <c r="AQ2596" s="11"/>
      <c r="AR2596" s="11"/>
      <c r="AS2596" s="11"/>
      <c r="AT2596" s="11"/>
      <c r="AU2596" s="11"/>
      <c r="AV2596" s="11"/>
      <c r="AW2596" s="11"/>
      <c r="AX2596" s="11"/>
      <c r="AY2596" s="11"/>
      <c r="AZ2596" s="11"/>
      <c r="BA2596" s="11"/>
      <c r="BB2596" s="11"/>
      <c r="BC2596" s="11"/>
      <c r="BD2596" s="11"/>
      <c r="BE2596" s="11"/>
      <c r="BF2596" s="11"/>
      <c r="BG2596" s="11"/>
      <c r="BH2596" s="11"/>
      <c r="BI2596" s="11"/>
      <c r="BJ2596" s="11"/>
      <c r="BK2596" s="11"/>
      <c r="BL2596" s="11"/>
      <c r="BM2596" s="11"/>
      <c r="BN2596" s="11"/>
      <c r="BO2596" s="11"/>
      <c r="BP2596" s="11"/>
      <c r="BQ2596" s="11"/>
      <c r="BR2596" s="11"/>
      <c r="BS2596" s="11"/>
      <c r="BT2596" s="11"/>
      <c r="BU2596" s="11"/>
      <c r="BV2596" s="11"/>
      <c r="BW2596" s="11"/>
    </row>
    <row r="2597" spans="1:78" ht="18" x14ac:dyDescent="0.2">
      <c r="A2597" s="6" t="s">
        <v>2175</v>
      </c>
      <c r="B2597" s="6"/>
      <c r="C2597" s="6" t="s">
        <v>1482</v>
      </c>
      <c r="D2597" s="6" t="s">
        <v>64</v>
      </c>
      <c r="E2597" s="6" t="s">
        <v>343</v>
      </c>
      <c r="F2597" s="6" t="s">
        <v>1532</v>
      </c>
      <c r="G2597" s="6" t="s">
        <v>343</v>
      </c>
      <c r="H2597" s="6" t="s">
        <v>1532</v>
      </c>
      <c r="I2597" s="6"/>
      <c r="J2597" s="6"/>
      <c r="K2597" s="6"/>
      <c r="L2597" s="6"/>
      <c r="M2597" s="6"/>
      <c r="N2597" s="6"/>
      <c r="O2597" s="6"/>
      <c r="P2597" s="6"/>
      <c r="Q2597" s="6"/>
      <c r="R2597" s="6"/>
      <c r="S2597" s="6"/>
      <c r="T2597" s="6"/>
      <c r="U2597" s="6"/>
      <c r="V2597" s="6"/>
      <c r="W2597" s="6"/>
      <c r="X2597" s="6"/>
      <c r="Y2597" s="6"/>
      <c r="Z2597" s="6"/>
      <c r="AA2597" s="6"/>
      <c r="AB2597" s="6"/>
      <c r="AC2597" s="6"/>
      <c r="AD2597" s="6"/>
      <c r="AE2597" s="6"/>
      <c r="AF2597" s="6"/>
      <c r="AG2597" s="6"/>
      <c r="AH2597" s="6"/>
      <c r="AI2597" s="6"/>
      <c r="AJ2597" s="6"/>
      <c r="AK2597" s="6"/>
      <c r="AL2597" s="6"/>
      <c r="AM2597" s="6"/>
      <c r="AN2597" s="6"/>
      <c r="AO2597" s="6"/>
      <c r="AP2597" s="6"/>
      <c r="AQ2597" s="6"/>
      <c r="AR2597" s="6"/>
      <c r="AS2597" s="6"/>
      <c r="AT2597" s="6"/>
      <c r="AU2597" s="6"/>
      <c r="AV2597" s="6"/>
      <c r="AW2597" s="6"/>
      <c r="AX2597" s="6"/>
      <c r="AY2597" s="6"/>
      <c r="AZ2597" s="6"/>
      <c r="BA2597" s="6"/>
      <c r="BB2597" s="6"/>
      <c r="BC2597" s="6"/>
      <c r="BD2597" s="6"/>
      <c r="BE2597" s="6"/>
      <c r="BF2597" s="6"/>
      <c r="BG2597" s="6"/>
      <c r="BH2597" s="6"/>
      <c r="BI2597" s="6"/>
      <c r="BJ2597" s="6">
        <v>22.5</v>
      </c>
      <c r="BK2597" s="6"/>
      <c r="BL2597" s="6"/>
      <c r="BM2597" s="6"/>
      <c r="BN2597" s="6"/>
      <c r="BO2597" s="6"/>
      <c r="BP2597" s="6"/>
      <c r="BQ2597" s="6" t="s">
        <v>3677</v>
      </c>
      <c r="BR2597" s="6" t="s">
        <v>67</v>
      </c>
      <c r="BS2597" s="7">
        <v>44820</v>
      </c>
      <c r="BT2597" s="6" t="s">
        <v>2256</v>
      </c>
      <c r="BU2597" s="28">
        <v>82637</v>
      </c>
      <c r="BV2597" s="6"/>
      <c r="BW2597" s="6"/>
    </row>
    <row r="2598" spans="1:78" ht="18" x14ac:dyDescent="0.2">
      <c r="A2598" s="10" t="s">
        <v>2261</v>
      </c>
      <c r="B2598" s="10"/>
      <c r="C2598" s="10" t="s">
        <v>1482</v>
      </c>
      <c r="D2598" s="10" t="s">
        <v>64</v>
      </c>
      <c r="E2598" s="10" t="s">
        <v>343</v>
      </c>
      <c r="F2598" s="10" t="s">
        <v>1532</v>
      </c>
      <c r="G2598" s="10" t="s">
        <v>343</v>
      </c>
      <c r="H2598" s="10" t="s">
        <v>1532</v>
      </c>
      <c r="I2598" s="10"/>
      <c r="J2598" s="10"/>
      <c r="K2598" s="10"/>
      <c r="L2598" s="10"/>
      <c r="M2598" s="10"/>
      <c r="N2598" s="10"/>
      <c r="O2598" s="10"/>
      <c r="P2598" s="10"/>
      <c r="Q2598" s="10"/>
      <c r="R2598" s="10"/>
      <c r="S2598" s="10"/>
      <c r="T2598" s="10"/>
      <c r="U2598" s="10"/>
      <c r="V2598" s="10"/>
      <c r="W2598" s="10"/>
      <c r="X2598" s="10"/>
      <c r="Y2598" s="10"/>
      <c r="Z2598" s="10"/>
      <c r="AA2598" s="10"/>
      <c r="AB2598" s="10"/>
      <c r="AC2598" s="10"/>
      <c r="AD2598" s="10"/>
      <c r="AE2598" s="10"/>
      <c r="AF2598" s="10"/>
      <c r="AG2598" s="10"/>
      <c r="AH2598" s="10"/>
      <c r="AI2598" s="10"/>
      <c r="AJ2598" s="10"/>
      <c r="AK2598" s="10"/>
      <c r="AL2598" s="10"/>
      <c r="AM2598" s="10"/>
      <c r="AN2598" s="10"/>
      <c r="AO2598" s="10"/>
      <c r="AP2598" s="10"/>
      <c r="AQ2598" s="10"/>
      <c r="AR2598" s="10"/>
      <c r="AS2598" s="10"/>
      <c r="AT2598" s="10"/>
      <c r="AU2598" s="10"/>
      <c r="AV2598" s="10"/>
      <c r="AW2598" s="10"/>
      <c r="AX2598" s="10"/>
      <c r="AY2598" s="10"/>
      <c r="AZ2598" s="10"/>
      <c r="BA2598" s="10"/>
      <c r="BB2598" s="10"/>
      <c r="BC2598" s="10"/>
      <c r="BD2598" s="10"/>
      <c r="BE2598" s="10"/>
      <c r="BF2598" s="10"/>
      <c r="BG2598" s="10"/>
      <c r="BH2598" s="10"/>
      <c r="BI2598" s="10"/>
      <c r="BJ2598" s="10"/>
      <c r="BK2598" s="10"/>
      <c r="BL2598" s="10"/>
      <c r="BM2598" s="10"/>
      <c r="BN2598" s="10"/>
      <c r="BO2598" s="10"/>
      <c r="BP2598" s="10"/>
      <c r="BQ2598" s="10"/>
      <c r="BR2598" s="10" t="s">
        <v>67</v>
      </c>
      <c r="BS2598" s="12">
        <v>44820</v>
      </c>
      <c r="BT2598" s="10" t="s">
        <v>2256</v>
      </c>
      <c r="BU2598" s="28">
        <v>82637</v>
      </c>
      <c r="BV2598" s="10" t="s">
        <v>60</v>
      </c>
      <c r="BW2598" s="10" t="s">
        <v>2256</v>
      </c>
    </row>
    <row r="2599" spans="1:78" ht="18" x14ac:dyDescent="0.2">
      <c r="A2599" t="s">
        <v>2260</v>
      </c>
      <c r="C2599" t="s">
        <v>1482</v>
      </c>
      <c r="D2599" t="s">
        <v>64</v>
      </c>
      <c r="E2599" t="s">
        <v>343</v>
      </c>
      <c r="F2599" t="s">
        <v>1532</v>
      </c>
      <c r="G2599" t="s">
        <v>343</v>
      </c>
      <c r="H2599" t="s">
        <v>1532</v>
      </c>
      <c r="AF2599">
        <v>9.3000000000000007</v>
      </c>
      <c r="AJ2599">
        <v>9.5</v>
      </c>
      <c r="BI2599">
        <v>18</v>
      </c>
      <c r="BR2599" t="s">
        <v>67</v>
      </c>
      <c r="BS2599" s="1">
        <v>44820</v>
      </c>
      <c r="BT2599" t="s">
        <v>2256</v>
      </c>
      <c r="BU2599" s="28">
        <v>82637</v>
      </c>
      <c r="BV2599" s="15" t="s">
        <v>60</v>
      </c>
      <c r="BW2599" t="s">
        <v>2256</v>
      </c>
    </row>
    <row r="2600" spans="1:78" x14ac:dyDescent="0.2">
      <c r="A2600" t="s">
        <v>94</v>
      </c>
      <c r="C2600" t="s">
        <v>1482</v>
      </c>
      <c r="D2600" t="s">
        <v>64</v>
      </c>
      <c r="E2600" t="s">
        <v>343</v>
      </c>
      <c r="F2600" t="s">
        <v>1532</v>
      </c>
      <c r="G2600" t="s">
        <v>343</v>
      </c>
      <c r="H2600" t="s">
        <v>1532</v>
      </c>
      <c r="Q2600">
        <v>4.95</v>
      </c>
      <c r="T2600">
        <v>4.5</v>
      </c>
      <c r="U2600">
        <v>5.45</v>
      </c>
      <c r="X2600">
        <v>5.86</v>
      </c>
      <c r="Y2600">
        <v>6.54</v>
      </c>
      <c r="AB2600">
        <v>7.39</v>
      </c>
      <c r="AC2600">
        <v>6.94</v>
      </c>
      <c r="AF2600">
        <v>8.6199999999999992</v>
      </c>
      <c r="AG2600">
        <v>5.08</v>
      </c>
      <c r="AJ2600">
        <v>8.4499999999999993</v>
      </c>
      <c r="AK2600">
        <v>3.9</v>
      </c>
      <c r="AN2600">
        <v>2.25</v>
      </c>
      <c r="AO2600">
        <v>5.1100000000000003</v>
      </c>
      <c r="AR2600">
        <v>3.07</v>
      </c>
      <c r="AS2600">
        <v>6.31</v>
      </c>
      <c r="AV2600">
        <v>3.28</v>
      </c>
      <c r="AW2600">
        <v>7.14</v>
      </c>
      <c r="AX2600">
        <v>4.3899999999999997</v>
      </c>
      <c r="AY2600">
        <v>4.82</v>
      </c>
      <c r="AZ2600">
        <v>4.82</v>
      </c>
      <c r="BA2600">
        <v>7.09</v>
      </c>
      <c r="BB2600">
        <v>4.97</v>
      </c>
      <c r="BC2600">
        <v>5.04</v>
      </c>
      <c r="BD2600">
        <v>5.04</v>
      </c>
      <c r="BE2600">
        <v>7.64</v>
      </c>
      <c r="BH2600">
        <v>4.2699999999999996</v>
      </c>
      <c r="BQ2600" t="s">
        <v>2197</v>
      </c>
      <c r="BR2600" t="s">
        <v>67</v>
      </c>
      <c r="BS2600" s="1">
        <v>44820</v>
      </c>
      <c r="BT2600" t="s">
        <v>2196</v>
      </c>
      <c r="BU2600">
        <v>2905</v>
      </c>
    </row>
    <row r="2601" spans="1:78" x14ac:dyDescent="0.2">
      <c r="A2601" s="6"/>
      <c r="B2601" s="6"/>
      <c r="C2601" s="6" t="s">
        <v>1482</v>
      </c>
      <c r="D2601" s="6" t="s">
        <v>64</v>
      </c>
      <c r="E2601" s="6" t="s">
        <v>343</v>
      </c>
      <c r="F2601" s="6" t="s">
        <v>1532</v>
      </c>
      <c r="G2601" s="6" t="s">
        <v>343</v>
      </c>
      <c r="H2601" s="6" t="s">
        <v>1532</v>
      </c>
      <c r="I2601" s="6"/>
      <c r="J2601" s="6"/>
      <c r="K2601" s="6"/>
      <c r="L2601" s="6"/>
      <c r="M2601" s="6"/>
      <c r="N2601" s="6"/>
      <c r="O2601" s="6"/>
      <c r="P2601" s="6"/>
      <c r="Q2601" s="6"/>
      <c r="R2601" s="6"/>
      <c r="S2601" s="6"/>
      <c r="T2601" s="6"/>
      <c r="U2601" s="6"/>
      <c r="V2601" s="6"/>
      <c r="W2601" s="6"/>
      <c r="X2601" s="6"/>
      <c r="Y2601" s="6"/>
      <c r="Z2601" s="6"/>
      <c r="AA2601" s="6"/>
      <c r="AB2601" s="6"/>
      <c r="AC2601" s="6">
        <v>7</v>
      </c>
      <c r="AD2601" s="6"/>
      <c r="AE2601" s="6"/>
      <c r="AF2601" s="6">
        <v>8.5</v>
      </c>
      <c r="AG2601" s="6">
        <v>5.5</v>
      </c>
      <c r="AH2601" s="6"/>
      <c r="AI2601" s="6"/>
      <c r="AJ2601" s="6">
        <v>7.5</v>
      </c>
      <c r="AK2601" s="6"/>
      <c r="AL2601" s="6"/>
      <c r="AM2601" s="6"/>
      <c r="AN2601" s="6"/>
      <c r="AO2601" s="6"/>
      <c r="AP2601" s="6"/>
      <c r="AQ2601" s="6"/>
      <c r="AR2601" s="6"/>
      <c r="AS2601" s="6"/>
      <c r="AT2601" s="6"/>
      <c r="AU2601" s="6"/>
      <c r="AV2601" s="6"/>
      <c r="AW2601" s="6">
        <v>6</v>
      </c>
      <c r="AX2601" s="6"/>
      <c r="AY2601" s="6"/>
      <c r="AZ2601" s="6">
        <v>6</v>
      </c>
      <c r="BA2601" s="6">
        <v>7</v>
      </c>
      <c r="BB2601" s="6"/>
      <c r="BC2601" s="6"/>
      <c r="BD2601" s="6">
        <v>6.5</v>
      </c>
      <c r="BE2601" s="6"/>
      <c r="BF2601" s="6"/>
      <c r="BG2601" s="6"/>
      <c r="BH2601" s="6"/>
      <c r="BI2601" s="6">
        <v>18.5</v>
      </c>
      <c r="BJ2601" s="6">
        <v>23</v>
      </c>
      <c r="BK2601" s="6"/>
      <c r="BL2601" s="6"/>
      <c r="BM2601" s="6">
        <v>31</v>
      </c>
      <c r="BN2601" s="6"/>
      <c r="BO2601" s="6"/>
      <c r="BP2601" s="6"/>
      <c r="BQ2601" s="6"/>
      <c r="BR2601" s="6" t="s">
        <v>67</v>
      </c>
      <c r="BS2601" s="7">
        <v>44964</v>
      </c>
      <c r="BT2601" s="6" t="s">
        <v>3669</v>
      </c>
      <c r="BU2601" s="58" t="s">
        <v>3702</v>
      </c>
      <c r="BV2601" s="6"/>
      <c r="BW2601" s="6"/>
      <c r="BX2601" s="6"/>
      <c r="BY2601" s="6"/>
      <c r="BZ2601" s="6"/>
    </row>
    <row r="2602" spans="1:78" x14ac:dyDescent="0.2">
      <c r="A2602" t="s">
        <v>401</v>
      </c>
      <c r="C2602" t="s">
        <v>1482</v>
      </c>
      <c r="D2602" t="s">
        <v>64</v>
      </c>
      <c r="E2602" t="s">
        <v>343</v>
      </c>
      <c r="F2602" t="s">
        <v>396</v>
      </c>
      <c r="G2602" t="s">
        <v>343</v>
      </c>
      <c r="H2602" t="s">
        <v>402</v>
      </c>
      <c r="BE2602">
        <v>5.35</v>
      </c>
      <c r="BF2602">
        <v>3.23</v>
      </c>
      <c r="BG2602">
        <v>2.95</v>
      </c>
      <c r="BH2602">
        <v>3.23</v>
      </c>
      <c r="BR2602" t="s">
        <v>67</v>
      </c>
      <c r="BS2602"/>
      <c r="BT2602" t="s">
        <v>79</v>
      </c>
      <c r="BU2602">
        <v>42805</v>
      </c>
      <c r="BV2602" t="s">
        <v>69</v>
      </c>
      <c r="BW2602" t="s">
        <v>79</v>
      </c>
    </row>
    <row r="2603" spans="1:78" x14ac:dyDescent="0.2">
      <c r="A2603" s="11" t="s">
        <v>1700</v>
      </c>
      <c r="B2603" s="11"/>
      <c r="C2603" s="11" t="s">
        <v>1482</v>
      </c>
      <c r="D2603" s="11" t="s">
        <v>64</v>
      </c>
      <c r="E2603" s="11" t="s">
        <v>343</v>
      </c>
      <c r="F2603" s="11" t="s">
        <v>396</v>
      </c>
      <c r="G2603" s="11" t="s">
        <v>343</v>
      </c>
      <c r="H2603" s="11" t="s">
        <v>396</v>
      </c>
      <c r="I2603" s="11"/>
      <c r="J2603" s="11"/>
      <c r="K2603" s="11"/>
      <c r="L2603" s="11"/>
      <c r="M2603" s="11"/>
      <c r="N2603" s="11"/>
      <c r="O2603" s="11"/>
      <c r="P2603" s="11"/>
      <c r="Q2603" s="11"/>
      <c r="R2603" s="11"/>
      <c r="S2603" s="11"/>
      <c r="T2603" s="11"/>
      <c r="U2603" s="11"/>
      <c r="V2603" s="11"/>
      <c r="W2603" s="11"/>
      <c r="X2603" s="11"/>
      <c r="Y2603" s="11"/>
      <c r="Z2603" s="11"/>
      <c r="AA2603" s="11"/>
      <c r="AB2603" s="11"/>
      <c r="AC2603" s="11"/>
      <c r="AD2603" s="11"/>
      <c r="AE2603" s="11"/>
      <c r="AF2603" s="11"/>
      <c r="AG2603" s="11"/>
      <c r="AH2603" s="11"/>
      <c r="AI2603" s="11"/>
      <c r="AJ2603" s="11"/>
      <c r="AK2603" s="11"/>
      <c r="AL2603" s="11"/>
      <c r="AM2603" s="11"/>
      <c r="AN2603" s="11"/>
      <c r="AO2603" s="11"/>
      <c r="AP2603" s="11"/>
      <c r="AQ2603" s="11"/>
      <c r="AR2603" s="11"/>
      <c r="AS2603" s="11"/>
      <c r="AT2603" s="11"/>
      <c r="AU2603" s="11"/>
      <c r="AV2603" s="11"/>
      <c r="AW2603" s="11"/>
      <c r="AX2603" s="11"/>
      <c r="AY2603" s="11"/>
      <c r="AZ2603" s="11"/>
      <c r="BA2603" s="11"/>
      <c r="BB2603" s="11"/>
      <c r="BC2603" s="11"/>
      <c r="BD2603" s="11"/>
      <c r="BE2603" s="11"/>
      <c r="BF2603" s="11"/>
      <c r="BG2603" s="11"/>
      <c r="BH2603" s="11"/>
      <c r="BI2603" s="11"/>
      <c r="BJ2603" s="11"/>
      <c r="BK2603" s="11"/>
      <c r="BL2603" s="11"/>
      <c r="BM2603" s="11"/>
      <c r="BN2603" s="11"/>
      <c r="BO2603" s="11"/>
      <c r="BP2603" s="11"/>
      <c r="BQ2603" s="11"/>
      <c r="BR2603" s="11"/>
      <c r="BS2603" s="11"/>
      <c r="BT2603" s="11"/>
      <c r="BU2603" s="11"/>
      <c r="BV2603" s="11"/>
      <c r="BW2603" s="11"/>
    </row>
    <row r="2604" spans="1:78" x14ac:dyDescent="0.2">
      <c r="A2604" t="s">
        <v>397</v>
      </c>
      <c r="C2604" t="s">
        <v>1482</v>
      </c>
      <c r="D2604" t="s">
        <v>64</v>
      </c>
      <c r="E2604" t="s">
        <v>343</v>
      </c>
      <c r="F2604" t="s">
        <v>396</v>
      </c>
      <c r="G2604" t="s">
        <v>343</v>
      </c>
      <c r="H2604" t="s">
        <v>396</v>
      </c>
      <c r="AS2604">
        <v>4.2</v>
      </c>
      <c r="AV2604">
        <v>2.6</v>
      </c>
      <c r="BR2604" t="s">
        <v>67</v>
      </c>
      <c r="BS2604"/>
      <c r="BT2604" t="s">
        <v>202</v>
      </c>
      <c r="BU2604">
        <v>46399</v>
      </c>
    </row>
    <row r="2605" spans="1:78" x14ac:dyDescent="0.2">
      <c r="A2605" t="s">
        <v>398</v>
      </c>
      <c r="C2605" t="s">
        <v>1482</v>
      </c>
      <c r="D2605" t="s">
        <v>64</v>
      </c>
      <c r="E2605" t="s">
        <v>343</v>
      </c>
      <c r="F2605" t="s">
        <v>396</v>
      </c>
      <c r="G2605" t="s">
        <v>343</v>
      </c>
      <c r="H2605" t="s">
        <v>396</v>
      </c>
      <c r="AW2605">
        <v>5.3</v>
      </c>
      <c r="AX2605">
        <v>3.1</v>
      </c>
      <c r="AY2605">
        <v>3.6</v>
      </c>
      <c r="AZ2605">
        <v>3.6</v>
      </c>
      <c r="BR2605" t="s">
        <v>67</v>
      </c>
      <c r="BS2605"/>
      <c r="BT2605" t="s">
        <v>202</v>
      </c>
      <c r="BU2605">
        <v>46399</v>
      </c>
    </row>
    <row r="2606" spans="1:78" x14ac:dyDescent="0.2">
      <c r="A2606" t="s">
        <v>399</v>
      </c>
      <c r="C2606" t="s">
        <v>1482</v>
      </c>
      <c r="D2606" t="s">
        <v>64</v>
      </c>
      <c r="E2606" t="s">
        <v>343</v>
      </c>
      <c r="F2606" t="s">
        <v>396</v>
      </c>
      <c r="G2606" t="s">
        <v>343</v>
      </c>
      <c r="H2606" t="s">
        <v>396</v>
      </c>
      <c r="AB2606">
        <v>6.3</v>
      </c>
      <c r="BQ2606" t="s">
        <v>400</v>
      </c>
      <c r="BR2606" t="s">
        <v>67</v>
      </c>
      <c r="BS2606"/>
      <c r="BT2606" t="s">
        <v>202</v>
      </c>
      <c r="BU2606">
        <v>46399</v>
      </c>
    </row>
    <row r="2607" spans="1:78" x14ac:dyDescent="0.2">
      <c r="A2607" s="11" t="s">
        <v>1700</v>
      </c>
      <c r="B2607" s="11"/>
      <c r="C2607" s="11" t="s">
        <v>1482</v>
      </c>
      <c r="D2607" s="11" t="s">
        <v>64</v>
      </c>
      <c r="E2607" s="11" t="s">
        <v>343</v>
      </c>
      <c r="F2607" s="11" t="s">
        <v>396</v>
      </c>
      <c r="G2607" s="11" t="s">
        <v>343</v>
      </c>
      <c r="H2607" s="11" t="s">
        <v>404</v>
      </c>
      <c r="I2607" s="11"/>
      <c r="J2607" s="11"/>
      <c r="K2607" s="11"/>
      <c r="L2607" s="11"/>
      <c r="M2607" s="11"/>
      <c r="N2607" s="11"/>
      <c r="O2607" s="11"/>
      <c r="P2607" s="11"/>
      <c r="Q2607" s="11"/>
      <c r="R2607" s="11"/>
      <c r="S2607" s="11"/>
      <c r="T2607" s="11"/>
      <c r="U2607" s="11"/>
      <c r="V2607" s="11"/>
      <c r="W2607" s="11"/>
      <c r="X2607" s="11"/>
      <c r="Y2607" s="11"/>
      <c r="Z2607" s="11"/>
      <c r="AA2607" s="11"/>
      <c r="AB2607" s="11"/>
      <c r="AC2607" s="11"/>
      <c r="AD2607" s="11"/>
      <c r="AE2607" s="11"/>
      <c r="AF2607" s="11"/>
      <c r="AG2607" s="11"/>
      <c r="AH2607" s="11"/>
      <c r="AI2607" s="11"/>
      <c r="AJ2607" s="11"/>
      <c r="AK2607" s="11"/>
      <c r="AL2607" s="11"/>
      <c r="AM2607" s="11"/>
      <c r="AN2607" s="11"/>
      <c r="AO2607" s="11"/>
      <c r="AP2607" s="11"/>
      <c r="AQ2607" s="11"/>
      <c r="AR2607" s="11"/>
      <c r="AS2607" s="11"/>
      <c r="AT2607" s="11"/>
      <c r="AU2607" s="11"/>
      <c r="AV2607" s="11"/>
      <c r="AW2607" s="11"/>
      <c r="AX2607" s="11"/>
      <c r="AY2607" s="11"/>
      <c r="AZ2607" s="11"/>
      <c r="BA2607" s="11"/>
      <c r="BB2607" s="11"/>
      <c r="BC2607" s="11"/>
      <c r="BD2607" s="11"/>
      <c r="BE2607" s="11"/>
      <c r="BF2607" s="11"/>
      <c r="BG2607" s="11"/>
      <c r="BH2607" s="11"/>
      <c r="BI2607" s="11"/>
      <c r="BJ2607" s="11"/>
      <c r="BK2607" s="11"/>
      <c r="BL2607" s="11"/>
      <c r="BM2607" s="11"/>
      <c r="BN2607" s="11"/>
      <c r="BO2607" s="11"/>
      <c r="BP2607" s="11"/>
      <c r="BQ2607" s="11"/>
      <c r="BR2607" s="11"/>
      <c r="BS2607" s="11"/>
      <c r="BT2607" s="11"/>
      <c r="BU2607" s="11"/>
      <c r="BV2607" s="11"/>
      <c r="BW2607" s="11"/>
    </row>
    <row r="2608" spans="1:78" x14ac:dyDescent="0.2">
      <c r="A2608" t="s">
        <v>403</v>
      </c>
      <c r="B2608" t="s">
        <v>154</v>
      </c>
      <c r="C2608" t="s">
        <v>1482</v>
      </c>
      <c r="D2608" t="s">
        <v>64</v>
      </c>
      <c r="E2608" t="s">
        <v>343</v>
      </c>
      <c r="F2608" t="s">
        <v>396</v>
      </c>
      <c r="G2608" t="s">
        <v>343</v>
      </c>
      <c r="H2608" t="s">
        <v>404</v>
      </c>
      <c r="I2608" t="b">
        <v>0</v>
      </c>
      <c r="AO2608">
        <v>3.5</v>
      </c>
      <c r="AR2608">
        <v>2</v>
      </c>
      <c r="AS2608">
        <v>4.4000000000000004</v>
      </c>
      <c r="AV2608">
        <v>2.6</v>
      </c>
      <c r="AW2608">
        <v>4.9000000000000004</v>
      </c>
      <c r="AZ2608">
        <v>3.7</v>
      </c>
      <c r="BA2608">
        <v>5</v>
      </c>
      <c r="BD2608">
        <v>4.3</v>
      </c>
      <c r="BR2608" t="s">
        <v>58</v>
      </c>
      <c r="BS2608"/>
      <c r="BT2608" t="s">
        <v>372</v>
      </c>
      <c r="BU2608">
        <v>3140</v>
      </c>
    </row>
    <row r="2609" spans="1:78" x14ac:dyDescent="0.2">
      <c r="A2609" t="s">
        <v>94</v>
      </c>
      <c r="C2609" t="s">
        <v>1482</v>
      </c>
      <c r="D2609" t="s">
        <v>64</v>
      </c>
      <c r="E2609" t="s">
        <v>343</v>
      </c>
      <c r="F2609" t="s">
        <v>396</v>
      </c>
      <c r="G2609" t="s">
        <v>368</v>
      </c>
      <c r="H2609" t="s">
        <v>396</v>
      </c>
      <c r="AS2609">
        <v>4.32</v>
      </c>
      <c r="AV2609">
        <v>2.72</v>
      </c>
      <c r="AW2609">
        <v>4.66</v>
      </c>
      <c r="AZ2609">
        <v>3.7</v>
      </c>
      <c r="BA2609">
        <v>4.9800000000000004</v>
      </c>
      <c r="BD2609">
        <v>4.3099999999999996</v>
      </c>
      <c r="BE2609">
        <v>5.72</v>
      </c>
      <c r="BH2609">
        <v>3.68</v>
      </c>
      <c r="BR2609" t="s">
        <v>67</v>
      </c>
      <c r="BS2609"/>
      <c r="BT2609" t="s">
        <v>95</v>
      </c>
      <c r="BU2609">
        <v>3144</v>
      </c>
    </row>
    <row r="2610" spans="1:78" s="10" customFormat="1" x14ac:dyDescent="0.2">
      <c r="A2610" t="s">
        <v>403</v>
      </c>
      <c r="B2610"/>
      <c r="C2610" t="s">
        <v>1482</v>
      </c>
      <c r="D2610" t="s">
        <v>64</v>
      </c>
      <c r="E2610" t="s">
        <v>343</v>
      </c>
      <c r="F2610" t="s">
        <v>396</v>
      </c>
      <c r="G2610" t="s">
        <v>368</v>
      </c>
      <c r="H2610" t="s">
        <v>396</v>
      </c>
      <c r="I2610"/>
      <c r="J2610"/>
      <c r="K2610"/>
      <c r="L2610"/>
      <c r="M2610"/>
      <c r="N2610"/>
      <c r="O2610"/>
      <c r="P2610"/>
      <c r="Q2610"/>
      <c r="R2610"/>
      <c r="S2610"/>
      <c r="T2610"/>
      <c r="U2610"/>
      <c r="V2610"/>
      <c r="W2610"/>
      <c r="X2610"/>
      <c r="Y2610"/>
      <c r="Z2610"/>
      <c r="AA2610"/>
      <c r="AB2610"/>
      <c r="AC2610"/>
      <c r="AD2610"/>
      <c r="AE2610"/>
      <c r="AF2610"/>
      <c r="AG2610"/>
      <c r="AH2610"/>
      <c r="AI2610"/>
      <c r="AJ2610"/>
      <c r="AK2610">
        <v>2.8</v>
      </c>
      <c r="AL2610"/>
      <c r="AM2610"/>
      <c r="AN2610">
        <v>1.6</v>
      </c>
      <c r="AO2610">
        <v>3.5</v>
      </c>
      <c r="AP2610"/>
      <c r="AQ2610"/>
      <c r="AR2610">
        <v>2</v>
      </c>
      <c r="AS2610">
        <v>4.4000000000000004</v>
      </c>
      <c r="AT2610"/>
      <c r="AU2610"/>
      <c r="AV2610">
        <v>2.6</v>
      </c>
      <c r="AW2610">
        <v>4.9000000000000004</v>
      </c>
      <c r="AX2610"/>
      <c r="AY2610"/>
      <c r="AZ2610">
        <v>3.7</v>
      </c>
      <c r="BA2610">
        <v>5</v>
      </c>
      <c r="BB2610"/>
      <c r="BC2610"/>
      <c r="BD2610">
        <v>4.3</v>
      </c>
      <c r="BE2610"/>
      <c r="BF2610"/>
      <c r="BG2610"/>
      <c r="BH2610"/>
      <c r="BI2610"/>
      <c r="BJ2610"/>
      <c r="BK2610"/>
      <c r="BL2610"/>
      <c r="BM2610"/>
      <c r="BN2610"/>
      <c r="BO2610"/>
      <c r="BP2610"/>
      <c r="BQ2610"/>
      <c r="BR2610" t="s">
        <v>67</v>
      </c>
      <c r="BS2610"/>
      <c r="BT2610" t="s">
        <v>95</v>
      </c>
      <c r="BU2610">
        <v>3144</v>
      </c>
      <c r="BV2610"/>
      <c r="BW2610"/>
      <c r="BX2610"/>
      <c r="BY2610"/>
      <c r="BZ2610"/>
    </row>
    <row r="2611" spans="1:78" s="10" customFormat="1" x14ac:dyDescent="0.2">
      <c r="A2611" t="s">
        <v>405</v>
      </c>
      <c r="B2611"/>
      <c r="C2611" t="s">
        <v>1482</v>
      </c>
      <c r="D2611" t="s">
        <v>64</v>
      </c>
      <c r="E2611" t="s">
        <v>343</v>
      </c>
      <c r="F2611" t="s">
        <v>396</v>
      </c>
      <c r="G2611" t="s">
        <v>368</v>
      </c>
      <c r="H2611" t="s">
        <v>396</v>
      </c>
      <c r="I2611"/>
      <c r="J2611"/>
      <c r="K2611"/>
      <c r="L2611"/>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v>4.0999999999999996</v>
      </c>
      <c r="AT2611"/>
      <c r="AU2611"/>
      <c r="AV2611">
        <v>2.9</v>
      </c>
      <c r="AW2611"/>
      <c r="AX2611"/>
      <c r="AY2611"/>
      <c r="AZ2611">
        <v>3.9</v>
      </c>
      <c r="BA2611">
        <v>5.2</v>
      </c>
      <c r="BB2611"/>
      <c r="BC2611"/>
      <c r="BD2611">
        <v>4.4000000000000004</v>
      </c>
      <c r="BE2611"/>
      <c r="BF2611"/>
      <c r="BG2611"/>
      <c r="BH2611"/>
      <c r="BI2611"/>
      <c r="BJ2611"/>
      <c r="BK2611"/>
      <c r="BL2611"/>
      <c r="BM2611"/>
      <c r="BN2611"/>
      <c r="BO2611"/>
      <c r="BP2611"/>
      <c r="BQ2611"/>
      <c r="BR2611" t="s">
        <v>67</v>
      </c>
      <c r="BS2611"/>
      <c r="BT2611" t="s">
        <v>95</v>
      </c>
      <c r="BU2611">
        <v>3144</v>
      </c>
      <c r="BV2611"/>
      <c r="BW2611"/>
      <c r="BX2611"/>
      <c r="BY2611"/>
      <c r="BZ2611"/>
    </row>
    <row r="2612" spans="1:78" s="10" customFormat="1" x14ac:dyDescent="0.2">
      <c r="A2612" t="s">
        <v>406</v>
      </c>
      <c r="B2612" t="s">
        <v>154</v>
      </c>
      <c r="C2612" t="s">
        <v>1482</v>
      </c>
      <c r="D2612" t="s">
        <v>64</v>
      </c>
      <c r="E2612" t="s">
        <v>343</v>
      </c>
      <c r="F2612" t="s">
        <v>396</v>
      </c>
      <c r="G2612" t="s">
        <v>368</v>
      </c>
      <c r="H2612" t="s">
        <v>396</v>
      </c>
      <c r="I2612"/>
      <c r="J2612"/>
      <c r="K2612"/>
      <c r="L2612"/>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v>4.7</v>
      </c>
      <c r="AX2612"/>
      <c r="AY2612"/>
      <c r="AZ2612">
        <v>3.9</v>
      </c>
      <c r="BA2612">
        <v>4.9000000000000004</v>
      </c>
      <c r="BB2612"/>
      <c r="BC2612"/>
      <c r="BD2612">
        <v>4.4000000000000004</v>
      </c>
      <c r="BE2612">
        <v>6</v>
      </c>
      <c r="BF2612"/>
      <c r="BG2612"/>
      <c r="BH2612">
        <v>3.8</v>
      </c>
      <c r="BI2612"/>
      <c r="BJ2612"/>
      <c r="BK2612"/>
      <c r="BL2612"/>
      <c r="BM2612"/>
      <c r="BN2612"/>
      <c r="BO2612"/>
      <c r="BP2612"/>
      <c r="BQ2612"/>
      <c r="BR2612" t="s">
        <v>58</v>
      </c>
      <c r="BS2612"/>
      <c r="BT2612" t="s">
        <v>372</v>
      </c>
      <c r="BU2612">
        <v>3140</v>
      </c>
      <c r="BV2612"/>
      <c r="BW2612"/>
      <c r="BX2612"/>
      <c r="BY2612"/>
      <c r="BZ2612"/>
    </row>
    <row r="2613" spans="1:78" x14ac:dyDescent="0.2">
      <c r="A2613" t="s">
        <v>406</v>
      </c>
      <c r="B2613" t="s">
        <v>154</v>
      </c>
      <c r="C2613" t="s">
        <v>1482</v>
      </c>
      <c r="D2613" t="s">
        <v>64</v>
      </c>
      <c r="E2613" t="s">
        <v>343</v>
      </c>
      <c r="F2613" t="s">
        <v>396</v>
      </c>
      <c r="G2613" t="s">
        <v>368</v>
      </c>
      <c r="H2613" t="s">
        <v>396</v>
      </c>
      <c r="I2613" t="b">
        <v>0</v>
      </c>
      <c r="AW2613">
        <v>4.7</v>
      </c>
      <c r="AZ2613">
        <v>3.9</v>
      </c>
      <c r="BA2613">
        <v>4.9000000000000004</v>
      </c>
      <c r="BD2613">
        <v>4.4000000000000004</v>
      </c>
      <c r="BE2613">
        <v>6</v>
      </c>
      <c r="BH2613">
        <v>3.8</v>
      </c>
      <c r="BR2613" t="s">
        <v>67</v>
      </c>
      <c r="BS2613"/>
      <c r="BT2613" t="s">
        <v>95</v>
      </c>
      <c r="BU2613">
        <v>3144</v>
      </c>
    </row>
    <row r="2614" spans="1:78" x14ac:dyDescent="0.2">
      <c r="A2614" t="s">
        <v>407</v>
      </c>
      <c r="C2614" t="s">
        <v>1482</v>
      </c>
      <c r="D2614" t="s">
        <v>64</v>
      </c>
      <c r="E2614" t="s">
        <v>343</v>
      </c>
      <c r="F2614" t="s">
        <v>267</v>
      </c>
      <c r="G2614" t="s">
        <v>383</v>
      </c>
      <c r="H2614" t="s">
        <v>267</v>
      </c>
      <c r="K2614" t="s">
        <v>408</v>
      </c>
      <c r="AS2614">
        <v>4.8</v>
      </c>
      <c r="AV2614">
        <v>2.5</v>
      </c>
      <c r="BR2614" t="s">
        <v>67</v>
      </c>
      <c r="BS2614"/>
      <c r="BT2614" t="s">
        <v>409</v>
      </c>
      <c r="BU2614">
        <v>8868</v>
      </c>
      <c r="BV2614" s="51" t="s">
        <v>60</v>
      </c>
      <c r="BW2614" t="s">
        <v>409</v>
      </c>
    </row>
    <row r="2615" spans="1:78" x14ac:dyDescent="0.2">
      <c r="A2615" t="s">
        <v>2384</v>
      </c>
      <c r="C2615" t="s">
        <v>1482</v>
      </c>
      <c r="D2615" t="s">
        <v>64</v>
      </c>
      <c r="E2615" t="s">
        <v>343</v>
      </c>
      <c r="F2615" t="s">
        <v>267</v>
      </c>
      <c r="G2615" t="s">
        <v>1025</v>
      </c>
      <c r="H2615" t="s">
        <v>267</v>
      </c>
      <c r="AY2615">
        <v>3.5</v>
      </c>
      <c r="AZ2615">
        <v>3.5</v>
      </c>
      <c r="BB2615">
        <v>4.45</v>
      </c>
      <c r="BD2615">
        <v>4.45</v>
      </c>
      <c r="BR2615" t="s">
        <v>67</v>
      </c>
      <c r="BS2615" s="1">
        <v>44824</v>
      </c>
      <c r="BT2615" t="s">
        <v>2329</v>
      </c>
      <c r="BU2615">
        <v>2930</v>
      </c>
    </row>
    <row r="2616" spans="1:78" x14ac:dyDescent="0.2">
      <c r="A2616" t="s">
        <v>2383</v>
      </c>
      <c r="C2616" t="s">
        <v>1482</v>
      </c>
      <c r="D2616" t="s">
        <v>64</v>
      </c>
      <c r="E2616" t="s">
        <v>343</v>
      </c>
      <c r="F2616" t="s">
        <v>267</v>
      </c>
      <c r="G2616" t="s">
        <v>343</v>
      </c>
      <c r="H2616" t="s">
        <v>267</v>
      </c>
      <c r="Y2616">
        <v>7.6</v>
      </c>
      <c r="AB2616">
        <v>6.05</v>
      </c>
      <c r="BR2616" t="s">
        <v>67</v>
      </c>
      <c r="BS2616" s="1">
        <v>44824</v>
      </c>
      <c r="BT2616" t="s">
        <v>2329</v>
      </c>
      <c r="BU2616">
        <v>2930</v>
      </c>
    </row>
    <row r="2617" spans="1:78" x14ac:dyDescent="0.2">
      <c r="A2617" t="s">
        <v>2644</v>
      </c>
      <c r="C2617" t="s">
        <v>1482</v>
      </c>
      <c r="D2617" t="s">
        <v>64</v>
      </c>
      <c r="E2617" t="s">
        <v>343</v>
      </c>
      <c r="F2617" t="s">
        <v>267</v>
      </c>
      <c r="G2617" t="s">
        <v>343</v>
      </c>
      <c r="H2617" t="s">
        <v>267</v>
      </c>
      <c r="L2617" t="s">
        <v>2680</v>
      </c>
      <c r="AS2617">
        <v>5.23</v>
      </c>
      <c r="AV2617">
        <v>3.04</v>
      </c>
      <c r="BR2617" t="s">
        <v>67</v>
      </c>
      <c r="BS2617" s="1">
        <v>44830</v>
      </c>
      <c r="BT2617" t="s">
        <v>2657</v>
      </c>
      <c r="BU2617">
        <v>63104</v>
      </c>
    </row>
    <row r="2618" spans="1:78" x14ac:dyDescent="0.2">
      <c r="A2618" t="s">
        <v>2645</v>
      </c>
      <c r="C2618" t="s">
        <v>1482</v>
      </c>
      <c r="D2618" t="s">
        <v>64</v>
      </c>
      <c r="E2618" t="s">
        <v>343</v>
      </c>
      <c r="F2618" t="s">
        <v>267</v>
      </c>
      <c r="G2618" t="s">
        <v>343</v>
      </c>
      <c r="H2618" t="s">
        <v>267</v>
      </c>
      <c r="L2618" t="s">
        <v>2681</v>
      </c>
      <c r="AW2618">
        <v>5.4</v>
      </c>
      <c r="AZ2618">
        <v>3.35</v>
      </c>
      <c r="BR2618" t="s">
        <v>67</v>
      </c>
      <c r="BS2618" s="1">
        <v>44830</v>
      </c>
      <c r="BT2618" t="s">
        <v>2657</v>
      </c>
      <c r="BU2618">
        <v>63104</v>
      </c>
    </row>
    <row r="2619" spans="1:78" x14ac:dyDescent="0.2">
      <c r="A2619" t="s">
        <v>2642</v>
      </c>
      <c r="C2619" t="s">
        <v>1482</v>
      </c>
      <c r="D2619" t="s">
        <v>64</v>
      </c>
      <c r="E2619" t="s">
        <v>343</v>
      </c>
      <c r="F2619" t="s">
        <v>267</v>
      </c>
      <c r="G2619" t="s">
        <v>343</v>
      </c>
      <c r="H2619" t="s">
        <v>267</v>
      </c>
      <c r="L2619" t="s">
        <v>2678</v>
      </c>
      <c r="AW2619">
        <v>5.62</v>
      </c>
      <c r="AZ2619">
        <v>3.73</v>
      </c>
      <c r="BR2619" t="s">
        <v>67</v>
      </c>
      <c r="BS2619" s="1">
        <v>44830</v>
      </c>
      <c r="BT2619" t="s">
        <v>2657</v>
      </c>
      <c r="BU2619">
        <v>63104</v>
      </c>
    </row>
    <row r="2620" spans="1:78" x14ac:dyDescent="0.2">
      <c r="A2620" t="s">
        <v>2643</v>
      </c>
      <c r="C2620" t="s">
        <v>1482</v>
      </c>
      <c r="D2620" t="s">
        <v>64</v>
      </c>
      <c r="E2620" t="s">
        <v>343</v>
      </c>
      <c r="F2620" t="s">
        <v>267</v>
      </c>
      <c r="G2620" t="s">
        <v>343</v>
      </c>
      <c r="H2620" t="s">
        <v>267</v>
      </c>
      <c r="L2620" t="s">
        <v>2679</v>
      </c>
      <c r="AS2620">
        <v>5.29</v>
      </c>
      <c r="AV2620">
        <v>3.12</v>
      </c>
      <c r="AW2620">
        <v>6</v>
      </c>
      <c r="AZ2620">
        <v>4.2699999999999996</v>
      </c>
      <c r="BD2620">
        <v>4.2300000000000004</v>
      </c>
      <c r="BH2620">
        <v>3.96</v>
      </c>
      <c r="BR2620" t="s">
        <v>67</v>
      </c>
      <c r="BS2620" s="1">
        <v>44830</v>
      </c>
      <c r="BT2620" t="s">
        <v>2657</v>
      </c>
      <c r="BU2620">
        <v>63104</v>
      </c>
      <c r="BV2620" t="s">
        <v>60</v>
      </c>
      <c r="BW2620" t="s">
        <v>2657</v>
      </c>
    </row>
    <row r="2621" spans="1:78" x14ac:dyDescent="0.2">
      <c r="A2621" t="s">
        <v>410</v>
      </c>
      <c r="C2621" t="s">
        <v>1482</v>
      </c>
      <c r="D2621" t="s">
        <v>64</v>
      </c>
      <c r="E2621" t="s">
        <v>343</v>
      </c>
      <c r="F2621" t="s">
        <v>267</v>
      </c>
      <c r="G2621" t="s">
        <v>343</v>
      </c>
      <c r="H2621" t="s">
        <v>267</v>
      </c>
      <c r="AC2621">
        <v>5.2</v>
      </c>
      <c r="AF2621">
        <v>6.3</v>
      </c>
      <c r="BQ2621" t="s">
        <v>411</v>
      </c>
      <c r="BR2621" t="s">
        <v>67</v>
      </c>
      <c r="BS2621"/>
      <c r="BT2621" t="s">
        <v>213</v>
      </c>
      <c r="BU2621">
        <v>1609</v>
      </c>
      <c r="BV2621" t="s">
        <v>60</v>
      </c>
      <c r="BW2621" t="s">
        <v>213</v>
      </c>
    </row>
    <row r="2622" spans="1:78" x14ac:dyDescent="0.2">
      <c r="A2622" s="11" t="s">
        <v>1700</v>
      </c>
      <c r="B2622" s="11"/>
      <c r="C2622" s="11" t="s">
        <v>1482</v>
      </c>
      <c r="D2622" s="11" t="s">
        <v>64</v>
      </c>
      <c r="E2622" s="11" t="s">
        <v>343</v>
      </c>
      <c r="F2622" s="11" t="s">
        <v>1538</v>
      </c>
      <c r="G2622" s="11" t="s">
        <v>343</v>
      </c>
      <c r="H2622" s="11" t="s">
        <v>1538</v>
      </c>
      <c r="I2622" s="11"/>
      <c r="J2622" s="11"/>
      <c r="K2622" s="11"/>
      <c r="L2622" s="11"/>
      <c r="M2622" s="11"/>
      <c r="N2622" s="11"/>
      <c r="O2622" s="11"/>
      <c r="P2622" s="11"/>
      <c r="Q2622" s="11"/>
      <c r="R2622" s="11"/>
      <c r="S2622" s="11"/>
      <c r="T2622" s="11"/>
      <c r="U2622" s="11"/>
      <c r="V2622" s="11"/>
      <c r="W2622" s="11"/>
      <c r="X2622" s="11"/>
      <c r="Y2622" s="11"/>
      <c r="Z2622" s="11"/>
      <c r="AA2622" s="11"/>
      <c r="AB2622" s="11"/>
      <c r="AC2622" s="11"/>
      <c r="AD2622" s="11"/>
      <c r="AE2622" s="11"/>
      <c r="AF2622" s="11"/>
      <c r="AG2622" s="11"/>
      <c r="AH2622" s="11"/>
      <c r="AI2622" s="11"/>
      <c r="AJ2622" s="11"/>
      <c r="AK2622" s="11"/>
      <c r="AL2622" s="11"/>
      <c r="AM2622" s="11"/>
      <c r="AN2622" s="11"/>
      <c r="AO2622" s="11"/>
      <c r="AP2622" s="11"/>
      <c r="AQ2622" s="11"/>
      <c r="AR2622" s="11"/>
      <c r="AS2622" s="11"/>
      <c r="AT2622" s="11"/>
      <c r="AU2622" s="11"/>
      <c r="AV2622" s="11"/>
      <c r="AW2622" s="11"/>
      <c r="AX2622" s="11"/>
      <c r="AY2622" s="11"/>
      <c r="AZ2622" s="11"/>
      <c r="BA2622" s="11"/>
      <c r="BB2622" s="11"/>
      <c r="BC2622" s="11"/>
      <c r="BD2622" s="11"/>
      <c r="BE2622" s="11"/>
      <c r="BF2622" s="11"/>
      <c r="BG2622" s="11"/>
      <c r="BH2622" s="11"/>
      <c r="BI2622" s="11"/>
      <c r="BJ2622" s="11"/>
      <c r="BK2622" s="11"/>
      <c r="BL2622" s="11"/>
      <c r="BM2622" s="11"/>
      <c r="BN2622" s="11"/>
      <c r="BO2622" s="11"/>
      <c r="BP2622" s="11"/>
      <c r="BQ2622" s="11"/>
      <c r="BR2622" s="11"/>
      <c r="BS2622" s="11"/>
      <c r="BT2622" s="11"/>
      <c r="BU2622" s="11"/>
      <c r="BV2622" s="11"/>
      <c r="BW2622" s="11"/>
      <c r="BX2622" s="2"/>
      <c r="BY2622" s="2"/>
      <c r="BZ2622" s="2"/>
    </row>
    <row r="2623" spans="1:78" x14ac:dyDescent="0.2">
      <c r="A2623" s="6" t="s">
        <v>737</v>
      </c>
      <c r="B2623" s="6"/>
      <c r="C2623" s="6" t="s">
        <v>1482</v>
      </c>
      <c r="D2623" s="6" t="s">
        <v>64</v>
      </c>
      <c r="E2623" s="6" t="s">
        <v>343</v>
      </c>
      <c r="F2623" s="6" t="s">
        <v>1538</v>
      </c>
      <c r="G2623" s="6" t="s">
        <v>343</v>
      </c>
      <c r="H2623" s="6" t="s">
        <v>1538</v>
      </c>
      <c r="I2623" s="6"/>
      <c r="J2623" s="6"/>
      <c r="K2623" s="6"/>
      <c r="L2623" s="6"/>
      <c r="M2623" s="6"/>
      <c r="N2623" s="6"/>
      <c r="O2623" s="6"/>
      <c r="P2623" s="6"/>
      <c r="Q2623" s="6"/>
      <c r="R2623" s="6"/>
      <c r="S2623" s="6"/>
      <c r="T2623" s="6"/>
      <c r="U2623" s="6"/>
      <c r="V2623" s="6"/>
      <c r="W2623" s="6"/>
      <c r="X2623" s="6"/>
      <c r="Y2623" s="6"/>
      <c r="Z2623" s="6"/>
      <c r="AA2623" s="6"/>
      <c r="AB2623" s="6"/>
      <c r="AC2623" s="6"/>
      <c r="AD2623" s="6"/>
      <c r="AE2623" s="6"/>
      <c r="AF2623" s="6"/>
      <c r="AG2623" s="6"/>
      <c r="AH2623" s="6"/>
      <c r="AI2623" s="6"/>
      <c r="AJ2623" s="6"/>
      <c r="AK2623" s="6"/>
      <c r="AL2623" s="6"/>
      <c r="AM2623" s="6"/>
      <c r="AN2623" s="6"/>
      <c r="AO2623" s="6"/>
      <c r="AP2623" s="6"/>
      <c r="AQ2623" s="6"/>
      <c r="AR2623" s="6"/>
      <c r="AS2623" s="6"/>
      <c r="AT2623" s="6"/>
      <c r="AU2623" s="6"/>
      <c r="AV2623" s="6"/>
      <c r="AW2623" s="6">
        <v>7.3</v>
      </c>
      <c r="AX2623" s="6"/>
      <c r="AY2623" s="6"/>
      <c r="AZ2623" s="6">
        <v>5.5</v>
      </c>
      <c r="BA2623" s="6"/>
      <c r="BB2623" s="6"/>
      <c r="BC2623" s="6"/>
      <c r="BD2623" s="6"/>
      <c r="BE2623" s="6">
        <v>8</v>
      </c>
      <c r="BF2623" s="6"/>
      <c r="BG2623" s="6"/>
      <c r="BH2623" s="6">
        <v>5.5</v>
      </c>
      <c r="BI2623" s="6"/>
      <c r="BJ2623" s="6">
        <v>24</v>
      </c>
      <c r="BK2623" s="6"/>
      <c r="BL2623" s="6"/>
      <c r="BM2623" s="6"/>
      <c r="BN2623" s="6"/>
      <c r="BO2623" s="6"/>
      <c r="BP2623" s="6">
        <v>49</v>
      </c>
      <c r="BQ2623" s="6"/>
      <c r="BR2623" s="6" t="s">
        <v>67</v>
      </c>
      <c r="BS2623" s="7">
        <v>44964</v>
      </c>
      <c r="BT2623" s="6" t="s">
        <v>3669</v>
      </c>
      <c r="BU2623" s="58" t="s">
        <v>3702</v>
      </c>
      <c r="BV2623" s="6"/>
      <c r="BW2623" s="6"/>
      <c r="BX2623" s="6"/>
      <c r="BY2623" s="6"/>
      <c r="BZ2623" s="6"/>
    </row>
    <row r="2624" spans="1:78" x14ac:dyDescent="0.2">
      <c r="A2624" s="11" t="s">
        <v>1700</v>
      </c>
      <c r="B2624" s="11"/>
      <c r="C2624" s="11" t="s">
        <v>1482</v>
      </c>
      <c r="D2624" s="11" t="s">
        <v>64</v>
      </c>
      <c r="E2624" s="11" t="s">
        <v>343</v>
      </c>
      <c r="F2624" s="11" t="s">
        <v>1534</v>
      </c>
      <c r="G2624" s="11" t="s">
        <v>343</v>
      </c>
      <c r="H2624" s="11" t="s">
        <v>1534</v>
      </c>
      <c r="I2624" s="11"/>
      <c r="J2624" s="11"/>
      <c r="K2624" s="11"/>
      <c r="L2624" s="11"/>
      <c r="M2624" s="11"/>
      <c r="N2624" s="11"/>
      <c r="O2624" s="11"/>
      <c r="P2624" s="11"/>
      <c r="Q2624" s="11"/>
      <c r="R2624" s="11"/>
      <c r="S2624" s="11"/>
      <c r="T2624" s="11"/>
      <c r="U2624" s="11"/>
      <c r="V2624" s="11"/>
      <c r="W2624" s="11"/>
      <c r="X2624" s="11"/>
      <c r="Y2624" s="11"/>
      <c r="Z2624" s="11"/>
      <c r="AA2624" s="11"/>
      <c r="AB2624" s="11"/>
      <c r="AC2624" s="11"/>
      <c r="AD2624" s="11"/>
      <c r="AE2624" s="11"/>
      <c r="AF2624" s="11"/>
      <c r="AG2624" s="11"/>
      <c r="AH2624" s="11"/>
      <c r="AI2624" s="11"/>
      <c r="AJ2624" s="11"/>
      <c r="AK2624" s="11"/>
      <c r="AL2624" s="11"/>
      <c r="AM2624" s="11"/>
      <c r="AN2624" s="11"/>
      <c r="AO2624" s="11"/>
      <c r="AP2624" s="11"/>
      <c r="AQ2624" s="11"/>
      <c r="AR2624" s="11"/>
      <c r="AS2624" s="11"/>
      <c r="AT2624" s="11"/>
      <c r="AU2624" s="11"/>
      <c r="AV2624" s="11"/>
      <c r="AW2624" s="11"/>
      <c r="AX2624" s="11"/>
      <c r="AY2624" s="11"/>
      <c r="AZ2624" s="11"/>
      <c r="BA2624" s="11"/>
      <c r="BB2624" s="11"/>
      <c r="BC2624" s="11"/>
      <c r="BD2624" s="11"/>
      <c r="BE2624" s="11"/>
      <c r="BF2624" s="11"/>
      <c r="BG2624" s="11"/>
      <c r="BH2624" s="11"/>
      <c r="BI2624" s="11"/>
      <c r="BJ2624" s="11"/>
      <c r="BK2624" s="11"/>
      <c r="BL2624" s="11"/>
      <c r="BM2624" s="11"/>
      <c r="BN2624" s="11"/>
      <c r="BO2624" s="11"/>
      <c r="BP2624" s="11"/>
      <c r="BQ2624" s="11"/>
      <c r="BR2624" s="11"/>
      <c r="BS2624" s="11"/>
      <c r="BT2624" s="11"/>
      <c r="BU2624" s="11"/>
      <c r="BV2624" s="11"/>
      <c r="BW2624" s="11"/>
    </row>
    <row r="2625" spans="1:78" ht="18" x14ac:dyDescent="0.2">
      <c r="A2625" s="10" t="s">
        <v>2263</v>
      </c>
      <c r="B2625" s="10"/>
      <c r="C2625" s="10" t="s">
        <v>1482</v>
      </c>
      <c r="D2625" s="10" t="s">
        <v>64</v>
      </c>
      <c r="E2625" s="10" t="s">
        <v>343</v>
      </c>
      <c r="F2625" s="10" t="s">
        <v>1534</v>
      </c>
      <c r="G2625" s="10" t="s">
        <v>343</v>
      </c>
      <c r="H2625" s="10" t="s">
        <v>1534</v>
      </c>
      <c r="I2625" s="10"/>
      <c r="J2625" s="10"/>
      <c r="K2625" s="10"/>
      <c r="L2625" s="10"/>
      <c r="M2625" s="10"/>
      <c r="N2625" s="10"/>
      <c r="O2625" s="10"/>
      <c r="P2625" s="10"/>
      <c r="Q2625" s="10"/>
      <c r="R2625" s="10"/>
      <c r="S2625" s="10"/>
      <c r="T2625" s="10"/>
      <c r="U2625" s="10"/>
      <c r="V2625" s="10"/>
      <c r="W2625" s="10"/>
      <c r="X2625" s="10"/>
      <c r="Y2625" s="10"/>
      <c r="Z2625" s="10"/>
      <c r="AA2625" s="10"/>
      <c r="AB2625" s="10"/>
      <c r="AC2625" s="10"/>
      <c r="AD2625" s="10"/>
      <c r="AE2625" s="10"/>
      <c r="AF2625" s="10"/>
      <c r="AG2625" s="10"/>
      <c r="AH2625" s="10"/>
      <c r="AI2625" s="10"/>
      <c r="AJ2625" s="10"/>
      <c r="AK2625" s="10"/>
      <c r="AL2625" s="10"/>
      <c r="AM2625" s="10"/>
      <c r="AN2625" s="10"/>
      <c r="AO2625" s="10"/>
      <c r="AP2625" s="10"/>
      <c r="AQ2625" s="10"/>
      <c r="AR2625" s="10"/>
      <c r="AS2625" s="10"/>
      <c r="AT2625" s="10"/>
      <c r="AU2625" s="10"/>
      <c r="AV2625" s="10"/>
      <c r="AW2625" s="10"/>
      <c r="AX2625" s="10"/>
      <c r="AY2625" s="10"/>
      <c r="AZ2625" s="10"/>
      <c r="BA2625" s="10"/>
      <c r="BB2625" s="10"/>
      <c r="BC2625" s="10"/>
      <c r="BD2625" s="10"/>
      <c r="BE2625" s="10"/>
      <c r="BF2625" s="10"/>
      <c r="BG2625" s="10"/>
      <c r="BH2625" s="10"/>
      <c r="BI2625" s="10"/>
      <c r="BJ2625" s="10"/>
      <c r="BK2625" s="10"/>
      <c r="BL2625" s="10"/>
      <c r="BM2625" s="10"/>
      <c r="BN2625" s="10"/>
      <c r="BO2625" s="10"/>
      <c r="BP2625" s="10"/>
      <c r="BQ2625" s="10"/>
      <c r="BR2625" s="10" t="s">
        <v>67</v>
      </c>
      <c r="BS2625" s="12">
        <v>44820</v>
      </c>
      <c r="BT2625" s="10" t="s">
        <v>2256</v>
      </c>
      <c r="BU2625" s="28">
        <v>82637</v>
      </c>
      <c r="BV2625" s="10" t="s">
        <v>60</v>
      </c>
      <c r="BW2625" s="10" t="s">
        <v>2256</v>
      </c>
    </row>
    <row r="2626" spans="1:78" x14ac:dyDescent="0.2">
      <c r="A2626" t="s">
        <v>2382</v>
      </c>
      <c r="C2626" t="s">
        <v>1482</v>
      </c>
      <c r="D2626" t="s">
        <v>64</v>
      </c>
      <c r="E2626" t="s">
        <v>343</v>
      </c>
      <c r="F2626" t="s">
        <v>1534</v>
      </c>
      <c r="G2626" t="s">
        <v>343</v>
      </c>
      <c r="H2626" t="s">
        <v>1534</v>
      </c>
      <c r="AC2626">
        <v>5.3</v>
      </c>
      <c r="AF2626">
        <v>6.85</v>
      </c>
      <c r="BR2626" t="s">
        <v>67</v>
      </c>
      <c r="BS2626" s="1">
        <v>44824</v>
      </c>
      <c r="BT2626" t="s">
        <v>2329</v>
      </c>
      <c r="BU2626">
        <v>2930</v>
      </c>
      <c r="BV2626" t="s">
        <v>60</v>
      </c>
      <c r="BW2626" t="s">
        <v>2329</v>
      </c>
    </row>
    <row r="2627" spans="1:78" x14ac:dyDescent="0.2">
      <c r="A2627" t="s">
        <v>2331</v>
      </c>
      <c r="C2627" t="s">
        <v>1482</v>
      </c>
      <c r="D2627" t="s">
        <v>64</v>
      </c>
      <c r="E2627" t="s">
        <v>343</v>
      </c>
      <c r="F2627" t="s">
        <v>1534</v>
      </c>
      <c r="G2627" t="s">
        <v>343</v>
      </c>
      <c r="H2627" t="s">
        <v>1534</v>
      </c>
      <c r="AC2627">
        <v>5.4</v>
      </c>
      <c r="AF2627">
        <v>6.85</v>
      </c>
      <c r="BR2627" t="s">
        <v>67</v>
      </c>
      <c r="BS2627" s="1">
        <v>44824</v>
      </c>
      <c r="BT2627" t="s">
        <v>2329</v>
      </c>
      <c r="BU2627">
        <v>2930</v>
      </c>
    </row>
    <row r="2628" spans="1:78" s="10" customFormat="1" x14ac:dyDescent="0.2">
      <c r="A2628"/>
      <c r="B2628"/>
      <c r="C2628" t="s">
        <v>1482</v>
      </c>
      <c r="D2628" t="s">
        <v>64</v>
      </c>
      <c r="E2628" t="s">
        <v>343</v>
      </c>
      <c r="F2628" t="s">
        <v>1534</v>
      </c>
      <c r="G2628" t="s">
        <v>343</v>
      </c>
      <c r="H2628" t="s">
        <v>1534</v>
      </c>
      <c r="I2628"/>
      <c r="J2628"/>
      <c r="K2628"/>
      <c r="L2628"/>
      <c r="M2628"/>
      <c r="N2628"/>
      <c r="O2628"/>
      <c r="P2628"/>
      <c r="Q2628">
        <f>0.004*1000</f>
        <v>4</v>
      </c>
      <c r="R2628"/>
      <c r="S2628"/>
      <c r="T2628">
        <f>0.003*1000</f>
        <v>3</v>
      </c>
      <c r="U2628">
        <f>0.004*1000</f>
        <v>4</v>
      </c>
      <c r="V2628"/>
      <c r="W2628"/>
      <c r="X2628">
        <f>0.005*1000</f>
        <v>5</v>
      </c>
      <c r="Y2628"/>
      <c r="Z2628"/>
      <c r="AA2628"/>
      <c r="AB2628"/>
      <c r="AC2628">
        <f>0.005*1000</f>
        <v>5</v>
      </c>
      <c r="AD2628"/>
      <c r="AE2628"/>
      <c r="AF2628">
        <f>0.0064*1000</f>
        <v>6.4</v>
      </c>
      <c r="AG2628">
        <f>0.0033*1000</f>
        <v>3.3</v>
      </c>
      <c r="AH2628"/>
      <c r="AI2628"/>
      <c r="AJ2628">
        <f>0.005*1000</f>
        <v>5</v>
      </c>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t="s">
        <v>2506</v>
      </c>
      <c r="BR2628" t="s">
        <v>67</v>
      </c>
      <c r="BS2628" s="1">
        <v>44826</v>
      </c>
      <c r="BT2628" t="s">
        <v>2504</v>
      </c>
      <c r="BU2628">
        <v>53560</v>
      </c>
      <c r="BV2628"/>
      <c r="BW2628"/>
      <c r="BX2628"/>
      <c r="BY2628"/>
      <c r="BZ2628"/>
    </row>
    <row r="2629" spans="1:78" s="10" customFormat="1" x14ac:dyDescent="0.2">
      <c r="A2629" s="6"/>
      <c r="B2629" s="6"/>
      <c r="C2629" s="6" t="s">
        <v>1482</v>
      </c>
      <c r="D2629" s="6" t="s">
        <v>64</v>
      </c>
      <c r="E2629" s="6" t="s">
        <v>343</v>
      </c>
      <c r="F2629" s="6" t="s">
        <v>1534</v>
      </c>
      <c r="G2629" s="6" t="s">
        <v>343</v>
      </c>
      <c r="H2629" s="6" t="s">
        <v>1534</v>
      </c>
      <c r="I2629" s="6"/>
      <c r="J2629" s="6"/>
      <c r="K2629" s="6"/>
      <c r="L2629" s="6"/>
      <c r="M2629" s="6"/>
      <c r="N2629" s="6"/>
      <c r="O2629" s="6"/>
      <c r="P2629" s="6"/>
      <c r="Q2629" s="6"/>
      <c r="R2629" s="6"/>
      <c r="S2629" s="6"/>
      <c r="T2629" s="6"/>
      <c r="U2629" s="6"/>
      <c r="V2629" s="6"/>
      <c r="W2629" s="6"/>
      <c r="X2629" s="6"/>
      <c r="Y2629" s="6"/>
      <c r="Z2629" s="6"/>
      <c r="AA2629" s="6"/>
      <c r="AB2629" s="6"/>
      <c r="AC2629" s="6"/>
      <c r="AD2629" s="6"/>
      <c r="AE2629" s="6"/>
      <c r="AF2629" s="6"/>
      <c r="AG2629" s="6"/>
      <c r="AH2629" s="6"/>
      <c r="AI2629" s="6"/>
      <c r="AJ2629" s="6"/>
      <c r="AK2629" s="6"/>
      <c r="AL2629" s="6"/>
      <c r="AM2629" s="6"/>
      <c r="AN2629" s="6"/>
      <c r="AO2629" s="6"/>
      <c r="AP2629" s="6"/>
      <c r="AQ2629" s="6"/>
      <c r="AR2629" s="6"/>
      <c r="AS2629" s="6"/>
      <c r="AT2629" s="6"/>
      <c r="AU2629" s="6"/>
      <c r="AV2629" s="6"/>
      <c r="AW2629" s="6"/>
      <c r="AX2629" s="6"/>
      <c r="AY2629" s="6"/>
      <c r="AZ2629" s="6"/>
      <c r="BA2629" s="6"/>
      <c r="BB2629" s="6"/>
      <c r="BC2629" s="6"/>
      <c r="BD2629" s="6"/>
      <c r="BE2629" s="6"/>
      <c r="BF2629" s="6"/>
      <c r="BG2629" s="6"/>
      <c r="BH2629" s="6"/>
      <c r="BI2629" s="6">
        <v>14</v>
      </c>
      <c r="BJ2629" s="6"/>
      <c r="BK2629" s="6"/>
      <c r="BL2629" s="6"/>
      <c r="BM2629" s="6"/>
      <c r="BN2629" s="6"/>
      <c r="BO2629" s="6"/>
      <c r="BP2629" s="6"/>
      <c r="BQ2629" s="6"/>
      <c r="BR2629" s="6" t="s">
        <v>67</v>
      </c>
      <c r="BS2629" s="7">
        <v>44964</v>
      </c>
      <c r="BT2629" s="6" t="s">
        <v>3669</v>
      </c>
      <c r="BU2629" s="58" t="s">
        <v>3702</v>
      </c>
      <c r="BV2629" s="6"/>
      <c r="BW2629" s="6"/>
      <c r="BX2629" s="6"/>
      <c r="BY2629" s="6"/>
      <c r="BZ2629" s="6"/>
    </row>
    <row r="2630" spans="1:78" s="10" customFormat="1" x14ac:dyDescent="0.2">
      <c r="A2630" s="11" t="s">
        <v>1700</v>
      </c>
      <c r="B2630" s="11"/>
      <c r="C2630" s="11" t="s">
        <v>1482</v>
      </c>
      <c r="D2630" s="11" t="s">
        <v>64</v>
      </c>
      <c r="E2630" s="11" t="s">
        <v>343</v>
      </c>
      <c r="F2630" s="11"/>
      <c r="G2630" s="11" t="s">
        <v>343</v>
      </c>
      <c r="H2630" s="11"/>
      <c r="I2630" s="11"/>
      <c r="J2630" s="11"/>
      <c r="K2630" s="11"/>
      <c r="L2630" s="11"/>
      <c r="M2630" s="11"/>
      <c r="N2630" s="11"/>
      <c r="O2630" s="11"/>
      <c r="P2630" s="11"/>
      <c r="Q2630" s="11"/>
      <c r="R2630" s="11"/>
      <c r="S2630" s="11"/>
      <c r="T2630" s="11"/>
      <c r="U2630" s="11"/>
      <c r="V2630" s="11"/>
      <c r="W2630" s="11"/>
      <c r="X2630" s="11"/>
      <c r="Y2630" s="11"/>
      <c r="Z2630" s="11"/>
      <c r="AA2630" s="11"/>
      <c r="AB2630" s="11"/>
      <c r="AC2630" s="11"/>
      <c r="AD2630" s="11"/>
      <c r="AE2630" s="11"/>
      <c r="AF2630" s="11"/>
      <c r="AG2630" s="11"/>
      <c r="AH2630" s="11"/>
      <c r="AI2630" s="11"/>
      <c r="AJ2630" s="11"/>
      <c r="AK2630" s="11"/>
      <c r="AL2630" s="11"/>
      <c r="AM2630" s="11"/>
      <c r="AN2630" s="11"/>
      <c r="AO2630" s="11"/>
      <c r="AP2630" s="11"/>
      <c r="AQ2630" s="11"/>
      <c r="AR2630" s="11"/>
      <c r="AS2630" s="11"/>
      <c r="AT2630" s="11"/>
      <c r="AU2630" s="11"/>
      <c r="AV2630" s="11"/>
      <c r="AW2630" s="11"/>
      <c r="AX2630" s="11"/>
      <c r="AY2630" s="11"/>
      <c r="AZ2630" s="11"/>
      <c r="BA2630" s="11"/>
      <c r="BB2630" s="11"/>
      <c r="BC2630" s="11"/>
      <c r="BD2630" s="11"/>
      <c r="BE2630" s="11"/>
      <c r="BF2630" s="11"/>
      <c r="BG2630" s="11"/>
      <c r="BH2630" s="11"/>
      <c r="BI2630" s="11"/>
      <c r="BJ2630" s="11"/>
      <c r="BK2630" s="11"/>
      <c r="BL2630" s="11"/>
      <c r="BM2630" s="11"/>
      <c r="BN2630" s="11"/>
      <c r="BO2630" s="11"/>
      <c r="BP2630" s="11"/>
      <c r="BQ2630" s="11"/>
      <c r="BR2630" s="11"/>
      <c r="BS2630" s="11"/>
      <c r="BT2630" s="11"/>
      <c r="BU2630" s="11"/>
      <c r="BV2630" s="11"/>
      <c r="BW2630" s="11"/>
      <c r="BX2630"/>
      <c r="BY2630"/>
      <c r="BZ2630"/>
    </row>
    <row r="2631" spans="1:78" s="10" customFormat="1" x14ac:dyDescent="0.2">
      <c r="A2631" s="11" t="s">
        <v>1700</v>
      </c>
      <c r="B2631" s="11"/>
      <c r="C2631" s="11" t="s">
        <v>1482</v>
      </c>
      <c r="D2631" s="11" t="s">
        <v>64</v>
      </c>
      <c r="E2631" s="11" t="s">
        <v>343</v>
      </c>
      <c r="F2631" s="11"/>
      <c r="G2631" s="11" t="s">
        <v>368</v>
      </c>
      <c r="H2631" s="11"/>
      <c r="I2631" s="11"/>
      <c r="J2631" s="11"/>
      <c r="K2631" s="11"/>
      <c r="L2631" s="11"/>
      <c r="M2631" s="11"/>
      <c r="N2631" s="11"/>
      <c r="O2631" s="11"/>
      <c r="P2631" s="11"/>
      <c r="Q2631" s="11"/>
      <c r="R2631" s="11"/>
      <c r="S2631" s="11"/>
      <c r="T2631" s="11"/>
      <c r="U2631" s="11"/>
      <c r="V2631" s="11"/>
      <c r="W2631" s="11"/>
      <c r="X2631" s="11"/>
      <c r="Y2631" s="11"/>
      <c r="Z2631" s="11"/>
      <c r="AA2631" s="11"/>
      <c r="AB2631" s="11"/>
      <c r="AC2631" s="11"/>
      <c r="AD2631" s="11"/>
      <c r="AE2631" s="11"/>
      <c r="AF2631" s="11"/>
      <c r="AG2631" s="11"/>
      <c r="AH2631" s="11"/>
      <c r="AI2631" s="11"/>
      <c r="AJ2631" s="11"/>
      <c r="AK2631" s="11"/>
      <c r="AL2631" s="11"/>
      <c r="AM2631" s="11"/>
      <c r="AN2631" s="11"/>
      <c r="AO2631" s="11"/>
      <c r="AP2631" s="11"/>
      <c r="AQ2631" s="11"/>
      <c r="AR2631" s="11"/>
      <c r="AS2631" s="11"/>
      <c r="AT2631" s="11"/>
      <c r="AU2631" s="11"/>
      <c r="AV2631" s="11"/>
      <c r="AW2631" s="11"/>
      <c r="AX2631" s="11"/>
      <c r="AY2631" s="11"/>
      <c r="AZ2631" s="11"/>
      <c r="BA2631" s="11"/>
      <c r="BB2631" s="11"/>
      <c r="BC2631" s="11"/>
      <c r="BD2631" s="11"/>
      <c r="BE2631" s="11"/>
      <c r="BF2631" s="11"/>
      <c r="BG2631" s="11"/>
      <c r="BH2631" s="11"/>
      <c r="BI2631" s="11"/>
      <c r="BJ2631" s="11"/>
      <c r="BK2631" s="11"/>
      <c r="BL2631" s="11"/>
      <c r="BM2631" s="11"/>
      <c r="BN2631" s="11"/>
      <c r="BO2631" s="11"/>
      <c r="BP2631" s="11"/>
      <c r="BQ2631" s="11"/>
      <c r="BR2631" s="11"/>
      <c r="BS2631" s="11"/>
      <c r="BT2631" s="11"/>
      <c r="BU2631" s="11"/>
      <c r="BV2631" s="11"/>
      <c r="BW2631" s="11"/>
      <c r="BX2631"/>
      <c r="BY2631"/>
      <c r="BZ2631"/>
    </row>
    <row r="2632" spans="1:78" s="10" customFormat="1" x14ac:dyDescent="0.2">
      <c r="A2632" s="11" t="s">
        <v>1700</v>
      </c>
      <c r="B2632" s="11"/>
      <c r="C2632" s="11" t="s">
        <v>1482</v>
      </c>
      <c r="D2632" s="11" t="s">
        <v>64</v>
      </c>
      <c r="E2632" s="11" t="s">
        <v>343</v>
      </c>
      <c r="F2632" s="11"/>
      <c r="G2632" s="11" t="s">
        <v>374</v>
      </c>
      <c r="H2632" s="11"/>
      <c r="I2632" s="11"/>
      <c r="J2632" s="11"/>
      <c r="K2632" s="11"/>
      <c r="L2632" s="11"/>
      <c r="M2632" s="11"/>
      <c r="N2632" s="11"/>
      <c r="O2632" s="11"/>
      <c r="P2632" s="11"/>
      <c r="Q2632" s="11"/>
      <c r="R2632" s="11"/>
      <c r="S2632" s="11"/>
      <c r="T2632" s="11"/>
      <c r="U2632" s="11"/>
      <c r="V2632" s="11"/>
      <c r="W2632" s="11"/>
      <c r="X2632" s="11"/>
      <c r="Y2632" s="11"/>
      <c r="Z2632" s="11"/>
      <c r="AA2632" s="11"/>
      <c r="AB2632" s="11"/>
      <c r="AC2632" s="11"/>
      <c r="AD2632" s="11"/>
      <c r="AE2632" s="11"/>
      <c r="AF2632" s="11"/>
      <c r="AG2632" s="11"/>
      <c r="AH2632" s="11"/>
      <c r="AI2632" s="11"/>
      <c r="AJ2632" s="11"/>
      <c r="AK2632" s="11"/>
      <c r="AL2632" s="11"/>
      <c r="AM2632" s="11"/>
      <c r="AN2632" s="11"/>
      <c r="AO2632" s="11"/>
      <c r="AP2632" s="11"/>
      <c r="AQ2632" s="11"/>
      <c r="AR2632" s="11"/>
      <c r="AS2632" s="11"/>
      <c r="AT2632" s="11"/>
      <c r="AU2632" s="11"/>
      <c r="AV2632" s="11"/>
      <c r="AW2632" s="11"/>
      <c r="AX2632" s="11"/>
      <c r="AY2632" s="11"/>
      <c r="AZ2632" s="11"/>
      <c r="BA2632" s="11"/>
      <c r="BB2632" s="11"/>
      <c r="BC2632" s="11"/>
      <c r="BD2632" s="11"/>
      <c r="BE2632" s="11"/>
      <c r="BF2632" s="11"/>
      <c r="BG2632" s="11"/>
      <c r="BH2632" s="11"/>
      <c r="BI2632" s="11"/>
      <c r="BJ2632" s="11"/>
      <c r="BK2632" s="11"/>
      <c r="BL2632" s="11"/>
      <c r="BM2632" s="11"/>
      <c r="BN2632" s="11"/>
      <c r="BO2632" s="11"/>
      <c r="BP2632" s="11"/>
      <c r="BQ2632" s="11"/>
      <c r="BR2632" s="11"/>
      <c r="BS2632" s="11"/>
      <c r="BT2632" s="11"/>
      <c r="BU2632" s="11"/>
      <c r="BV2632" s="11"/>
      <c r="BW2632" s="11"/>
      <c r="BX2632"/>
      <c r="BY2632"/>
      <c r="BZ2632"/>
    </row>
    <row r="2633" spans="1:78" s="10" customFormat="1" x14ac:dyDescent="0.2">
      <c r="A2633" s="11" t="s">
        <v>1700</v>
      </c>
      <c r="B2633" s="11"/>
      <c r="C2633" s="11" t="s">
        <v>1482</v>
      </c>
      <c r="D2633" s="11" t="s">
        <v>64</v>
      </c>
      <c r="E2633" s="11" t="s">
        <v>343</v>
      </c>
      <c r="F2633" s="11"/>
      <c r="G2633" s="11" t="s">
        <v>946</v>
      </c>
      <c r="H2633" s="11"/>
      <c r="I2633" s="11"/>
      <c r="J2633" s="11"/>
      <c r="K2633" s="11"/>
      <c r="L2633" s="11"/>
      <c r="M2633" s="11"/>
      <c r="N2633" s="11"/>
      <c r="O2633" s="11"/>
      <c r="P2633" s="11"/>
      <c r="Q2633" s="11"/>
      <c r="R2633" s="11"/>
      <c r="S2633" s="11"/>
      <c r="T2633" s="11"/>
      <c r="U2633" s="11"/>
      <c r="V2633" s="11"/>
      <c r="W2633" s="11"/>
      <c r="X2633" s="11"/>
      <c r="Y2633" s="11"/>
      <c r="Z2633" s="11"/>
      <c r="AA2633" s="11"/>
      <c r="AB2633" s="11"/>
      <c r="AC2633" s="11"/>
      <c r="AD2633" s="11"/>
      <c r="AE2633" s="11"/>
      <c r="AF2633" s="11"/>
      <c r="AG2633" s="11"/>
      <c r="AH2633" s="11"/>
      <c r="AI2633" s="11"/>
      <c r="AJ2633" s="11"/>
      <c r="AK2633" s="11"/>
      <c r="AL2633" s="11"/>
      <c r="AM2633" s="11"/>
      <c r="AN2633" s="11"/>
      <c r="AO2633" s="11"/>
      <c r="AP2633" s="11"/>
      <c r="AQ2633" s="11"/>
      <c r="AR2633" s="11"/>
      <c r="AS2633" s="11"/>
      <c r="AT2633" s="11"/>
      <c r="AU2633" s="11"/>
      <c r="AV2633" s="11"/>
      <c r="AW2633" s="11"/>
      <c r="AX2633" s="11"/>
      <c r="AY2633" s="11"/>
      <c r="AZ2633" s="11"/>
      <c r="BA2633" s="11"/>
      <c r="BB2633" s="11"/>
      <c r="BC2633" s="11"/>
      <c r="BD2633" s="11"/>
      <c r="BE2633" s="11"/>
      <c r="BF2633" s="11"/>
      <c r="BG2633" s="11"/>
      <c r="BH2633" s="11"/>
      <c r="BI2633" s="11"/>
      <c r="BJ2633" s="11"/>
      <c r="BK2633" s="11"/>
      <c r="BL2633" s="11"/>
      <c r="BM2633" s="11"/>
      <c r="BN2633" s="11"/>
      <c r="BO2633" s="11"/>
      <c r="BP2633" s="11"/>
      <c r="BQ2633" s="11"/>
      <c r="BR2633" s="11"/>
      <c r="BS2633" s="11"/>
      <c r="BT2633" s="11"/>
      <c r="BU2633" s="11"/>
      <c r="BV2633" s="11"/>
      <c r="BW2633" s="11"/>
      <c r="BX2633"/>
      <c r="BY2633"/>
      <c r="BZ2633"/>
    </row>
    <row r="2634" spans="1:78" s="10" customFormat="1" x14ac:dyDescent="0.2">
      <c r="A2634" s="11" t="s">
        <v>1700</v>
      </c>
      <c r="B2634" s="11"/>
      <c r="C2634" s="11" t="s">
        <v>1482</v>
      </c>
      <c r="D2634" s="11" t="s">
        <v>64</v>
      </c>
      <c r="E2634" s="11" t="s">
        <v>129</v>
      </c>
      <c r="F2634" s="11" t="s">
        <v>420</v>
      </c>
      <c r="G2634" s="11" t="s">
        <v>129</v>
      </c>
      <c r="H2634" s="11" t="s">
        <v>420</v>
      </c>
      <c r="I2634" s="11"/>
      <c r="J2634" s="11"/>
      <c r="K2634" s="11"/>
      <c r="L2634" s="11"/>
      <c r="M2634" s="11"/>
      <c r="N2634" s="11"/>
      <c r="O2634" s="11"/>
      <c r="P2634" s="11"/>
      <c r="Q2634" s="11"/>
      <c r="R2634" s="11"/>
      <c r="S2634" s="11"/>
      <c r="T2634" s="11"/>
      <c r="U2634" s="11"/>
      <c r="V2634" s="11"/>
      <c r="W2634" s="11"/>
      <c r="X2634" s="11"/>
      <c r="Y2634" s="11"/>
      <c r="Z2634" s="11"/>
      <c r="AA2634" s="11"/>
      <c r="AB2634" s="11"/>
      <c r="AC2634" s="11"/>
      <c r="AD2634" s="11"/>
      <c r="AE2634" s="11"/>
      <c r="AF2634" s="11"/>
      <c r="AG2634" s="11"/>
      <c r="AH2634" s="11"/>
      <c r="AI2634" s="11"/>
      <c r="AJ2634" s="11"/>
      <c r="AK2634" s="11"/>
      <c r="AL2634" s="11"/>
      <c r="AM2634" s="11"/>
      <c r="AN2634" s="11"/>
      <c r="AO2634" s="11"/>
      <c r="AP2634" s="11"/>
      <c r="AQ2634" s="11"/>
      <c r="AR2634" s="11"/>
      <c r="AS2634" s="11"/>
      <c r="AT2634" s="11"/>
      <c r="AU2634" s="11"/>
      <c r="AV2634" s="11"/>
      <c r="AW2634" s="11"/>
      <c r="AX2634" s="11"/>
      <c r="AY2634" s="11"/>
      <c r="AZ2634" s="11"/>
      <c r="BA2634" s="11"/>
      <c r="BB2634" s="11"/>
      <c r="BC2634" s="11"/>
      <c r="BD2634" s="11"/>
      <c r="BE2634" s="11"/>
      <c r="BF2634" s="11"/>
      <c r="BG2634" s="11"/>
      <c r="BH2634" s="11"/>
      <c r="BI2634" s="11"/>
      <c r="BJ2634" s="11"/>
      <c r="BK2634" s="11"/>
      <c r="BL2634" s="11"/>
      <c r="BM2634" s="11"/>
      <c r="BN2634" s="11"/>
      <c r="BO2634" s="11"/>
      <c r="BP2634" s="11"/>
      <c r="BQ2634" s="11"/>
      <c r="BR2634" s="11"/>
      <c r="BS2634" s="11"/>
      <c r="BT2634" s="11"/>
      <c r="BU2634" s="11"/>
      <c r="BV2634" s="11"/>
      <c r="BW2634" s="11"/>
      <c r="BX2634"/>
      <c r="BY2634"/>
      <c r="BZ2634"/>
    </row>
    <row r="2635" spans="1:78" x14ac:dyDescent="0.2">
      <c r="A2635" t="s">
        <v>419</v>
      </c>
      <c r="C2635" t="s">
        <v>1482</v>
      </c>
      <c r="D2635" t="s">
        <v>64</v>
      </c>
      <c r="E2635" t="s">
        <v>129</v>
      </c>
      <c r="F2635" t="s">
        <v>420</v>
      </c>
      <c r="G2635" t="s">
        <v>129</v>
      </c>
      <c r="H2635" t="s">
        <v>420</v>
      </c>
      <c r="BA2635">
        <v>9.6999999999999993</v>
      </c>
      <c r="BD2635">
        <v>8.4</v>
      </c>
      <c r="BE2635">
        <v>9.6</v>
      </c>
      <c r="BH2635">
        <v>7.6</v>
      </c>
      <c r="BQ2635" t="s">
        <v>421</v>
      </c>
      <c r="BR2635" t="s">
        <v>67</v>
      </c>
      <c r="BS2635"/>
      <c r="BT2635" t="s">
        <v>95</v>
      </c>
      <c r="BU2635">
        <v>3144</v>
      </c>
      <c r="BV2635" t="s">
        <v>69</v>
      </c>
      <c r="BW2635" t="s">
        <v>95</v>
      </c>
    </row>
    <row r="2636" spans="1:78" s="2" customFormat="1" x14ac:dyDescent="0.2">
      <c r="A2636" t="s">
        <v>419</v>
      </c>
      <c r="B2636"/>
      <c r="C2636" t="s">
        <v>1482</v>
      </c>
      <c r="D2636" t="s">
        <v>64</v>
      </c>
      <c r="E2636" t="s">
        <v>129</v>
      </c>
      <c r="F2636" t="s">
        <v>420</v>
      </c>
      <c r="G2636" t="s">
        <v>121</v>
      </c>
      <c r="H2636" t="s">
        <v>420</v>
      </c>
      <c r="I2636"/>
      <c r="J2636"/>
      <c r="K2636"/>
      <c r="L2636"/>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v>9.6999999999999993</v>
      </c>
      <c r="BB2636"/>
      <c r="BC2636"/>
      <c r="BD2636">
        <v>8.4</v>
      </c>
      <c r="BE2636">
        <v>9.6</v>
      </c>
      <c r="BF2636"/>
      <c r="BG2636"/>
      <c r="BH2636">
        <v>7.6</v>
      </c>
      <c r="BI2636"/>
      <c r="BJ2636"/>
      <c r="BK2636"/>
      <c r="BL2636"/>
      <c r="BM2636"/>
      <c r="BN2636"/>
      <c r="BO2636"/>
      <c r="BP2636"/>
      <c r="BQ2636" t="s">
        <v>421</v>
      </c>
      <c r="BR2636" t="s">
        <v>58</v>
      </c>
      <c r="BS2636"/>
      <c r="BT2636" t="s">
        <v>124</v>
      </c>
      <c r="BU2636">
        <v>3875</v>
      </c>
      <c r="BV2636" t="s">
        <v>69</v>
      </c>
      <c r="BW2636" t="s">
        <v>124</v>
      </c>
      <c r="BX2636"/>
      <c r="BY2636"/>
      <c r="BZ2636"/>
    </row>
    <row r="2637" spans="1:78" s="2" customFormat="1" x14ac:dyDescent="0.2">
      <c r="A2637" s="11" t="s">
        <v>1700</v>
      </c>
      <c r="B2637" s="11"/>
      <c r="C2637" s="11" t="s">
        <v>1482</v>
      </c>
      <c r="D2637" s="11" t="s">
        <v>64</v>
      </c>
      <c r="E2637" s="11" t="s">
        <v>129</v>
      </c>
      <c r="F2637" s="11" t="s">
        <v>1505</v>
      </c>
      <c r="G2637" s="11" t="s">
        <v>129</v>
      </c>
      <c r="H2637" s="11" t="s">
        <v>1505</v>
      </c>
      <c r="I2637" s="11"/>
      <c r="J2637" s="11"/>
      <c r="K2637" s="11"/>
      <c r="L2637" s="11"/>
      <c r="M2637" s="11"/>
      <c r="N2637" s="11"/>
      <c r="O2637" s="11"/>
      <c r="P2637" s="11"/>
      <c r="Q2637" s="11"/>
      <c r="R2637" s="11"/>
      <c r="S2637" s="11"/>
      <c r="T2637" s="11"/>
      <c r="U2637" s="11"/>
      <c r="V2637" s="11"/>
      <c r="W2637" s="11"/>
      <c r="X2637" s="11"/>
      <c r="Y2637" s="11"/>
      <c r="Z2637" s="11"/>
      <c r="AA2637" s="11"/>
      <c r="AB2637" s="11"/>
      <c r="AC2637" s="11"/>
      <c r="AD2637" s="11"/>
      <c r="AE2637" s="11"/>
      <c r="AF2637" s="11"/>
      <c r="AG2637" s="11"/>
      <c r="AH2637" s="11"/>
      <c r="AI2637" s="11"/>
      <c r="AJ2637" s="11"/>
      <c r="AK2637" s="11"/>
      <c r="AL2637" s="11"/>
      <c r="AM2637" s="11"/>
      <c r="AN2637" s="11"/>
      <c r="AO2637" s="11"/>
      <c r="AP2637" s="11"/>
      <c r="AQ2637" s="11"/>
      <c r="AR2637" s="11"/>
      <c r="AS2637" s="11"/>
      <c r="AT2637" s="11"/>
      <c r="AU2637" s="11"/>
      <c r="AV2637" s="11"/>
      <c r="AW2637" s="11"/>
      <c r="AX2637" s="11"/>
      <c r="AY2637" s="11"/>
      <c r="AZ2637" s="11"/>
      <c r="BA2637" s="11"/>
      <c r="BB2637" s="11"/>
      <c r="BC2637" s="11"/>
      <c r="BD2637" s="11"/>
      <c r="BE2637" s="11"/>
      <c r="BF2637" s="11"/>
      <c r="BG2637" s="11"/>
      <c r="BH2637" s="11"/>
      <c r="BI2637" s="11"/>
      <c r="BJ2637" s="11"/>
      <c r="BK2637" s="11"/>
      <c r="BL2637" s="11"/>
      <c r="BM2637" s="11"/>
      <c r="BN2637" s="11"/>
      <c r="BO2637" s="11"/>
      <c r="BP2637" s="11"/>
      <c r="BQ2637" s="11"/>
      <c r="BR2637" s="11"/>
      <c r="BS2637" s="11"/>
      <c r="BT2637" s="11"/>
      <c r="BU2637" s="11"/>
      <c r="BV2637" s="11"/>
      <c r="BW2637" s="11"/>
      <c r="BX2637"/>
      <c r="BY2637"/>
      <c r="BZ2637"/>
    </row>
    <row r="2638" spans="1:78" s="2" customFormat="1" x14ac:dyDescent="0.2">
      <c r="A2638" s="11" t="s">
        <v>1700</v>
      </c>
      <c r="B2638" s="11"/>
      <c r="C2638" s="11" t="s">
        <v>1482</v>
      </c>
      <c r="D2638" s="11" t="s">
        <v>64</v>
      </c>
      <c r="E2638" s="11" t="s">
        <v>129</v>
      </c>
      <c r="F2638" s="11" t="s">
        <v>430</v>
      </c>
      <c r="G2638" s="11" t="s">
        <v>129</v>
      </c>
      <c r="H2638" s="11" t="s">
        <v>430</v>
      </c>
      <c r="I2638" s="11"/>
      <c r="J2638" s="11"/>
      <c r="K2638" s="11"/>
      <c r="L2638" s="11"/>
      <c r="M2638" s="11"/>
      <c r="N2638" s="11"/>
      <c r="O2638" s="11"/>
      <c r="P2638" s="11"/>
      <c r="Q2638" s="11"/>
      <c r="R2638" s="11"/>
      <c r="S2638" s="11"/>
      <c r="T2638" s="11"/>
      <c r="U2638" s="11"/>
      <c r="V2638" s="11"/>
      <c r="W2638" s="11"/>
      <c r="X2638" s="11"/>
      <c r="Y2638" s="11"/>
      <c r="Z2638" s="11"/>
      <c r="AA2638" s="11"/>
      <c r="AB2638" s="11"/>
      <c r="AC2638" s="11"/>
      <c r="AD2638" s="11"/>
      <c r="AE2638" s="11"/>
      <c r="AF2638" s="11"/>
      <c r="AG2638" s="11"/>
      <c r="AH2638" s="11"/>
      <c r="AI2638" s="11"/>
      <c r="AJ2638" s="11"/>
      <c r="AK2638" s="11"/>
      <c r="AL2638" s="11"/>
      <c r="AM2638" s="11"/>
      <c r="AN2638" s="11"/>
      <c r="AO2638" s="11"/>
      <c r="AP2638" s="11"/>
      <c r="AQ2638" s="11"/>
      <c r="AR2638" s="11"/>
      <c r="AS2638" s="11"/>
      <c r="AT2638" s="11"/>
      <c r="AU2638" s="11"/>
      <c r="AV2638" s="11"/>
      <c r="AW2638" s="11"/>
      <c r="AX2638" s="11"/>
      <c r="AY2638" s="11"/>
      <c r="AZ2638" s="11"/>
      <c r="BA2638" s="11"/>
      <c r="BB2638" s="11"/>
      <c r="BC2638" s="11"/>
      <c r="BD2638" s="11"/>
      <c r="BE2638" s="11"/>
      <c r="BF2638" s="11"/>
      <c r="BG2638" s="11"/>
      <c r="BH2638" s="11"/>
      <c r="BI2638" s="11"/>
      <c r="BJ2638" s="11"/>
      <c r="BK2638" s="11"/>
      <c r="BL2638" s="11"/>
      <c r="BM2638" s="11"/>
      <c r="BN2638" s="11"/>
      <c r="BO2638" s="11"/>
      <c r="BP2638" s="11"/>
      <c r="BQ2638" s="11"/>
      <c r="BR2638" s="11"/>
      <c r="BS2638" s="11"/>
      <c r="BT2638" s="11"/>
      <c r="BU2638" s="11"/>
      <c r="BV2638" s="11"/>
      <c r="BW2638" s="11"/>
      <c r="BX2638"/>
      <c r="BY2638"/>
      <c r="BZ2638"/>
    </row>
    <row r="2639" spans="1:78" s="2" customFormat="1" x14ac:dyDescent="0.2">
      <c r="A2639" t="s">
        <v>429</v>
      </c>
      <c r="B2639"/>
      <c r="C2639" t="s">
        <v>1482</v>
      </c>
      <c r="D2639" t="s">
        <v>64</v>
      </c>
      <c r="E2639" t="s">
        <v>129</v>
      </c>
      <c r="F2639" t="s">
        <v>430</v>
      </c>
      <c r="G2639" t="s">
        <v>129</v>
      </c>
      <c r="H2639" t="s">
        <v>430</v>
      </c>
      <c r="I2639"/>
      <c r="J2639"/>
      <c r="K2639"/>
      <c r="L2639"/>
      <c r="M2639"/>
      <c r="N2639"/>
      <c r="O2639"/>
      <c r="P2639"/>
      <c r="Q2639"/>
      <c r="R2639"/>
      <c r="S2639"/>
      <c r="T2639"/>
      <c r="U2639"/>
      <c r="V2639"/>
      <c r="W2639"/>
      <c r="X2639"/>
      <c r="Y2639">
        <v>7</v>
      </c>
      <c r="Z2639"/>
      <c r="AA2639"/>
      <c r="AB2639">
        <v>8.8000000000000007</v>
      </c>
      <c r="AC2639">
        <v>7.4</v>
      </c>
      <c r="AD2639"/>
      <c r="AE2639"/>
      <c r="AF2639">
        <v>11.5</v>
      </c>
      <c r="AG2639">
        <v>5</v>
      </c>
      <c r="AH2639"/>
      <c r="AI2639"/>
      <c r="AJ2639">
        <v>9</v>
      </c>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t="s">
        <v>432</v>
      </c>
      <c r="BR2639" t="s">
        <v>67</v>
      </c>
      <c r="BS2639"/>
      <c r="BT2639" t="s">
        <v>95</v>
      </c>
      <c r="BU2639">
        <v>3144</v>
      </c>
      <c r="BV2639" t="s">
        <v>69</v>
      </c>
      <c r="BW2639" t="s">
        <v>95</v>
      </c>
      <c r="BX2639"/>
      <c r="BY2639"/>
      <c r="BZ2639"/>
    </row>
    <row r="2640" spans="1:78" s="2" customFormat="1" x14ac:dyDescent="0.2">
      <c r="A2640" t="s">
        <v>429</v>
      </c>
      <c r="B2640"/>
      <c r="C2640" t="s">
        <v>1482</v>
      </c>
      <c r="D2640" t="s">
        <v>64</v>
      </c>
      <c r="E2640" t="s">
        <v>129</v>
      </c>
      <c r="F2640" t="s">
        <v>430</v>
      </c>
      <c r="G2640" t="s">
        <v>121</v>
      </c>
      <c r="H2640" t="s">
        <v>430</v>
      </c>
      <c r="I2640"/>
      <c r="J2640"/>
      <c r="K2640"/>
      <c r="L2640"/>
      <c r="M2640"/>
      <c r="N2640"/>
      <c r="O2640"/>
      <c r="P2640"/>
      <c r="Q2640"/>
      <c r="R2640"/>
      <c r="S2640"/>
      <c r="T2640"/>
      <c r="U2640"/>
      <c r="V2640"/>
      <c r="W2640"/>
      <c r="X2640"/>
      <c r="Y2640">
        <v>7</v>
      </c>
      <c r="Z2640"/>
      <c r="AA2640"/>
      <c r="AB2640">
        <v>8.8000000000000007</v>
      </c>
      <c r="AC2640">
        <v>7.4</v>
      </c>
      <c r="AD2640"/>
      <c r="AE2640"/>
      <c r="AF2640">
        <v>11.5</v>
      </c>
      <c r="AG2640">
        <v>5</v>
      </c>
      <c r="AH2640"/>
      <c r="AI2640"/>
      <c r="AJ2640">
        <v>9</v>
      </c>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t="s">
        <v>431</v>
      </c>
      <c r="BR2640" t="s">
        <v>58</v>
      </c>
      <c r="BS2640"/>
      <c r="BT2640" t="s">
        <v>124</v>
      </c>
      <c r="BU2640">
        <v>3875</v>
      </c>
      <c r="BV2640" t="s">
        <v>69</v>
      </c>
      <c r="BW2640" t="s">
        <v>124</v>
      </c>
      <c r="BX2640"/>
      <c r="BY2640"/>
      <c r="BZ2640"/>
    </row>
    <row r="2641" spans="1:78" s="10" customFormat="1" x14ac:dyDescent="0.2">
      <c r="A2641" s="10" t="s">
        <v>433</v>
      </c>
      <c r="C2641" s="10" t="s">
        <v>1482</v>
      </c>
      <c r="D2641" s="10" t="s">
        <v>64</v>
      </c>
      <c r="E2641" s="10" t="s">
        <v>129</v>
      </c>
      <c r="F2641" s="10" t="s">
        <v>267</v>
      </c>
      <c r="G2641" s="10" t="s">
        <v>434</v>
      </c>
      <c r="H2641" s="10" t="s">
        <v>267</v>
      </c>
      <c r="BR2641" s="10" t="s">
        <v>67</v>
      </c>
      <c r="BT2641" s="10" t="s">
        <v>95</v>
      </c>
      <c r="BU2641" s="10">
        <v>3144</v>
      </c>
      <c r="BV2641" s="10" t="s">
        <v>69</v>
      </c>
      <c r="BW2641" s="10" t="s">
        <v>95</v>
      </c>
    </row>
    <row r="2642" spans="1:78" s="2" customFormat="1" x14ac:dyDescent="0.2">
      <c r="A2642" s="11" t="s">
        <v>1700</v>
      </c>
      <c r="B2642" s="11"/>
      <c r="C2642" s="11" t="s">
        <v>1482</v>
      </c>
      <c r="D2642" s="11" t="s">
        <v>64</v>
      </c>
      <c r="E2642" s="11" t="s">
        <v>129</v>
      </c>
      <c r="F2642" s="11"/>
      <c r="G2642" s="11" t="s">
        <v>129</v>
      </c>
      <c r="H2642" s="11"/>
      <c r="I2642" s="11"/>
      <c r="J2642" s="11"/>
      <c r="K2642" s="11"/>
      <c r="L2642" s="11"/>
      <c r="M2642" s="11"/>
      <c r="N2642" s="11"/>
      <c r="O2642" s="11"/>
      <c r="P2642" s="11"/>
      <c r="Q2642" s="11"/>
      <c r="R2642" s="11"/>
      <c r="S2642" s="11"/>
      <c r="T2642" s="11"/>
      <c r="U2642" s="11"/>
      <c r="V2642" s="11"/>
      <c r="W2642" s="11"/>
      <c r="X2642" s="11"/>
      <c r="Y2642" s="11"/>
      <c r="Z2642" s="11"/>
      <c r="AA2642" s="11"/>
      <c r="AB2642" s="11"/>
      <c r="AC2642" s="11"/>
      <c r="AD2642" s="11"/>
      <c r="AE2642" s="11"/>
      <c r="AF2642" s="11"/>
      <c r="AG2642" s="11"/>
      <c r="AH2642" s="11"/>
      <c r="AI2642" s="11"/>
      <c r="AJ2642" s="11"/>
      <c r="AK2642" s="11"/>
      <c r="AL2642" s="11"/>
      <c r="AM2642" s="11"/>
      <c r="AN2642" s="11"/>
      <c r="AO2642" s="11"/>
      <c r="AP2642" s="11"/>
      <c r="AQ2642" s="11"/>
      <c r="AR2642" s="11"/>
      <c r="AS2642" s="11"/>
      <c r="AT2642" s="11"/>
      <c r="AU2642" s="11"/>
      <c r="AV2642" s="11"/>
      <c r="AW2642" s="11"/>
      <c r="AX2642" s="11"/>
      <c r="AY2642" s="11"/>
      <c r="AZ2642" s="11"/>
      <c r="BA2642" s="11"/>
      <c r="BB2642" s="11"/>
      <c r="BC2642" s="11"/>
      <c r="BD2642" s="11"/>
      <c r="BE2642" s="11"/>
      <c r="BF2642" s="11"/>
      <c r="BG2642" s="11"/>
      <c r="BH2642" s="11"/>
      <c r="BI2642" s="11"/>
      <c r="BJ2642" s="11"/>
      <c r="BK2642" s="11"/>
      <c r="BL2642" s="11"/>
      <c r="BM2642" s="11"/>
      <c r="BN2642" s="11"/>
      <c r="BO2642" s="11"/>
      <c r="BP2642" s="11"/>
      <c r="BQ2642" s="11"/>
      <c r="BR2642" s="11"/>
      <c r="BS2642" s="11"/>
      <c r="BT2642" s="11"/>
      <c r="BU2642" s="11"/>
      <c r="BV2642" s="11"/>
      <c r="BW2642" s="11"/>
      <c r="BX2642"/>
      <c r="BY2642"/>
      <c r="BZ2642"/>
    </row>
    <row r="2643" spans="1:78" s="2" customFormat="1" x14ac:dyDescent="0.2">
      <c r="A2643" s="11" t="s">
        <v>1700</v>
      </c>
      <c r="B2643" s="11"/>
      <c r="C2643" s="11" t="s">
        <v>1482</v>
      </c>
      <c r="D2643" s="11" t="s">
        <v>64</v>
      </c>
      <c r="E2643" s="11" t="s">
        <v>129</v>
      </c>
      <c r="F2643" s="11"/>
      <c r="G2643" s="11" t="s">
        <v>121</v>
      </c>
      <c r="H2643" s="11"/>
      <c r="I2643" s="11"/>
      <c r="J2643" s="11"/>
      <c r="K2643" s="11"/>
      <c r="L2643" s="11"/>
      <c r="M2643" s="11"/>
      <c r="N2643" s="11"/>
      <c r="O2643" s="11"/>
      <c r="P2643" s="11"/>
      <c r="Q2643" s="11"/>
      <c r="R2643" s="11"/>
      <c r="S2643" s="11"/>
      <c r="T2643" s="11"/>
      <c r="U2643" s="11"/>
      <c r="V2643" s="11"/>
      <c r="W2643" s="11"/>
      <c r="X2643" s="11"/>
      <c r="Y2643" s="11"/>
      <c r="Z2643" s="11"/>
      <c r="AA2643" s="11"/>
      <c r="AB2643" s="11"/>
      <c r="AC2643" s="11"/>
      <c r="AD2643" s="11"/>
      <c r="AE2643" s="11"/>
      <c r="AF2643" s="11"/>
      <c r="AG2643" s="11"/>
      <c r="AH2643" s="11"/>
      <c r="AI2643" s="11"/>
      <c r="AJ2643" s="11"/>
      <c r="AK2643" s="11"/>
      <c r="AL2643" s="11"/>
      <c r="AM2643" s="11"/>
      <c r="AN2643" s="11"/>
      <c r="AO2643" s="11"/>
      <c r="AP2643" s="11"/>
      <c r="AQ2643" s="11"/>
      <c r="AR2643" s="11"/>
      <c r="AS2643" s="11"/>
      <c r="AT2643" s="11"/>
      <c r="AU2643" s="11"/>
      <c r="AV2643" s="11"/>
      <c r="AW2643" s="11"/>
      <c r="AX2643" s="11"/>
      <c r="AY2643" s="11"/>
      <c r="AZ2643" s="11"/>
      <c r="BA2643" s="11"/>
      <c r="BB2643" s="11"/>
      <c r="BC2643" s="11"/>
      <c r="BD2643" s="11"/>
      <c r="BE2643" s="11"/>
      <c r="BF2643" s="11"/>
      <c r="BG2643" s="11"/>
      <c r="BH2643" s="11"/>
      <c r="BI2643" s="11"/>
      <c r="BJ2643" s="11"/>
      <c r="BK2643" s="11"/>
      <c r="BL2643" s="11"/>
      <c r="BM2643" s="11"/>
      <c r="BN2643" s="11"/>
      <c r="BO2643" s="11"/>
      <c r="BP2643" s="11"/>
      <c r="BQ2643" s="11"/>
      <c r="BR2643" s="11"/>
      <c r="BS2643" s="11"/>
      <c r="BT2643" s="11"/>
      <c r="BU2643" s="11"/>
      <c r="BV2643" s="11"/>
      <c r="BW2643" s="11"/>
      <c r="BX2643"/>
      <c r="BY2643"/>
      <c r="BZ2643"/>
    </row>
    <row r="2644" spans="1:78" s="2" customFormat="1" x14ac:dyDescent="0.2">
      <c r="A2644" s="11" t="s">
        <v>1700</v>
      </c>
      <c r="B2644" s="11"/>
      <c r="C2644" s="11" t="s">
        <v>1482</v>
      </c>
      <c r="D2644" s="11" t="s">
        <v>64</v>
      </c>
      <c r="E2644" s="11" t="s">
        <v>435</v>
      </c>
      <c r="F2644" s="11" t="s">
        <v>1506</v>
      </c>
      <c r="G2644" s="11" t="s">
        <v>435</v>
      </c>
      <c r="H2644" s="11" t="s">
        <v>1506</v>
      </c>
      <c r="I2644" s="11"/>
      <c r="J2644" s="11"/>
      <c r="K2644" s="11"/>
      <c r="L2644" s="11"/>
      <c r="M2644" s="11"/>
      <c r="N2644" s="11"/>
      <c r="O2644" s="11"/>
      <c r="P2644" s="11"/>
      <c r="Q2644" s="11"/>
      <c r="R2644" s="11"/>
      <c r="S2644" s="11"/>
      <c r="T2644" s="11"/>
      <c r="U2644" s="11"/>
      <c r="V2644" s="11"/>
      <c r="W2644" s="11"/>
      <c r="X2644" s="11"/>
      <c r="Y2644" s="11"/>
      <c r="Z2644" s="11"/>
      <c r="AA2644" s="11"/>
      <c r="AB2644" s="11"/>
      <c r="AC2644" s="11"/>
      <c r="AD2644" s="11"/>
      <c r="AE2644" s="11"/>
      <c r="AF2644" s="11"/>
      <c r="AG2644" s="11"/>
      <c r="AH2644" s="11"/>
      <c r="AI2644" s="11"/>
      <c r="AJ2644" s="11"/>
      <c r="AK2644" s="11"/>
      <c r="AL2644" s="11"/>
      <c r="AM2644" s="11"/>
      <c r="AN2644" s="11"/>
      <c r="AO2644" s="11"/>
      <c r="AP2644" s="11"/>
      <c r="AQ2644" s="11"/>
      <c r="AR2644" s="11"/>
      <c r="AS2644" s="11"/>
      <c r="AT2644" s="11"/>
      <c r="AU2644" s="11"/>
      <c r="AV2644" s="11"/>
      <c r="AW2644" s="11"/>
      <c r="AX2644" s="11"/>
      <c r="AY2644" s="11"/>
      <c r="AZ2644" s="11"/>
      <c r="BA2644" s="11"/>
      <c r="BB2644" s="11"/>
      <c r="BC2644" s="11"/>
      <c r="BD2644" s="11"/>
      <c r="BE2644" s="11"/>
      <c r="BF2644" s="11"/>
      <c r="BG2644" s="11"/>
      <c r="BH2644" s="11"/>
      <c r="BI2644" s="11"/>
      <c r="BJ2644" s="11"/>
      <c r="BK2644" s="11"/>
      <c r="BL2644" s="11"/>
      <c r="BM2644" s="11"/>
      <c r="BN2644" s="11"/>
      <c r="BO2644" s="11"/>
      <c r="BP2644" s="11"/>
      <c r="BQ2644" s="11"/>
      <c r="BR2644" s="11"/>
      <c r="BS2644" s="11"/>
      <c r="BT2644" s="11"/>
      <c r="BU2644" s="11"/>
      <c r="BV2644" s="11"/>
      <c r="BW2644" s="11"/>
      <c r="BX2644"/>
      <c r="BY2644"/>
      <c r="BZ2644"/>
    </row>
    <row r="2645" spans="1:78" s="2" customFormat="1" x14ac:dyDescent="0.2">
      <c r="A2645" t="s">
        <v>1901</v>
      </c>
      <c r="B2645"/>
      <c r="C2645" t="s">
        <v>1482</v>
      </c>
      <c r="D2645" t="s">
        <v>64</v>
      </c>
      <c r="E2645" t="s">
        <v>435</v>
      </c>
      <c r="F2645" t="s">
        <v>1506</v>
      </c>
      <c r="G2645" t="s">
        <v>435</v>
      </c>
      <c r="H2645" t="s">
        <v>1506</v>
      </c>
      <c r="I2645"/>
      <c r="J2645"/>
      <c r="K2645"/>
      <c r="L2645"/>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v>4</v>
      </c>
      <c r="AW2645"/>
      <c r="AX2645"/>
      <c r="AY2645"/>
      <c r="AZ2645"/>
      <c r="BA2645"/>
      <c r="BB2645"/>
      <c r="BC2645"/>
      <c r="BD2645"/>
      <c r="BE2645"/>
      <c r="BF2645"/>
      <c r="BG2645"/>
      <c r="BH2645"/>
      <c r="BI2645"/>
      <c r="BJ2645"/>
      <c r="BK2645"/>
      <c r="BL2645"/>
      <c r="BM2645"/>
      <c r="BN2645"/>
      <c r="BO2645"/>
      <c r="BP2645"/>
      <c r="BQ2645"/>
      <c r="BR2645" s="15" t="s">
        <v>67</v>
      </c>
      <c r="BS2645" s="1">
        <v>44813</v>
      </c>
      <c r="BT2645" t="s">
        <v>1907</v>
      </c>
      <c r="BU2645">
        <v>34317</v>
      </c>
      <c r="BV2645" t="s">
        <v>60</v>
      </c>
      <c r="BW2645" s="9" t="s">
        <v>1907</v>
      </c>
      <c r="BX2645"/>
      <c r="BY2645"/>
      <c r="BZ2645"/>
    </row>
    <row r="2646" spans="1:78" s="2" customFormat="1" x14ac:dyDescent="0.2">
      <c r="A2646" t="s">
        <v>439</v>
      </c>
      <c r="B2646"/>
      <c r="C2646" t="s">
        <v>1482</v>
      </c>
      <c r="D2646" t="s">
        <v>64</v>
      </c>
      <c r="E2646" t="s">
        <v>435</v>
      </c>
      <c r="F2646" t="s">
        <v>436</v>
      </c>
      <c r="G2646" t="s">
        <v>129</v>
      </c>
      <c r="H2646" t="s">
        <v>438</v>
      </c>
      <c r="I2646"/>
      <c r="J2646"/>
      <c r="K2646"/>
      <c r="L2646"/>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v>7.7</v>
      </c>
      <c r="AX2646"/>
      <c r="AY2646"/>
      <c r="AZ2646">
        <v>6.1</v>
      </c>
      <c r="BA2646">
        <v>8</v>
      </c>
      <c r="BB2646"/>
      <c r="BC2646"/>
      <c r="BD2646">
        <v>6.7</v>
      </c>
      <c r="BE2646">
        <v>8.6999999999999993</v>
      </c>
      <c r="BF2646"/>
      <c r="BG2646"/>
      <c r="BH2646">
        <v>5.6</v>
      </c>
      <c r="BI2646"/>
      <c r="BJ2646"/>
      <c r="BK2646"/>
      <c r="BL2646"/>
      <c r="BM2646"/>
      <c r="BN2646"/>
      <c r="BO2646"/>
      <c r="BP2646"/>
      <c r="BQ2646"/>
      <c r="BR2646" t="s">
        <v>67</v>
      </c>
      <c r="BS2646"/>
      <c r="BT2646" t="s">
        <v>213</v>
      </c>
      <c r="BU2646">
        <v>1609</v>
      </c>
      <c r="BV2646" t="s">
        <v>60</v>
      </c>
      <c r="BW2646" t="s">
        <v>213</v>
      </c>
      <c r="BX2646"/>
      <c r="BY2646"/>
      <c r="BZ2646"/>
    </row>
    <row r="2647" spans="1:78" s="2" customFormat="1" x14ac:dyDescent="0.2">
      <c r="A2647" t="s">
        <v>437</v>
      </c>
      <c r="B2647"/>
      <c r="C2647" t="s">
        <v>1482</v>
      </c>
      <c r="D2647" t="s">
        <v>64</v>
      </c>
      <c r="E2647" t="s">
        <v>435</v>
      </c>
      <c r="F2647" t="s">
        <v>436</v>
      </c>
      <c r="G2647" t="s">
        <v>435</v>
      </c>
      <c r="H2647" t="s">
        <v>438</v>
      </c>
      <c r="I2647"/>
      <c r="J2647"/>
      <c r="K2647"/>
      <c r="L2647"/>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v>8.5</v>
      </c>
      <c r="BF2647">
        <v>4.8</v>
      </c>
      <c r="BG2647">
        <v>4.5</v>
      </c>
      <c r="BH2647">
        <v>4.8</v>
      </c>
      <c r="BI2647"/>
      <c r="BJ2647"/>
      <c r="BK2647"/>
      <c r="BL2647"/>
      <c r="BM2647"/>
      <c r="BN2647"/>
      <c r="BO2647"/>
      <c r="BP2647"/>
      <c r="BQ2647"/>
      <c r="BR2647" t="s">
        <v>67</v>
      </c>
      <c r="BS2647"/>
      <c r="BT2647" t="s">
        <v>409</v>
      </c>
      <c r="BU2647">
        <v>8868</v>
      </c>
      <c r="BV2647" t="s">
        <v>60</v>
      </c>
      <c r="BW2647" t="s">
        <v>409</v>
      </c>
      <c r="BX2647"/>
      <c r="BY2647"/>
      <c r="BZ2647"/>
    </row>
    <row r="2648" spans="1:78" s="2" customFormat="1" x14ac:dyDescent="0.2">
      <c r="A2648" s="11" t="s">
        <v>1700</v>
      </c>
      <c r="B2648" s="11"/>
      <c r="C2648" s="11" t="s">
        <v>1482</v>
      </c>
      <c r="D2648" s="11" t="s">
        <v>64</v>
      </c>
      <c r="E2648" s="11" t="s">
        <v>435</v>
      </c>
      <c r="F2648" s="11" t="s">
        <v>436</v>
      </c>
      <c r="G2648" s="11" t="s">
        <v>435</v>
      </c>
      <c r="H2648" s="11" t="s">
        <v>436</v>
      </c>
      <c r="I2648" s="11"/>
      <c r="J2648" s="11"/>
      <c r="K2648" s="11"/>
      <c r="L2648" s="11"/>
      <c r="M2648" s="11"/>
      <c r="N2648" s="11"/>
      <c r="O2648" s="11"/>
      <c r="P2648" s="11"/>
      <c r="Q2648" s="11"/>
      <c r="R2648" s="11"/>
      <c r="S2648" s="11"/>
      <c r="T2648" s="11"/>
      <c r="U2648" s="11"/>
      <c r="V2648" s="11"/>
      <c r="W2648" s="11"/>
      <c r="X2648" s="11"/>
      <c r="Y2648" s="11"/>
      <c r="Z2648" s="11"/>
      <c r="AA2648" s="11"/>
      <c r="AB2648" s="11"/>
      <c r="AC2648" s="11"/>
      <c r="AD2648" s="11"/>
      <c r="AE2648" s="11"/>
      <c r="AF2648" s="11"/>
      <c r="AG2648" s="11"/>
      <c r="AH2648" s="11"/>
      <c r="AI2648" s="11"/>
      <c r="AJ2648" s="11"/>
      <c r="AK2648" s="11"/>
      <c r="AL2648" s="11"/>
      <c r="AM2648" s="11"/>
      <c r="AN2648" s="11"/>
      <c r="AO2648" s="11"/>
      <c r="AP2648" s="11"/>
      <c r="AQ2648" s="11"/>
      <c r="AR2648" s="11"/>
      <c r="AS2648" s="11"/>
      <c r="AT2648" s="11"/>
      <c r="AU2648" s="11"/>
      <c r="AV2648" s="11"/>
      <c r="AW2648" s="11"/>
      <c r="AX2648" s="11"/>
      <c r="AY2648" s="11"/>
      <c r="AZ2648" s="11"/>
      <c r="BA2648" s="11"/>
      <c r="BB2648" s="11"/>
      <c r="BC2648" s="11"/>
      <c r="BD2648" s="11"/>
      <c r="BE2648" s="11"/>
      <c r="BF2648" s="11"/>
      <c r="BG2648" s="11"/>
      <c r="BH2648" s="11"/>
      <c r="BI2648" s="11"/>
      <c r="BJ2648" s="11"/>
      <c r="BK2648" s="11"/>
      <c r="BL2648" s="11"/>
      <c r="BM2648" s="11"/>
      <c r="BN2648" s="11"/>
      <c r="BO2648" s="11"/>
      <c r="BP2648" s="11"/>
      <c r="BQ2648" s="11"/>
      <c r="BR2648" s="11"/>
      <c r="BS2648" s="11"/>
      <c r="BT2648" s="11"/>
      <c r="BU2648" s="11"/>
      <c r="BV2648" s="11"/>
      <c r="BW2648" s="11"/>
      <c r="BX2648"/>
      <c r="BY2648"/>
      <c r="BZ2648"/>
    </row>
    <row r="2649" spans="1:78" s="2" customFormat="1" x14ac:dyDescent="0.2">
      <c r="A2649" s="11" t="s">
        <v>1700</v>
      </c>
      <c r="B2649" s="11"/>
      <c r="C2649" s="11" t="s">
        <v>1482</v>
      </c>
      <c r="D2649" s="11" t="s">
        <v>64</v>
      </c>
      <c r="E2649" s="11" t="s">
        <v>435</v>
      </c>
      <c r="F2649" s="11"/>
      <c r="G2649" s="11" t="s">
        <v>435</v>
      </c>
      <c r="H2649" s="11"/>
      <c r="I2649" s="11"/>
      <c r="J2649" s="11"/>
      <c r="K2649" s="11"/>
      <c r="L2649" s="11"/>
      <c r="M2649" s="11"/>
      <c r="N2649" s="11"/>
      <c r="O2649" s="11"/>
      <c r="P2649" s="11"/>
      <c r="Q2649" s="11"/>
      <c r="R2649" s="11"/>
      <c r="S2649" s="11"/>
      <c r="T2649" s="11"/>
      <c r="U2649" s="11"/>
      <c r="V2649" s="11"/>
      <c r="W2649" s="11"/>
      <c r="X2649" s="11"/>
      <c r="Y2649" s="11"/>
      <c r="Z2649" s="11"/>
      <c r="AA2649" s="11"/>
      <c r="AB2649" s="11"/>
      <c r="AC2649" s="11"/>
      <c r="AD2649" s="11"/>
      <c r="AE2649" s="11"/>
      <c r="AF2649" s="11"/>
      <c r="AG2649" s="11"/>
      <c r="AH2649" s="11"/>
      <c r="AI2649" s="11"/>
      <c r="AJ2649" s="11"/>
      <c r="AK2649" s="11"/>
      <c r="AL2649" s="11"/>
      <c r="AM2649" s="11"/>
      <c r="AN2649" s="11"/>
      <c r="AO2649" s="11"/>
      <c r="AP2649" s="11"/>
      <c r="AQ2649" s="11"/>
      <c r="AR2649" s="11"/>
      <c r="AS2649" s="11"/>
      <c r="AT2649" s="11"/>
      <c r="AU2649" s="11"/>
      <c r="AV2649" s="11"/>
      <c r="AW2649" s="11"/>
      <c r="AX2649" s="11"/>
      <c r="AY2649" s="11"/>
      <c r="AZ2649" s="11"/>
      <c r="BA2649" s="11"/>
      <c r="BB2649" s="11"/>
      <c r="BC2649" s="11"/>
      <c r="BD2649" s="11"/>
      <c r="BE2649" s="11"/>
      <c r="BF2649" s="11"/>
      <c r="BG2649" s="11"/>
      <c r="BH2649" s="11"/>
      <c r="BI2649" s="11"/>
      <c r="BJ2649" s="11"/>
      <c r="BK2649" s="11"/>
      <c r="BL2649" s="11"/>
      <c r="BM2649" s="11"/>
      <c r="BN2649" s="11"/>
      <c r="BO2649" s="11"/>
      <c r="BP2649" s="11"/>
      <c r="BQ2649" s="11"/>
      <c r="BR2649" s="11"/>
      <c r="BS2649" s="11"/>
      <c r="BT2649" s="11"/>
      <c r="BU2649" s="11"/>
      <c r="BV2649" s="11"/>
      <c r="BW2649" s="11"/>
      <c r="BX2649"/>
      <c r="BY2649"/>
      <c r="BZ2649"/>
    </row>
    <row r="2650" spans="1:78" s="2" customFormat="1" x14ac:dyDescent="0.2">
      <c r="A2650" s="11" t="s">
        <v>1700</v>
      </c>
      <c r="B2650" s="11"/>
      <c r="C2650" s="11" t="s">
        <v>1482</v>
      </c>
      <c r="D2650" s="11" t="s">
        <v>64</v>
      </c>
      <c r="E2650" s="11" t="s">
        <v>499</v>
      </c>
      <c r="F2650" s="11" t="s">
        <v>470</v>
      </c>
      <c r="G2650" s="11" t="s">
        <v>499</v>
      </c>
      <c r="H2650" s="11" t="s">
        <v>470</v>
      </c>
      <c r="I2650" s="11"/>
      <c r="J2650" s="11"/>
      <c r="K2650" s="11"/>
      <c r="L2650" s="11"/>
      <c r="M2650" s="11"/>
      <c r="N2650" s="11"/>
      <c r="O2650" s="11"/>
      <c r="P2650" s="11"/>
      <c r="Q2650" s="11"/>
      <c r="R2650" s="11"/>
      <c r="S2650" s="11"/>
      <c r="T2650" s="11"/>
      <c r="U2650" s="11"/>
      <c r="V2650" s="11"/>
      <c r="W2650" s="11"/>
      <c r="X2650" s="11"/>
      <c r="Y2650" s="11"/>
      <c r="Z2650" s="11"/>
      <c r="AA2650" s="11"/>
      <c r="AB2650" s="11"/>
      <c r="AC2650" s="11"/>
      <c r="AD2650" s="11"/>
      <c r="AE2650" s="11"/>
      <c r="AF2650" s="11"/>
      <c r="AG2650" s="11"/>
      <c r="AH2650" s="11"/>
      <c r="AI2650" s="11"/>
      <c r="AJ2650" s="11"/>
      <c r="AK2650" s="11"/>
      <c r="AL2650" s="11"/>
      <c r="AM2650" s="11"/>
      <c r="AN2650" s="11"/>
      <c r="AO2650" s="11"/>
      <c r="AP2650" s="11"/>
      <c r="AQ2650" s="11"/>
      <c r="AR2650" s="11"/>
      <c r="AS2650" s="11"/>
      <c r="AT2650" s="11"/>
      <c r="AU2650" s="11"/>
      <c r="AV2650" s="11"/>
      <c r="AW2650" s="11"/>
      <c r="AX2650" s="11"/>
      <c r="AY2650" s="11"/>
      <c r="AZ2650" s="11"/>
      <c r="BA2650" s="11"/>
      <c r="BB2650" s="11"/>
      <c r="BC2650" s="11"/>
      <c r="BD2650" s="11"/>
      <c r="BE2650" s="11"/>
      <c r="BF2650" s="11"/>
      <c r="BG2650" s="11"/>
      <c r="BH2650" s="11"/>
      <c r="BI2650" s="11"/>
      <c r="BJ2650" s="11"/>
      <c r="BK2650" s="11"/>
      <c r="BL2650" s="11"/>
      <c r="BM2650" s="11"/>
      <c r="BN2650" s="11"/>
      <c r="BO2650" s="11"/>
      <c r="BP2650" s="11"/>
      <c r="BQ2650" s="11"/>
      <c r="BR2650" s="11"/>
      <c r="BS2650" s="11"/>
      <c r="BT2650" s="11"/>
      <c r="BU2650" s="11"/>
      <c r="BV2650" s="11"/>
      <c r="BW2650" s="11"/>
      <c r="BX2650"/>
      <c r="BY2650"/>
      <c r="BZ2650"/>
    </row>
    <row r="2651" spans="1:78" s="2" customFormat="1" x14ac:dyDescent="0.2">
      <c r="A2651" t="s">
        <v>500</v>
      </c>
      <c r="B2651" t="s">
        <v>154</v>
      </c>
      <c r="C2651" t="s">
        <v>1482</v>
      </c>
      <c r="D2651" t="s">
        <v>64</v>
      </c>
      <c r="E2651" t="s">
        <v>499</v>
      </c>
      <c r="F2651" t="s">
        <v>470</v>
      </c>
      <c r="G2651" t="s">
        <v>499</v>
      </c>
      <c r="H2651" t="s">
        <v>470</v>
      </c>
      <c r="I2651"/>
      <c r="J2651"/>
      <c r="K2651"/>
      <c r="L2651"/>
      <c r="M2651"/>
      <c r="N2651"/>
      <c r="O2651"/>
      <c r="P2651"/>
      <c r="Q2651"/>
      <c r="R2651"/>
      <c r="S2651"/>
      <c r="T2651"/>
      <c r="U2651"/>
      <c r="V2651"/>
      <c r="W2651"/>
      <c r="X2651"/>
      <c r="Y2651"/>
      <c r="Z2651"/>
      <c r="AA2651"/>
      <c r="AB2651"/>
      <c r="AC2651"/>
      <c r="AD2651"/>
      <c r="AE2651"/>
      <c r="AF2651">
        <v>14.6</v>
      </c>
      <c r="AG2651">
        <v>10</v>
      </c>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t="s">
        <v>58</v>
      </c>
      <c r="BS2651"/>
      <c r="BT2651" t="s">
        <v>372</v>
      </c>
      <c r="BU2651">
        <v>3140</v>
      </c>
      <c r="BV2651"/>
      <c r="BW2651"/>
      <c r="BX2651"/>
      <c r="BY2651"/>
      <c r="BZ2651"/>
    </row>
    <row r="2652" spans="1:78" s="2" customFormat="1" x14ac:dyDescent="0.2">
      <c r="A2652" t="s">
        <v>500</v>
      </c>
      <c r="B2652"/>
      <c r="C2652" t="s">
        <v>1482</v>
      </c>
      <c r="D2652" t="s">
        <v>64</v>
      </c>
      <c r="E2652" t="s">
        <v>499</v>
      </c>
      <c r="F2652" t="s">
        <v>470</v>
      </c>
      <c r="G2652" t="s">
        <v>499</v>
      </c>
      <c r="H2652" t="s">
        <v>470</v>
      </c>
      <c r="I2652" t="b">
        <v>0</v>
      </c>
      <c r="J2652"/>
      <c r="K2652"/>
      <c r="L2652"/>
      <c r="M2652"/>
      <c r="N2652"/>
      <c r="O2652"/>
      <c r="P2652"/>
      <c r="Q2652"/>
      <c r="R2652"/>
      <c r="S2652"/>
      <c r="T2652"/>
      <c r="U2652"/>
      <c r="V2652"/>
      <c r="W2652"/>
      <c r="X2652"/>
      <c r="Y2652"/>
      <c r="Z2652"/>
      <c r="AA2652"/>
      <c r="AB2652"/>
      <c r="AC2652"/>
      <c r="AD2652"/>
      <c r="AE2652"/>
      <c r="AF2652">
        <v>14.6</v>
      </c>
      <c r="AG2652">
        <v>10</v>
      </c>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t="s">
        <v>501</v>
      </c>
      <c r="BR2652" t="s">
        <v>67</v>
      </c>
      <c r="BS2652"/>
      <c r="BT2652" t="s">
        <v>95</v>
      </c>
      <c r="BU2652">
        <v>3144</v>
      </c>
      <c r="BV2652" t="s">
        <v>69</v>
      </c>
      <c r="BW2652" t="s">
        <v>95</v>
      </c>
      <c r="BX2652"/>
      <c r="BY2652"/>
      <c r="BZ2652"/>
    </row>
    <row r="2653" spans="1:78" s="2" customFormat="1" x14ac:dyDescent="0.2">
      <c r="A2653" t="s">
        <v>502</v>
      </c>
      <c r="B2653"/>
      <c r="C2653" t="s">
        <v>1482</v>
      </c>
      <c r="D2653" t="s">
        <v>64</v>
      </c>
      <c r="E2653" t="s">
        <v>499</v>
      </c>
      <c r="F2653" t="s">
        <v>470</v>
      </c>
      <c r="G2653" t="s">
        <v>499</v>
      </c>
      <c r="H2653" t="s">
        <v>470</v>
      </c>
      <c r="I2653"/>
      <c r="J2653"/>
      <c r="K2653"/>
      <c r="L2653"/>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v>12.6</v>
      </c>
      <c r="BB2653"/>
      <c r="BC2653"/>
      <c r="BD2653">
        <v>10.5</v>
      </c>
      <c r="BE2653"/>
      <c r="BF2653"/>
      <c r="BG2653"/>
      <c r="BH2653"/>
      <c r="BI2653"/>
      <c r="BJ2653"/>
      <c r="BK2653"/>
      <c r="BL2653"/>
      <c r="BM2653"/>
      <c r="BN2653"/>
      <c r="BO2653"/>
      <c r="BP2653"/>
      <c r="BQ2653"/>
      <c r="BR2653" t="s">
        <v>58</v>
      </c>
      <c r="BS2653"/>
      <c r="BT2653" t="s">
        <v>372</v>
      </c>
      <c r="BU2653">
        <v>3140</v>
      </c>
      <c r="BV2653"/>
      <c r="BW2653"/>
      <c r="BX2653"/>
      <c r="BY2653"/>
      <c r="BZ2653"/>
    </row>
    <row r="2654" spans="1:78" s="2" customFormat="1" x14ac:dyDescent="0.2">
      <c r="A2654" t="s">
        <v>502</v>
      </c>
      <c r="B2654"/>
      <c r="C2654" t="s">
        <v>1482</v>
      </c>
      <c r="D2654" t="s">
        <v>64</v>
      </c>
      <c r="E2654" t="s">
        <v>499</v>
      </c>
      <c r="F2654" t="s">
        <v>470</v>
      </c>
      <c r="G2654" t="s">
        <v>499</v>
      </c>
      <c r="H2654" t="s">
        <v>470</v>
      </c>
      <c r="I2654" t="b">
        <v>0</v>
      </c>
      <c r="J2654"/>
      <c r="K2654"/>
      <c r="L265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v>12.6</v>
      </c>
      <c r="BB2654"/>
      <c r="BC2654"/>
      <c r="BD2654">
        <v>10.5</v>
      </c>
      <c r="BE2654"/>
      <c r="BF2654"/>
      <c r="BG2654"/>
      <c r="BH2654"/>
      <c r="BI2654"/>
      <c r="BJ2654"/>
      <c r="BK2654"/>
      <c r="BL2654"/>
      <c r="BM2654"/>
      <c r="BN2654"/>
      <c r="BO2654"/>
      <c r="BP2654"/>
      <c r="BQ2654" t="s">
        <v>320</v>
      </c>
      <c r="BR2654" t="s">
        <v>67</v>
      </c>
      <c r="BS2654"/>
      <c r="BT2654" t="s">
        <v>95</v>
      </c>
      <c r="BU2654">
        <v>3144</v>
      </c>
      <c r="BV2654" t="s">
        <v>69</v>
      </c>
      <c r="BW2654" t="s">
        <v>95</v>
      </c>
      <c r="BX2654"/>
      <c r="BY2654"/>
      <c r="BZ2654"/>
    </row>
    <row r="2655" spans="1:78" s="2" customFormat="1" x14ac:dyDescent="0.2">
      <c r="A2655" s="11" t="s">
        <v>1700</v>
      </c>
      <c r="B2655" s="11"/>
      <c r="C2655" s="11" t="s">
        <v>1482</v>
      </c>
      <c r="D2655" s="11" t="s">
        <v>64</v>
      </c>
      <c r="E2655" s="11" t="s">
        <v>499</v>
      </c>
      <c r="F2655" s="11" t="s">
        <v>504</v>
      </c>
      <c r="G2655" s="11" t="s">
        <v>499</v>
      </c>
      <c r="H2655" s="11" t="s">
        <v>504</v>
      </c>
      <c r="I2655" s="11"/>
      <c r="J2655" s="11"/>
      <c r="K2655" s="11"/>
      <c r="L2655" s="11"/>
      <c r="M2655" s="11"/>
      <c r="N2655" s="11"/>
      <c r="O2655" s="11"/>
      <c r="P2655" s="11"/>
      <c r="Q2655" s="11"/>
      <c r="R2655" s="11"/>
      <c r="S2655" s="11"/>
      <c r="T2655" s="11"/>
      <c r="U2655" s="11"/>
      <c r="V2655" s="11"/>
      <c r="W2655" s="11"/>
      <c r="X2655" s="11"/>
      <c r="Y2655" s="11"/>
      <c r="Z2655" s="11"/>
      <c r="AA2655" s="11"/>
      <c r="AB2655" s="11"/>
      <c r="AC2655" s="11"/>
      <c r="AD2655" s="11"/>
      <c r="AE2655" s="11"/>
      <c r="AF2655" s="11"/>
      <c r="AG2655" s="11"/>
      <c r="AH2655" s="11"/>
      <c r="AI2655" s="11"/>
      <c r="AJ2655" s="11"/>
      <c r="AK2655" s="11"/>
      <c r="AL2655" s="11"/>
      <c r="AM2655" s="11"/>
      <c r="AN2655" s="11"/>
      <c r="AO2655" s="11"/>
      <c r="AP2655" s="11"/>
      <c r="AQ2655" s="11"/>
      <c r="AR2655" s="11"/>
      <c r="AS2655" s="11"/>
      <c r="AT2655" s="11"/>
      <c r="AU2655" s="11"/>
      <c r="AV2655" s="11"/>
      <c r="AW2655" s="11"/>
      <c r="AX2655" s="11"/>
      <c r="AY2655" s="11"/>
      <c r="AZ2655" s="11"/>
      <c r="BA2655" s="11"/>
      <c r="BB2655" s="11"/>
      <c r="BC2655" s="11"/>
      <c r="BD2655" s="11"/>
      <c r="BE2655" s="11"/>
      <c r="BF2655" s="11"/>
      <c r="BG2655" s="11"/>
      <c r="BH2655" s="11"/>
      <c r="BI2655" s="11"/>
      <c r="BJ2655" s="11"/>
      <c r="BK2655" s="11"/>
      <c r="BL2655" s="11"/>
      <c r="BM2655" s="11"/>
      <c r="BN2655" s="11"/>
      <c r="BO2655" s="11"/>
      <c r="BP2655" s="11"/>
      <c r="BQ2655" s="11"/>
      <c r="BR2655" s="11"/>
      <c r="BS2655" s="11"/>
      <c r="BT2655" s="11"/>
      <c r="BU2655" s="11"/>
      <c r="BV2655" s="11"/>
      <c r="BW2655" s="11"/>
      <c r="BX2655"/>
      <c r="BY2655"/>
      <c r="BZ2655"/>
    </row>
    <row r="2656" spans="1:78" s="2" customFormat="1" x14ac:dyDescent="0.2">
      <c r="A2656" t="s">
        <v>503</v>
      </c>
      <c r="B2656" t="s">
        <v>322</v>
      </c>
      <c r="C2656" t="s">
        <v>1482</v>
      </c>
      <c r="D2656" t="s">
        <v>64</v>
      </c>
      <c r="E2656" t="s">
        <v>499</v>
      </c>
      <c r="F2656" t="s">
        <v>504</v>
      </c>
      <c r="G2656" t="s">
        <v>499</v>
      </c>
      <c r="H2656" t="s">
        <v>504</v>
      </c>
      <c r="I2656"/>
      <c r="J2656"/>
      <c r="K2656"/>
      <c r="L2656"/>
      <c r="M2656"/>
      <c r="N2656"/>
      <c r="O2656"/>
      <c r="P2656"/>
      <c r="Q2656"/>
      <c r="R2656"/>
      <c r="S2656"/>
      <c r="T2656"/>
      <c r="U2656"/>
      <c r="V2656"/>
      <c r="W2656"/>
      <c r="X2656"/>
      <c r="Y2656"/>
      <c r="Z2656"/>
      <c r="AA2656"/>
      <c r="AB2656"/>
      <c r="AC2656">
        <v>9.5</v>
      </c>
      <c r="AD2656"/>
      <c r="AE2656"/>
      <c r="AF2656">
        <v>13.2</v>
      </c>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t="s">
        <v>2159</v>
      </c>
      <c r="BR2656" t="s">
        <v>58</v>
      </c>
      <c r="BS2656" s="1">
        <v>44819</v>
      </c>
      <c r="BT2656" t="s">
        <v>59</v>
      </c>
      <c r="BU2656">
        <v>3485</v>
      </c>
      <c r="BV2656" t="s">
        <v>60</v>
      </c>
      <c r="BW2656" t="s">
        <v>59</v>
      </c>
      <c r="BX2656"/>
      <c r="BY2656"/>
      <c r="BZ2656"/>
    </row>
    <row r="2657" spans="1:78" s="2" customFormat="1" x14ac:dyDescent="0.2">
      <c r="A2657" s="11" t="s">
        <v>1700</v>
      </c>
      <c r="B2657" s="11"/>
      <c r="C2657" s="11" t="s">
        <v>1482</v>
      </c>
      <c r="D2657" s="11" t="s">
        <v>64</v>
      </c>
      <c r="E2657" s="11" t="s">
        <v>499</v>
      </c>
      <c r="F2657" s="11"/>
      <c r="G2657" s="11" t="s">
        <v>499</v>
      </c>
      <c r="H2657" s="11"/>
      <c r="I2657" s="11"/>
      <c r="J2657" s="11"/>
      <c r="K2657" s="11"/>
      <c r="L2657" s="11"/>
      <c r="M2657" s="11"/>
      <c r="N2657" s="11"/>
      <c r="O2657" s="11"/>
      <c r="P2657" s="11"/>
      <c r="Q2657" s="11"/>
      <c r="R2657" s="11"/>
      <c r="S2657" s="11"/>
      <c r="T2657" s="11"/>
      <c r="U2657" s="11"/>
      <c r="V2657" s="11"/>
      <c r="W2657" s="11"/>
      <c r="X2657" s="11"/>
      <c r="Y2657" s="11"/>
      <c r="Z2657" s="11"/>
      <c r="AA2657" s="11"/>
      <c r="AB2657" s="11"/>
      <c r="AC2657" s="11"/>
      <c r="AD2657" s="11"/>
      <c r="AE2657" s="11"/>
      <c r="AF2657" s="11"/>
      <c r="AG2657" s="11"/>
      <c r="AH2657" s="11"/>
      <c r="AI2657" s="11"/>
      <c r="AJ2657" s="11"/>
      <c r="AK2657" s="11"/>
      <c r="AL2657" s="11"/>
      <c r="AM2657" s="11"/>
      <c r="AN2657" s="11"/>
      <c r="AO2657" s="11"/>
      <c r="AP2657" s="11"/>
      <c r="AQ2657" s="11"/>
      <c r="AR2657" s="11"/>
      <c r="AS2657" s="11"/>
      <c r="AT2657" s="11"/>
      <c r="AU2657" s="11"/>
      <c r="AV2657" s="11"/>
      <c r="AW2657" s="11"/>
      <c r="AX2657" s="11"/>
      <c r="AY2657" s="11"/>
      <c r="AZ2657" s="11"/>
      <c r="BA2657" s="11"/>
      <c r="BB2657" s="11"/>
      <c r="BC2657" s="11"/>
      <c r="BD2657" s="11"/>
      <c r="BE2657" s="11"/>
      <c r="BF2657" s="11"/>
      <c r="BG2657" s="11"/>
      <c r="BH2657" s="11"/>
      <c r="BI2657" s="11"/>
      <c r="BJ2657" s="11"/>
      <c r="BK2657" s="11"/>
      <c r="BL2657" s="11"/>
      <c r="BM2657" s="11"/>
      <c r="BN2657" s="11"/>
      <c r="BO2657" s="11"/>
      <c r="BP2657" s="11"/>
      <c r="BQ2657" s="11"/>
      <c r="BR2657" s="11"/>
      <c r="BS2657" s="11"/>
      <c r="BT2657" s="11"/>
      <c r="BU2657" s="11"/>
      <c r="BV2657" s="11"/>
      <c r="BW2657" s="11"/>
      <c r="BX2657"/>
      <c r="BY2657"/>
      <c r="BZ2657"/>
    </row>
    <row r="2658" spans="1:78" s="2" customFormat="1" x14ac:dyDescent="0.2">
      <c r="A2658" s="11" t="s">
        <v>1700</v>
      </c>
      <c r="B2658" s="11"/>
      <c r="C2658" s="11" t="s">
        <v>1482</v>
      </c>
      <c r="D2658" s="11" t="s">
        <v>64</v>
      </c>
      <c r="E2658" s="11" t="s">
        <v>1550</v>
      </c>
      <c r="F2658" s="11" t="s">
        <v>1551</v>
      </c>
      <c r="G2658" s="11" t="s">
        <v>1550</v>
      </c>
      <c r="H2658" s="11" t="s">
        <v>1551</v>
      </c>
      <c r="I2658" s="11"/>
      <c r="J2658" s="11"/>
      <c r="K2658" s="11"/>
      <c r="L2658" s="11"/>
      <c r="M2658" s="11"/>
      <c r="N2658" s="11"/>
      <c r="O2658" s="11"/>
      <c r="P2658" s="11"/>
      <c r="Q2658" s="11"/>
      <c r="R2658" s="11"/>
      <c r="S2658" s="11"/>
      <c r="T2658" s="11"/>
      <c r="U2658" s="11"/>
      <c r="V2658" s="11"/>
      <c r="W2658" s="11"/>
      <c r="X2658" s="11"/>
      <c r="Y2658" s="11"/>
      <c r="Z2658" s="11"/>
      <c r="AA2658" s="11"/>
      <c r="AB2658" s="11"/>
      <c r="AC2658" s="11"/>
      <c r="AD2658" s="11"/>
      <c r="AE2658" s="11"/>
      <c r="AF2658" s="11"/>
      <c r="AG2658" s="11"/>
      <c r="AH2658" s="11"/>
      <c r="AI2658" s="11"/>
      <c r="AJ2658" s="11"/>
      <c r="AK2658" s="11"/>
      <c r="AL2658" s="11"/>
      <c r="AM2658" s="11"/>
      <c r="AN2658" s="11"/>
      <c r="AO2658" s="11"/>
      <c r="AP2658" s="11"/>
      <c r="AQ2658" s="11"/>
      <c r="AR2658" s="11"/>
      <c r="AS2658" s="11"/>
      <c r="AT2658" s="11"/>
      <c r="AU2658" s="11"/>
      <c r="AV2658" s="11"/>
      <c r="AW2658" s="11"/>
      <c r="AX2658" s="11"/>
      <c r="AY2658" s="11"/>
      <c r="AZ2658" s="11"/>
      <c r="BA2658" s="11"/>
      <c r="BB2658" s="11"/>
      <c r="BC2658" s="11"/>
      <c r="BD2658" s="11"/>
      <c r="BE2658" s="11"/>
      <c r="BF2658" s="11"/>
      <c r="BG2658" s="11"/>
      <c r="BH2658" s="11"/>
      <c r="BI2658" s="11"/>
      <c r="BJ2658" s="11"/>
      <c r="BK2658" s="11"/>
      <c r="BL2658" s="11"/>
      <c r="BM2658" s="11"/>
      <c r="BN2658" s="11"/>
      <c r="BO2658" s="11"/>
      <c r="BP2658" s="11"/>
      <c r="BQ2658" s="11"/>
      <c r="BR2658" s="11"/>
      <c r="BS2658" s="11"/>
      <c r="BT2658" s="11"/>
      <c r="BU2658" s="11"/>
      <c r="BV2658" s="11"/>
      <c r="BW2658" s="11"/>
      <c r="BX2658"/>
      <c r="BY2658"/>
      <c r="BZ2658"/>
    </row>
    <row r="2659" spans="1:78" s="2" customFormat="1" x14ac:dyDescent="0.2">
      <c r="A2659" s="10" t="s">
        <v>2169</v>
      </c>
      <c r="B2659" s="10" t="s">
        <v>322</v>
      </c>
      <c r="C2659" s="10" t="s">
        <v>1482</v>
      </c>
      <c r="D2659" s="10" t="s">
        <v>64</v>
      </c>
      <c r="E2659" s="10" t="s">
        <v>1550</v>
      </c>
      <c r="F2659" s="10" t="s">
        <v>1551</v>
      </c>
      <c r="G2659" s="10" t="s">
        <v>1550</v>
      </c>
      <c r="H2659" s="10" t="s">
        <v>1551</v>
      </c>
      <c r="I2659" s="10"/>
      <c r="J2659" s="10"/>
      <c r="K2659" s="10"/>
      <c r="L2659" s="10"/>
      <c r="M2659" s="10"/>
      <c r="N2659" s="10"/>
      <c r="O2659" s="10"/>
      <c r="P2659" s="10"/>
      <c r="Q2659" s="10"/>
      <c r="R2659" s="10"/>
      <c r="S2659" s="10"/>
      <c r="T2659" s="10"/>
      <c r="U2659" s="10"/>
      <c r="V2659" s="10"/>
      <c r="W2659" s="10"/>
      <c r="X2659" s="10"/>
      <c r="Y2659" s="10"/>
      <c r="Z2659" s="10"/>
      <c r="AA2659" s="10"/>
      <c r="AB2659" s="10"/>
      <c r="AC2659" s="10"/>
      <c r="AD2659" s="10"/>
      <c r="AE2659" s="10"/>
      <c r="AF2659" s="10"/>
      <c r="AG2659" s="10"/>
      <c r="AH2659" s="10"/>
      <c r="AI2659" s="10"/>
      <c r="AJ2659" s="10"/>
      <c r="AK2659" s="10"/>
      <c r="AL2659" s="10"/>
      <c r="AM2659" s="10"/>
      <c r="AN2659" s="10"/>
      <c r="AO2659" s="10"/>
      <c r="AP2659" s="10"/>
      <c r="AQ2659" s="10"/>
      <c r="AR2659" s="10"/>
      <c r="AS2659" s="10"/>
      <c r="AT2659" s="10"/>
      <c r="AU2659" s="10"/>
      <c r="AV2659" s="10"/>
      <c r="AW2659" s="10"/>
      <c r="AX2659" s="10"/>
      <c r="AY2659" s="10"/>
      <c r="AZ2659" s="10"/>
      <c r="BA2659" s="10"/>
      <c r="BB2659" s="10"/>
      <c r="BC2659" s="10"/>
      <c r="BD2659" s="10"/>
      <c r="BE2659" s="10"/>
      <c r="BF2659" s="10"/>
      <c r="BG2659" s="10"/>
      <c r="BH2659" s="10"/>
      <c r="BI2659" s="10"/>
      <c r="BJ2659" s="10"/>
      <c r="BK2659" s="10"/>
      <c r="BL2659" s="10"/>
      <c r="BM2659" s="10"/>
      <c r="BN2659" s="10"/>
      <c r="BO2659" s="10"/>
      <c r="BP2659" s="10"/>
      <c r="BQ2659" s="10"/>
      <c r="BR2659" s="10" t="s">
        <v>67</v>
      </c>
      <c r="BS2659" s="12">
        <v>44819</v>
      </c>
      <c r="BT2659" s="10" t="s">
        <v>59</v>
      </c>
      <c r="BU2659" s="10">
        <v>3485</v>
      </c>
      <c r="BV2659" s="10" t="s">
        <v>60</v>
      </c>
      <c r="BW2659" s="10" t="s">
        <v>59</v>
      </c>
      <c r="BX2659"/>
      <c r="BY2659"/>
      <c r="BZ2659"/>
    </row>
    <row r="2660" spans="1:78" s="2" customFormat="1" x14ac:dyDescent="0.2">
      <c r="A2660" s="11" t="s">
        <v>1700</v>
      </c>
      <c r="B2660" s="11"/>
      <c r="C2660" s="11" t="s">
        <v>1482</v>
      </c>
      <c r="D2660" s="11" t="s">
        <v>64</v>
      </c>
      <c r="E2660" s="11" t="s">
        <v>1521</v>
      </c>
      <c r="F2660" s="11" t="s">
        <v>1522</v>
      </c>
      <c r="G2660" s="11" t="s">
        <v>1521</v>
      </c>
      <c r="H2660" s="11" t="s">
        <v>1522</v>
      </c>
      <c r="I2660" s="11"/>
      <c r="J2660" s="11"/>
      <c r="K2660" s="11"/>
      <c r="L2660" s="11"/>
      <c r="M2660" s="11"/>
      <c r="N2660" s="11"/>
      <c r="O2660" s="11"/>
      <c r="P2660" s="11"/>
      <c r="Q2660" s="11"/>
      <c r="R2660" s="11"/>
      <c r="S2660" s="11"/>
      <c r="T2660" s="11"/>
      <c r="U2660" s="11"/>
      <c r="V2660" s="11"/>
      <c r="W2660" s="11"/>
      <c r="X2660" s="11"/>
      <c r="Y2660" s="11"/>
      <c r="Z2660" s="11"/>
      <c r="AA2660" s="11"/>
      <c r="AB2660" s="11"/>
      <c r="AC2660" s="11"/>
      <c r="AD2660" s="11"/>
      <c r="AE2660" s="11"/>
      <c r="AF2660" s="11"/>
      <c r="AG2660" s="11"/>
      <c r="AH2660" s="11"/>
      <c r="AI2660" s="11"/>
      <c r="AJ2660" s="11"/>
      <c r="AK2660" s="11"/>
      <c r="AL2660" s="11"/>
      <c r="AM2660" s="11"/>
      <c r="AN2660" s="11"/>
      <c r="AO2660" s="11"/>
      <c r="AP2660" s="11"/>
      <c r="AQ2660" s="11"/>
      <c r="AR2660" s="11"/>
      <c r="AS2660" s="11"/>
      <c r="AT2660" s="11"/>
      <c r="AU2660" s="11"/>
      <c r="AV2660" s="11"/>
      <c r="AW2660" s="11"/>
      <c r="AX2660" s="11"/>
      <c r="AY2660" s="11"/>
      <c r="AZ2660" s="11"/>
      <c r="BA2660" s="11"/>
      <c r="BB2660" s="11"/>
      <c r="BC2660" s="11"/>
      <c r="BD2660" s="11"/>
      <c r="BE2660" s="11"/>
      <c r="BF2660" s="11"/>
      <c r="BG2660" s="11"/>
      <c r="BH2660" s="11"/>
      <c r="BI2660" s="11"/>
      <c r="BJ2660" s="11"/>
      <c r="BK2660" s="11"/>
      <c r="BL2660" s="11"/>
      <c r="BM2660" s="11"/>
      <c r="BN2660" s="11"/>
      <c r="BO2660" s="11"/>
      <c r="BP2660" s="11"/>
      <c r="BQ2660" s="11"/>
      <c r="BR2660" s="11"/>
      <c r="BS2660" s="11"/>
      <c r="BT2660" s="11"/>
      <c r="BU2660" s="11"/>
      <c r="BV2660" s="11"/>
      <c r="BW2660" s="11"/>
      <c r="BX2660"/>
      <c r="BY2660"/>
      <c r="BZ2660"/>
    </row>
    <row r="2661" spans="1:78" s="2" customFormat="1" x14ac:dyDescent="0.2">
      <c r="A2661" s="11" t="s">
        <v>1700</v>
      </c>
      <c r="B2661" s="11"/>
      <c r="C2661" s="11" t="s">
        <v>1482</v>
      </c>
      <c r="D2661" s="11" t="s">
        <v>64</v>
      </c>
      <c r="E2661" s="11" t="s">
        <v>1521</v>
      </c>
      <c r="F2661" s="11"/>
      <c r="G2661" s="11" t="s">
        <v>1521</v>
      </c>
      <c r="H2661" s="11"/>
      <c r="I2661" s="11"/>
      <c r="J2661" s="11"/>
      <c r="K2661" s="11"/>
      <c r="L2661" s="11"/>
      <c r="M2661" s="11"/>
      <c r="N2661" s="11"/>
      <c r="O2661" s="11"/>
      <c r="P2661" s="11"/>
      <c r="Q2661" s="11"/>
      <c r="R2661" s="11"/>
      <c r="S2661" s="11"/>
      <c r="T2661" s="11"/>
      <c r="U2661" s="11"/>
      <c r="V2661" s="11"/>
      <c r="W2661" s="11"/>
      <c r="X2661" s="11"/>
      <c r="Y2661" s="11"/>
      <c r="Z2661" s="11"/>
      <c r="AA2661" s="11"/>
      <c r="AB2661" s="11"/>
      <c r="AC2661" s="11"/>
      <c r="AD2661" s="11"/>
      <c r="AE2661" s="11"/>
      <c r="AF2661" s="11"/>
      <c r="AG2661" s="11"/>
      <c r="AH2661" s="11"/>
      <c r="AI2661" s="11"/>
      <c r="AJ2661" s="11"/>
      <c r="AK2661" s="11"/>
      <c r="AL2661" s="11"/>
      <c r="AM2661" s="11"/>
      <c r="AN2661" s="11"/>
      <c r="AO2661" s="11"/>
      <c r="AP2661" s="11"/>
      <c r="AQ2661" s="11"/>
      <c r="AR2661" s="11"/>
      <c r="AS2661" s="11"/>
      <c r="AT2661" s="11"/>
      <c r="AU2661" s="11"/>
      <c r="AV2661" s="11"/>
      <c r="AW2661" s="11"/>
      <c r="AX2661" s="11"/>
      <c r="AY2661" s="11"/>
      <c r="AZ2661" s="11"/>
      <c r="BA2661" s="11"/>
      <c r="BB2661" s="11"/>
      <c r="BC2661" s="11"/>
      <c r="BD2661" s="11"/>
      <c r="BE2661" s="11"/>
      <c r="BF2661" s="11"/>
      <c r="BG2661" s="11"/>
      <c r="BH2661" s="11"/>
      <c r="BI2661" s="11"/>
      <c r="BJ2661" s="11"/>
      <c r="BK2661" s="11"/>
      <c r="BL2661" s="11"/>
      <c r="BM2661" s="11"/>
      <c r="BN2661" s="11"/>
      <c r="BO2661" s="11"/>
      <c r="BP2661" s="11"/>
      <c r="BQ2661" s="11"/>
      <c r="BR2661" s="11"/>
      <c r="BS2661" s="11"/>
      <c r="BT2661" s="11"/>
      <c r="BU2661" s="11"/>
      <c r="BV2661" s="11"/>
      <c r="BW2661" s="11"/>
      <c r="BX2661"/>
      <c r="BY2661"/>
      <c r="BZ2661"/>
    </row>
    <row r="2662" spans="1:78" s="2" customFormat="1" x14ac:dyDescent="0.2">
      <c r="A2662" s="11" t="s">
        <v>1700</v>
      </c>
      <c r="B2662" s="11"/>
      <c r="C2662" s="11" t="s">
        <v>1482</v>
      </c>
      <c r="D2662" s="11" t="s">
        <v>64</v>
      </c>
      <c r="E2662" s="11" t="s">
        <v>1513</v>
      </c>
      <c r="F2662" s="11" t="s">
        <v>1514</v>
      </c>
      <c r="G2662" s="11" t="s">
        <v>1513</v>
      </c>
      <c r="H2662" s="11" t="s">
        <v>1514</v>
      </c>
      <c r="I2662" s="11"/>
      <c r="J2662" s="11"/>
      <c r="K2662" s="11"/>
      <c r="L2662" s="11"/>
      <c r="M2662" s="11"/>
      <c r="N2662" s="11"/>
      <c r="O2662" s="11"/>
      <c r="P2662" s="11"/>
      <c r="Q2662" s="11"/>
      <c r="R2662" s="11"/>
      <c r="S2662" s="11"/>
      <c r="T2662" s="11"/>
      <c r="U2662" s="11"/>
      <c r="V2662" s="11"/>
      <c r="W2662" s="11"/>
      <c r="X2662" s="11"/>
      <c r="Y2662" s="11"/>
      <c r="Z2662" s="11"/>
      <c r="AA2662" s="11"/>
      <c r="AB2662" s="11"/>
      <c r="AC2662" s="11"/>
      <c r="AD2662" s="11"/>
      <c r="AE2662" s="11"/>
      <c r="AF2662" s="11"/>
      <c r="AG2662" s="11"/>
      <c r="AH2662" s="11"/>
      <c r="AI2662" s="11"/>
      <c r="AJ2662" s="11"/>
      <c r="AK2662" s="11"/>
      <c r="AL2662" s="11"/>
      <c r="AM2662" s="11"/>
      <c r="AN2662" s="11"/>
      <c r="AO2662" s="11"/>
      <c r="AP2662" s="11"/>
      <c r="AQ2662" s="11"/>
      <c r="AR2662" s="11"/>
      <c r="AS2662" s="11"/>
      <c r="AT2662" s="11"/>
      <c r="AU2662" s="11"/>
      <c r="AV2662" s="11"/>
      <c r="AW2662" s="11"/>
      <c r="AX2662" s="11"/>
      <c r="AY2662" s="11"/>
      <c r="AZ2662" s="11"/>
      <c r="BA2662" s="11"/>
      <c r="BB2662" s="11"/>
      <c r="BC2662" s="11"/>
      <c r="BD2662" s="11"/>
      <c r="BE2662" s="11"/>
      <c r="BF2662" s="11"/>
      <c r="BG2662" s="11"/>
      <c r="BH2662" s="11"/>
      <c r="BI2662" s="11"/>
      <c r="BJ2662" s="11"/>
      <c r="BK2662" s="11"/>
      <c r="BL2662" s="11"/>
      <c r="BM2662" s="11"/>
      <c r="BN2662" s="11"/>
      <c r="BO2662" s="11"/>
      <c r="BP2662" s="11"/>
      <c r="BQ2662" s="11"/>
      <c r="BR2662" s="11"/>
      <c r="BS2662" s="11"/>
      <c r="BT2662" s="11"/>
      <c r="BU2662" s="11"/>
      <c r="BV2662" s="11"/>
      <c r="BW2662" s="11"/>
      <c r="BX2662"/>
      <c r="BY2662"/>
      <c r="BZ2662"/>
    </row>
    <row r="2663" spans="1:78" s="2" customFormat="1" x14ac:dyDescent="0.2">
      <c r="A2663" s="11" t="s">
        <v>1700</v>
      </c>
      <c r="B2663" s="11"/>
      <c r="C2663" s="11" t="s">
        <v>1482</v>
      </c>
      <c r="D2663" s="11" t="s">
        <v>64</v>
      </c>
      <c r="E2663" s="11" t="s">
        <v>1513</v>
      </c>
      <c r="F2663" s="11"/>
      <c r="G2663" s="11" t="s">
        <v>1513</v>
      </c>
      <c r="H2663" s="11"/>
      <c r="I2663" s="11"/>
      <c r="J2663" s="11"/>
      <c r="K2663" s="11"/>
      <c r="L2663" s="11"/>
      <c r="M2663" s="11"/>
      <c r="N2663" s="11"/>
      <c r="O2663" s="11"/>
      <c r="P2663" s="11"/>
      <c r="Q2663" s="11"/>
      <c r="R2663" s="11"/>
      <c r="S2663" s="11"/>
      <c r="T2663" s="11"/>
      <c r="U2663" s="11"/>
      <c r="V2663" s="11"/>
      <c r="W2663" s="11"/>
      <c r="X2663" s="11"/>
      <c r="Y2663" s="11"/>
      <c r="Z2663" s="11"/>
      <c r="AA2663" s="11"/>
      <c r="AB2663" s="11"/>
      <c r="AC2663" s="11"/>
      <c r="AD2663" s="11"/>
      <c r="AE2663" s="11"/>
      <c r="AF2663" s="11"/>
      <c r="AG2663" s="11"/>
      <c r="AH2663" s="11"/>
      <c r="AI2663" s="11"/>
      <c r="AJ2663" s="11"/>
      <c r="AK2663" s="11"/>
      <c r="AL2663" s="11"/>
      <c r="AM2663" s="11"/>
      <c r="AN2663" s="11"/>
      <c r="AO2663" s="11"/>
      <c r="AP2663" s="11"/>
      <c r="AQ2663" s="11"/>
      <c r="AR2663" s="11"/>
      <c r="AS2663" s="11"/>
      <c r="AT2663" s="11"/>
      <c r="AU2663" s="11"/>
      <c r="AV2663" s="11"/>
      <c r="AW2663" s="11"/>
      <c r="AX2663" s="11"/>
      <c r="AY2663" s="11"/>
      <c r="AZ2663" s="11"/>
      <c r="BA2663" s="11"/>
      <c r="BB2663" s="11"/>
      <c r="BC2663" s="11"/>
      <c r="BD2663" s="11"/>
      <c r="BE2663" s="11"/>
      <c r="BF2663" s="11"/>
      <c r="BG2663" s="11"/>
      <c r="BH2663" s="11"/>
      <c r="BI2663" s="11"/>
      <c r="BJ2663" s="11"/>
      <c r="BK2663" s="11"/>
      <c r="BL2663" s="11"/>
      <c r="BM2663" s="11"/>
      <c r="BN2663" s="11"/>
      <c r="BO2663" s="11"/>
      <c r="BP2663" s="11"/>
      <c r="BQ2663" s="11"/>
      <c r="BR2663" s="11"/>
      <c r="BS2663" s="11"/>
      <c r="BT2663" s="11"/>
      <c r="BU2663" s="11"/>
      <c r="BV2663" s="11"/>
      <c r="BW2663" s="11"/>
      <c r="BX2663"/>
      <c r="BY2663"/>
      <c r="BZ2663"/>
    </row>
    <row r="2664" spans="1:78" s="2" customFormat="1" x14ac:dyDescent="0.2">
      <c r="A2664" s="19" t="s">
        <v>1700</v>
      </c>
      <c r="B2664" s="19"/>
      <c r="C2664" s="19" t="s">
        <v>1482</v>
      </c>
      <c r="D2664" s="19" t="s">
        <v>64</v>
      </c>
      <c r="E2664" s="19" t="s">
        <v>1525</v>
      </c>
      <c r="F2664" s="19" t="s">
        <v>1526</v>
      </c>
      <c r="G2664" s="19" t="s">
        <v>1525</v>
      </c>
      <c r="H2664" s="19" t="s">
        <v>1526</v>
      </c>
      <c r="I2664" s="19"/>
      <c r="J2664" s="19"/>
      <c r="K2664" s="19"/>
      <c r="L2664" s="19"/>
      <c r="M2664" s="19"/>
      <c r="N2664" s="19"/>
      <c r="O2664" s="19"/>
      <c r="P2664" s="19"/>
      <c r="Q2664" s="19"/>
      <c r="R2664" s="19"/>
      <c r="S2664" s="19"/>
      <c r="T2664" s="19"/>
      <c r="U2664" s="19"/>
      <c r="V2664" s="19"/>
      <c r="W2664" s="19"/>
      <c r="X2664" s="19"/>
      <c r="Y2664" s="19"/>
      <c r="Z2664" s="19"/>
      <c r="AA2664" s="19"/>
      <c r="AB2664" s="19"/>
      <c r="AC2664" s="19"/>
      <c r="AD2664" s="19"/>
      <c r="AE2664" s="19"/>
      <c r="AF2664" s="19"/>
      <c r="AG2664" s="19"/>
      <c r="AH2664" s="19"/>
      <c r="AI2664" s="19"/>
      <c r="AJ2664" s="19"/>
      <c r="AK2664" s="19"/>
      <c r="AL2664" s="19"/>
      <c r="AM2664" s="19"/>
      <c r="AN2664" s="19"/>
      <c r="AO2664" s="19"/>
      <c r="AP2664" s="19"/>
      <c r="AQ2664" s="19"/>
      <c r="AR2664" s="19"/>
      <c r="AS2664" s="19"/>
      <c r="AT2664" s="19"/>
      <c r="AU2664" s="19"/>
      <c r="AV2664" s="19"/>
      <c r="AW2664" s="19"/>
      <c r="AX2664" s="19"/>
      <c r="AY2664" s="19"/>
      <c r="AZ2664" s="19"/>
      <c r="BA2664" s="19"/>
      <c r="BB2664" s="19"/>
      <c r="BC2664" s="19"/>
      <c r="BD2664" s="19"/>
      <c r="BE2664" s="19"/>
      <c r="BF2664" s="19"/>
      <c r="BG2664" s="19"/>
      <c r="BH2664" s="19"/>
      <c r="BI2664" s="19"/>
      <c r="BJ2664" s="19"/>
      <c r="BK2664" s="19"/>
      <c r="BL2664" s="19"/>
      <c r="BM2664" s="19"/>
      <c r="BN2664" s="19"/>
      <c r="BO2664" s="19"/>
      <c r="BP2664" s="19"/>
      <c r="BQ2664" s="19"/>
      <c r="BR2664" s="19"/>
      <c r="BS2664" s="19"/>
      <c r="BT2664" s="19"/>
      <c r="BU2664" s="19"/>
      <c r="BV2664" s="19"/>
      <c r="BW2664" s="19"/>
      <c r="BX2664"/>
      <c r="BY2664"/>
      <c r="BZ2664"/>
    </row>
    <row r="2665" spans="1:78" s="2" customFormat="1" x14ac:dyDescent="0.2">
      <c r="A2665" s="19" t="s">
        <v>1700</v>
      </c>
      <c r="B2665" s="19"/>
      <c r="C2665" s="19" t="s">
        <v>1482</v>
      </c>
      <c r="D2665" s="19" t="s">
        <v>64</v>
      </c>
      <c r="E2665" s="19" t="s">
        <v>1525</v>
      </c>
      <c r="F2665" s="19"/>
      <c r="G2665" s="19" t="s">
        <v>1525</v>
      </c>
      <c r="H2665" s="19"/>
      <c r="I2665" s="19"/>
      <c r="J2665" s="19"/>
      <c r="K2665" s="19"/>
      <c r="L2665" s="19"/>
      <c r="M2665" s="19"/>
      <c r="N2665" s="19"/>
      <c r="O2665" s="19"/>
      <c r="P2665" s="19"/>
      <c r="Q2665" s="19"/>
      <c r="R2665" s="19"/>
      <c r="S2665" s="19"/>
      <c r="T2665" s="19"/>
      <c r="U2665" s="19"/>
      <c r="V2665" s="19"/>
      <c r="W2665" s="19"/>
      <c r="X2665" s="19"/>
      <c r="Y2665" s="19"/>
      <c r="Z2665" s="19"/>
      <c r="AA2665" s="19"/>
      <c r="AB2665" s="19"/>
      <c r="AC2665" s="19"/>
      <c r="AD2665" s="19"/>
      <c r="AE2665" s="19"/>
      <c r="AF2665" s="19"/>
      <c r="AG2665" s="19"/>
      <c r="AH2665" s="19"/>
      <c r="AI2665" s="19"/>
      <c r="AJ2665" s="19"/>
      <c r="AK2665" s="19"/>
      <c r="AL2665" s="19"/>
      <c r="AM2665" s="19"/>
      <c r="AN2665" s="19"/>
      <c r="AO2665" s="19"/>
      <c r="AP2665" s="19"/>
      <c r="AQ2665" s="19"/>
      <c r="AR2665" s="19"/>
      <c r="AS2665" s="19"/>
      <c r="AT2665" s="19"/>
      <c r="AU2665" s="19"/>
      <c r="AV2665" s="19"/>
      <c r="AW2665" s="19"/>
      <c r="AX2665" s="19"/>
      <c r="AY2665" s="19"/>
      <c r="AZ2665" s="19"/>
      <c r="BA2665" s="19"/>
      <c r="BB2665" s="19"/>
      <c r="BC2665" s="19"/>
      <c r="BD2665" s="19"/>
      <c r="BE2665" s="19"/>
      <c r="BF2665" s="19"/>
      <c r="BG2665" s="19"/>
      <c r="BH2665" s="19"/>
      <c r="BI2665" s="19"/>
      <c r="BJ2665" s="19"/>
      <c r="BK2665" s="19"/>
      <c r="BL2665" s="19"/>
      <c r="BM2665" s="19"/>
      <c r="BN2665" s="19"/>
      <c r="BO2665" s="19"/>
      <c r="BP2665" s="19"/>
      <c r="BQ2665" s="19"/>
      <c r="BR2665" s="19"/>
      <c r="BS2665" s="19"/>
      <c r="BT2665" s="19"/>
      <c r="BU2665" s="19"/>
      <c r="BV2665" s="19"/>
      <c r="BW2665" s="19"/>
      <c r="BX2665"/>
      <c r="BY2665"/>
      <c r="BZ2665"/>
    </row>
    <row r="2666" spans="1:78" s="2" customFormat="1" x14ac:dyDescent="0.2">
      <c r="A2666" s="11" t="s">
        <v>1700</v>
      </c>
      <c r="B2666" s="11"/>
      <c r="C2666" s="11" t="s">
        <v>1482</v>
      </c>
      <c r="D2666" s="11" t="s">
        <v>64</v>
      </c>
      <c r="E2666" s="11" t="s">
        <v>1517</v>
      </c>
      <c r="F2666" s="11" t="s">
        <v>1519</v>
      </c>
      <c r="G2666" s="11" t="s">
        <v>1517</v>
      </c>
      <c r="H2666" s="11" t="s">
        <v>1519</v>
      </c>
      <c r="I2666" s="11"/>
      <c r="J2666" s="11"/>
      <c r="K2666" s="11"/>
      <c r="L2666" s="11"/>
      <c r="M2666" s="11"/>
      <c r="N2666" s="11"/>
      <c r="O2666" s="11"/>
      <c r="P2666" s="11"/>
      <c r="Q2666" s="11"/>
      <c r="R2666" s="11"/>
      <c r="S2666" s="11"/>
      <c r="T2666" s="11"/>
      <c r="U2666" s="11"/>
      <c r="V2666" s="11"/>
      <c r="W2666" s="11"/>
      <c r="X2666" s="11"/>
      <c r="Y2666" s="11"/>
      <c r="Z2666" s="11"/>
      <c r="AA2666" s="11"/>
      <c r="AB2666" s="11"/>
      <c r="AC2666" s="11"/>
      <c r="AD2666" s="11"/>
      <c r="AE2666" s="11"/>
      <c r="AF2666" s="11"/>
      <c r="AG2666" s="11"/>
      <c r="AH2666" s="11"/>
      <c r="AI2666" s="11"/>
      <c r="AJ2666" s="11"/>
      <c r="AK2666" s="11"/>
      <c r="AL2666" s="11"/>
      <c r="AM2666" s="11"/>
      <c r="AN2666" s="11"/>
      <c r="AO2666" s="11"/>
      <c r="AP2666" s="11"/>
      <c r="AQ2666" s="11"/>
      <c r="AR2666" s="11"/>
      <c r="AS2666" s="11"/>
      <c r="AT2666" s="11"/>
      <c r="AU2666" s="11"/>
      <c r="AV2666" s="11"/>
      <c r="AW2666" s="11"/>
      <c r="AX2666" s="11"/>
      <c r="AY2666" s="11"/>
      <c r="AZ2666" s="11"/>
      <c r="BA2666" s="11"/>
      <c r="BB2666" s="11"/>
      <c r="BC2666" s="11"/>
      <c r="BD2666" s="11"/>
      <c r="BE2666" s="11"/>
      <c r="BF2666" s="11"/>
      <c r="BG2666" s="11"/>
      <c r="BH2666" s="11"/>
      <c r="BI2666" s="11"/>
      <c r="BJ2666" s="11"/>
      <c r="BK2666" s="11"/>
      <c r="BL2666" s="11"/>
      <c r="BM2666" s="11"/>
      <c r="BN2666" s="11"/>
      <c r="BO2666" s="11"/>
      <c r="BP2666" s="11"/>
      <c r="BQ2666" s="11"/>
      <c r="BR2666" s="11"/>
      <c r="BS2666" s="11"/>
      <c r="BT2666" s="11"/>
      <c r="BU2666" s="11"/>
      <c r="BV2666" s="11"/>
      <c r="BW2666" s="11"/>
      <c r="BX2666"/>
      <c r="BY2666"/>
      <c r="BZ2666"/>
    </row>
    <row r="2667" spans="1:78" s="2" customFormat="1" x14ac:dyDescent="0.2">
      <c r="A2667" t="s">
        <v>2137</v>
      </c>
      <c r="B2667"/>
      <c r="C2667" t="s">
        <v>1482</v>
      </c>
      <c r="D2667" t="s">
        <v>64</v>
      </c>
      <c r="E2667" t="s">
        <v>1517</v>
      </c>
      <c r="F2667" t="s">
        <v>1519</v>
      </c>
      <c r="G2667" t="s">
        <v>1517</v>
      </c>
      <c r="H2667" t="s">
        <v>1519</v>
      </c>
      <c r="I2667"/>
      <c r="J2667"/>
      <c r="K2667"/>
      <c r="L2667"/>
      <c r="M2667"/>
      <c r="N2667"/>
      <c r="O2667"/>
      <c r="P2667"/>
      <c r="Q2667"/>
      <c r="R2667"/>
      <c r="S2667"/>
      <c r="T2667"/>
      <c r="U2667"/>
      <c r="V2667"/>
      <c r="W2667"/>
      <c r="X2667"/>
      <c r="Y2667"/>
      <c r="Z2667"/>
      <c r="AA2667"/>
      <c r="AB2667"/>
      <c r="AC2667"/>
      <c r="AD2667"/>
      <c r="AE2667"/>
      <c r="AF2667"/>
      <c r="AG2667"/>
      <c r="AH2667"/>
      <c r="AI2667"/>
      <c r="AJ2667"/>
      <c r="AK2667"/>
      <c r="AL2667"/>
      <c r="AM2667"/>
      <c r="AN2667"/>
      <c r="AO2667">
        <v>5.6</v>
      </c>
      <c r="AP2667"/>
      <c r="AQ2667"/>
      <c r="AR2667">
        <v>4.8</v>
      </c>
      <c r="AS2667">
        <v>5.9</v>
      </c>
      <c r="AT2667"/>
      <c r="AU2667"/>
      <c r="AV2667"/>
      <c r="AW2667">
        <v>6.6</v>
      </c>
      <c r="AX2667"/>
      <c r="AY2667"/>
      <c r="AZ2667">
        <v>5.6</v>
      </c>
      <c r="BA2667">
        <v>7.2</v>
      </c>
      <c r="BB2667"/>
      <c r="BC2667"/>
      <c r="BD2667">
        <v>6</v>
      </c>
      <c r="BE2667">
        <v>9</v>
      </c>
      <c r="BF2667"/>
      <c r="BG2667"/>
      <c r="BH2667">
        <v>5.7</v>
      </c>
      <c r="BI2667"/>
      <c r="BJ2667"/>
      <c r="BK2667"/>
      <c r="BL2667"/>
      <c r="BM2667"/>
      <c r="BN2667"/>
      <c r="BO2667"/>
      <c r="BP2667"/>
      <c r="BQ2667" t="s">
        <v>2141</v>
      </c>
      <c r="BR2667" t="s">
        <v>67</v>
      </c>
      <c r="BS2667" s="1">
        <v>44819</v>
      </c>
      <c r="BT2667" t="s">
        <v>2140</v>
      </c>
      <c r="BU2667">
        <v>1639</v>
      </c>
      <c r="BV2667" t="s">
        <v>60</v>
      </c>
      <c r="BW2667" t="s">
        <v>2140</v>
      </c>
      <c r="BX2667"/>
      <c r="BY2667"/>
      <c r="BZ2667"/>
    </row>
    <row r="2668" spans="1:78" s="2" customFormat="1" x14ac:dyDescent="0.2">
      <c r="A2668" t="s">
        <v>2138</v>
      </c>
      <c r="B2668"/>
      <c r="C2668" t="s">
        <v>1482</v>
      </c>
      <c r="D2668" t="s">
        <v>64</v>
      </c>
      <c r="E2668" t="s">
        <v>1517</v>
      </c>
      <c r="F2668" t="s">
        <v>1519</v>
      </c>
      <c r="G2668" t="s">
        <v>1517</v>
      </c>
      <c r="H2668" t="s">
        <v>1519</v>
      </c>
      <c r="I2668"/>
      <c r="J2668"/>
      <c r="K2668"/>
      <c r="L2668"/>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v>7.8</v>
      </c>
      <c r="BB2668"/>
      <c r="BC2668"/>
      <c r="BD2668">
        <v>6.1</v>
      </c>
      <c r="BE2668">
        <v>9.8000000000000007</v>
      </c>
      <c r="BF2668"/>
      <c r="BG2668"/>
      <c r="BH2668">
        <v>5.8</v>
      </c>
      <c r="BI2668"/>
      <c r="BJ2668"/>
      <c r="BK2668"/>
      <c r="BL2668"/>
      <c r="BM2668"/>
      <c r="BN2668"/>
      <c r="BO2668"/>
      <c r="BP2668"/>
      <c r="BQ2668" t="s">
        <v>2141</v>
      </c>
      <c r="BR2668" t="s">
        <v>67</v>
      </c>
      <c r="BS2668" s="1">
        <v>44819</v>
      </c>
      <c r="BT2668" t="s">
        <v>2140</v>
      </c>
      <c r="BU2668">
        <v>1639</v>
      </c>
      <c r="BV2668"/>
      <c r="BW2668"/>
      <c r="BX2668"/>
      <c r="BY2668"/>
      <c r="BZ2668"/>
    </row>
    <row r="2669" spans="1:78" s="2" customFormat="1" x14ac:dyDescent="0.2">
      <c r="A2669" t="s">
        <v>2136</v>
      </c>
      <c r="B2669" t="s">
        <v>322</v>
      </c>
      <c r="C2669" t="s">
        <v>1482</v>
      </c>
      <c r="D2669" t="s">
        <v>64</v>
      </c>
      <c r="E2669" t="s">
        <v>1517</v>
      </c>
      <c r="F2669" t="s">
        <v>1519</v>
      </c>
      <c r="G2669" t="s">
        <v>1517</v>
      </c>
      <c r="H2669" t="s">
        <v>1519</v>
      </c>
      <c r="I2669"/>
      <c r="J2669"/>
      <c r="K2669"/>
      <c r="L2669"/>
      <c r="M2669"/>
      <c r="N2669"/>
      <c r="O2669"/>
      <c r="P2669"/>
      <c r="Q2669">
        <v>5</v>
      </c>
      <c r="R2669"/>
      <c r="S2669"/>
      <c r="T2669">
        <v>4.7</v>
      </c>
      <c r="U2669">
        <v>5</v>
      </c>
      <c r="V2669"/>
      <c r="W2669"/>
      <c r="X2669">
        <v>6.2</v>
      </c>
      <c r="Y2669">
        <v>7.4</v>
      </c>
      <c r="Z2669"/>
      <c r="AA2669"/>
      <c r="AB2669">
        <v>8.3000000000000007</v>
      </c>
      <c r="AC2669">
        <v>7.7</v>
      </c>
      <c r="AD2669"/>
      <c r="AE2669"/>
      <c r="AF2669">
        <v>10.7</v>
      </c>
      <c r="AG2669">
        <v>5.7</v>
      </c>
      <c r="AH2669"/>
      <c r="AI2669"/>
      <c r="AJ2669">
        <v>9.1999999999999993</v>
      </c>
      <c r="AK2669">
        <v>4.9000000000000004</v>
      </c>
      <c r="AL2669"/>
      <c r="AM2669"/>
      <c r="AN2669">
        <v>3.7</v>
      </c>
      <c r="AO2669">
        <v>5.5</v>
      </c>
      <c r="AP2669"/>
      <c r="AQ2669"/>
      <c r="AR2669">
        <v>4.0999999999999996</v>
      </c>
      <c r="AS2669">
        <v>5.4</v>
      </c>
      <c r="AT2669"/>
      <c r="AU2669"/>
      <c r="AV2669">
        <v>4.5999999999999996</v>
      </c>
      <c r="AW2669">
        <v>6.7</v>
      </c>
      <c r="AX2669"/>
      <c r="AY2669"/>
      <c r="AZ2669">
        <v>5.2</v>
      </c>
      <c r="BA2669">
        <v>7.5</v>
      </c>
      <c r="BB2669"/>
      <c r="BC2669"/>
      <c r="BD2669">
        <v>6.3</v>
      </c>
      <c r="BE2669">
        <v>8.5</v>
      </c>
      <c r="BF2669"/>
      <c r="BG2669"/>
      <c r="BH2669">
        <v>5.5</v>
      </c>
      <c r="BI2669"/>
      <c r="BJ2669"/>
      <c r="BK2669"/>
      <c r="BL2669"/>
      <c r="BM2669"/>
      <c r="BN2669"/>
      <c r="BO2669"/>
      <c r="BP2669"/>
      <c r="BQ2669" t="s">
        <v>2141</v>
      </c>
      <c r="BR2669" t="s">
        <v>67</v>
      </c>
      <c r="BS2669" s="1">
        <v>44819</v>
      </c>
      <c r="BT2669" t="s">
        <v>2140</v>
      </c>
      <c r="BU2669">
        <v>1639</v>
      </c>
      <c r="BV2669" t="s">
        <v>60</v>
      </c>
      <c r="BW2669" t="s">
        <v>2140</v>
      </c>
      <c r="BX2669"/>
      <c r="BY2669"/>
      <c r="BZ2669"/>
    </row>
    <row r="2670" spans="1:78" s="2" customFormat="1" x14ac:dyDescent="0.2">
      <c r="A2670" t="s">
        <v>2136</v>
      </c>
      <c r="B2670" t="s">
        <v>322</v>
      </c>
      <c r="C2670" t="s">
        <v>1482</v>
      </c>
      <c r="D2670" t="s">
        <v>64</v>
      </c>
      <c r="E2670" t="s">
        <v>1517</v>
      </c>
      <c r="F2670" t="s">
        <v>1519</v>
      </c>
      <c r="G2670" t="s">
        <v>1517</v>
      </c>
      <c r="H2670" t="s">
        <v>1519</v>
      </c>
      <c r="I2670" t="b">
        <v>0</v>
      </c>
      <c r="J2670"/>
      <c r="K2670"/>
      <c r="L2670"/>
      <c r="M2670"/>
      <c r="N2670"/>
      <c r="O2670"/>
      <c r="P2670"/>
      <c r="Q2670"/>
      <c r="R2670"/>
      <c r="S2670"/>
      <c r="T2670"/>
      <c r="U2670"/>
      <c r="V2670"/>
      <c r="W2670"/>
      <c r="X2670"/>
      <c r="Y2670">
        <v>7.4</v>
      </c>
      <c r="Z2670"/>
      <c r="AA2670"/>
      <c r="AB2670">
        <v>8.3000000000000007</v>
      </c>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t="s">
        <v>2447</v>
      </c>
      <c r="BR2670" t="s">
        <v>67</v>
      </c>
      <c r="BS2670" s="1">
        <v>44825</v>
      </c>
      <c r="BT2670" t="s">
        <v>2426</v>
      </c>
      <c r="BU2670">
        <v>79420</v>
      </c>
      <c r="BV2670"/>
      <c r="BW2670"/>
      <c r="BX2670"/>
      <c r="BY2670"/>
      <c r="BZ2670"/>
    </row>
    <row r="2671" spans="1:78" s="2" customFormat="1" x14ac:dyDescent="0.2">
      <c r="A2671" t="s">
        <v>2441</v>
      </c>
      <c r="B2671"/>
      <c r="C2671" t="s">
        <v>1482</v>
      </c>
      <c r="D2671" t="s">
        <v>64</v>
      </c>
      <c r="E2671" t="s">
        <v>1517</v>
      </c>
      <c r="F2671" t="s">
        <v>1519</v>
      </c>
      <c r="G2671" t="s">
        <v>1517</v>
      </c>
      <c r="H2671" t="s">
        <v>1519</v>
      </c>
      <c r="I2671" t="b">
        <v>0</v>
      </c>
      <c r="J2671"/>
      <c r="K2671"/>
      <c r="L2671"/>
      <c r="M2671"/>
      <c r="N2671"/>
      <c r="O2671"/>
      <c r="P2671"/>
      <c r="Q2671"/>
      <c r="R2671"/>
      <c r="S2671"/>
      <c r="T2671"/>
      <c r="U2671"/>
      <c r="V2671"/>
      <c r="W2671"/>
      <c r="X2671"/>
      <c r="Y2671">
        <v>6.9</v>
      </c>
      <c r="Z2671"/>
      <c r="AA2671"/>
      <c r="AB2671">
        <v>6.9</v>
      </c>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t="s">
        <v>2446</v>
      </c>
      <c r="BR2671" t="s">
        <v>67</v>
      </c>
      <c r="BS2671" s="1">
        <v>44825</v>
      </c>
      <c r="BT2671" t="s">
        <v>2426</v>
      </c>
      <c r="BU2671">
        <v>79420</v>
      </c>
      <c r="BV2671"/>
      <c r="BW2671"/>
      <c r="BX2671"/>
      <c r="BY2671"/>
      <c r="BZ2671"/>
    </row>
    <row r="2672" spans="1:78" s="2" customFormat="1" x14ac:dyDescent="0.2">
      <c r="A2672" t="s">
        <v>2740</v>
      </c>
      <c r="B2672"/>
      <c r="C2672" t="s">
        <v>1482</v>
      </c>
      <c r="D2672" t="s">
        <v>64</v>
      </c>
      <c r="E2672" t="s">
        <v>1517</v>
      </c>
      <c r="F2672" t="s">
        <v>1519</v>
      </c>
      <c r="G2672" t="s">
        <v>1517</v>
      </c>
      <c r="H2672" t="s">
        <v>1519</v>
      </c>
      <c r="I2672"/>
      <c r="J2672"/>
      <c r="K2672"/>
      <c r="L2672" t="s">
        <v>2739</v>
      </c>
      <c r="M2672"/>
      <c r="N2672"/>
      <c r="O2672"/>
      <c r="P2672"/>
      <c r="Q2672"/>
      <c r="R2672"/>
      <c r="S2672"/>
      <c r="T2672"/>
      <c r="U2672"/>
      <c r="V2672"/>
      <c r="W2672"/>
      <c r="X2672"/>
      <c r="Y2672"/>
      <c r="Z2672"/>
      <c r="AA2672"/>
      <c r="AB2672"/>
      <c r="AC2672"/>
      <c r="AD2672"/>
      <c r="AE2672"/>
      <c r="AF2672"/>
      <c r="AG2672"/>
      <c r="AH2672"/>
      <c r="AI2672"/>
      <c r="AJ2672"/>
      <c r="AK2672"/>
      <c r="AL2672"/>
      <c r="AM2672"/>
      <c r="AN2672"/>
      <c r="AO2672">
        <v>5.8</v>
      </c>
      <c r="AP2672"/>
      <c r="AQ2672"/>
      <c r="AR2672">
        <v>4.5</v>
      </c>
      <c r="AS2672">
        <v>6.2</v>
      </c>
      <c r="AT2672"/>
      <c r="AU2672"/>
      <c r="AV2672">
        <v>4.5999999999999996</v>
      </c>
      <c r="AW2672"/>
      <c r="AX2672"/>
      <c r="AY2672"/>
      <c r="AZ2672">
        <v>5.5</v>
      </c>
      <c r="BA2672">
        <v>7.8</v>
      </c>
      <c r="BB2672"/>
      <c r="BC2672"/>
      <c r="BD2672">
        <v>6</v>
      </c>
      <c r="BE2672">
        <v>9.5</v>
      </c>
      <c r="BF2672"/>
      <c r="BG2672"/>
      <c r="BH2672">
        <v>5.4</v>
      </c>
      <c r="BI2672"/>
      <c r="BJ2672"/>
      <c r="BK2672"/>
      <c r="BL2672"/>
      <c r="BM2672"/>
      <c r="BN2672"/>
      <c r="BO2672"/>
      <c r="BP2672"/>
      <c r="BQ2672"/>
      <c r="BR2672" t="s">
        <v>67</v>
      </c>
      <c r="BS2672" s="1">
        <v>44830</v>
      </c>
      <c r="BT2672" t="s">
        <v>2657</v>
      </c>
      <c r="BU2672">
        <v>63104</v>
      </c>
      <c r="BV2672"/>
      <c r="BW2672"/>
      <c r="BX2672"/>
      <c r="BY2672"/>
      <c r="BZ2672"/>
    </row>
    <row r="2673" spans="1:78" s="2" customFormat="1" x14ac:dyDescent="0.2">
      <c r="A2673" t="s">
        <v>2440</v>
      </c>
      <c r="B2673"/>
      <c r="C2673" t="s">
        <v>1482</v>
      </c>
      <c r="D2673" t="s">
        <v>64</v>
      </c>
      <c r="E2673" t="s">
        <v>1517</v>
      </c>
      <c r="F2673" t="s">
        <v>1519</v>
      </c>
      <c r="G2673" t="s">
        <v>1517</v>
      </c>
      <c r="H2673" t="s">
        <v>1519</v>
      </c>
      <c r="I2673" t="b">
        <v>0</v>
      </c>
      <c r="J2673"/>
      <c r="K2673"/>
      <c r="L2673"/>
      <c r="M2673"/>
      <c r="N2673"/>
      <c r="O2673"/>
      <c r="P2673"/>
      <c r="Q2673"/>
      <c r="R2673"/>
      <c r="S2673"/>
      <c r="T2673"/>
      <c r="U2673"/>
      <c r="V2673"/>
      <c r="W2673"/>
      <c r="X2673"/>
      <c r="Y2673">
        <v>6.8</v>
      </c>
      <c r="Z2673"/>
      <c r="AA2673"/>
      <c r="AB2673">
        <v>7.3</v>
      </c>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t="s">
        <v>2445</v>
      </c>
      <c r="BR2673" t="s">
        <v>67</v>
      </c>
      <c r="BS2673" s="1">
        <v>44825</v>
      </c>
      <c r="BT2673" t="s">
        <v>2426</v>
      </c>
      <c r="BU2673">
        <v>79420</v>
      </c>
      <c r="BV2673"/>
      <c r="BW2673"/>
      <c r="BX2673"/>
      <c r="BY2673"/>
      <c r="BZ2673"/>
    </row>
    <row r="2674" spans="1:78" s="2" customFormat="1" x14ac:dyDescent="0.2">
      <c r="A2674" t="s">
        <v>2439</v>
      </c>
      <c r="B2674"/>
      <c r="C2674" t="s">
        <v>1482</v>
      </c>
      <c r="D2674" t="s">
        <v>64</v>
      </c>
      <c r="E2674" t="s">
        <v>1517</v>
      </c>
      <c r="F2674" t="s">
        <v>1519</v>
      </c>
      <c r="G2674" t="s">
        <v>1517</v>
      </c>
      <c r="H2674" t="s">
        <v>1519</v>
      </c>
      <c r="I2674" t="b">
        <v>0</v>
      </c>
      <c r="J2674"/>
      <c r="K2674"/>
      <c r="L2674"/>
      <c r="M2674"/>
      <c r="N2674"/>
      <c r="O2674"/>
      <c r="P2674"/>
      <c r="Q2674"/>
      <c r="R2674"/>
      <c r="S2674"/>
      <c r="T2674"/>
      <c r="U2674"/>
      <c r="V2674"/>
      <c r="W2674"/>
      <c r="X2674"/>
      <c r="Y2674">
        <v>7.1</v>
      </c>
      <c r="Z2674"/>
      <c r="AA2674"/>
      <c r="AB2674">
        <v>7.5</v>
      </c>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t="s">
        <v>2448</v>
      </c>
      <c r="BR2674" t="s">
        <v>67</v>
      </c>
      <c r="BS2674" s="1">
        <v>44825</v>
      </c>
      <c r="BT2674" t="s">
        <v>2426</v>
      </c>
      <c r="BU2674">
        <v>79420</v>
      </c>
      <c r="BV2674"/>
      <c r="BW2674"/>
      <c r="BX2674"/>
      <c r="BY2674"/>
      <c r="BZ2674"/>
    </row>
    <row r="2675" spans="1:78" s="2" customFormat="1" x14ac:dyDescent="0.2">
      <c r="A2675" t="s">
        <v>2743</v>
      </c>
      <c r="B2675"/>
      <c r="C2675" t="s">
        <v>1482</v>
      </c>
      <c r="D2675" t="s">
        <v>64</v>
      </c>
      <c r="E2675" t="s">
        <v>1517</v>
      </c>
      <c r="F2675" t="s">
        <v>1519</v>
      </c>
      <c r="G2675" t="s">
        <v>1517</v>
      </c>
      <c r="H2675" t="s">
        <v>1519</v>
      </c>
      <c r="I2675"/>
      <c r="J2675"/>
      <c r="K2675"/>
      <c r="L2675" t="s">
        <v>2748</v>
      </c>
      <c r="M2675"/>
      <c r="N2675"/>
      <c r="O2675"/>
      <c r="P2675"/>
      <c r="Q2675"/>
      <c r="R2675"/>
      <c r="S2675"/>
      <c r="T2675"/>
      <c r="U2675"/>
      <c r="V2675"/>
      <c r="W2675"/>
      <c r="X2675"/>
      <c r="Y2675"/>
      <c r="Z2675"/>
      <c r="AA2675"/>
      <c r="AB2675"/>
      <c r="AC2675"/>
      <c r="AD2675"/>
      <c r="AE2675"/>
      <c r="AF2675"/>
      <c r="AG2675"/>
      <c r="AH2675"/>
      <c r="AI2675"/>
      <c r="AJ2675"/>
      <c r="AK2675"/>
      <c r="AL2675"/>
      <c r="AM2675"/>
      <c r="AN2675"/>
      <c r="AO2675">
        <v>5.6</v>
      </c>
      <c r="AP2675"/>
      <c r="AQ2675"/>
      <c r="AR2675">
        <v>4.8</v>
      </c>
      <c r="AS2675">
        <v>6.3</v>
      </c>
      <c r="AT2675"/>
      <c r="AU2675"/>
      <c r="AV2675"/>
      <c r="AW2675">
        <v>7.1</v>
      </c>
      <c r="AX2675"/>
      <c r="AY2675"/>
      <c r="AZ2675">
        <v>5.7</v>
      </c>
      <c r="BA2675">
        <v>7.5</v>
      </c>
      <c r="BB2675"/>
      <c r="BC2675"/>
      <c r="BD2675">
        <v>6.2</v>
      </c>
      <c r="BE2675">
        <v>9.1</v>
      </c>
      <c r="BF2675"/>
      <c r="BG2675"/>
      <c r="BH2675">
        <v>5.9</v>
      </c>
      <c r="BI2675"/>
      <c r="BJ2675"/>
      <c r="BK2675"/>
      <c r="BL2675"/>
      <c r="BM2675"/>
      <c r="BN2675"/>
      <c r="BO2675"/>
      <c r="BP2675"/>
      <c r="BQ2675" t="s">
        <v>2749</v>
      </c>
      <c r="BR2675" t="s">
        <v>67</v>
      </c>
      <c r="BS2675" s="1">
        <v>44830</v>
      </c>
      <c r="BT2675" t="s">
        <v>2657</v>
      </c>
      <c r="BU2675">
        <v>63104</v>
      </c>
      <c r="BV2675"/>
      <c r="BW2675"/>
      <c r="BX2675" s="10"/>
      <c r="BY2675" s="10"/>
      <c r="BZ2675" s="10"/>
    </row>
    <row r="2676" spans="1:78" s="2" customFormat="1" x14ac:dyDescent="0.2">
      <c r="A2676" t="s">
        <v>2744</v>
      </c>
      <c r="B2676" t="s">
        <v>322</v>
      </c>
      <c r="C2676" t="s">
        <v>1482</v>
      </c>
      <c r="D2676" t="s">
        <v>64</v>
      </c>
      <c r="E2676" t="s">
        <v>1517</v>
      </c>
      <c r="F2676" t="s">
        <v>1519</v>
      </c>
      <c r="G2676" t="s">
        <v>1517</v>
      </c>
      <c r="H2676" t="s">
        <v>1519</v>
      </c>
      <c r="I2676"/>
      <c r="J2676"/>
      <c r="K2676"/>
      <c r="L2676" t="s">
        <v>2745</v>
      </c>
      <c r="M2676"/>
      <c r="N2676"/>
      <c r="O2676"/>
      <c r="P2676"/>
      <c r="Q2676">
        <v>5</v>
      </c>
      <c r="R2676"/>
      <c r="S2676"/>
      <c r="T2676">
        <v>4.5999999999999996</v>
      </c>
      <c r="U2676"/>
      <c r="V2676"/>
      <c r="W2676"/>
      <c r="X2676">
        <v>6.2</v>
      </c>
      <c r="Y2676">
        <v>7.6</v>
      </c>
      <c r="Z2676"/>
      <c r="AA2676"/>
      <c r="AB2676">
        <v>8.4</v>
      </c>
      <c r="AC2676">
        <v>7.8</v>
      </c>
      <c r="AD2676"/>
      <c r="AE2676"/>
      <c r="AF2676">
        <v>10.5</v>
      </c>
      <c r="AG2676">
        <v>5.7</v>
      </c>
      <c r="AH2676"/>
      <c r="AI2676"/>
      <c r="AJ2676">
        <v>9.1</v>
      </c>
      <c r="AK2676">
        <v>4.7</v>
      </c>
      <c r="AL2676"/>
      <c r="AM2676"/>
      <c r="AN2676">
        <v>3.6</v>
      </c>
      <c r="AO2676">
        <v>5.4</v>
      </c>
      <c r="AP2676"/>
      <c r="AQ2676"/>
      <c r="AR2676">
        <v>4</v>
      </c>
      <c r="AS2676">
        <v>5.7</v>
      </c>
      <c r="AT2676"/>
      <c r="AU2676"/>
      <c r="AV2676">
        <v>4.5</v>
      </c>
      <c r="AW2676">
        <v>7.3</v>
      </c>
      <c r="AX2676"/>
      <c r="AY2676"/>
      <c r="AZ2676">
        <v>5.3</v>
      </c>
      <c r="BA2676">
        <v>8.3000000000000007</v>
      </c>
      <c r="BB2676"/>
      <c r="BC2676"/>
      <c r="BD2676">
        <v>6.3</v>
      </c>
      <c r="BE2676">
        <v>8.6999999999999993</v>
      </c>
      <c r="BF2676"/>
      <c r="BG2676"/>
      <c r="BH2676">
        <v>5.5</v>
      </c>
      <c r="BI2676"/>
      <c r="BJ2676"/>
      <c r="BK2676"/>
      <c r="BL2676"/>
      <c r="BM2676"/>
      <c r="BN2676"/>
      <c r="BO2676"/>
      <c r="BP2676"/>
      <c r="BQ2676"/>
      <c r="BR2676" t="s">
        <v>67</v>
      </c>
      <c r="BS2676" s="1">
        <v>44830</v>
      </c>
      <c r="BT2676" t="s">
        <v>2657</v>
      </c>
      <c r="BU2676">
        <v>63104</v>
      </c>
      <c r="BV2676"/>
      <c r="BW2676"/>
      <c r="BX2676" s="10"/>
      <c r="BY2676" s="10"/>
      <c r="BZ2676" s="10"/>
    </row>
    <row r="2677" spans="1:78" s="2" customFormat="1" x14ac:dyDescent="0.2">
      <c r="A2677" t="s">
        <v>2444</v>
      </c>
      <c r="B2677"/>
      <c r="C2677" t="s">
        <v>1482</v>
      </c>
      <c r="D2677" t="s">
        <v>64</v>
      </c>
      <c r="E2677" t="s">
        <v>1517</v>
      </c>
      <c r="F2677" t="s">
        <v>1520</v>
      </c>
      <c r="G2677" t="s">
        <v>1517</v>
      </c>
      <c r="H2677" t="s">
        <v>2436</v>
      </c>
      <c r="I2677"/>
      <c r="J2677"/>
      <c r="K2677"/>
      <c r="L2677"/>
      <c r="M2677"/>
      <c r="N2677"/>
      <c r="O2677"/>
      <c r="P2677"/>
      <c r="Q2677"/>
      <c r="R2677"/>
      <c r="S2677"/>
      <c r="T2677"/>
      <c r="U2677"/>
      <c r="V2677"/>
      <c r="W2677"/>
      <c r="X2677"/>
      <c r="Y2677">
        <v>7.3</v>
      </c>
      <c r="Z2677"/>
      <c r="AA2677"/>
      <c r="AB2677">
        <v>8.5</v>
      </c>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t="s">
        <v>67</v>
      </c>
      <c r="BS2677" s="1">
        <v>44825</v>
      </c>
      <c r="BT2677" t="s">
        <v>2426</v>
      </c>
      <c r="BU2677">
        <v>79420</v>
      </c>
      <c r="BV2677" t="s">
        <v>60</v>
      </c>
      <c r="BW2677" t="s">
        <v>2426</v>
      </c>
      <c r="BX2677"/>
      <c r="BY2677"/>
      <c r="BZ2677"/>
    </row>
    <row r="2678" spans="1:78" x14ac:dyDescent="0.2">
      <c r="A2678" t="s">
        <v>2499</v>
      </c>
      <c r="C2678" t="s">
        <v>1482</v>
      </c>
      <c r="D2678" t="s">
        <v>64</v>
      </c>
      <c r="E2678" t="s">
        <v>1517</v>
      </c>
      <c r="F2678" t="s">
        <v>1520</v>
      </c>
      <c r="G2678" t="s">
        <v>1517</v>
      </c>
      <c r="H2678" t="s">
        <v>2436</v>
      </c>
      <c r="BR2678" t="s">
        <v>67</v>
      </c>
      <c r="BS2678" s="1">
        <v>44825</v>
      </c>
      <c r="BT2678" t="s">
        <v>2426</v>
      </c>
      <c r="BU2678">
        <v>79420</v>
      </c>
      <c r="BV2678" t="s">
        <v>60</v>
      </c>
      <c r="BW2678" t="s">
        <v>2426</v>
      </c>
    </row>
    <row r="2679" spans="1:78" x14ac:dyDescent="0.2">
      <c r="A2679" s="11" t="s">
        <v>1700</v>
      </c>
      <c r="B2679" s="11"/>
      <c r="C2679" s="11" t="s">
        <v>1482</v>
      </c>
      <c r="D2679" s="11" t="s">
        <v>64</v>
      </c>
      <c r="E2679" s="11" t="s">
        <v>1517</v>
      </c>
      <c r="F2679" s="11" t="s">
        <v>1520</v>
      </c>
      <c r="G2679" s="11" t="s">
        <v>1517</v>
      </c>
      <c r="H2679" s="11" t="s">
        <v>1520</v>
      </c>
      <c r="I2679" s="11"/>
      <c r="J2679" s="11"/>
      <c r="K2679" s="11"/>
      <c r="L2679" s="11"/>
      <c r="M2679" s="11"/>
      <c r="N2679" s="11"/>
      <c r="O2679" s="11"/>
      <c r="P2679" s="11"/>
      <c r="Q2679" s="11"/>
      <c r="R2679" s="11"/>
      <c r="S2679" s="11"/>
      <c r="T2679" s="11"/>
      <c r="U2679" s="11"/>
      <c r="V2679" s="11"/>
      <c r="W2679" s="11"/>
      <c r="X2679" s="11"/>
      <c r="Y2679" s="11"/>
      <c r="Z2679" s="11"/>
      <c r="AA2679" s="11"/>
      <c r="AB2679" s="11"/>
      <c r="AC2679" s="11"/>
      <c r="AD2679" s="11"/>
      <c r="AE2679" s="11"/>
      <c r="AF2679" s="11"/>
      <c r="AG2679" s="11"/>
      <c r="AH2679" s="11"/>
      <c r="AI2679" s="11"/>
      <c r="AJ2679" s="11"/>
      <c r="AK2679" s="11"/>
      <c r="AL2679" s="11"/>
      <c r="AM2679" s="11"/>
      <c r="AN2679" s="11"/>
      <c r="AO2679" s="11"/>
      <c r="AP2679" s="11"/>
      <c r="AQ2679" s="11"/>
      <c r="AR2679" s="11"/>
      <c r="AS2679" s="11"/>
      <c r="AT2679" s="11"/>
      <c r="AU2679" s="11"/>
      <c r="AV2679" s="11"/>
      <c r="AW2679" s="11"/>
      <c r="AX2679" s="11"/>
      <c r="AY2679" s="11"/>
      <c r="AZ2679" s="11"/>
      <c r="BA2679" s="11"/>
      <c r="BB2679" s="11"/>
      <c r="BC2679" s="11"/>
      <c r="BD2679" s="11"/>
      <c r="BE2679" s="11"/>
      <c r="BF2679" s="11"/>
      <c r="BG2679" s="11"/>
      <c r="BH2679" s="11"/>
      <c r="BI2679" s="11"/>
      <c r="BJ2679" s="11"/>
      <c r="BK2679" s="11"/>
      <c r="BL2679" s="11"/>
      <c r="BM2679" s="11"/>
      <c r="BN2679" s="11"/>
      <c r="BO2679" s="11"/>
      <c r="BP2679" s="11"/>
      <c r="BQ2679" s="11"/>
      <c r="BR2679" s="11"/>
      <c r="BS2679" s="11"/>
      <c r="BT2679" s="11"/>
      <c r="BU2679" s="11"/>
      <c r="BV2679" s="11"/>
      <c r="BW2679" s="11"/>
    </row>
    <row r="2680" spans="1:78" x14ac:dyDescent="0.2">
      <c r="A2680" t="s">
        <v>2623</v>
      </c>
      <c r="C2680" t="s">
        <v>1482</v>
      </c>
      <c r="D2680" t="s">
        <v>64</v>
      </c>
      <c r="E2680" t="s">
        <v>1517</v>
      </c>
      <c r="F2680" t="s">
        <v>1520</v>
      </c>
      <c r="G2680" t="s">
        <v>1517</v>
      </c>
      <c r="H2680" t="s">
        <v>1520</v>
      </c>
      <c r="L2680" t="s">
        <v>2736</v>
      </c>
      <c r="U2680">
        <v>6.29</v>
      </c>
      <c r="X2680">
        <v>7.08</v>
      </c>
      <c r="Y2680">
        <v>7.72</v>
      </c>
      <c r="AB2680">
        <v>8.5</v>
      </c>
      <c r="AC2680">
        <v>8.3800000000000008</v>
      </c>
      <c r="AF2680">
        <v>10.77</v>
      </c>
      <c r="AG2680">
        <v>6.74</v>
      </c>
      <c r="AJ2680">
        <v>9.4600000000000009</v>
      </c>
      <c r="AO2680">
        <v>5.53</v>
      </c>
      <c r="AR2680">
        <v>4.2699999999999996</v>
      </c>
      <c r="AS2680">
        <v>6.57</v>
      </c>
      <c r="AV2680">
        <v>4.8600000000000003</v>
      </c>
      <c r="BA2680">
        <v>8.5399999999999991</v>
      </c>
      <c r="BD2680">
        <v>6.18</v>
      </c>
      <c r="BE2680">
        <v>9.27</v>
      </c>
      <c r="BH2680">
        <v>5.61</v>
      </c>
      <c r="BR2680" t="s">
        <v>67</v>
      </c>
      <c r="BS2680" s="1">
        <v>44830</v>
      </c>
      <c r="BT2680" t="s">
        <v>2657</v>
      </c>
      <c r="BU2680">
        <v>63104</v>
      </c>
    </row>
    <row r="2681" spans="1:78" s="61" customFormat="1" x14ac:dyDescent="0.2">
      <c r="A2681" t="s">
        <v>2623</v>
      </c>
      <c r="B2681"/>
      <c r="C2681" t="s">
        <v>1482</v>
      </c>
      <c r="D2681" t="s">
        <v>64</v>
      </c>
      <c r="E2681" t="s">
        <v>1517</v>
      </c>
      <c r="F2681" t="s">
        <v>1520</v>
      </c>
      <c r="G2681" t="s">
        <v>1517</v>
      </c>
      <c r="H2681" t="s">
        <v>1520</v>
      </c>
      <c r="I2681" t="b">
        <v>0</v>
      </c>
      <c r="J2681"/>
      <c r="K2681"/>
      <c r="L2681" t="s">
        <v>2751</v>
      </c>
      <c r="M2681"/>
      <c r="N2681"/>
      <c r="O2681"/>
      <c r="P2681"/>
      <c r="Q2681"/>
      <c r="R2681"/>
      <c r="S2681"/>
      <c r="T2681"/>
      <c r="U2681">
        <v>5.76</v>
      </c>
      <c r="V2681"/>
      <c r="W2681"/>
      <c r="X2681">
        <v>6.83</v>
      </c>
      <c r="Y2681">
        <v>7.45</v>
      </c>
      <c r="Z2681"/>
      <c r="AA2681"/>
      <c r="AB2681">
        <v>7.91</v>
      </c>
      <c r="AC2681">
        <v>8.2100000000000009</v>
      </c>
      <c r="AD2681"/>
      <c r="AE2681"/>
      <c r="AF2681">
        <v>10.130000000000001</v>
      </c>
      <c r="AG2681"/>
      <c r="AH2681"/>
      <c r="AI2681"/>
      <c r="AJ2681"/>
      <c r="AK2681"/>
      <c r="AL2681"/>
      <c r="AM2681"/>
      <c r="AN2681"/>
      <c r="AO2681">
        <v>5.5</v>
      </c>
      <c r="AP2681"/>
      <c r="AQ2681"/>
      <c r="AR2681">
        <v>4.29</v>
      </c>
      <c r="AS2681">
        <v>5.8</v>
      </c>
      <c r="AT2681"/>
      <c r="AU2681"/>
      <c r="AV2681">
        <v>4.2300000000000004</v>
      </c>
      <c r="AW2681"/>
      <c r="AX2681"/>
      <c r="AY2681"/>
      <c r="AZ2681"/>
      <c r="BA2681">
        <v>8.44</v>
      </c>
      <c r="BB2681"/>
      <c r="BC2681"/>
      <c r="BD2681">
        <v>6.14</v>
      </c>
      <c r="BE2681"/>
      <c r="BF2681"/>
      <c r="BG2681"/>
      <c r="BH2681"/>
      <c r="BI2681"/>
      <c r="BJ2681"/>
      <c r="BK2681"/>
      <c r="BL2681"/>
      <c r="BM2681"/>
      <c r="BN2681"/>
      <c r="BO2681"/>
      <c r="BP2681"/>
      <c r="BQ2681" t="s">
        <v>2752</v>
      </c>
      <c r="BR2681" t="s">
        <v>67</v>
      </c>
      <c r="BS2681" s="1">
        <v>44830</v>
      </c>
      <c r="BT2681" t="s">
        <v>2657</v>
      </c>
      <c r="BU2681">
        <v>63104</v>
      </c>
      <c r="BV2681"/>
      <c r="BW2681"/>
      <c r="BX2681"/>
      <c r="BY2681"/>
      <c r="BZ2681"/>
    </row>
    <row r="2682" spans="1:78" x14ac:dyDescent="0.2">
      <c r="A2682" t="s">
        <v>2443</v>
      </c>
      <c r="C2682" t="s">
        <v>1482</v>
      </c>
      <c r="D2682" t="s">
        <v>64</v>
      </c>
      <c r="E2682" t="s">
        <v>1517</v>
      </c>
      <c r="F2682" t="s">
        <v>1520</v>
      </c>
      <c r="G2682" t="s">
        <v>1517</v>
      </c>
      <c r="H2682" t="s">
        <v>1520</v>
      </c>
      <c r="I2682" t="b">
        <v>0</v>
      </c>
      <c r="Y2682">
        <v>7.7</v>
      </c>
      <c r="AB2682">
        <v>8.9</v>
      </c>
      <c r="BQ2682" t="s">
        <v>2450</v>
      </c>
      <c r="BR2682" t="s">
        <v>67</v>
      </c>
      <c r="BS2682" s="1">
        <v>44825</v>
      </c>
      <c r="BT2682" t="s">
        <v>2426</v>
      </c>
      <c r="BU2682">
        <v>79420</v>
      </c>
    </row>
    <row r="2683" spans="1:78" x14ac:dyDescent="0.2">
      <c r="A2683" t="s">
        <v>2442</v>
      </c>
      <c r="B2683" t="s">
        <v>322</v>
      </c>
      <c r="C2683" t="s">
        <v>1482</v>
      </c>
      <c r="D2683" t="s">
        <v>64</v>
      </c>
      <c r="E2683" t="s">
        <v>1517</v>
      </c>
      <c r="F2683" t="s">
        <v>1520</v>
      </c>
      <c r="G2683" t="s">
        <v>1517</v>
      </c>
      <c r="H2683" t="s">
        <v>1520</v>
      </c>
      <c r="I2683" t="b">
        <v>0</v>
      </c>
      <c r="Y2683">
        <v>7.5</v>
      </c>
      <c r="AB2683">
        <v>8.8000000000000007</v>
      </c>
      <c r="BQ2683" t="s">
        <v>2449</v>
      </c>
      <c r="BR2683" t="s">
        <v>67</v>
      </c>
      <c r="BS2683" s="1">
        <v>44825</v>
      </c>
      <c r="BT2683" t="s">
        <v>2426</v>
      </c>
      <c r="BU2683">
        <v>79420</v>
      </c>
    </row>
    <row r="2684" spans="1:78" x14ac:dyDescent="0.2">
      <c r="A2684" t="s">
        <v>2437</v>
      </c>
      <c r="C2684" t="s">
        <v>1482</v>
      </c>
      <c r="D2684" t="s">
        <v>64</v>
      </c>
      <c r="E2684" t="s">
        <v>1517</v>
      </c>
      <c r="F2684" t="s">
        <v>1520</v>
      </c>
      <c r="G2684" t="s">
        <v>1517</v>
      </c>
      <c r="H2684" t="s">
        <v>1520</v>
      </c>
      <c r="I2684" t="b">
        <v>0</v>
      </c>
      <c r="Y2684">
        <v>7.7</v>
      </c>
      <c r="AB2684">
        <v>8.1</v>
      </c>
      <c r="BQ2684" t="s">
        <v>2450</v>
      </c>
      <c r="BR2684" t="s">
        <v>67</v>
      </c>
      <c r="BS2684" s="1">
        <v>44825</v>
      </c>
      <c r="BT2684" t="s">
        <v>2426</v>
      </c>
      <c r="BU2684">
        <v>79420</v>
      </c>
    </row>
    <row r="2685" spans="1:78" x14ac:dyDescent="0.2">
      <c r="A2685" s="11" t="s">
        <v>1700</v>
      </c>
      <c r="B2685" s="11"/>
      <c r="C2685" s="11" t="s">
        <v>1482</v>
      </c>
      <c r="D2685" s="11" t="s">
        <v>64</v>
      </c>
      <c r="E2685" s="11" t="s">
        <v>1517</v>
      </c>
      <c r="F2685" s="11" t="s">
        <v>1518</v>
      </c>
      <c r="G2685" s="11" t="s">
        <v>1517</v>
      </c>
      <c r="H2685" s="11" t="s">
        <v>1518</v>
      </c>
      <c r="I2685" s="11"/>
      <c r="J2685" s="11"/>
      <c r="K2685" s="11"/>
      <c r="L2685" s="11"/>
      <c r="M2685" s="11"/>
      <c r="N2685" s="11"/>
      <c r="O2685" s="11"/>
      <c r="P2685" s="11"/>
      <c r="Q2685" s="11"/>
      <c r="R2685" s="11"/>
      <c r="S2685" s="11"/>
      <c r="T2685" s="11"/>
      <c r="U2685" s="11"/>
      <c r="V2685" s="11"/>
      <c r="W2685" s="11"/>
      <c r="X2685" s="11"/>
      <c r="Y2685" s="11"/>
      <c r="Z2685" s="11"/>
      <c r="AA2685" s="11"/>
      <c r="AB2685" s="11"/>
      <c r="AC2685" s="11"/>
      <c r="AD2685" s="11"/>
      <c r="AE2685" s="11"/>
      <c r="AF2685" s="11"/>
      <c r="AG2685" s="11"/>
      <c r="AH2685" s="11"/>
      <c r="AI2685" s="11"/>
      <c r="AJ2685" s="11"/>
      <c r="AK2685" s="11"/>
      <c r="AL2685" s="11"/>
      <c r="AM2685" s="11"/>
      <c r="AN2685" s="11"/>
      <c r="AO2685" s="11"/>
      <c r="AP2685" s="11"/>
      <c r="AQ2685" s="11"/>
      <c r="AR2685" s="11"/>
      <c r="AS2685" s="11"/>
      <c r="AT2685" s="11"/>
      <c r="AU2685" s="11"/>
      <c r="AV2685" s="11"/>
      <c r="AW2685" s="11"/>
      <c r="AX2685" s="11"/>
      <c r="AY2685" s="11"/>
      <c r="AZ2685" s="11"/>
      <c r="BA2685" s="11"/>
      <c r="BB2685" s="11"/>
      <c r="BC2685" s="11"/>
      <c r="BD2685" s="11"/>
      <c r="BE2685" s="11"/>
      <c r="BF2685" s="11"/>
      <c r="BG2685" s="11"/>
      <c r="BH2685" s="11"/>
      <c r="BI2685" s="11"/>
      <c r="BJ2685" s="11"/>
      <c r="BK2685" s="11"/>
      <c r="BL2685" s="11"/>
      <c r="BM2685" s="11"/>
      <c r="BN2685" s="11"/>
      <c r="BO2685" s="11"/>
      <c r="BP2685" s="11"/>
      <c r="BQ2685" s="11"/>
      <c r="BR2685" s="11"/>
      <c r="BS2685" s="11"/>
      <c r="BT2685" s="11"/>
      <c r="BU2685" s="11"/>
      <c r="BV2685" s="11"/>
      <c r="BW2685" s="11"/>
    </row>
    <row r="2686" spans="1:78" x14ac:dyDescent="0.2">
      <c r="A2686" t="s">
        <v>2139</v>
      </c>
      <c r="B2686" t="s">
        <v>322</v>
      </c>
      <c r="C2686" t="s">
        <v>1482</v>
      </c>
      <c r="D2686" t="s">
        <v>64</v>
      </c>
      <c r="E2686" t="s">
        <v>1517</v>
      </c>
      <c r="F2686" t="s">
        <v>1518</v>
      </c>
      <c r="G2686" t="s">
        <v>1517</v>
      </c>
      <c r="H2686" t="s">
        <v>1518</v>
      </c>
      <c r="I2686" t="b">
        <v>0</v>
      </c>
      <c r="AS2686">
        <v>5.5</v>
      </c>
      <c r="AV2686">
        <v>3.9</v>
      </c>
      <c r="AW2686">
        <v>6</v>
      </c>
      <c r="AZ2686">
        <v>4</v>
      </c>
      <c r="BR2686" t="s">
        <v>67</v>
      </c>
      <c r="BS2686" s="1">
        <v>44819</v>
      </c>
      <c r="BT2686" t="s">
        <v>2140</v>
      </c>
      <c r="BU2686">
        <v>1639</v>
      </c>
      <c r="BV2686" t="s">
        <v>60</v>
      </c>
      <c r="BW2686" t="s">
        <v>2140</v>
      </c>
    </row>
    <row r="2687" spans="1:78" x14ac:dyDescent="0.2">
      <c r="A2687" t="s">
        <v>2438</v>
      </c>
      <c r="C2687" t="s">
        <v>1482</v>
      </c>
      <c r="D2687" t="s">
        <v>64</v>
      </c>
      <c r="E2687" t="s">
        <v>1517</v>
      </c>
      <c r="F2687" t="s">
        <v>1518</v>
      </c>
      <c r="G2687" t="s">
        <v>1517</v>
      </c>
      <c r="H2687" t="s">
        <v>1518</v>
      </c>
      <c r="Y2687">
        <v>6.86</v>
      </c>
      <c r="AB2687">
        <v>7.87</v>
      </c>
      <c r="BR2687" t="s">
        <v>67</v>
      </c>
      <c r="BS2687" s="1">
        <v>44825</v>
      </c>
      <c r="BT2687" t="s">
        <v>2426</v>
      </c>
      <c r="BU2687">
        <v>79420</v>
      </c>
    </row>
    <row r="2688" spans="1:78" x14ac:dyDescent="0.2">
      <c r="A2688" t="s">
        <v>2139</v>
      </c>
      <c r="B2688" t="s">
        <v>322</v>
      </c>
      <c r="C2688" t="s">
        <v>1482</v>
      </c>
      <c r="D2688" t="s">
        <v>64</v>
      </c>
      <c r="E2688" t="s">
        <v>1517</v>
      </c>
      <c r="F2688" t="s">
        <v>1518</v>
      </c>
      <c r="G2688" t="s">
        <v>859</v>
      </c>
      <c r="H2688" t="s">
        <v>1518</v>
      </c>
      <c r="AS2688">
        <v>5.5</v>
      </c>
      <c r="AV2688">
        <v>3.9</v>
      </c>
      <c r="AW2688">
        <v>6</v>
      </c>
      <c r="AZ2688">
        <v>4</v>
      </c>
      <c r="BR2688" t="s">
        <v>67</v>
      </c>
      <c r="BS2688" s="1">
        <v>44819</v>
      </c>
      <c r="BT2688" t="s">
        <v>2143</v>
      </c>
      <c r="BU2688">
        <v>1637</v>
      </c>
    </row>
    <row r="2689" spans="1:78" x14ac:dyDescent="0.2">
      <c r="A2689" t="s">
        <v>2144</v>
      </c>
      <c r="C2689" t="s">
        <v>1482</v>
      </c>
      <c r="D2689" t="s">
        <v>64</v>
      </c>
      <c r="E2689" t="s">
        <v>1517</v>
      </c>
      <c r="F2689" t="s">
        <v>1518</v>
      </c>
      <c r="G2689" t="s">
        <v>859</v>
      </c>
      <c r="H2689" t="s">
        <v>1518</v>
      </c>
      <c r="AW2689">
        <v>5.9</v>
      </c>
      <c r="AZ2689">
        <v>4</v>
      </c>
      <c r="BA2689">
        <v>6.5</v>
      </c>
      <c r="BE2689">
        <v>8.1999999999999993</v>
      </c>
      <c r="BQ2689" t="s">
        <v>3422</v>
      </c>
      <c r="BR2689" t="s">
        <v>67</v>
      </c>
      <c r="BS2689" s="1">
        <v>44819</v>
      </c>
      <c r="BT2689" t="s">
        <v>2143</v>
      </c>
      <c r="BU2689">
        <v>1637</v>
      </c>
    </row>
    <row r="2690" spans="1:78" x14ac:dyDescent="0.2">
      <c r="A2690" t="s">
        <v>2741</v>
      </c>
      <c r="C2690" t="s">
        <v>1482</v>
      </c>
      <c r="D2690" t="s">
        <v>64</v>
      </c>
      <c r="E2690" t="s">
        <v>1517</v>
      </c>
      <c r="F2690" t="s">
        <v>267</v>
      </c>
      <c r="G2690" t="s">
        <v>1517</v>
      </c>
      <c r="H2690" t="s">
        <v>267</v>
      </c>
      <c r="L2690" t="s">
        <v>2747</v>
      </c>
      <c r="AG2690">
        <v>6</v>
      </c>
      <c r="AJ2690">
        <v>7.8</v>
      </c>
      <c r="BR2690" t="s">
        <v>67</v>
      </c>
      <c r="BS2690" s="1">
        <v>44830</v>
      </c>
      <c r="BT2690" t="s">
        <v>2657</v>
      </c>
      <c r="BU2690">
        <v>63104</v>
      </c>
    </row>
    <row r="2691" spans="1:78" x14ac:dyDescent="0.2">
      <c r="A2691" s="2" t="s">
        <v>2742</v>
      </c>
      <c r="B2691" s="2"/>
      <c r="C2691" s="2" t="s">
        <v>1482</v>
      </c>
      <c r="D2691" s="2" t="s">
        <v>64</v>
      </c>
      <c r="E2691" s="2" t="s">
        <v>1517</v>
      </c>
      <c r="F2691" s="2" t="s">
        <v>267</v>
      </c>
      <c r="G2691" s="2" t="s">
        <v>1517</v>
      </c>
      <c r="H2691" s="2" t="s">
        <v>267</v>
      </c>
      <c r="I2691" s="2"/>
      <c r="J2691" s="2"/>
      <c r="K2691" s="2"/>
      <c r="L2691" s="2" t="s">
        <v>2746</v>
      </c>
      <c r="M2691" s="2"/>
      <c r="N2691" s="2"/>
      <c r="O2691" s="2"/>
      <c r="P2691" s="2"/>
      <c r="Q2691" s="2"/>
      <c r="R2691" s="2"/>
      <c r="S2691" s="2"/>
      <c r="T2691" s="2"/>
      <c r="U2691" s="2"/>
      <c r="V2691" s="2"/>
      <c r="W2691" s="2"/>
      <c r="X2691" s="2"/>
      <c r="Y2691" s="2"/>
      <c r="Z2691" s="2"/>
      <c r="AA2691" s="2"/>
      <c r="AB2691" s="2"/>
      <c r="AC2691" s="2"/>
      <c r="AD2691" s="2"/>
      <c r="AE2691" s="2"/>
      <c r="AF2691" s="2"/>
      <c r="AG2691" s="2"/>
      <c r="AH2691" s="2"/>
      <c r="AI2691" s="2"/>
      <c r="AJ2691" s="2"/>
      <c r="AK2691" s="2"/>
      <c r="AL2691" s="2"/>
      <c r="AM2691" s="2"/>
      <c r="AN2691" s="2"/>
      <c r="AO2691" s="2"/>
      <c r="AP2691" s="2"/>
      <c r="AQ2691" s="2"/>
      <c r="AR2691" s="2"/>
      <c r="AS2691" s="2"/>
      <c r="AT2691" s="2"/>
      <c r="AU2691" s="2"/>
      <c r="AV2691" s="2"/>
      <c r="AW2691" s="2"/>
      <c r="AX2691" s="2"/>
      <c r="AY2691" s="2"/>
      <c r="AZ2691" s="2"/>
      <c r="BA2691" s="2"/>
      <c r="BB2691" s="2"/>
      <c r="BC2691" s="2"/>
      <c r="BD2691" s="2"/>
      <c r="BE2691" s="2"/>
      <c r="BF2691" s="2"/>
      <c r="BG2691" s="2"/>
      <c r="BH2691" s="2"/>
      <c r="BI2691" s="2"/>
      <c r="BJ2691" s="2"/>
      <c r="BK2691" s="2"/>
      <c r="BL2691" s="2"/>
      <c r="BM2691" s="2"/>
      <c r="BN2691" s="2"/>
      <c r="BO2691" s="2"/>
      <c r="BP2691" s="2"/>
      <c r="BQ2691" s="2" t="s">
        <v>2750</v>
      </c>
      <c r="BR2691" s="2" t="s">
        <v>67</v>
      </c>
      <c r="BS2691" s="3">
        <v>44830</v>
      </c>
      <c r="BT2691" s="2" t="s">
        <v>2657</v>
      </c>
      <c r="BU2691" s="2">
        <v>63104</v>
      </c>
      <c r="BV2691" s="2"/>
      <c r="BW2691" s="2"/>
    </row>
    <row r="2692" spans="1:78" x14ac:dyDescent="0.2">
      <c r="A2692" t="s">
        <v>2132</v>
      </c>
      <c r="C2692" t="s">
        <v>1482</v>
      </c>
      <c r="D2692" t="s">
        <v>64</v>
      </c>
      <c r="E2692" t="s">
        <v>1517</v>
      </c>
      <c r="F2692" t="s">
        <v>267</v>
      </c>
      <c r="G2692" t="s">
        <v>1517</v>
      </c>
      <c r="H2692" t="s">
        <v>267</v>
      </c>
      <c r="AO2692">
        <v>5.3</v>
      </c>
      <c r="AR2692">
        <v>4.3</v>
      </c>
      <c r="BQ2692" t="s">
        <v>2133</v>
      </c>
      <c r="BR2692" t="s">
        <v>67</v>
      </c>
      <c r="BS2692" s="1">
        <v>44819</v>
      </c>
      <c r="BT2692" t="s">
        <v>2140</v>
      </c>
      <c r="BU2692">
        <v>1639</v>
      </c>
    </row>
    <row r="2693" spans="1:78" x14ac:dyDescent="0.2">
      <c r="A2693" t="s">
        <v>2134</v>
      </c>
      <c r="C2693" t="s">
        <v>1482</v>
      </c>
      <c r="D2693" t="s">
        <v>64</v>
      </c>
      <c r="E2693" t="s">
        <v>1517</v>
      </c>
      <c r="F2693" t="s">
        <v>267</v>
      </c>
      <c r="G2693" t="s">
        <v>1517</v>
      </c>
      <c r="H2693" t="s">
        <v>267</v>
      </c>
      <c r="U2693">
        <v>5.4</v>
      </c>
      <c r="X2693">
        <v>6.3</v>
      </c>
      <c r="BR2693" t="s">
        <v>67</v>
      </c>
      <c r="BS2693" s="1">
        <v>44819</v>
      </c>
      <c r="BT2693" t="s">
        <v>2140</v>
      </c>
      <c r="BU2693">
        <v>1639</v>
      </c>
      <c r="BX2693" s="10"/>
      <c r="BY2693" s="10"/>
      <c r="BZ2693" s="10"/>
    </row>
    <row r="2694" spans="1:78" x14ac:dyDescent="0.2">
      <c r="A2694" t="s">
        <v>2134</v>
      </c>
      <c r="C2694" t="s">
        <v>1482</v>
      </c>
      <c r="D2694" t="s">
        <v>64</v>
      </c>
      <c r="E2694" t="s">
        <v>1517</v>
      </c>
      <c r="F2694" t="s">
        <v>267</v>
      </c>
      <c r="G2694" t="s">
        <v>1517</v>
      </c>
      <c r="H2694" t="s">
        <v>267</v>
      </c>
      <c r="U2694">
        <v>6.1</v>
      </c>
      <c r="X2694">
        <v>7.5</v>
      </c>
      <c r="BR2694" t="s">
        <v>67</v>
      </c>
      <c r="BS2694" s="1">
        <v>44819</v>
      </c>
      <c r="BT2694" t="s">
        <v>2140</v>
      </c>
      <c r="BU2694">
        <v>1639</v>
      </c>
      <c r="BX2694" s="10"/>
      <c r="BY2694" s="10"/>
      <c r="BZ2694" s="10"/>
    </row>
    <row r="2695" spans="1:78" x14ac:dyDescent="0.2">
      <c r="A2695" t="s">
        <v>2134</v>
      </c>
      <c r="C2695" t="s">
        <v>1482</v>
      </c>
      <c r="D2695" t="s">
        <v>64</v>
      </c>
      <c r="E2695" t="s">
        <v>1517</v>
      </c>
      <c r="F2695" t="s">
        <v>267</v>
      </c>
      <c r="G2695" t="s">
        <v>1517</v>
      </c>
      <c r="H2695" t="s">
        <v>267</v>
      </c>
      <c r="AC2695">
        <v>7.6</v>
      </c>
      <c r="AF2695">
        <v>10.1</v>
      </c>
      <c r="BQ2695" t="s">
        <v>2135</v>
      </c>
      <c r="BR2695" t="s">
        <v>67</v>
      </c>
      <c r="BS2695" s="1">
        <v>44819</v>
      </c>
      <c r="BT2695" t="s">
        <v>2140</v>
      </c>
      <c r="BU2695">
        <v>1639</v>
      </c>
    </row>
    <row r="2696" spans="1:78" x14ac:dyDescent="0.2">
      <c r="A2696" t="s">
        <v>2737</v>
      </c>
      <c r="C2696" t="s">
        <v>1482</v>
      </c>
      <c r="D2696" t="s">
        <v>64</v>
      </c>
      <c r="E2696" t="s">
        <v>1517</v>
      </c>
      <c r="F2696" t="s">
        <v>267</v>
      </c>
      <c r="G2696" t="s">
        <v>1517</v>
      </c>
      <c r="H2696" t="s">
        <v>267</v>
      </c>
      <c r="L2696" t="s">
        <v>2738</v>
      </c>
      <c r="AC2696">
        <v>8.1</v>
      </c>
      <c r="AF2696">
        <v>9.8000000000000007</v>
      </c>
      <c r="BR2696" t="s">
        <v>67</v>
      </c>
      <c r="BS2696" s="1">
        <v>44830</v>
      </c>
      <c r="BT2696" t="s">
        <v>2657</v>
      </c>
      <c r="BU2696">
        <v>63104</v>
      </c>
    </row>
    <row r="2697" spans="1:78" x14ac:dyDescent="0.2">
      <c r="A2697" t="s">
        <v>2131</v>
      </c>
      <c r="C2697" t="s">
        <v>1482</v>
      </c>
      <c r="D2697" t="s">
        <v>64</v>
      </c>
      <c r="E2697" t="s">
        <v>1517</v>
      </c>
      <c r="F2697" t="s">
        <v>267</v>
      </c>
      <c r="G2697" t="s">
        <v>1517</v>
      </c>
      <c r="H2697" t="s">
        <v>267</v>
      </c>
      <c r="BE2697">
        <v>10.1</v>
      </c>
      <c r="BH2697">
        <v>6.6</v>
      </c>
      <c r="BR2697" t="s">
        <v>67</v>
      </c>
      <c r="BS2697" s="1">
        <v>44819</v>
      </c>
      <c r="BT2697" t="s">
        <v>2140</v>
      </c>
      <c r="BU2697">
        <v>1639</v>
      </c>
      <c r="BV2697" t="s">
        <v>60</v>
      </c>
      <c r="BW2697" t="s">
        <v>2140</v>
      </c>
    </row>
    <row r="2698" spans="1:78" x14ac:dyDescent="0.2">
      <c r="A2698" s="11" t="s">
        <v>1700</v>
      </c>
      <c r="B2698" s="11"/>
      <c r="C2698" s="11" t="s">
        <v>1482</v>
      </c>
      <c r="D2698" s="11" t="s">
        <v>64</v>
      </c>
      <c r="E2698" s="11" t="s">
        <v>1517</v>
      </c>
      <c r="F2698" s="11"/>
      <c r="G2698" s="11" t="s">
        <v>1517</v>
      </c>
      <c r="H2698" s="11"/>
      <c r="I2698" s="11"/>
      <c r="J2698" s="11"/>
      <c r="K2698" s="11"/>
      <c r="L2698" s="11"/>
      <c r="M2698" s="11"/>
      <c r="N2698" s="11"/>
      <c r="O2698" s="11"/>
      <c r="P2698" s="11"/>
      <c r="Q2698" s="11"/>
      <c r="R2698" s="11"/>
      <c r="S2698" s="11"/>
      <c r="T2698" s="11"/>
      <c r="U2698" s="11"/>
      <c r="V2698" s="11"/>
      <c r="W2698" s="11"/>
      <c r="X2698" s="11"/>
      <c r="Y2698" s="11"/>
      <c r="Z2698" s="11"/>
      <c r="AA2698" s="11"/>
      <c r="AB2698" s="11"/>
      <c r="AC2698" s="11"/>
      <c r="AD2698" s="11"/>
      <c r="AE2698" s="11"/>
      <c r="AF2698" s="11"/>
      <c r="AG2698" s="11"/>
      <c r="AH2698" s="11"/>
      <c r="AI2698" s="11"/>
      <c r="AJ2698" s="11"/>
      <c r="AK2698" s="11"/>
      <c r="AL2698" s="11"/>
      <c r="AM2698" s="11"/>
      <c r="AN2698" s="11"/>
      <c r="AO2698" s="11"/>
      <c r="AP2698" s="11"/>
      <c r="AQ2698" s="11"/>
      <c r="AR2698" s="11"/>
      <c r="AS2698" s="11"/>
      <c r="AT2698" s="11"/>
      <c r="AU2698" s="11"/>
      <c r="AV2698" s="11"/>
      <c r="AW2698" s="11"/>
      <c r="AX2698" s="11"/>
      <c r="AY2698" s="11"/>
      <c r="AZ2698" s="11"/>
      <c r="BA2698" s="11"/>
      <c r="BB2698" s="11"/>
      <c r="BC2698" s="11"/>
      <c r="BD2698" s="11"/>
      <c r="BE2698" s="11"/>
      <c r="BF2698" s="11"/>
      <c r="BG2698" s="11"/>
      <c r="BH2698" s="11"/>
      <c r="BI2698" s="11"/>
      <c r="BJ2698" s="11"/>
      <c r="BK2698" s="11"/>
      <c r="BL2698" s="11"/>
      <c r="BM2698" s="11"/>
      <c r="BN2698" s="11"/>
      <c r="BO2698" s="11"/>
      <c r="BP2698" s="11"/>
      <c r="BQ2698" s="11"/>
      <c r="BR2698" s="11"/>
      <c r="BS2698" s="11"/>
      <c r="BT2698" s="11"/>
      <c r="BU2698" s="11"/>
      <c r="BV2698" s="11"/>
      <c r="BW2698" s="11"/>
    </row>
    <row r="2699" spans="1:78" x14ac:dyDescent="0.2">
      <c r="A2699" s="19" t="s">
        <v>1700</v>
      </c>
      <c r="B2699" s="19"/>
      <c r="C2699" s="19" t="s">
        <v>1482</v>
      </c>
      <c r="D2699" s="19" t="s">
        <v>64</v>
      </c>
      <c r="E2699" s="19" t="s">
        <v>1509</v>
      </c>
      <c r="F2699" s="19" t="s">
        <v>1511</v>
      </c>
      <c r="G2699" s="19" t="s">
        <v>1509</v>
      </c>
      <c r="H2699" s="19" t="s">
        <v>1511</v>
      </c>
      <c r="I2699" s="19"/>
      <c r="J2699" s="19"/>
      <c r="K2699" s="19"/>
      <c r="L2699" s="19"/>
      <c r="M2699" s="19"/>
      <c r="N2699" s="19"/>
      <c r="O2699" s="19"/>
      <c r="P2699" s="19"/>
      <c r="Q2699" s="19"/>
      <c r="R2699" s="19"/>
      <c r="S2699" s="19"/>
      <c r="T2699" s="19"/>
      <c r="U2699" s="19"/>
      <c r="V2699" s="19"/>
      <c r="W2699" s="19"/>
      <c r="X2699" s="19"/>
      <c r="Y2699" s="19"/>
      <c r="Z2699" s="19"/>
      <c r="AA2699" s="19"/>
      <c r="AB2699" s="19"/>
      <c r="AC2699" s="19"/>
      <c r="AD2699" s="19"/>
      <c r="AE2699" s="19"/>
      <c r="AF2699" s="19"/>
      <c r="AG2699" s="19"/>
      <c r="AH2699" s="19"/>
      <c r="AI2699" s="19"/>
      <c r="AJ2699" s="19"/>
      <c r="AK2699" s="19"/>
      <c r="AL2699" s="19"/>
      <c r="AM2699" s="19"/>
      <c r="AN2699" s="19"/>
      <c r="AO2699" s="19"/>
      <c r="AP2699" s="19"/>
      <c r="AQ2699" s="19"/>
      <c r="AR2699" s="19"/>
      <c r="AS2699" s="19"/>
      <c r="AT2699" s="19"/>
      <c r="AU2699" s="19"/>
      <c r="AV2699" s="19"/>
      <c r="AW2699" s="19"/>
      <c r="AX2699" s="19"/>
      <c r="AY2699" s="19"/>
      <c r="AZ2699" s="19"/>
      <c r="BA2699" s="19"/>
      <c r="BB2699" s="19"/>
      <c r="BC2699" s="19"/>
      <c r="BD2699" s="19"/>
      <c r="BE2699" s="19"/>
      <c r="BF2699" s="19"/>
      <c r="BG2699" s="19"/>
      <c r="BH2699" s="19"/>
      <c r="BI2699" s="19"/>
      <c r="BJ2699" s="19"/>
      <c r="BK2699" s="19"/>
      <c r="BL2699" s="19"/>
      <c r="BM2699" s="19"/>
      <c r="BN2699" s="19"/>
      <c r="BO2699" s="19"/>
      <c r="BP2699" s="19"/>
      <c r="BQ2699" s="19"/>
      <c r="BR2699" s="19"/>
      <c r="BS2699" s="19"/>
      <c r="BT2699" s="19"/>
      <c r="BU2699" s="19"/>
      <c r="BV2699" s="19"/>
      <c r="BW2699" s="19"/>
    </row>
    <row r="2700" spans="1:78" s="10" customFormat="1" x14ac:dyDescent="0.2">
      <c r="A2700" s="19" t="s">
        <v>1700</v>
      </c>
      <c r="B2700" s="19"/>
      <c r="C2700" s="19" t="s">
        <v>1482</v>
      </c>
      <c r="D2700" s="19" t="s">
        <v>64</v>
      </c>
      <c r="E2700" s="19" t="s">
        <v>1509</v>
      </c>
      <c r="F2700" s="19" t="s">
        <v>1510</v>
      </c>
      <c r="G2700" s="19" t="s">
        <v>1509</v>
      </c>
      <c r="H2700" s="19" t="s">
        <v>1510</v>
      </c>
      <c r="I2700" s="19"/>
      <c r="J2700" s="19"/>
      <c r="K2700" s="19"/>
      <c r="L2700" s="19"/>
      <c r="M2700" s="19"/>
      <c r="N2700" s="19"/>
      <c r="O2700" s="19"/>
      <c r="P2700" s="19"/>
      <c r="Q2700" s="19"/>
      <c r="R2700" s="19"/>
      <c r="S2700" s="19"/>
      <c r="T2700" s="19"/>
      <c r="U2700" s="19"/>
      <c r="V2700" s="19"/>
      <c r="W2700" s="19"/>
      <c r="X2700" s="19"/>
      <c r="Y2700" s="19"/>
      <c r="Z2700" s="19"/>
      <c r="AA2700" s="19"/>
      <c r="AB2700" s="19"/>
      <c r="AC2700" s="19"/>
      <c r="AD2700" s="19"/>
      <c r="AE2700" s="19"/>
      <c r="AF2700" s="19"/>
      <c r="AG2700" s="19"/>
      <c r="AH2700" s="19"/>
      <c r="AI2700" s="19"/>
      <c r="AJ2700" s="19"/>
      <c r="AK2700" s="19"/>
      <c r="AL2700" s="19"/>
      <c r="AM2700" s="19"/>
      <c r="AN2700" s="19"/>
      <c r="AO2700" s="19"/>
      <c r="AP2700" s="19"/>
      <c r="AQ2700" s="19"/>
      <c r="AR2700" s="19"/>
      <c r="AS2700" s="19"/>
      <c r="AT2700" s="19"/>
      <c r="AU2700" s="19"/>
      <c r="AV2700" s="19"/>
      <c r="AW2700" s="19"/>
      <c r="AX2700" s="19"/>
      <c r="AY2700" s="19"/>
      <c r="AZ2700" s="19"/>
      <c r="BA2700" s="19"/>
      <c r="BB2700" s="19"/>
      <c r="BC2700" s="19"/>
      <c r="BD2700" s="19"/>
      <c r="BE2700" s="19"/>
      <c r="BF2700" s="19"/>
      <c r="BG2700" s="19"/>
      <c r="BH2700" s="19"/>
      <c r="BI2700" s="19"/>
      <c r="BJ2700" s="19"/>
      <c r="BK2700" s="19"/>
      <c r="BL2700" s="19"/>
      <c r="BM2700" s="19"/>
      <c r="BN2700" s="19"/>
      <c r="BO2700" s="19"/>
      <c r="BP2700" s="19"/>
      <c r="BQ2700" s="19"/>
      <c r="BR2700" s="19"/>
      <c r="BS2700" s="19"/>
      <c r="BT2700" s="19"/>
      <c r="BU2700" s="19"/>
      <c r="BV2700" s="19"/>
      <c r="BW2700" s="19"/>
      <c r="BX2700"/>
      <c r="BY2700"/>
      <c r="BZ2700"/>
    </row>
    <row r="2701" spans="1:78" s="10" customFormat="1" x14ac:dyDescent="0.2">
      <c r="A2701" s="19" t="s">
        <v>1700</v>
      </c>
      <c r="B2701" s="19"/>
      <c r="C2701" s="19" t="s">
        <v>1482</v>
      </c>
      <c r="D2701" s="19" t="s">
        <v>64</v>
      </c>
      <c r="E2701" s="19" t="s">
        <v>1509</v>
      </c>
      <c r="F2701" s="19" t="s">
        <v>1512</v>
      </c>
      <c r="G2701" s="19" t="s">
        <v>1509</v>
      </c>
      <c r="H2701" s="19" t="s">
        <v>1512</v>
      </c>
      <c r="I2701" s="19"/>
      <c r="J2701" s="19"/>
      <c r="K2701" s="19"/>
      <c r="L2701" s="19"/>
      <c r="M2701" s="19"/>
      <c r="N2701" s="19"/>
      <c r="O2701" s="19"/>
      <c r="P2701" s="19"/>
      <c r="Q2701" s="19"/>
      <c r="R2701" s="19"/>
      <c r="S2701" s="19"/>
      <c r="T2701" s="19"/>
      <c r="U2701" s="19"/>
      <c r="V2701" s="19"/>
      <c r="W2701" s="19"/>
      <c r="X2701" s="19"/>
      <c r="Y2701" s="19"/>
      <c r="Z2701" s="19"/>
      <c r="AA2701" s="19"/>
      <c r="AB2701" s="19"/>
      <c r="AC2701" s="19"/>
      <c r="AD2701" s="19"/>
      <c r="AE2701" s="19"/>
      <c r="AF2701" s="19"/>
      <c r="AG2701" s="19"/>
      <c r="AH2701" s="19"/>
      <c r="AI2701" s="19"/>
      <c r="AJ2701" s="19"/>
      <c r="AK2701" s="19"/>
      <c r="AL2701" s="19"/>
      <c r="AM2701" s="19"/>
      <c r="AN2701" s="19"/>
      <c r="AO2701" s="19"/>
      <c r="AP2701" s="19"/>
      <c r="AQ2701" s="19"/>
      <c r="AR2701" s="19"/>
      <c r="AS2701" s="19"/>
      <c r="AT2701" s="19"/>
      <c r="AU2701" s="19"/>
      <c r="AV2701" s="19"/>
      <c r="AW2701" s="19"/>
      <c r="AX2701" s="19"/>
      <c r="AY2701" s="19"/>
      <c r="AZ2701" s="19"/>
      <c r="BA2701" s="19"/>
      <c r="BB2701" s="19"/>
      <c r="BC2701" s="19"/>
      <c r="BD2701" s="19"/>
      <c r="BE2701" s="19"/>
      <c r="BF2701" s="19"/>
      <c r="BG2701" s="19"/>
      <c r="BH2701" s="19"/>
      <c r="BI2701" s="19"/>
      <c r="BJ2701" s="19"/>
      <c r="BK2701" s="19"/>
      <c r="BL2701" s="19"/>
      <c r="BM2701" s="19"/>
      <c r="BN2701" s="19"/>
      <c r="BO2701" s="19"/>
      <c r="BP2701" s="19"/>
      <c r="BQ2701" s="19"/>
      <c r="BR2701" s="19"/>
      <c r="BS2701" s="19"/>
      <c r="BT2701" s="19"/>
      <c r="BU2701" s="19"/>
      <c r="BV2701" s="19"/>
      <c r="BW2701" s="19"/>
      <c r="BX2701"/>
      <c r="BY2701"/>
      <c r="BZ2701"/>
    </row>
    <row r="2702" spans="1:78" s="10" customFormat="1" x14ac:dyDescent="0.2">
      <c r="A2702" s="19" t="s">
        <v>1700</v>
      </c>
      <c r="B2702" s="19"/>
      <c r="C2702" s="19" t="s">
        <v>1482</v>
      </c>
      <c r="D2702" s="19" t="s">
        <v>64</v>
      </c>
      <c r="E2702" s="19" t="s">
        <v>1509</v>
      </c>
      <c r="F2702" s="19"/>
      <c r="G2702" s="19" t="s">
        <v>1509</v>
      </c>
      <c r="H2702" s="19"/>
      <c r="I2702" s="19"/>
      <c r="J2702" s="19"/>
      <c r="K2702" s="19"/>
      <c r="L2702" s="19"/>
      <c r="M2702" s="19"/>
      <c r="N2702" s="19"/>
      <c r="O2702" s="19"/>
      <c r="P2702" s="19"/>
      <c r="Q2702" s="19"/>
      <c r="R2702" s="19"/>
      <c r="S2702" s="19"/>
      <c r="T2702" s="19"/>
      <c r="U2702" s="19"/>
      <c r="V2702" s="19"/>
      <c r="W2702" s="19"/>
      <c r="X2702" s="19"/>
      <c r="Y2702" s="19"/>
      <c r="Z2702" s="19"/>
      <c r="AA2702" s="19"/>
      <c r="AB2702" s="19"/>
      <c r="AC2702" s="19"/>
      <c r="AD2702" s="19"/>
      <c r="AE2702" s="19"/>
      <c r="AF2702" s="19"/>
      <c r="AG2702" s="19"/>
      <c r="AH2702" s="19"/>
      <c r="AI2702" s="19"/>
      <c r="AJ2702" s="19"/>
      <c r="AK2702" s="19"/>
      <c r="AL2702" s="19"/>
      <c r="AM2702" s="19"/>
      <c r="AN2702" s="19"/>
      <c r="AO2702" s="19"/>
      <c r="AP2702" s="19"/>
      <c r="AQ2702" s="19"/>
      <c r="AR2702" s="19"/>
      <c r="AS2702" s="19"/>
      <c r="AT2702" s="19"/>
      <c r="AU2702" s="19"/>
      <c r="AV2702" s="19"/>
      <c r="AW2702" s="19"/>
      <c r="AX2702" s="19"/>
      <c r="AY2702" s="19"/>
      <c r="AZ2702" s="19"/>
      <c r="BA2702" s="19"/>
      <c r="BB2702" s="19"/>
      <c r="BC2702" s="19"/>
      <c r="BD2702" s="19"/>
      <c r="BE2702" s="19"/>
      <c r="BF2702" s="19"/>
      <c r="BG2702" s="19"/>
      <c r="BH2702" s="19"/>
      <c r="BI2702" s="19"/>
      <c r="BJ2702" s="19"/>
      <c r="BK2702" s="19"/>
      <c r="BL2702" s="19"/>
      <c r="BM2702" s="19"/>
      <c r="BN2702" s="19"/>
      <c r="BO2702" s="19"/>
      <c r="BP2702" s="19"/>
      <c r="BQ2702" s="19"/>
      <c r="BR2702" s="19"/>
      <c r="BS2702" s="19"/>
      <c r="BT2702" s="19"/>
      <c r="BU2702" s="19"/>
      <c r="BV2702" s="19"/>
      <c r="BW2702" s="19"/>
      <c r="BX2702"/>
      <c r="BY2702"/>
      <c r="BZ2702"/>
    </row>
    <row r="2703" spans="1:78" x14ac:dyDescent="0.2">
      <c r="A2703" s="11" t="s">
        <v>1700</v>
      </c>
      <c r="B2703" s="11"/>
      <c r="C2703" s="11" t="s">
        <v>1482</v>
      </c>
      <c r="D2703" s="11" t="s">
        <v>64</v>
      </c>
      <c r="E2703" s="11" t="s">
        <v>1547</v>
      </c>
      <c r="F2703" s="11"/>
      <c r="G2703" s="11" t="s">
        <v>1547</v>
      </c>
      <c r="H2703" s="11"/>
      <c r="I2703" s="11"/>
      <c r="J2703" s="11"/>
      <c r="K2703" s="11"/>
      <c r="L2703" s="11"/>
      <c r="M2703" s="11"/>
      <c r="N2703" s="11"/>
      <c r="O2703" s="11"/>
      <c r="P2703" s="11"/>
      <c r="Q2703" s="11"/>
      <c r="R2703" s="11"/>
      <c r="S2703" s="11"/>
      <c r="T2703" s="11"/>
      <c r="U2703" s="11"/>
      <c r="V2703" s="11"/>
      <c r="W2703" s="11"/>
      <c r="X2703" s="11"/>
      <c r="Y2703" s="11"/>
      <c r="Z2703" s="11"/>
      <c r="AA2703" s="11"/>
      <c r="AB2703" s="11"/>
      <c r="AC2703" s="11"/>
      <c r="AD2703" s="11"/>
      <c r="AE2703" s="11"/>
      <c r="AF2703" s="11"/>
      <c r="AG2703" s="11"/>
      <c r="AH2703" s="11"/>
      <c r="AI2703" s="11"/>
      <c r="AJ2703" s="11"/>
      <c r="AK2703" s="11"/>
      <c r="AL2703" s="11"/>
      <c r="AM2703" s="11"/>
      <c r="AN2703" s="11"/>
      <c r="AO2703" s="11"/>
      <c r="AP2703" s="11"/>
      <c r="AQ2703" s="11"/>
      <c r="AR2703" s="11"/>
      <c r="AS2703" s="11"/>
      <c r="AT2703" s="11"/>
      <c r="AU2703" s="11"/>
      <c r="AV2703" s="11"/>
      <c r="AW2703" s="11"/>
      <c r="AX2703" s="11"/>
      <c r="AY2703" s="11"/>
      <c r="AZ2703" s="11"/>
      <c r="BA2703" s="11"/>
      <c r="BB2703" s="11"/>
      <c r="BC2703" s="11"/>
      <c r="BD2703" s="11"/>
      <c r="BE2703" s="11"/>
      <c r="BF2703" s="11"/>
      <c r="BG2703" s="11"/>
      <c r="BH2703" s="11"/>
      <c r="BI2703" s="11"/>
      <c r="BJ2703" s="11"/>
      <c r="BK2703" s="11"/>
      <c r="BL2703" s="11"/>
      <c r="BM2703" s="11"/>
      <c r="BN2703" s="11"/>
      <c r="BO2703" s="11"/>
      <c r="BP2703" s="11"/>
      <c r="BQ2703" s="11"/>
      <c r="BR2703" s="11"/>
      <c r="BS2703" s="11"/>
      <c r="BT2703" s="11"/>
      <c r="BU2703" s="11"/>
      <c r="BV2703" s="11"/>
      <c r="BW2703" s="11"/>
    </row>
    <row r="2704" spans="1:78" x14ac:dyDescent="0.2">
      <c r="A2704" s="11" t="s">
        <v>1700</v>
      </c>
      <c r="B2704" s="11"/>
      <c r="C2704" s="11" t="s">
        <v>1482</v>
      </c>
      <c r="D2704" s="11" t="s">
        <v>64</v>
      </c>
      <c r="E2704" s="11" t="s">
        <v>851</v>
      </c>
      <c r="F2704" s="11" t="s">
        <v>1557</v>
      </c>
      <c r="G2704" s="11" t="s">
        <v>851</v>
      </c>
      <c r="H2704" s="11" t="s">
        <v>1557</v>
      </c>
      <c r="I2704" s="11"/>
      <c r="J2704" s="11"/>
      <c r="K2704" s="11"/>
      <c r="L2704" s="11"/>
      <c r="M2704" s="11"/>
      <c r="N2704" s="11"/>
      <c r="O2704" s="11"/>
      <c r="P2704" s="11"/>
      <c r="Q2704" s="11"/>
      <c r="R2704" s="11"/>
      <c r="S2704" s="11"/>
      <c r="T2704" s="11"/>
      <c r="U2704" s="11"/>
      <c r="V2704" s="11"/>
      <c r="W2704" s="11"/>
      <c r="X2704" s="11"/>
      <c r="Y2704" s="11"/>
      <c r="Z2704" s="11"/>
      <c r="AA2704" s="11"/>
      <c r="AB2704" s="11"/>
      <c r="AC2704" s="11"/>
      <c r="AD2704" s="11"/>
      <c r="AE2704" s="11"/>
      <c r="AF2704" s="11"/>
      <c r="AG2704" s="11"/>
      <c r="AH2704" s="11"/>
      <c r="AI2704" s="11"/>
      <c r="AJ2704" s="11"/>
      <c r="AK2704" s="11"/>
      <c r="AL2704" s="11"/>
      <c r="AM2704" s="11"/>
      <c r="AN2704" s="11"/>
      <c r="AO2704" s="11"/>
      <c r="AP2704" s="11"/>
      <c r="AQ2704" s="11"/>
      <c r="AR2704" s="11"/>
      <c r="AS2704" s="11"/>
      <c r="AT2704" s="11"/>
      <c r="AU2704" s="11"/>
      <c r="AV2704" s="11"/>
      <c r="AW2704" s="11"/>
      <c r="AX2704" s="11"/>
      <c r="AY2704" s="11"/>
      <c r="AZ2704" s="11"/>
      <c r="BA2704" s="11"/>
      <c r="BB2704" s="11"/>
      <c r="BC2704" s="11"/>
      <c r="BD2704" s="11"/>
      <c r="BE2704" s="11"/>
      <c r="BF2704" s="11"/>
      <c r="BG2704" s="11"/>
      <c r="BH2704" s="11"/>
      <c r="BI2704" s="11"/>
      <c r="BJ2704" s="11"/>
      <c r="BK2704" s="11"/>
      <c r="BL2704" s="11"/>
      <c r="BM2704" s="11"/>
      <c r="BN2704" s="11"/>
      <c r="BO2704" s="11"/>
      <c r="BP2704" s="11"/>
      <c r="BQ2704" s="11"/>
      <c r="BR2704" s="11"/>
      <c r="BS2704" s="11"/>
      <c r="BT2704" s="11"/>
      <c r="BU2704" s="11"/>
      <c r="BV2704" s="11"/>
      <c r="BW2704" s="11"/>
    </row>
    <row r="2705" spans="1:78" s="10" customFormat="1" x14ac:dyDescent="0.2">
      <c r="A2705" t="s">
        <v>2213</v>
      </c>
      <c r="B2705"/>
      <c r="C2705" t="s">
        <v>1482</v>
      </c>
      <c r="D2705" t="s">
        <v>64</v>
      </c>
      <c r="E2705" t="s">
        <v>851</v>
      </c>
      <c r="F2705" t="s">
        <v>1557</v>
      </c>
      <c r="G2705" t="s">
        <v>855</v>
      </c>
      <c r="H2705" t="s">
        <v>1557</v>
      </c>
      <c r="I2705"/>
      <c r="J2705"/>
      <c r="K2705"/>
      <c r="L2705"/>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v>5.25</v>
      </c>
      <c r="AX2705">
        <v>4.7</v>
      </c>
      <c r="AY2705">
        <v>4.3499999999999996</v>
      </c>
      <c r="AZ2705">
        <v>4.7</v>
      </c>
      <c r="BA2705">
        <v>5.4</v>
      </c>
      <c r="BB2705">
        <v>4.95</v>
      </c>
      <c r="BC2705">
        <v>4.5999999999999996</v>
      </c>
      <c r="BD2705">
        <v>4.95</v>
      </c>
      <c r="BE2705"/>
      <c r="BF2705"/>
      <c r="BG2705"/>
      <c r="BH2705"/>
      <c r="BI2705"/>
      <c r="BJ2705"/>
      <c r="BK2705"/>
      <c r="BL2705"/>
      <c r="BM2705"/>
      <c r="BN2705"/>
      <c r="BO2705"/>
      <c r="BP2705"/>
      <c r="BQ2705"/>
      <c r="BR2705" t="s">
        <v>67</v>
      </c>
      <c r="BS2705" s="1">
        <v>44820</v>
      </c>
      <c r="BT2705" t="s">
        <v>2196</v>
      </c>
      <c r="BU2705">
        <v>2905</v>
      </c>
      <c r="BV2705"/>
      <c r="BW2705"/>
      <c r="BX2705"/>
      <c r="BY2705"/>
      <c r="BZ2705"/>
    </row>
    <row r="2706" spans="1:78" s="10" customFormat="1" x14ac:dyDescent="0.2">
      <c r="A2706" s="10" t="s">
        <v>2235</v>
      </c>
      <c r="C2706" s="10" t="s">
        <v>1482</v>
      </c>
      <c r="D2706" s="10" t="s">
        <v>64</v>
      </c>
      <c r="E2706" s="10" t="s">
        <v>851</v>
      </c>
      <c r="F2706" s="10" t="s">
        <v>1557</v>
      </c>
      <c r="G2706" s="10" t="s">
        <v>855</v>
      </c>
      <c r="H2706" s="10" t="s">
        <v>1557</v>
      </c>
      <c r="BR2706" s="10" t="s">
        <v>67</v>
      </c>
      <c r="BS2706" s="12">
        <v>44820</v>
      </c>
      <c r="BT2706" s="10" t="s">
        <v>2196</v>
      </c>
      <c r="BU2706" s="10">
        <v>2905</v>
      </c>
      <c r="BV2706" s="10" t="s">
        <v>60</v>
      </c>
      <c r="BW2706" s="10" t="s">
        <v>2196</v>
      </c>
      <c r="BX2706"/>
      <c r="BY2706"/>
      <c r="BZ2706"/>
    </row>
    <row r="2707" spans="1:78" x14ac:dyDescent="0.2">
      <c r="A2707" t="s">
        <v>1759</v>
      </c>
      <c r="C2707" t="s">
        <v>1482</v>
      </c>
      <c r="D2707" t="s">
        <v>64</v>
      </c>
      <c r="E2707" t="s">
        <v>851</v>
      </c>
      <c r="F2707" t="s">
        <v>852</v>
      </c>
      <c r="G2707" t="s">
        <v>851</v>
      </c>
      <c r="H2707" t="s">
        <v>1760</v>
      </c>
      <c r="L2707" t="s">
        <v>1762</v>
      </c>
      <c r="BE2707">
        <v>12.25</v>
      </c>
      <c r="BF2707">
        <v>9.5</v>
      </c>
      <c r="BG2707">
        <v>8.6</v>
      </c>
      <c r="BH2707">
        <v>9.5</v>
      </c>
      <c r="BQ2707" t="s">
        <v>1763</v>
      </c>
      <c r="BR2707" t="s">
        <v>67</v>
      </c>
      <c r="BS2707" s="1">
        <v>44812</v>
      </c>
      <c r="BT2707" t="s">
        <v>1701</v>
      </c>
      <c r="BU2707">
        <v>1420</v>
      </c>
    </row>
    <row r="2708" spans="1:78" s="10" customFormat="1" x14ac:dyDescent="0.2">
      <c r="A2708" s="11" t="s">
        <v>1700</v>
      </c>
      <c r="B2708" s="11"/>
      <c r="C2708" s="11" t="s">
        <v>1482</v>
      </c>
      <c r="D2708" s="11" t="s">
        <v>64</v>
      </c>
      <c r="E2708" s="11" t="s">
        <v>851</v>
      </c>
      <c r="F2708" s="11" t="s">
        <v>852</v>
      </c>
      <c r="G2708" s="11" t="s">
        <v>851</v>
      </c>
      <c r="H2708" s="11" t="s">
        <v>852</v>
      </c>
      <c r="I2708" s="11"/>
      <c r="J2708" s="11"/>
      <c r="K2708" s="11"/>
      <c r="L2708" s="11"/>
      <c r="M2708" s="11"/>
      <c r="N2708" s="11"/>
      <c r="O2708" s="11"/>
      <c r="P2708" s="11"/>
      <c r="Q2708" s="11"/>
      <c r="R2708" s="11"/>
      <c r="S2708" s="11"/>
      <c r="T2708" s="11"/>
      <c r="U2708" s="11"/>
      <c r="V2708" s="11"/>
      <c r="W2708" s="11"/>
      <c r="X2708" s="11"/>
      <c r="Y2708" s="11"/>
      <c r="Z2708" s="11"/>
      <c r="AA2708" s="11"/>
      <c r="AB2708" s="11"/>
      <c r="AC2708" s="11"/>
      <c r="AD2708" s="11"/>
      <c r="AE2708" s="11"/>
      <c r="AF2708" s="11"/>
      <c r="AG2708" s="11"/>
      <c r="AH2708" s="11"/>
      <c r="AI2708" s="11"/>
      <c r="AJ2708" s="11"/>
      <c r="AK2708" s="11"/>
      <c r="AL2708" s="11"/>
      <c r="AM2708" s="11"/>
      <c r="AN2708" s="11"/>
      <c r="AO2708" s="11"/>
      <c r="AP2708" s="11"/>
      <c r="AQ2708" s="11"/>
      <c r="AR2708" s="11"/>
      <c r="AS2708" s="11"/>
      <c r="AT2708" s="11"/>
      <c r="AU2708" s="11"/>
      <c r="AV2708" s="11"/>
      <c r="AW2708" s="11"/>
      <c r="AX2708" s="11"/>
      <c r="AY2708" s="11"/>
      <c r="AZ2708" s="11"/>
      <c r="BA2708" s="11"/>
      <c r="BB2708" s="11"/>
      <c r="BC2708" s="11"/>
      <c r="BD2708" s="11"/>
      <c r="BE2708" s="11"/>
      <c r="BF2708" s="11"/>
      <c r="BG2708" s="11"/>
      <c r="BH2708" s="11"/>
      <c r="BI2708" s="11"/>
      <c r="BJ2708" s="11"/>
      <c r="BK2708" s="11"/>
      <c r="BL2708" s="11"/>
      <c r="BM2708" s="11"/>
      <c r="BN2708" s="11"/>
      <c r="BO2708" s="11"/>
      <c r="BP2708" s="11"/>
      <c r="BQ2708" s="11"/>
      <c r="BR2708" s="11"/>
      <c r="BS2708" s="11"/>
      <c r="BT2708" s="11"/>
      <c r="BU2708" s="11"/>
      <c r="BV2708" s="11"/>
      <c r="BW2708" s="11"/>
      <c r="BX2708"/>
      <c r="BY2708"/>
      <c r="BZ2708"/>
    </row>
    <row r="2709" spans="1:78" s="10" customFormat="1" x14ac:dyDescent="0.2">
      <c r="A2709" t="s">
        <v>853</v>
      </c>
      <c r="B2709"/>
      <c r="C2709" t="s">
        <v>1482</v>
      </c>
      <c r="D2709" t="s">
        <v>64</v>
      </c>
      <c r="E2709" t="s">
        <v>851</v>
      </c>
      <c r="F2709" t="s">
        <v>852</v>
      </c>
      <c r="G2709" t="s">
        <v>851</v>
      </c>
      <c r="H2709" t="s">
        <v>852</v>
      </c>
      <c r="I2709"/>
      <c r="J2709"/>
      <c r="K2709"/>
      <c r="L2709"/>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v>10.199999999999999</v>
      </c>
      <c r="AX2709">
        <v>7.4</v>
      </c>
      <c r="AY2709">
        <v>8.6</v>
      </c>
      <c r="AZ2709">
        <v>8.6</v>
      </c>
      <c r="BA2709"/>
      <c r="BB2709"/>
      <c r="BC2709"/>
      <c r="BD2709"/>
      <c r="BE2709"/>
      <c r="BF2709"/>
      <c r="BG2709"/>
      <c r="BH2709"/>
      <c r="BI2709"/>
      <c r="BJ2709"/>
      <c r="BK2709"/>
      <c r="BL2709"/>
      <c r="BM2709"/>
      <c r="BN2709"/>
      <c r="BO2709"/>
      <c r="BP2709"/>
      <c r="BQ2709"/>
      <c r="BR2709" t="s">
        <v>67</v>
      </c>
      <c r="BS2709"/>
      <c r="BT2709" t="s">
        <v>275</v>
      </c>
      <c r="BU2709">
        <v>17228</v>
      </c>
      <c r="BV2709" t="s">
        <v>60</v>
      </c>
      <c r="BW2709" t="s">
        <v>275</v>
      </c>
      <c r="BX2709"/>
      <c r="BY2709"/>
      <c r="BZ2709"/>
    </row>
    <row r="2710" spans="1:78" x14ac:dyDescent="0.2">
      <c r="A2710" t="s">
        <v>1755</v>
      </c>
      <c r="B2710" t="s">
        <v>322</v>
      </c>
      <c r="C2710" t="s">
        <v>1482</v>
      </c>
      <c r="D2710" t="s">
        <v>64</v>
      </c>
      <c r="E2710" t="s">
        <v>851</v>
      </c>
      <c r="F2710" t="s">
        <v>852</v>
      </c>
      <c r="G2710" t="s">
        <v>851</v>
      </c>
      <c r="H2710" t="s">
        <v>852</v>
      </c>
      <c r="L2710" t="s">
        <v>1756</v>
      </c>
      <c r="AS2710">
        <v>10.073</v>
      </c>
      <c r="AT2710">
        <v>5.9660000000000002</v>
      </c>
      <c r="AV2710">
        <v>5.9660000000000002</v>
      </c>
      <c r="BA2710">
        <v>10.715999999999999</v>
      </c>
      <c r="BB2710">
        <v>9.5909999999999993</v>
      </c>
      <c r="BC2710">
        <v>9.1199999999999992</v>
      </c>
      <c r="BD2710">
        <v>9.5909999999999993</v>
      </c>
      <c r="BE2710">
        <v>12.145</v>
      </c>
      <c r="BF2710">
        <v>9.1289999999999996</v>
      </c>
      <c r="BG2710">
        <v>7.29</v>
      </c>
      <c r="BH2710">
        <v>9.1289999999999996</v>
      </c>
      <c r="BR2710" t="s">
        <v>67</v>
      </c>
      <c r="BS2710" s="1">
        <v>44812</v>
      </c>
      <c r="BT2710" t="s">
        <v>1701</v>
      </c>
      <c r="BU2710">
        <v>1420</v>
      </c>
      <c r="BV2710" t="s">
        <v>60</v>
      </c>
      <c r="BW2710" t="s">
        <v>1701</v>
      </c>
    </row>
    <row r="2711" spans="1:78" x14ac:dyDescent="0.2">
      <c r="A2711" t="s">
        <v>1758</v>
      </c>
      <c r="C2711" t="s">
        <v>1482</v>
      </c>
      <c r="D2711" t="s">
        <v>64</v>
      </c>
      <c r="E2711" t="s">
        <v>851</v>
      </c>
      <c r="F2711" t="s">
        <v>852</v>
      </c>
      <c r="G2711" t="s">
        <v>851</v>
      </c>
      <c r="H2711" t="s">
        <v>852</v>
      </c>
      <c r="L2711" t="s">
        <v>1761</v>
      </c>
      <c r="BA2711">
        <v>11.811</v>
      </c>
      <c r="BB2711">
        <v>9.85</v>
      </c>
      <c r="BC2711">
        <v>958</v>
      </c>
      <c r="BD2711">
        <v>9.85</v>
      </c>
      <c r="BE2711">
        <v>12.4</v>
      </c>
      <c r="BF2711">
        <v>9</v>
      </c>
      <c r="BG2711">
        <v>7.1</v>
      </c>
      <c r="BQ2711" t="s">
        <v>1757</v>
      </c>
      <c r="BR2711" t="s">
        <v>67</v>
      </c>
      <c r="BS2711" s="1">
        <v>44812</v>
      </c>
      <c r="BT2711" t="s">
        <v>1701</v>
      </c>
      <c r="BU2711">
        <v>1420</v>
      </c>
    </row>
    <row r="2712" spans="1:78" x14ac:dyDescent="0.2">
      <c r="A2712" s="11" t="s">
        <v>1700</v>
      </c>
      <c r="B2712" s="11"/>
      <c r="C2712" s="11" t="s">
        <v>1482</v>
      </c>
      <c r="D2712" s="11" t="s">
        <v>64</v>
      </c>
      <c r="E2712" s="11" t="s">
        <v>851</v>
      </c>
      <c r="F2712" s="11" t="s">
        <v>574</v>
      </c>
      <c r="G2712" s="11" t="s">
        <v>851</v>
      </c>
      <c r="H2712" s="11" t="s">
        <v>574</v>
      </c>
      <c r="I2712" s="11"/>
      <c r="J2712" s="11"/>
      <c r="K2712" s="11"/>
      <c r="L2712" s="11"/>
      <c r="M2712" s="11"/>
      <c r="N2712" s="11"/>
      <c r="O2712" s="11"/>
      <c r="P2712" s="11"/>
      <c r="Q2712" s="11"/>
      <c r="R2712" s="11"/>
      <c r="S2712" s="11"/>
      <c r="T2712" s="11"/>
      <c r="U2712" s="11"/>
      <c r="V2712" s="11"/>
      <c r="W2712" s="11"/>
      <c r="X2712" s="11"/>
      <c r="Y2712" s="11"/>
      <c r="Z2712" s="11"/>
      <c r="AA2712" s="11"/>
      <c r="AB2712" s="11"/>
      <c r="AC2712" s="11"/>
      <c r="AD2712" s="11"/>
      <c r="AE2712" s="11"/>
      <c r="AF2712" s="11"/>
      <c r="AG2712" s="11"/>
      <c r="AH2712" s="11"/>
      <c r="AI2712" s="11"/>
      <c r="AJ2712" s="11"/>
      <c r="AK2712" s="11"/>
      <c r="AL2712" s="11"/>
      <c r="AM2712" s="11"/>
      <c r="AN2712" s="11"/>
      <c r="AO2712" s="11"/>
      <c r="AP2712" s="11"/>
      <c r="AQ2712" s="11"/>
      <c r="AR2712" s="11"/>
      <c r="AS2712" s="11"/>
      <c r="AT2712" s="11"/>
      <c r="AU2712" s="11"/>
      <c r="AV2712" s="11"/>
      <c r="AW2712" s="11"/>
      <c r="AX2712" s="11"/>
      <c r="AY2712" s="11"/>
      <c r="AZ2712" s="11"/>
      <c r="BA2712" s="11"/>
      <c r="BB2712" s="11"/>
      <c r="BC2712" s="11"/>
      <c r="BD2712" s="11"/>
      <c r="BE2712" s="11"/>
      <c r="BF2712" s="11"/>
      <c r="BG2712" s="11"/>
      <c r="BH2712" s="11"/>
      <c r="BI2712" s="11"/>
      <c r="BJ2712" s="11"/>
      <c r="BK2712" s="11"/>
      <c r="BL2712" s="11"/>
      <c r="BM2712" s="11"/>
      <c r="BN2712" s="11"/>
      <c r="BO2712" s="11"/>
      <c r="BP2712" s="11"/>
      <c r="BQ2712" s="11"/>
      <c r="BR2712" s="11"/>
      <c r="BS2712" s="11"/>
      <c r="BT2712" s="11"/>
      <c r="BU2712" s="11"/>
      <c r="BV2712" s="11"/>
      <c r="BW2712" s="11"/>
    </row>
    <row r="2713" spans="1:78" x14ac:dyDescent="0.2">
      <c r="A2713" t="s">
        <v>854</v>
      </c>
      <c r="B2713" t="s">
        <v>154</v>
      </c>
      <c r="C2713" t="s">
        <v>1482</v>
      </c>
      <c r="D2713" t="s">
        <v>64</v>
      </c>
      <c r="E2713" t="s">
        <v>851</v>
      </c>
      <c r="F2713" t="s">
        <v>574</v>
      </c>
      <c r="G2713" t="s">
        <v>855</v>
      </c>
      <c r="H2713" t="s">
        <v>574</v>
      </c>
      <c r="AS2713">
        <v>7.5</v>
      </c>
      <c r="AV2713">
        <v>5.5</v>
      </c>
      <c r="AW2713">
        <v>8.5</v>
      </c>
      <c r="AZ2713">
        <v>7.5</v>
      </c>
      <c r="BA2713">
        <v>10</v>
      </c>
      <c r="BD2713">
        <v>9</v>
      </c>
      <c r="BE2713">
        <v>10.5</v>
      </c>
      <c r="BH2713">
        <v>7.5</v>
      </c>
      <c r="BR2713" t="s">
        <v>67</v>
      </c>
      <c r="BS2713"/>
      <c r="BT2713" t="s">
        <v>345</v>
      </c>
      <c r="BU2713">
        <v>3142</v>
      </c>
      <c r="BV2713" t="s">
        <v>69</v>
      </c>
      <c r="BW2713" t="s">
        <v>345</v>
      </c>
    </row>
    <row r="2714" spans="1:78" x14ac:dyDescent="0.2">
      <c r="A2714" s="6"/>
      <c r="B2714" s="6"/>
      <c r="C2714" s="6" t="s">
        <v>1482</v>
      </c>
      <c r="D2714" s="6" t="s">
        <v>64</v>
      </c>
      <c r="E2714" s="6" t="s">
        <v>851</v>
      </c>
      <c r="F2714" s="6" t="s">
        <v>857</v>
      </c>
      <c r="G2714" s="6" t="s">
        <v>343</v>
      </c>
      <c r="H2714" s="6" t="s">
        <v>857</v>
      </c>
      <c r="I2714" s="6"/>
      <c r="J2714" s="6"/>
      <c r="K2714" s="6"/>
      <c r="L2714" s="6"/>
      <c r="M2714" s="6"/>
      <c r="N2714" s="6"/>
      <c r="O2714" s="6"/>
      <c r="P2714" s="6"/>
      <c r="Q2714" s="6"/>
      <c r="R2714" s="6"/>
      <c r="S2714" s="6"/>
      <c r="T2714" s="6"/>
      <c r="U2714" s="6"/>
      <c r="V2714" s="6"/>
      <c r="W2714" s="6"/>
      <c r="X2714" s="6"/>
      <c r="Y2714" s="6"/>
      <c r="Z2714" s="6"/>
      <c r="AA2714" s="6"/>
      <c r="AB2714" s="6"/>
      <c r="AC2714" s="6"/>
      <c r="AD2714" s="6"/>
      <c r="AE2714" s="6"/>
      <c r="AF2714" s="6"/>
      <c r="AG2714" s="6"/>
      <c r="AH2714" s="6"/>
      <c r="AI2714" s="6"/>
      <c r="AJ2714" s="6"/>
      <c r="AK2714" s="6"/>
      <c r="AL2714" s="6"/>
      <c r="AM2714" s="6"/>
      <c r="AN2714" s="6"/>
      <c r="AO2714" s="6"/>
      <c r="AP2714" s="6"/>
      <c r="AQ2714" s="6"/>
      <c r="AR2714" s="6"/>
      <c r="AS2714" s="6"/>
      <c r="AT2714" s="6"/>
      <c r="AU2714" s="6"/>
      <c r="AV2714" s="6"/>
      <c r="AW2714" s="6"/>
      <c r="AX2714" s="6"/>
      <c r="AY2714" s="6"/>
      <c r="AZ2714" s="6"/>
      <c r="BA2714" s="6"/>
      <c r="BB2714" s="6"/>
      <c r="BC2714" s="6"/>
      <c r="BD2714" s="6"/>
      <c r="BE2714" s="6"/>
      <c r="BF2714" s="6"/>
      <c r="BG2714" s="6"/>
      <c r="BH2714" s="6"/>
      <c r="BI2714" s="6">
        <v>16.5</v>
      </c>
      <c r="BJ2714" s="6"/>
      <c r="BK2714" s="6"/>
      <c r="BL2714" s="6"/>
      <c r="BM2714" s="6"/>
      <c r="BN2714" s="6"/>
      <c r="BO2714" s="6"/>
      <c r="BP2714" s="6"/>
      <c r="BQ2714" s="6"/>
      <c r="BR2714" s="6" t="s">
        <v>67</v>
      </c>
      <c r="BS2714" s="7">
        <v>44964</v>
      </c>
      <c r="BT2714" s="6" t="s">
        <v>3669</v>
      </c>
      <c r="BU2714" s="58" t="s">
        <v>3702</v>
      </c>
      <c r="BV2714" s="6"/>
      <c r="BW2714" s="6"/>
      <c r="BX2714" s="6"/>
      <c r="BY2714" s="6"/>
      <c r="BZ2714" s="6"/>
    </row>
    <row r="2715" spans="1:78" s="10" customFormat="1" x14ac:dyDescent="0.2">
      <c r="A2715" s="11" t="s">
        <v>1700</v>
      </c>
      <c r="B2715" s="11"/>
      <c r="C2715" s="11" t="s">
        <v>1482</v>
      </c>
      <c r="D2715" s="11" t="s">
        <v>64</v>
      </c>
      <c r="E2715" s="11" t="s">
        <v>851</v>
      </c>
      <c r="F2715" s="11" t="s">
        <v>857</v>
      </c>
      <c r="G2715" s="11" t="s">
        <v>851</v>
      </c>
      <c r="H2715" s="11" t="s">
        <v>1554</v>
      </c>
      <c r="I2715" s="11"/>
      <c r="J2715" s="11"/>
      <c r="K2715" s="11"/>
      <c r="L2715" s="11"/>
      <c r="M2715" s="11"/>
      <c r="N2715" s="11"/>
      <c r="O2715" s="11"/>
      <c r="P2715" s="11"/>
      <c r="Q2715" s="11"/>
      <c r="R2715" s="11"/>
      <c r="S2715" s="11"/>
      <c r="T2715" s="11"/>
      <c r="U2715" s="11"/>
      <c r="V2715" s="11"/>
      <c r="W2715" s="11"/>
      <c r="X2715" s="11"/>
      <c r="Y2715" s="11"/>
      <c r="Z2715" s="11"/>
      <c r="AA2715" s="11"/>
      <c r="AB2715" s="11"/>
      <c r="AC2715" s="11"/>
      <c r="AD2715" s="11"/>
      <c r="AE2715" s="11"/>
      <c r="AF2715" s="11"/>
      <c r="AG2715" s="11"/>
      <c r="AH2715" s="11"/>
      <c r="AI2715" s="11"/>
      <c r="AJ2715" s="11"/>
      <c r="AK2715" s="11"/>
      <c r="AL2715" s="11"/>
      <c r="AM2715" s="11"/>
      <c r="AN2715" s="11"/>
      <c r="AO2715" s="11"/>
      <c r="AP2715" s="11"/>
      <c r="AQ2715" s="11"/>
      <c r="AR2715" s="11"/>
      <c r="AS2715" s="11"/>
      <c r="AT2715" s="11"/>
      <c r="AU2715" s="11"/>
      <c r="AV2715" s="11"/>
      <c r="AW2715" s="11"/>
      <c r="AX2715" s="11"/>
      <c r="AY2715" s="11"/>
      <c r="AZ2715" s="11"/>
      <c r="BA2715" s="11"/>
      <c r="BB2715" s="11"/>
      <c r="BC2715" s="11"/>
      <c r="BD2715" s="11"/>
      <c r="BE2715" s="11"/>
      <c r="BF2715" s="11"/>
      <c r="BG2715" s="11"/>
      <c r="BH2715" s="11"/>
      <c r="BI2715" s="11"/>
      <c r="BJ2715" s="11"/>
      <c r="BK2715" s="11"/>
      <c r="BL2715" s="11"/>
      <c r="BM2715" s="11"/>
      <c r="BN2715" s="11"/>
      <c r="BO2715" s="11"/>
      <c r="BP2715" s="11"/>
      <c r="BQ2715" s="11"/>
      <c r="BR2715" s="11"/>
      <c r="BS2715" s="11"/>
      <c r="BT2715" s="11"/>
      <c r="BU2715" s="11"/>
      <c r="BV2715" s="11"/>
      <c r="BW2715" s="11"/>
      <c r="BX2715"/>
      <c r="BY2715"/>
      <c r="BZ2715"/>
    </row>
    <row r="2716" spans="1:78" s="10" customFormat="1" x14ac:dyDescent="0.2">
      <c r="A2716" s="6" t="s">
        <v>3674</v>
      </c>
      <c r="B2716" s="6" t="s">
        <v>63</v>
      </c>
      <c r="C2716" s="6" t="s">
        <v>1482</v>
      </c>
      <c r="D2716" s="6" t="s">
        <v>64</v>
      </c>
      <c r="E2716" s="6" t="s">
        <v>851</v>
      </c>
      <c r="F2716" s="6" t="s">
        <v>857</v>
      </c>
      <c r="G2716" s="6" t="s">
        <v>851</v>
      </c>
      <c r="H2716" s="6" t="s">
        <v>1554</v>
      </c>
      <c r="I2716" s="6"/>
      <c r="J2716" s="6"/>
      <c r="K2716" s="6"/>
      <c r="L2716" s="6"/>
      <c r="M2716" s="6"/>
      <c r="N2716" s="6"/>
      <c r="O2716" s="6"/>
      <c r="P2716" s="6"/>
      <c r="Q2716" s="6"/>
      <c r="R2716" s="6"/>
      <c r="S2716" s="6"/>
      <c r="T2716" s="6"/>
      <c r="U2716" s="6"/>
      <c r="V2716" s="6"/>
      <c r="W2716" s="6"/>
      <c r="X2716" s="6"/>
      <c r="Y2716" s="6"/>
      <c r="Z2716" s="6"/>
      <c r="AA2716" s="6"/>
      <c r="AB2716" s="6"/>
      <c r="AC2716" s="6"/>
      <c r="AD2716" s="6"/>
      <c r="AE2716" s="6"/>
      <c r="AF2716" s="6"/>
      <c r="AG2716" s="6"/>
      <c r="AH2716" s="6"/>
      <c r="AI2716" s="6"/>
      <c r="AJ2716" s="6"/>
      <c r="AK2716" s="6"/>
      <c r="AL2716" s="6"/>
      <c r="AM2716" s="6"/>
      <c r="AN2716" s="6"/>
      <c r="AO2716" s="6"/>
      <c r="AP2716" s="6"/>
      <c r="AQ2716" s="6"/>
      <c r="AR2716" s="6"/>
      <c r="AS2716" s="6"/>
      <c r="AT2716" s="6"/>
      <c r="AU2716" s="6"/>
      <c r="AV2716" s="6"/>
      <c r="AW2716" s="6"/>
      <c r="AX2716" s="6"/>
      <c r="AY2716" s="6"/>
      <c r="AZ2716" s="6"/>
      <c r="BA2716" s="6"/>
      <c r="BB2716" s="6"/>
      <c r="BC2716" s="6"/>
      <c r="BD2716" s="6"/>
      <c r="BE2716" s="6"/>
      <c r="BF2716" s="6"/>
      <c r="BG2716" s="6"/>
      <c r="BH2716" s="6"/>
      <c r="BI2716" s="6">
        <v>16</v>
      </c>
      <c r="BJ2716" s="6"/>
      <c r="BK2716" s="6"/>
      <c r="BL2716" s="6"/>
      <c r="BM2716" s="6"/>
      <c r="BN2716" s="6"/>
      <c r="BO2716" s="6"/>
      <c r="BP2716" s="6"/>
      <c r="BQ2716" s="6" t="s">
        <v>3675</v>
      </c>
      <c r="BR2716" s="6" t="s">
        <v>67</v>
      </c>
      <c r="BS2716" s="7">
        <v>44964</v>
      </c>
      <c r="BT2716" s="6" t="s">
        <v>2256</v>
      </c>
      <c r="BU2716" s="6">
        <v>82637</v>
      </c>
      <c r="BV2716" s="6"/>
      <c r="BW2716" s="6"/>
      <c r="BX2716" s="6"/>
      <c r="BY2716" s="6"/>
      <c r="BZ2716" s="6"/>
    </row>
    <row r="2717" spans="1:78" s="10" customFormat="1" x14ac:dyDescent="0.2">
      <c r="A2717" t="s">
        <v>2022</v>
      </c>
      <c r="B2717"/>
      <c r="C2717" t="s">
        <v>1482</v>
      </c>
      <c r="D2717" t="s">
        <v>64</v>
      </c>
      <c r="E2717" t="s">
        <v>851</v>
      </c>
      <c r="F2717" t="s">
        <v>857</v>
      </c>
      <c r="G2717" t="s">
        <v>851</v>
      </c>
      <c r="H2717" t="s">
        <v>1754</v>
      </c>
      <c r="I2717"/>
      <c r="J2717"/>
      <c r="K2717"/>
      <c r="L2717"/>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v>5.8</v>
      </c>
      <c r="AX2717">
        <v>4.3</v>
      </c>
      <c r="AY2717">
        <v>4.7</v>
      </c>
      <c r="AZ2717">
        <v>4.7</v>
      </c>
      <c r="BA2717">
        <v>6.4</v>
      </c>
      <c r="BB2717">
        <v>5.6</v>
      </c>
      <c r="BC2717">
        <v>5.3</v>
      </c>
      <c r="BD2717">
        <v>5.6</v>
      </c>
      <c r="BE2717"/>
      <c r="BF2717"/>
      <c r="BG2717"/>
      <c r="BH2717"/>
      <c r="BI2717"/>
      <c r="BJ2717"/>
      <c r="BK2717"/>
      <c r="BL2717"/>
      <c r="BM2717"/>
      <c r="BN2717"/>
      <c r="BO2717"/>
      <c r="BP2717"/>
      <c r="BQ2717"/>
      <c r="BR2717" t="s">
        <v>67</v>
      </c>
      <c r="BS2717" s="1">
        <v>44816</v>
      </c>
      <c r="BT2717" t="s">
        <v>1910</v>
      </c>
      <c r="BU2717">
        <v>2585</v>
      </c>
      <c r="BV2717"/>
      <c r="BW2717"/>
      <c r="BX2717"/>
      <c r="BY2717"/>
      <c r="BZ2717"/>
    </row>
    <row r="2718" spans="1:78" x14ac:dyDescent="0.2">
      <c r="A2718" t="s">
        <v>1750</v>
      </c>
      <c r="C2718" t="s">
        <v>1482</v>
      </c>
      <c r="D2718" t="s">
        <v>64</v>
      </c>
      <c r="E2718" t="s">
        <v>851</v>
      </c>
      <c r="F2718" t="s">
        <v>857</v>
      </c>
      <c r="G2718" t="s">
        <v>851</v>
      </c>
      <c r="H2718" t="s">
        <v>1754</v>
      </c>
      <c r="L2718" t="s">
        <v>1742</v>
      </c>
      <c r="BF2718">
        <v>3.74</v>
      </c>
      <c r="BH2718">
        <v>3.74</v>
      </c>
      <c r="BR2718" t="s">
        <v>67</v>
      </c>
      <c r="BS2718" s="1">
        <v>44812</v>
      </c>
      <c r="BT2718" t="s">
        <v>1701</v>
      </c>
      <c r="BU2718">
        <v>1420</v>
      </c>
    </row>
    <row r="2719" spans="1:78" s="10" customFormat="1" x14ac:dyDescent="0.2">
      <c r="A2719" t="s">
        <v>1752</v>
      </c>
      <c r="B2719"/>
      <c r="C2719" t="s">
        <v>1482</v>
      </c>
      <c r="D2719" t="s">
        <v>64</v>
      </c>
      <c r="E2719" t="s">
        <v>851</v>
      </c>
      <c r="F2719" t="s">
        <v>857</v>
      </c>
      <c r="G2719" t="s">
        <v>851</v>
      </c>
      <c r="H2719" t="s">
        <v>1754</v>
      </c>
      <c r="I2719"/>
      <c r="J2719"/>
      <c r="K2719"/>
      <c r="L2719" t="s">
        <v>1753</v>
      </c>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v>5.1379999999999999</v>
      </c>
      <c r="BB2719">
        <v>4.585</v>
      </c>
      <c r="BC2719">
        <v>4.6559999999999997</v>
      </c>
      <c r="BD2719">
        <v>4.6559999999999997</v>
      </c>
      <c r="BE2719"/>
      <c r="BF2719"/>
      <c r="BG2719"/>
      <c r="BH2719"/>
      <c r="BI2719"/>
      <c r="BJ2719"/>
      <c r="BK2719"/>
      <c r="BL2719"/>
      <c r="BM2719"/>
      <c r="BN2719"/>
      <c r="BO2719"/>
      <c r="BP2719"/>
      <c r="BQ2719"/>
      <c r="BR2719" t="s">
        <v>67</v>
      </c>
      <c r="BS2719" s="1">
        <v>44812</v>
      </c>
      <c r="BT2719" t="s">
        <v>1701</v>
      </c>
      <c r="BU2719">
        <v>1420</v>
      </c>
      <c r="BV2719"/>
      <c r="BW2719"/>
      <c r="BX2719"/>
      <c r="BY2719"/>
      <c r="BZ2719"/>
    </row>
    <row r="2720" spans="1:78" s="10" customFormat="1" x14ac:dyDescent="0.2">
      <c r="A2720" s="11" t="s">
        <v>1700</v>
      </c>
      <c r="B2720" s="11"/>
      <c r="C2720" s="11" t="s">
        <v>1482</v>
      </c>
      <c r="D2720" s="11" t="s">
        <v>64</v>
      </c>
      <c r="E2720" s="11" t="s">
        <v>851</v>
      </c>
      <c r="F2720" s="11" t="s">
        <v>857</v>
      </c>
      <c r="G2720" s="11" t="s">
        <v>851</v>
      </c>
      <c r="H2720" s="11" t="s">
        <v>857</v>
      </c>
      <c r="I2720" s="11"/>
      <c r="J2720" s="11"/>
      <c r="K2720" s="11"/>
      <c r="L2720" s="11"/>
      <c r="M2720" s="11"/>
      <c r="N2720" s="11"/>
      <c r="O2720" s="11"/>
      <c r="P2720" s="11"/>
      <c r="Q2720" s="11"/>
      <c r="R2720" s="11"/>
      <c r="S2720" s="11"/>
      <c r="T2720" s="11"/>
      <c r="U2720" s="11"/>
      <c r="V2720" s="11"/>
      <c r="W2720" s="11"/>
      <c r="X2720" s="11"/>
      <c r="Y2720" s="11"/>
      <c r="Z2720" s="11"/>
      <c r="AA2720" s="11"/>
      <c r="AB2720" s="11"/>
      <c r="AC2720" s="11"/>
      <c r="AD2720" s="11"/>
      <c r="AE2720" s="11"/>
      <c r="AF2720" s="11"/>
      <c r="AG2720" s="11"/>
      <c r="AH2720" s="11"/>
      <c r="AI2720" s="11"/>
      <c r="AJ2720" s="11"/>
      <c r="AK2720" s="11"/>
      <c r="AL2720" s="11"/>
      <c r="AM2720" s="11"/>
      <c r="AN2720" s="11"/>
      <c r="AO2720" s="11"/>
      <c r="AP2720" s="11"/>
      <c r="AQ2720" s="11"/>
      <c r="AR2720" s="11"/>
      <c r="AS2720" s="11"/>
      <c r="AT2720" s="11"/>
      <c r="AU2720" s="11"/>
      <c r="AV2720" s="11"/>
      <c r="AW2720" s="11"/>
      <c r="AX2720" s="11"/>
      <c r="AY2720" s="11"/>
      <c r="AZ2720" s="11"/>
      <c r="BA2720" s="11"/>
      <c r="BB2720" s="11"/>
      <c r="BC2720" s="11"/>
      <c r="BD2720" s="11"/>
      <c r="BE2720" s="11"/>
      <c r="BF2720" s="11"/>
      <c r="BG2720" s="11"/>
      <c r="BH2720" s="11"/>
      <c r="BI2720" s="11"/>
      <c r="BJ2720" s="11"/>
      <c r="BK2720" s="11"/>
      <c r="BL2720" s="11"/>
      <c r="BM2720" s="11"/>
      <c r="BN2720" s="11"/>
      <c r="BO2720" s="11"/>
      <c r="BP2720" s="11"/>
      <c r="BQ2720" s="11"/>
      <c r="BR2720" s="11"/>
      <c r="BS2720" s="11"/>
      <c r="BT2720" s="11"/>
      <c r="BU2720" s="11"/>
      <c r="BV2720" s="11"/>
      <c r="BW2720" s="11"/>
      <c r="BX2720"/>
      <c r="BY2720"/>
      <c r="BZ2720"/>
    </row>
    <row r="2721" spans="1:78" s="10" customFormat="1" x14ac:dyDescent="0.2">
      <c r="A2721" t="s">
        <v>856</v>
      </c>
      <c r="B2721"/>
      <c r="C2721" t="s">
        <v>1482</v>
      </c>
      <c r="D2721" t="s">
        <v>64</v>
      </c>
      <c r="E2721" t="s">
        <v>851</v>
      </c>
      <c r="F2721" t="s">
        <v>857</v>
      </c>
      <c r="G2721" t="s">
        <v>851</v>
      </c>
      <c r="H2721" t="s">
        <v>857</v>
      </c>
      <c r="I2721"/>
      <c r="J2721"/>
      <c r="K2721"/>
      <c r="L2721"/>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v>5.5</v>
      </c>
      <c r="AX2721">
        <v>3.7</v>
      </c>
      <c r="AY2721">
        <v>4.3</v>
      </c>
      <c r="AZ2721">
        <v>4.3</v>
      </c>
      <c r="BA2721">
        <v>5.8</v>
      </c>
      <c r="BB2721">
        <v>4.5999999999999996</v>
      </c>
      <c r="BC2721">
        <v>4.7</v>
      </c>
      <c r="BD2721">
        <v>4.7</v>
      </c>
      <c r="BE2721">
        <v>6.1</v>
      </c>
      <c r="BF2721">
        <v>3.8</v>
      </c>
      <c r="BG2721">
        <v>3.6</v>
      </c>
      <c r="BH2721">
        <v>3.8</v>
      </c>
      <c r="BI2721"/>
      <c r="BJ2721"/>
      <c r="BK2721"/>
      <c r="BL2721"/>
      <c r="BM2721"/>
      <c r="BN2721"/>
      <c r="BO2721"/>
      <c r="BP2721"/>
      <c r="BQ2721"/>
      <c r="BR2721" t="s">
        <v>67</v>
      </c>
      <c r="BS2721" s="1">
        <v>44798</v>
      </c>
      <c r="BT2721" t="s">
        <v>498</v>
      </c>
      <c r="BU2721">
        <v>831</v>
      </c>
      <c r="BV2721"/>
      <c r="BW2721"/>
      <c r="BX2721"/>
      <c r="BY2721"/>
      <c r="BZ2721"/>
    </row>
    <row r="2722" spans="1:78" s="10" customFormat="1" x14ac:dyDescent="0.2">
      <c r="A2722" t="s">
        <v>2020</v>
      </c>
      <c r="B2722"/>
      <c r="C2722" t="s">
        <v>1482</v>
      </c>
      <c r="D2722" t="s">
        <v>64</v>
      </c>
      <c r="E2722" t="s">
        <v>851</v>
      </c>
      <c r="F2722" t="s">
        <v>857</v>
      </c>
      <c r="G2722" t="s">
        <v>851</v>
      </c>
      <c r="H2722" t="s">
        <v>857</v>
      </c>
      <c r="I2722"/>
      <c r="J2722"/>
      <c r="K2722"/>
      <c r="L2722"/>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v>6.5</v>
      </c>
      <c r="BB2722">
        <v>5</v>
      </c>
      <c r="BC2722">
        <v>5.3</v>
      </c>
      <c r="BD2722">
        <v>5.3</v>
      </c>
      <c r="BE2722"/>
      <c r="BF2722"/>
      <c r="BG2722"/>
      <c r="BH2722"/>
      <c r="BI2722"/>
      <c r="BJ2722"/>
      <c r="BK2722"/>
      <c r="BL2722"/>
      <c r="BM2722"/>
      <c r="BN2722"/>
      <c r="BO2722"/>
      <c r="BP2722"/>
      <c r="BQ2722"/>
      <c r="BR2722" t="s">
        <v>67</v>
      </c>
      <c r="BS2722" s="1">
        <v>44816</v>
      </c>
      <c r="BT2722" t="s">
        <v>1910</v>
      </c>
      <c r="BU2722">
        <v>2585</v>
      </c>
      <c r="BV2722"/>
      <c r="BW2722"/>
      <c r="BX2722"/>
      <c r="BY2722"/>
      <c r="BZ2722"/>
    </row>
    <row r="2723" spans="1:78" s="10" customFormat="1" x14ac:dyDescent="0.2">
      <c r="A2723" t="s">
        <v>2021</v>
      </c>
      <c r="B2723"/>
      <c r="C2723" t="s">
        <v>1482</v>
      </c>
      <c r="D2723" t="s">
        <v>64</v>
      </c>
      <c r="E2723" t="s">
        <v>851</v>
      </c>
      <c r="F2723" t="s">
        <v>857</v>
      </c>
      <c r="G2723" t="s">
        <v>851</v>
      </c>
      <c r="H2723" t="s">
        <v>857</v>
      </c>
      <c r="I2723"/>
      <c r="J2723"/>
      <c r="K2723"/>
      <c r="L2723"/>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v>5.7</v>
      </c>
      <c r="AX2723">
        <v>3.8</v>
      </c>
      <c r="AY2723">
        <v>3.9</v>
      </c>
      <c r="AZ2723">
        <v>3.9</v>
      </c>
      <c r="BA2723">
        <v>5.6</v>
      </c>
      <c r="BB2723">
        <v>4.4000000000000004</v>
      </c>
      <c r="BC2723">
        <v>4.3</v>
      </c>
      <c r="BD2723">
        <v>4.4000000000000004</v>
      </c>
      <c r="BE2723">
        <v>5.8</v>
      </c>
      <c r="BF2723">
        <v>3.7</v>
      </c>
      <c r="BG2723">
        <v>3.3</v>
      </c>
      <c r="BH2723">
        <v>3.7</v>
      </c>
      <c r="BI2723"/>
      <c r="BJ2723"/>
      <c r="BK2723"/>
      <c r="BL2723"/>
      <c r="BM2723"/>
      <c r="BN2723"/>
      <c r="BO2723"/>
      <c r="BP2723"/>
      <c r="BQ2723"/>
      <c r="BR2723" t="s">
        <v>67</v>
      </c>
      <c r="BS2723" s="1">
        <v>44816</v>
      </c>
      <c r="BT2723" t="s">
        <v>1910</v>
      </c>
      <c r="BU2723">
        <v>2585</v>
      </c>
      <c r="BV2723"/>
      <c r="BW2723"/>
      <c r="BX2723"/>
      <c r="BY2723"/>
      <c r="BZ2723"/>
    </row>
    <row r="2724" spans="1:78" s="10" customFormat="1" x14ac:dyDescent="0.2">
      <c r="A2724" t="s">
        <v>861</v>
      </c>
      <c r="B2724"/>
      <c r="C2724" t="s">
        <v>1482</v>
      </c>
      <c r="D2724" t="s">
        <v>64</v>
      </c>
      <c r="E2724" t="s">
        <v>851</v>
      </c>
      <c r="F2724" t="s">
        <v>857</v>
      </c>
      <c r="G2724" t="s">
        <v>851</v>
      </c>
      <c r="H2724" t="s">
        <v>857</v>
      </c>
      <c r="I2724"/>
      <c r="J2724"/>
      <c r="K2724"/>
      <c r="L272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v>4.5999999999999996</v>
      </c>
      <c r="BA2724">
        <v>6.2</v>
      </c>
      <c r="BB2724">
        <v>5.5</v>
      </c>
      <c r="BC2724">
        <v>5.4</v>
      </c>
      <c r="BD2724">
        <v>5.5</v>
      </c>
      <c r="BE2724">
        <v>6.5</v>
      </c>
      <c r="BF2724">
        <v>4.3</v>
      </c>
      <c r="BG2724"/>
      <c r="BH2724">
        <v>4.3</v>
      </c>
      <c r="BI2724"/>
      <c r="BJ2724"/>
      <c r="BK2724"/>
      <c r="BL2724"/>
      <c r="BM2724"/>
      <c r="BN2724"/>
      <c r="BO2724"/>
      <c r="BP2724"/>
      <c r="BQ2724" t="s">
        <v>862</v>
      </c>
      <c r="BR2724" t="s">
        <v>67</v>
      </c>
      <c r="BS2724" s="1">
        <v>44798</v>
      </c>
      <c r="BT2724" t="s">
        <v>498</v>
      </c>
      <c r="BU2724">
        <v>831</v>
      </c>
      <c r="BV2724" t="s">
        <v>60</v>
      </c>
      <c r="BW2724" t="s">
        <v>498</v>
      </c>
      <c r="BX2724"/>
      <c r="BY2724"/>
      <c r="BZ2724"/>
    </row>
    <row r="2725" spans="1:78" s="10" customFormat="1" x14ac:dyDescent="0.2">
      <c r="A2725" s="11" t="s">
        <v>1700</v>
      </c>
      <c r="B2725" s="11"/>
      <c r="C2725" s="11" t="s">
        <v>1482</v>
      </c>
      <c r="D2725" s="11" t="s">
        <v>64</v>
      </c>
      <c r="E2725" s="11" t="s">
        <v>851</v>
      </c>
      <c r="F2725" s="11" t="s">
        <v>857</v>
      </c>
      <c r="G2725" s="11" t="s">
        <v>859</v>
      </c>
      <c r="H2725" s="11" t="s">
        <v>860</v>
      </c>
      <c r="I2725" s="11"/>
      <c r="J2725" s="11"/>
      <c r="K2725" s="11"/>
      <c r="L2725" s="11"/>
      <c r="M2725" s="11"/>
      <c r="N2725" s="11"/>
      <c r="O2725" s="11"/>
      <c r="P2725" s="11"/>
      <c r="Q2725" s="11"/>
      <c r="R2725" s="11"/>
      <c r="S2725" s="11"/>
      <c r="T2725" s="11"/>
      <c r="U2725" s="11"/>
      <c r="V2725" s="11"/>
      <c r="W2725" s="11"/>
      <c r="X2725" s="11"/>
      <c r="Y2725" s="11"/>
      <c r="Z2725" s="11"/>
      <c r="AA2725" s="11"/>
      <c r="AB2725" s="11"/>
      <c r="AC2725" s="11"/>
      <c r="AD2725" s="11"/>
      <c r="AE2725" s="11"/>
      <c r="AF2725" s="11"/>
      <c r="AG2725" s="11"/>
      <c r="AH2725" s="11"/>
      <c r="AI2725" s="11"/>
      <c r="AJ2725" s="11"/>
      <c r="AK2725" s="11"/>
      <c r="AL2725" s="11"/>
      <c r="AM2725" s="11"/>
      <c r="AN2725" s="11"/>
      <c r="AO2725" s="11"/>
      <c r="AP2725" s="11"/>
      <c r="AQ2725" s="11"/>
      <c r="AR2725" s="11"/>
      <c r="AS2725" s="11"/>
      <c r="AT2725" s="11"/>
      <c r="AU2725" s="11"/>
      <c r="AV2725" s="11"/>
      <c r="AW2725" s="11"/>
      <c r="AX2725" s="11"/>
      <c r="AY2725" s="11"/>
      <c r="AZ2725" s="11"/>
      <c r="BA2725" s="11"/>
      <c r="BB2725" s="11"/>
      <c r="BC2725" s="11"/>
      <c r="BD2725" s="11"/>
      <c r="BE2725" s="11"/>
      <c r="BF2725" s="11"/>
      <c r="BG2725" s="11"/>
      <c r="BH2725" s="11"/>
      <c r="BI2725" s="11"/>
      <c r="BJ2725" s="11"/>
      <c r="BK2725" s="11"/>
      <c r="BL2725" s="11"/>
      <c r="BM2725" s="11"/>
      <c r="BN2725" s="11"/>
      <c r="BO2725" s="11"/>
      <c r="BP2725" s="11"/>
      <c r="BQ2725" s="11"/>
      <c r="BR2725" s="11"/>
      <c r="BS2725" s="11"/>
      <c r="BT2725" s="11"/>
      <c r="BU2725" s="11"/>
      <c r="BV2725" s="11"/>
      <c r="BW2725" s="11"/>
      <c r="BX2725"/>
      <c r="BY2725"/>
      <c r="BZ2725"/>
    </row>
    <row r="2726" spans="1:78" s="10" customFormat="1" x14ac:dyDescent="0.2">
      <c r="A2726" t="s">
        <v>858</v>
      </c>
      <c r="B2726" t="s">
        <v>322</v>
      </c>
      <c r="C2726" t="s">
        <v>1482</v>
      </c>
      <c r="D2726" t="s">
        <v>64</v>
      </c>
      <c r="E2726" t="s">
        <v>851</v>
      </c>
      <c r="F2726" t="s">
        <v>857</v>
      </c>
      <c r="G2726" t="s">
        <v>859</v>
      </c>
      <c r="H2726" t="s">
        <v>860</v>
      </c>
      <c r="I2726"/>
      <c r="J2726"/>
      <c r="K2726"/>
      <c r="L2726"/>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v>3.8</v>
      </c>
      <c r="BD2726">
        <v>3.8</v>
      </c>
      <c r="BE2726">
        <v>5.5</v>
      </c>
      <c r="BF2726">
        <v>3.6</v>
      </c>
      <c r="BG2726">
        <v>3.2</v>
      </c>
      <c r="BH2726">
        <v>3.6</v>
      </c>
      <c r="BI2726"/>
      <c r="BJ2726"/>
      <c r="BK2726"/>
      <c r="BL2726"/>
      <c r="BM2726"/>
      <c r="BN2726"/>
      <c r="BO2726"/>
      <c r="BP2726"/>
      <c r="BQ2726"/>
      <c r="BR2726" t="s">
        <v>58</v>
      </c>
      <c r="BS2726" s="1">
        <v>44819</v>
      </c>
      <c r="BT2726" t="s">
        <v>59</v>
      </c>
      <c r="BU2726">
        <v>3485</v>
      </c>
      <c r="BV2726" t="s">
        <v>60</v>
      </c>
      <c r="BW2726" t="s">
        <v>59</v>
      </c>
      <c r="BX2726"/>
      <c r="BY2726"/>
      <c r="BZ2726"/>
    </row>
    <row r="2727" spans="1:78" s="10" customFormat="1" x14ac:dyDescent="0.2">
      <c r="A2727" s="11" t="s">
        <v>1700</v>
      </c>
      <c r="B2727" s="11"/>
      <c r="C2727" s="11" t="s">
        <v>1482</v>
      </c>
      <c r="D2727" s="11" t="s">
        <v>64</v>
      </c>
      <c r="E2727" s="11" t="s">
        <v>851</v>
      </c>
      <c r="F2727" s="11" t="s">
        <v>857</v>
      </c>
      <c r="G2727" s="11" t="s">
        <v>1255</v>
      </c>
      <c r="H2727" s="11" t="s">
        <v>1553</v>
      </c>
      <c r="I2727" s="11"/>
      <c r="J2727" s="11"/>
      <c r="K2727" s="11"/>
      <c r="L2727" s="11"/>
      <c r="M2727" s="11"/>
      <c r="N2727" s="11"/>
      <c r="O2727" s="11"/>
      <c r="P2727" s="11"/>
      <c r="Q2727" s="11"/>
      <c r="R2727" s="11"/>
      <c r="S2727" s="11"/>
      <c r="T2727" s="11"/>
      <c r="U2727" s="11"/>
      <c r="V2727" s="11"/>
      <c r="W2727" s="11"/>
      <c r="X2727" s="11"/>
      <c r="Y2727" s="11"/>
      <c r="Z2727" s="11"/>
      <c r="AA2727" s="11"/>
      <c r="AB2727" s="11"/>
      <c r="AC2727" s="11"/>
      <c r="AD2727" s="11"/>
      <c r="AE2727" s="11"/>
      <c r="AF2727" s="11"/>
      <c r="AG2727" s="11"/>
      <c r="AH2727" s="11"/>
      <c r="AI2727" s="11"/>
      <c r="AJ2727" s="11"/>
      <c r="AK2727" s="11"/>
      <c r="AL2727" s="11"/>
      <c r="AM2727" s="11"/>
      <c r="AN2727" s="11"/>
      <c r="AO2727" s="11"/>
      <c r="AP2727" s="11"/>
      <c r="AQ2727" s="11"/>
      <c r="AR2727" s="11"/>
      <c r="AS2727" s="11"/>
      <c r="AT2727" s="11"/>
      <c r="AU2727" s="11"/>
      <c r="AV2727" s="11"/>
      <c r="AW2727" s="11"/>
      <c r="AX2727" s="11"/>
      <c r="AY2727" s="11"/>
      <c r="AZ2727" s="11"/>
      <c r="BA2727" s="11"/>
      <c r="BB2727" s="11"/>
      <c r="BC2727" s="11"/>
      <c r="BD2727" s="11"/>
      <c r="BE2727" s="11"/>
      <c r="BF2727" s="11"/>
      <c r="BG2727" s="11"/>
      <c r="BH2727" s="11"/>
      <c r="BI2727" s="11"/>
      <c r="BJ2727" s="11"/>
      <c r="BK2727" s="11"/>
      <c r="BL2727" s="11"/>
      <c r="BM2727" s="11"/>
      <c r="BN2727" s="11"/>
      <c r="BO2727" s="11"/>
      <c r="BP2727" s="11"/>
      <c r="BQ2727" s="11"/>
      <c r="BR2727" s="11"/>
      <c r="BS2727" s="11"/>
      <c r="BT2727" s="11"/>
      <c r="BU2727" s="11"/>
      <c r="BV2727" s="11"/>
      <c r="BW2727" s="11"/>
      <c r="BX2727"/>
      <c r="BY2727"/>
      <c r="BZ2727"/>
    </row>
    <row r="2728" spans="1:78" s="10" customFormat="1" ht="18" x14ac:dyDescent="0.2">
      <c r="A2728" s="6" t="s">
        <v>2253</v>
      </c>
      <c r="B2728" s="6" t="s">
        <v>322</v>
      </c>
      <c r="C2728" s="6" t="s">
        <v>1482</v>
      </c>
      <c r="D2728" s="6" t="s">
        <v>64</v>
      </c>
      <c r="E2728" s="6" t="s">
        <v>851</v>
      </c>
      <c r="F2728" s="6" t="s">
        <v>857</v>
      </c>
      <c r="G2728" s="6" t="s">
        <v>1255</v>
      </c>
      <c r="H2728" s="6" t="s">
        <v>1553</v>
      </c>
      <c r="I2728" s="6"/>
      <c r="J2728" s="6"/>
      <c r="K2728" s="6"/>
      <c r="L2728" s="6"/>
      <c r="M2728" s="6"/>
      <c r="N2728" s="6"/>
      <c r="O2728" s="6"/>
      <c r="P2728" s="6"/>
      <c r="Q2728" s="6"/>
      <c r="R2728" s="6"/>
      <c r="S2728" s="6"/>
      <c r="T2728" s="6"/>
      <c r="U2728" s="6"/>
      <c r="V2728" s="6"/>
      <c r="W2728" s="6"/>
      <c r="X2728" s="6"/>
      <c r="Y2728" s="6"/>
      <c r="Z2728" s="6"/>
      <c r="AA2728" s="6"/>
      <c r="AB2728" s="6"/>
      <c r="AC2728" s="6"/>
      <c r="AD2728" s="6"/>
      <c r="AE2728" s="6"/>
      <c r="AF2728" s="6"/>
      <c r="AG2728" s="6"/>
      <c r="AH2728" s="6"/>
      <c r="AI2728" s="6"/>
      <c r="AJ2728" s="6"/>
      <c r="AK2728" s="6"/>
      <c r="AL2728" s="6"/>
      <c r="AM2728" s="6"/>
      <c r="AN2728" s="6"/>
      <c r="AO2728" s="6"/>
      <c r="AP2728" s="6"/>
      <c r="AQ2728" s="6"/>
      <c r="AR2728" s="6"/>
      <c r="AS2728" s="6"/>
      <c r="AT2728" s="6"/>
      <c r="AU2728" s="6"/>
      <c r="AV2728" s="6"/>
      <c r="AW2728" s="6"/>
      <c r="AX2728" s="6"/>
      <c r="AY2728" s="6"/>
      <c r="AZ2728" s="6"/>
      <c r="BA2728" s="6"/>
      <c r="BB2728" s="6"/>
      <c r="BC2728" s="6"/>
      <c r="BD2728" s="6"/>
      <c r="BE2728" s="6"/>
      <c r="BF2728" s="6"/>
      <c r="BG2728" s="6"/>
      <c r="BH2728" s="6"/>
      <c r="BI2728" s="6"/>
      <c r="BJ2728" s="6"/>
      <c r="BK2728" s="6"/>
      <c r="BL2728" s="6"/>
      <c r="BM2728" s="6"/>
      <c r="BN2728" s="6"/>
      <c r="BO2728" s="6"/>
      <c r="BP2728" s="6"/>
      <c r="BQ2728" s="6" t="s">
        <v>3673</v>
      </c>
      <c r="BR2728" s="6" t="s">
        <v>67</v>
      </c>
      <c r="BS2728" s="7">
        <v>44820</v>
      </c>
      <c r="BT2728" s="6" t="s">
        <v>2256</v>
      </c>
      <c r="BU2728" s="28">
        <v>82637</v>
      </c>
      <c r="BV2728" s="6"/>
      <c r="BW2728" s="6"/>
      <c r="BX2728"/>
      <c r="BY2728"/>
      <c r="BZ2728"/>
    </row>
    <row r="2729" spans="1:78" s="10" customFormat="1" ht="18" x14ac:dyDescent="0.2">
      <c r="A2729" s="6" t="s">
        <v>2255</v>
      </c>
      <c r="B2729" s="6" t="s">
        <v>322</v>
      </c>
      <c r="C2729" s="6" t="s">
        <v>1482</v>
      </c>
      <c r="D2729" s="6" t="s">
        <v>64</v>
      </c>
      <c r="E2729" s="6" t="s">
        <v>851</v>
      </c>
      <c r="F2729" s="6" t="s">
        <v>857</v>
      </c>
      <c r="G2729" s="6" t="s">
        <v>1255</v>
      </c>
      <c r="H2729" s="6" t="s">
        <v>857</v>
      </c>
      <c r="I2729" s="6"/>
      <c r="J2729" s="6"/>
      <c r="K2729" s="6"/>
      <c r="L2729" s="6"/>
      <c r="M2729" s="6"/>
      <c r="N2729" s="6"/>
      <c r="O2729" s="6"/>
      <c r="P2729" s="6"/>
      <c r="Q2729" s="6"/>
      <c r="R2729" s="6"/>
      <c r="S2729" s="6"/>
      <c r="T2729" s="6"/>
      <c r="U2729" s="6"/>
      <c r="V2729" s="6"/>
      <c r="W2729" s="6"/>
      <c r="X2729" s="6"/>
      <c r="Y2729" s="6"/>
      <c r="Z2729" s="6"/>
      <c r="AA2729" s="6"/>
      <c r="AB2729" s="6"/>
      <c r="AC2729" s="6"/>
      <c r="AD2729" s="6"/>
      <c r="AE2729" s="6"/>
      <c r="AF2729" s="6"/>
      <c r="AG2729" s="6"/>
      <c r="AH2729" s="6"/>
      <c r="AI2729" s="6"/>
      <c r="AJ2729" s="6"/>
      <c r="AK2729" s="6"/>
      <c r="AL2729" s="6"/>
      <c r="AM2729" s="6"/>
      <c r="AN2729" s="6"/>
      <c r="AO2729" s="6"/>
      <c r="AP2729" s="6"/>
      <c r="AQ2729" s="6"/>
      <c r="AR2729" s="6"/>
      <c r="AS2729" s="6"/>
      <c r="AT2729" s="6"/>
      <c r="AU2729" s="6"/>
      <c r="AV2729" s="6"/>
      <c r="AW2729" s="6"/>
      <c r="AX2729" s="6"/>
      <c r="AY2729" s="6"/>
      <c r="AZ2729" s="6"/>
      <c r="BA2729" s="6"/>
      <c r="BB2729" s="6"/>
      <c r="BC2729" s="6"/>
      <c r="BD2729" s="6"/>
      <c r="BE2729" s="6"/>
      <c r="BF2729" s="6"/>
      <c r="BG2729" s="6"/>
      <c r="BH2729" s="6"/>
      <c r="BI2729" s="6"/>
      <c r="BJ2729" s="6"/>
      <c r="BK2729" s="6"/>
      <c r="BL2729" s="6"/>
      <c r="BM2729" s="6"/>
      <c r="BN2729" s="6"/>
      <c r="BO2729" s="6"/>
      <c r="BP2729" s="6"/>
      <c r="BQ2729" s="6"/>
      <c r="BR2729" s="6" t="s">
        <v>67</v>
      </c>
      <c r="BS2729" s="7">
        <v>44820</v>
      </c>
      <c r="BT2729" s="6" t="s">
        <v>2256</v>
      </c>
      <c r="BU2729" s="28">
        <v>82637</v>
      </c>
      <c r="BV2729" s="6" t="s">
        <v>60</v>
      </c>
      <c r="BW2729" s="6" t="s">
        <v>2256</v>
      </c>
      <c r="BX2729"/>
      <c r="BY2729"/>
      <c r="BZ2729"/>
    </row>
    <row r="2730" spans="1:78" s="10" customFormat="1" ht="18" x14ac:dyDescent="0.2">
      <c r="A2730" s="6" t="s">
        <v>2257</v>
      </c>
      <c r="B2730" s="6"/>
      <c r="C2730" s="6" t="s">
        <v>1482</v>
      </c>
      <c r="D2730" s="6" t="s">
        <v>64</v>
      </c>
      <c r="E2730" s="6" t="s">
        <v>851</v>
      </c>
      <c r="F2730" s="6" t="s">
        <v>857</v>
      </c>
      <c r="G2730" s="6" t="s">
        <v>1255</v>
      </c>
      <c r="H2730" s="6" t="s">
        <v>857</v>
      </c>
      <c r="I2730" s="6"/>
      <c r="J2730" s="6"/>
      <c r="K2730" s="6"/>
      <c r="L2730" s="6"/>
      <c r="M2730" s="6"/>
      <c r="N2730" s="6"/>
      <c r="O2730" s="6"/>
      <c r="P2730" s="6"/>
      <c r="Q2730" s="6"/>
      <c r="R2730" s="6"/>
      <c r="S2730" s="6"/>
      <c r="T2730" s="6"/>
      <c r="U2730" s="6"/>
      <c r="V2730" s="6"/>
      <c r="W2730" s="6"/>
      <c r="X2730" s="6"/>
      <c r="Y2730" s="6"/>
      <c r="Z2730" s="6"/>
      <c r="AA2730" s="6"/>
      <c r="AB2730" s="6"/>
      <c r="AC2730" s="6"/>
      <c r="AD2730" s="6"/>
      <c r="AE2730" s="6"/>
      <c r="AF2730" s="6"/>
      <c r="AG2730" s="6"/>
      <c r="AH2730" s="6"/>
      <c r="AI2730" s="6"/>
      <c r="AJ2730" s="6"/>
      <c r="AK2730" s="6"/>
      <c r="AL2730" s="6"/>
      <c r="AM2730" s="6"/>
      <c r="AN2730" s="6"/>
      <c r="AO2730" s="6"/>
      <c r="AP2730" s="6"/>
      <c r="AQ2730" s="6"/>
      <c r="AR2730" s="6"/>
      <c r="AS2730" s="6"/>
      <c r="AT2730" s="6"/>
      <c r="AU2730" s="6"/>
      <c r="AV2730" s="6"/>
      <c r="AW2730" s="6"/>
      <c r="AX2730" s="6"/>
      <c r="AY2730" s="6"/>
      <c r="AZ2730" s="6"/>
      <c r="BA2730" s="6"/>
      <c r="BB2730" s="6"/>
      <c r="BC2730" s="6"/>
      <c r="BD2730" s="6"/>
      <c r="BE2730" s="6"/>
      <c r="BF2730" s="6"/>
      <c r="BG2730" s="6"/>
      <c r="BH2730" s="6"/>
      <c r="BI2730" s="6"/>
      <c r="BJ2730" s="6"/>
      <c r="BK2730" s="6"/>
      <c r="BL2730" s="6"/>
      <c r="BM2730" s="6"/>
      <c r="BN2730" s="6"/>
      <c r="BO2730" s="6"/>
      <c r="BP2730" s="6"/>
      <c r="BQ2730" s="6"/>
      <c r="BR2730" s="6" t="s">
        <v>67</v>
      </c>
      <c r="BS2730" s="7">
        <v>44820</v>
      </c>
      <c r="BT2730" s="6" t="s">
        <v>2256</v>
      </c>
      <c r="BU2730" s="28">
        <v>82637</v>
      </c>
      <c r="BV2730" s="6" t="s">
        <v>60</v>
      </c>
      <c r="BW2730" s="6" t="s">
        <v>2256</v>
      </c>
      <c r="BX2730"/>
      <c r="BY2730"/>
      <c r="BZ2730"/>
    </row>
    <row r="2731" spans="1:78" s="10" customFormat="1" x14ac:dyDescent="0.2">
      <c r="A2731" s="10" t="s">
        <v>2153</v>
      </c>
      <c r="C2731" s="10" t="s">
        <v>1482</v>
      </c>
      <c r="D2731" s="10" t="s">
        <v>64</v>
      </c>
      <c r="E2731" s="10" t="s">
        <v>851</v>
      </c>
      <c r="F2731" s="10" t="s">
        <v>1556</v>
      </c>
      <c r="G2731" s="10" t="s">
        <v>2152</v>
      </c>
      <c r="H2731" s="10" t="s">
        <v>1556</v>
      </c>
      <c r="BR2731" s="10" t="s">
        <v>67</v>
      </c>
      <c r="BS2731" s="12">
        <v>44819</v>
      </c>
      <c r="BT2731" s="10" t="s">
        <v>200</v>
      </c>
      <c r="BU2731" s="10">
        <v>7016</v>
      </c>
      <c r="BV2731" s="10" t="s">
        <v>69</v>
      </c>
      <c r="BW2731" s="10" t="s">
        <v>200</v>
      </c>
      <c r="BX2731"/>
      <c r="BY2731"/>
      <c r="BZ2731"/>
    </row>
    <row r="2732" spans="1:78" s="10" customFormat="1" x14ac:dyDescent="0.2">
      <c r="A2732" t="s">
        <v>853</v>
      </c>
      <c r="B2732"/>
      <c r="C2732" t="s">
        <v>1482</v>
      </c>
      <c r="D2732" t="s">
        <v>64</v>
      </c>
      <c r="E2732" t="s">
        <v>851</v>
      </c>
      <c r="F2732" t="s">
        <v>1556</v>
      </c>
      <c r="G2732" t="s">
        <v>851</v>
      </c>
      <c r="H2732" t="s">
        <v>2023</v>
      </c>
      <c r="I2732"/>
      <c r="J2732"/>
      <c r="K2732"/>
      <c r="L2732"/>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v>10.3</v>
      </c>
      <c r="AX2732">
        <v>7.4</v>
      </c>
      <c r="AY2732">
        <v>8.6999999999999993</v>
      </c>
      <c r="AZ2732">
        <v>8.6999999999999993</v>
      </c>
      <c r="BA2732"/>
      <c r="BB2732"/>
      <c r="BC2732"/>
      <c r="BD2732"/>
      <c r="BE2732"/>
      <c r="BF2732"/>
      <c r="BG2732"/>
      <c r="BH2732"/>
      <c r="BI2732"/>
      <c r="BJ2732"/>
      <c r="BK2732"/>
      <c r="BL2732"/>
      <c r="BM2732"/>
      <c r="BN2732"/>
      <c r="BO2732"/>
      <c r="BP2732"/>
      <c r="BQ2732"/>
      <c r="BR2732" t="s">
        <v>67</v>
      </c>
      <c r="BS2732" s="1">
        <v>44816</v>
      </c>
      <c r="BT2732" t="s">
        <v>1910</v>
      </c>
      <c r="BU2732">
        <v>2585</v>
      </c>
      <c r="BV2732"/>
      <c r="BW2732"/>
      <c r="BX2732"/>
      <c r="BY2732"/>
      <c r="BZ2732"/>
    </row>
    <row r="2733" spans="1:78" s="10" customFormat="1" x14ac:dyDescent="0.2">
      <c r="A2733" s="11" t="s">
        <v>1700</v>
      </c>
      <c r="B2733" s="11"/>
      <c r="C2733" s="11" t="s">
        <v>1482</v>
      </c>
      <c r="D2733" s="11" t="s">
        <v>64</v>
      </c>
      <c r="E2733" s="11" t="s">
        <v>851</v>
      </c>
      <c r="F2733" s="11" t="s">
        <v>1556</v>
      </c>
      <c r="G2733" s="11" t="s">
        <v>851</v>
      </c>
      <c r="H2733" s="11" t="s">
        <v>1556</v>
      </c>
      <c r="I2733" s="11"/>
      <c r="J2733" s="11"/>
      <c r="K2733" s="11"/>
      <c r="L2733" s="11"/>
      <c r="M2733" s="11"/>
      <c r="N2733" s="11"/>
      <c r="O2733" s="11"/>
      <c r="P2733" s="11"/>
      <c r="Q2733" s="11"/>
      <c r="R2733" s="11"/>
      <c r="S2733" s="11"/>
      <c r="T2733" s="11"/>
      <c r="U2733" s="11"/>
      <c r="V2733" s="11"/>
      <c r="W2733" s="11"/>
      <c r="X2733" s="11"/>
      <c r="Y2733" s="11"/>
      <c r="Z2733" s="11"/>
      <c r="AA2733" s="11"/>
      <c r="AB2733" s="11"/>
      <c r="AC2733" s="11"/>
      <c r="AD2733" s="11"/>
      <c r="AE2733" s="11"/>
      <c r="AF2733" s="11"/>
      <c r="AG2733" s="11"/>
      <c r="AH2733" s="11"/>
      <c r="AI2733" s="11"/>
      <c r="AJ2733" s="11"/>
      <c r="AK2733" s="11"/>
      <c r="AL2733" s="11"/>
      <c r="AM2733" s="11"/>
      <c r="AN2733" s="11"/>
      <c r="AO2733" s="11"/>
      <c r="AP2733" s="11"/>
      <c r="AQ2733" s="11"/>
      <c r="AR2733" s="11"/>
      <c r="AS2733" s="11"/>
      <c r="AT2733" s="11"/>
      <c r="AU2733" s="11"/>
      <c r="AV2733" s="11"/>
      <c r="AW2733" s="11"/>
      <c r="AX2733" s="11"/>
      <c r="AY2733" s="11"/>
      <c r="AZ2733" s="11"/>
      <c r="BA2733" s="11"/>
      <c r="BB2733" s="11"/>
      <c r="BC2733" s="11"/>
      <c r="BD2733" s="11"/>
      <c r="BE2733" s="11"/>
      <c r="BF2733" s="11"/>
      <c r="BG2733" s="11"/>
      <c r="BH2733" s="11"/>
      <c r="BI2733" s="11"/>
      <c r="BJ2733" s="11"/>
      <c r="BK2733" s="11"/>
      <c r="BL2733" s="11"/>
      <c r="BM2733" s="11"/>
      <c r="BN2733" s="11"/>
      <c r="BO2733" s="11"/>
      <c r="BP2733" s="11"/>
      <c r="BQ2733" s="11"/>
      <c r="BR2733" s="11"/>
      <c r="BS2733" s="11"/>
      <c r="BT2733" s="11"/>
      <c r="BU2733" s="11"/>
      <c r="BV2733" s="11"/>
      <c r="BW2733" s="11"/>
      <c r="BX2733"/>
      <c r="BY2733"/>
      <c r="BZ2733"/>
    </row>
    <row r="2734" spans="1:78" s="10" customFormat="1" x14ac:dyDescent="0.2">
      <c r="A2734" s="11" t="s">
        <v>1700</v>
      </c>
      <c r="B2734" s="11"/>
      <c r="C2734" s="11" t="s">
        <v>1482</v>
      </c>
      <c r="D2734" s="11" t="s">
        <v>64</v>
      </c>
      <c r="E2734" s="11" t="s">
        <v>851</v>
      </c>
      <c r="F2734" s="11" t="s">
        <v>864</v>
      </c>
      <c r="G2734" s="11" t="s">
        <v>343</v>
      </c>
      <c r="H2734" s="11" t="s">
        <v>1558</v>
      </c>
      <c r="I2734" s="11"/>
      <c r="J2734" s="11"/>
      <c r="K2734" s="11"/>
      <c r="L2734" s="11"/>
      <c r="M2734" s="11"/>
      <c r="N2734" s="11"/>
      <c r="O2734" s="11"/>
      <c r="P2734" s="11"/>
      <c r="Q2734" s="11"/>
      <c r="R2734" s="11"/>
      <c r="S2734" s="11"/>
      <c r="T2734" s="11"/>
      <c r="U2734" s="11"/>
      <c r="V2734" s="11"/>
      <c r="W2734" s="11"/>
      <c r="X2734" s="11"/>
      <c r="Y2734" s="11"/>
      <c r="Z2734" s="11"/>
      <c r="AA2734" s="11"/>
      <c r="AB2734" s="11"/>
      <c r="AC2734" s="11"/>
      <c r="AD2734" s="11"/>
      <c r="AE2734" s="11"/>
      <c r="AF2734" s="11"/>
      <c r="AG2734" s="11"/>
      <c r="AH2734" s="11"/>
      <c r="AI2734" s="11"/>
      <c r="AJ2734" s="11"/>
      <c r="AK2734" s="11"/>
      <c r="AL2734" s="11"/>
      <c r="AM2734" s="11"/>
      <c r="AN2734" s="11"/>
      <c r="AO2734" s="11"/>
      <c r="AP2734" s="11"/>
      <c r="AQ2734" s="11"/>
      <c r="AR2734" s="11"/>
      <c r="AS2734" s="11"/>
      <c r="AT2734" s="11"/>
      <c r="AU2734" s="11"/>
      <c r="AV2734" s="11"/>
      <c r="AW2734" s="11"/>
      <c r="AX2734" s="11"/>
      <c r="AY2734" s="11"/>
      <c r="AZ2734" s="11"/>
      <c r="BA2734" s="11"/>
      <c r="BB2734" s="11"/>
      <c r="BC2734" s="11"/>
      <c r="BD2734" s="11"/>
      <c r="BE2734" s="11"/>
      <c r="BF2734" s="11"/>
      <c r="BG2734" s="11"/>
      <c r="BH2734" s="11"/>
      <c r="BI2734" s="11"/>
      <c r="BJ2734" s="11"/>
      <c r="BK2734" s="11"/>
      <c r="BL2734" s="11"/>
      <c r="BM2734" s="11"/>
      <c r="BN2734" s="11"/>
      <c r="BO2734" s="11"/>
      <c r="BP2734" s="11"/>
      <c r="BQ2734" s="11"/>
      <c r="BR2734" s="11"/>
      <c r="BS2734" s="11"/>
      <c r="BT2734" s="11"/>
      <c r="BU2734" s="11"/>
      <c r="BV2734" s="11"/>
      <c r="BW2734" s="11"/>
      <c r="BX2734"/>
      <c r="BY2734"/>
      <c r="BZ2734"/>
    </row>
    <row r="2735" spans="1:78" s="10" customFormat="1" x14ac:dyDescent="0.2">
      <c r="A2735" s="6"/>
      <c r="B2735" s="6"/>
      <c r="C2735" s="6" t="s">
        <v>1482</v>
      </c>
      <c r="D2735" s="6" t="s">
        <v>64</v>
      </c>
      <c r="E2735" s="6" t="s">
        <v>851</v>
      </c>
      <c r="F2735" s="6" t="s">
        <v>864</v>
      </c>
      <c r="G2735" s="6" t="s">
        <v>343</v>
      </c>
      <c r="H2735" s="6" t="s">
        <v>1558</v>
      </c>
      <c r="I2735" s="6"/>
      <c r="J2735" s="6"/>
      <c r="K2735" s="6"/>
      <c r="L2735" s="6"/>
      <c r="M2735" s="6"/>
      <c r="N2735" s="6"/>
      <c r="O2735" s="6"/>
      <c r="P2735" s="6"/>
      <c r="Q2735" s="6"/>
      <c r="R2735" s="6"/>
      <c r="S2735" s="6"/>
      <c r="T2735" s="6"/>
      <c r="U2735" s="6"/>
      <c r="V2735" s="6"/>
      <c r="W2735" s="6"/>
      <c r="X2735" s="6"/>
      <c r="Y2735" s="6"/>
      <c r="Z2735" s="6"/>
      <c r="AA2735" s="6"/>
      <c r="AB2735" s="6"/>
      <c r="AC2735" s="6"/>
      <c r="AD2735" s="6"/>
      <c r="AE2735" s="6"/>
      <c r="AF2735" s="6"/>
      <c r="AG2735" s="6"/>
      <c r="AH2735" s="6"/>
      <c r="AI2735" s="6"/>
      <c r="AJ2735" s="6"/>
      <c r="AK2735" s="6"/>
      <c r="AL2735" s="6"/>
      <c r="AM2735" s="6"/>
      <c r="AN2735" s="6"/>
      <c r="AO2735" s="6"/>
      <c r="AP2735" s="6"/>
      <c r="AQ2735" s="6"/>
      <c r="AR2735" s="6"/>
      <c r="AS2735" s="6"/>
      <c r="AT2735" s="6"/>
      <c r="AU2735" s="6"/>
      <c r="AV2735" s="6"/>
      <c r="AW2735" s="6">
        <v>9</v>
      </c>
      <c r="AX2735" s="6"/>
      <c r="AY2735" s="6"/>
      <c r="AZ2735" s="6">
        <v>5</v>
      </c>
      <c r="BA2735" s="6"/>
      <c r="BB2735" s="6"/>
      <c r="BC2735" s="6"/>
      <c r="BD2735" s="6"/>
      <c r="BE2735" s="6">
        <v>10</v>
      </c>
      <c r="BF2735" s="6"/>
      <c r="BG2735" s="6"/>
      <c r="BH2735" s="6">
        <v>5.5</v>
      </c>
      <c r="BI2735" s="6"/>
      <c r="BJ2735" s="6">
        <v>28.5</v>
      </c>
      <c r="BK2735" s="6"/>
      <c r="BL2735" s="6"/>
      <c r="BM2735" s="6"/>
      <c r="BN2735" s="6"/>
      <c r="BO2735" s="6"/>
      <c r="BP2735" s="6"/>
      <c r="BQ2735" s="6"/>
      <c r="BR2735" s="6" t="s">
        <v>67</v>
      </c>
      <c r="BS2735" s="7">
        <v>44964</v>
      </c>
      <c r="BT2735" s="6" t="s">
        <v>3669</v>
      </c>
      <c r="BU2735" s="58" t="s">
        <v>3702</v>
      </c>
      <c r="BV2735" s="6"/>
      <c r="BW2735" s="6"/>
      <c r="BX2735" s="6"/>
      <c r="BY2735" s="6"/>
      <c r="BZ2735" s="6"/>
    </row>
    <row r="2736" spans="1:78" s="10" customFormat="1" x14ac:dyDescent="0.2">
      <c r="A2736" s="11" t="s">
        <v>1700</v>
      </c>
      <c r="B2736" s="11"/>
      <c r="C2736" s="11" t="s">
        <v>1482</v>
      </c>
      <c r="D2736" s="11" t="s">
        <v>64</v>
      </c>
      <c r="E2736" s="11" t="s">
        <v>851</v>
      </c>
      <c r="F2736" s="11" t="s">
        <v>864</v>
      </c>
      <c r="G2736" s="11" t="s">
        <v>851</v>
      </c>
      <c r="H2736" s="11" t="s">
        <v>864</v>
      </c>
      <c r="I2736" s="11"/>
      <c r="J2736" s="11"/>
      <c r="K2736" s="11"/>
      <c r="L2736" s="11"/>
      <c r="M2736" s="11"/>
      <c r="N2736" s="11"/>
      <c r="O2736" s="11"/>
      <c r="P2736" s="11"/>
      <c r="Q2736" s="11"/>
      <c r="R2736" s="11"/>
      <c r="S2736" s="11"/>
      <c r="T2736" s="11"/>
      <c r="U2736" s="11"/>
      <c r="V2736" s="11"/>
      <c r="W2736" s="11"/>
      <c r="X2736" s="11"/>
      <c r="Y2736" s="11"/>
      <c r="Z2736" s="11"/>
      <c r="AA2736" s="11"/>
      <c r="AB2736" s="11"/>
      <c r="AC2736" s="11"/>
      <c r="AD2736" s="11"/>
      <c r="AE2736" s="11"/>
      <c r="AF2736" s="11"/>
      <c r="AG2736" s="11"/>
      <c r="AH2736" s="11"/>
      <c r="AI2736" s="11"/>
      <c r="AJ2736" s="11"/>
      <c r="AK2736" s="11"/>
      <c r="AL2736" s="11"/>
      <c r="AM2736" s="11"/>
      <c r="AN2736" s="11"/>
      <c r="AO2736" s="11"/>
      <c r="AP2736" s="11"/>
      <c r="AQ2736" s="11"/>
      <c r="AR2736" s="11"/>
      <c r="AS2736" s="11"/>
      <c r="AT2736" s="11"/>
      <c r="AU2736" s="11"/>
      <c r="AV2736" s="11"/>
      <c r="AW2736" s="11"/>
      <c r="AX2736" s="11"/>
      <c r="AY2736" s="11"/>
      <c r="AZ2736" s="11"/>
      <c r="BA2736" s="11"/>
      <c r="BB2736" s="11"/>
      <c r="BC2736" s="11"/>
      <c r="BD2736" s="11"/>
      <c r="BE2736" s="11"/>
      <c r="BF2736" s="11"/>
      <c r="BG2736" s="11"/>
      <c r="BH2736" s="11"/>
      <c r="BI2736" s="11"/>
      <c r="BJ2736" s="11"/>
      <c r="BK2736" s="11"/>
      <c r="BL2736" s="11"/>
      <c r="BM2736" s="11"/>
      <c r="BN2736" s="11"/>
      <c r="BO2736" s="11"/>
      <c r="BP2736" s="11"/>
      <c r="BQ2736" s="11"/>
      <c r="BR2736" s="11"/>
      <c r="BS2736" s="11"/>
      <c r="BT2736" s="11"/>
      <c r="BU2736" s="11"/>
      <c r="BV2736" s="11"/>
      <c r="BW2736" s="11"/>
      <c r="BX2736"/>
      <c r="BY2736"/>
      <c r="BZ2736"/>
    </row>
    <row r="2737" spans="1:78" s="10" customFormat="1" x14ac:dyDescent="0.2">
      <c r="A2737" t="s">
        <v>863</v>
      </c>
      <c r="B2737" t="s">
        <v>322</v>
      </c>
      <c r="C2737" t="s">
        <v>1482</v>
      </c>
      <c r="D2737" t="s">
        <v>64</v>
      </c>
      <c r="E2737" t="s">
        <v>851</v>
      </c>
      <c r="F2737" t="s">
        <v>864</v>
      </c>
      <c r="G2737" t="s">
        <v>851</v>
      </c>
      <c r="H2737" t="s">
        <v>864</v>
      </c>
      <c r="I2737"/>
      <c r="J2737"/>
      <c r="K2737"/>
      <c r="L2737"/>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v>9.3000000000000007</v>
      </c>
      <c r="AX2737">
        <v>7.5</v>
      </c>
      <c r="AY2737">
        <v>8.5</v>
      </c>
      <c r="AZ2737">
        <v>8.5</v>
      </c>
      <c r="BA2737"/>
      <c r="BB2737"/>
      <c r="BC2737"/>
      <c r="BD2737"/>
      <c r="BE2737"/>
      <c r="BF2737"/>
      <c r="BG2737"/>
      <c r="BH2737"/>
      <c r="BI2737"/>
      <c r="BJ2737"/>
      <c r="BK2737"/>
      <c r="BL2737"/>
      <c r="BM2737"/>
      <c r="BN2737"/>
      <c r="BO2737"/>
      <c r="BP2737"/>
      <c r="BQ2737"/>
      <c r="BR2737" t="s">
        <v>67</v>
      </c>
      <c r="BS2737" s="1">
        <v>44798</v>
      </c>
      <c r="BT2737" t="s">
        <v>498</v>
      </c>
      <c r="BU2737">
        <v>831</v>
      </c>
      <c r="BV2737"/>
      <c r="BW2737"/>
      <c r="BX2737"/>
      <c r="BY2737"/>
      <c r="BZ2737"/>
    </row>
    <row r="2738" spans="1:78" s="10" customFormat="1" x14ac:dyDescent="0.2">
      <c r="A2738" t="s">
        <v>2377</v>
      </c>
      <c r="B2738"/>
      <c r="C2738" t="s">
        <v>1482</v>
      </c>
      <c r="D2738" t="s">
        <v>64</v>
      </c>
      <c r="E2738" t="s">
        <v>851</v>
      </c>
      <c r="F2738" t="s">
        <v>864</v>
      </c>
      <c r="G2738" t="s">
        <v>851</v>
      </c>
      <c r="H2738" t="s">
        <v>864</v>
      </c>
      <c r="I2738"/>
      <c r="J2738"/>
      <c r="K2738"/>
      <c r="L2738"/>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v>9.9</v>
      </c>
      <c r="BB2738">
        <v>8.15</v>
      </c>
      <c r="BC2738">
        <v>8.6999999999999993</v>
      </c>
      <c r="BD2738">
        <v>8.6999999999999993</v>
      </c>
      <c r="BE2738"/>
      <c r="BF2738"/>
      <c r="BG2738"/>
      <c r="BH2738"/>
      <c r="BI2738"/>
      <c r="BJ2738"/>
      <c r="BK2738"/>
      <c r="BL2738"/>
      <c r="BM2738"/>
      <c r="BN2738"/>
      <c r="BO2738"/>
      <c r="BP2738"/>
      <c r="BQ2738"/>
      <c r="BR2738" t="s">
        <v>67</v>
      </c>
      <c r="BS2738" s="1">
        <v>44824</v>
      </c>
      <c r="BT2738" t="s">
        <v>2329</v>
      </c>
      <c r="BU2738">
        <v>2930</v>
      </c>
      <c r="BV2738" t="s">
        <v>60</v>
      </c>
      <c r="BW2738" t="s">
        <v>2329</v>
      </c>
      <c r="BX2738"/>
      <c r="BY2738"/>
      <c r="BZ2738"/>
    </row>
    <row r="2739" spans="1:78" s="10" customFormat="1" x14ac:dyDescent="0.2">
      <c r="A2739" t="s">
        <v>2375</v>
      </c>
      <c r="B2739"/>
      <c r="C2739" t="s">
        <v>1482</v>
      </c>
      <c r="D2739" t="s">
        <v>64</v>
      </c>
      <c r="E2739" t="s">
        <v>851</v>
      </c>
      <c r="F2739" t="s">
        <v>864</v>
      </c>
      <c r="G2739" t="s">
        <v>851</v>
      </c>
      <c r="H2739" t="s">
        <v>864</v>
      </c>
      <c r="I2739"/>
      <c r="J2739"/>
      <c r="K2739"/>
      <c r="L2739"/>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v>8.4499999999999993</v>
      </c>
      <c r="AZ2739">
        <v>8.4499999999999993</v>
      </c>
      <c r="BA2739"/>
      <c r="BB2739">
        <v>9</v>
      </c>
      <c r="BC2739">
        <v>9.75</v>
      </c>
      <c r="BD2739"/>
      <c r="BE2739"/>
      <c r="BF2739"/>
      <c r="BG2739"/>
      <c r="BH2739"/>
      <c r="BI2739"/>
      <c r="BJ2739"/>
      <c r="BK2739"/>
      <c r="BL2739"/>
      <c r="BM2739"/>
      <c r="BN2739"/>
      <c r="BO2739"/>
      <c r="BP2739"/>
      <c r="BQ2739"/>
      <c r="BR2739" t="s">
        <v>67</v>
      </c>
      <c r="BS2739" s="1">
        <v>44824</v>
      </c>
      <c r="BT2739" t="s">
        <v>2329</v>
      </c>
      <c r="BU2739">
        <v>2930</v>
      </c>
      <c r="BV2739"/>
      <c r="BW2739"/>
      <c r="BX2739"/>
      <c r="BY2739"/>
      <c r="BZ2739"/>
    </row>
    <row r="2740" spans="1:78" s="10" customFormat="1" x14ac:dyDescent="0.2">
      <c r="A2740" t="s">
        <v>2374</v>
      </c>
      <c r="B2740"/>
      <c r="C2740" t="s">
        <v>1482</v>
      </c>
      <c r="D2740" t="s">
        <v>64</v>
      </c>
      <c r="E2740" t="s">
        <v>851</v>
      </c>
      <c r="F2740" t="s">
        <v>864</v>
      </c>
      <c r="G2740" t="s">
        <v>851</v>
      </c>
      <c r="H2740" t="s">
        <v>864</v>
      </c>
      <c r="I2740"/>
      <c r="J2740"/>
      <c r="K2740"/>
      <c r="L2740"/>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v>9.4</v>
      </c>
      <c r="AX2740">
        <v>6.7</v>
      </c>
      <c r="AY2740">
        <v>8</v>
      </c>
      <c r="AZ2740">
        <v>8</v>
      </c>
      <c r="BA2740">
        <v>10</v>
      </c>
      <c r="BB2740">
        <v>8.85</v>
      </c>
      <c r="BC2740">
        <v>9.5500000000000007</v>
      </c>
      <c r="BD2740">
        <v>9.5500000000000007</v>
      </c>
      <c r="BE2740">
        <v>9.5</v>
      </c>
      <c r="BF2740">
        <v>7.65</v>
      </c>
      <c r="BG2740">
        <v>6.9</v>
      </c>
      <c r="BH2740">
        <v>7.65</v>
      </c>
      <c r="BI2740"/>
      <c r="BJ2740"/>
      <c r="BK2740"/>
      <c r="BL2740"/>
      <c r="BM2740"/>
      <c r="BN2740"/>
      <c r="BO2740"/>
      <c r="BP2740"/>
      <c r="BQ2740"/>
      <c r="BR2740" t="s">
        <v>67</v>
      </c>
      <c r="BS2740" s="1">
        <v>44824</v>
      </c>
      <c r="BT2740" t="s">
        <v>2329</v>
      </c>
      <c r="BU2740">
        <v>2930</v>
      </c>
      <c r="BV2740" t="s">
        <v>60</v>
      </c>
      <c r="BW2740" t="s">
        <v>2329</v>
      </c>
      <c r="BX2740"/>
      <c r="BY2740"/>
      <c r="BZ2740"/>
    </row>
    <row r="2741" spans="1:78" s="10" customFormat="1" x14ac:dyDescent="0.2">
      <c r="A2741" t="s">
        <v>2376</v>
      </c>
      <c r="B2741"/>
      <c r="C2741" t="s">
        <v>1482</v>
      </c>
      <c r="D2741" t="s">
        <v>64</v>
      </c>
      <c r="E2741" t="s">
        <v>851</v>
      </c>
      <c r="F2741" t="s">
        <v>864</v>
      </c>
      <c r="G2741" t="s">
        <v>851</v>
      </c>
      <c r="H2741" t="s">
        <v>864</v>
      </c>
      <c r="I2741"/>
      <c r="J2741"/>
      <c r="K2741"/>
      <c r="L2741"/>
      <c r="M2741"/>
      <c r="N2741"/>
      <c r="O2741"/>
      <c r="P2741"/>
      <c r="Q2741"/>
      <c r="R2741"/>
      <c r="S2741"/>
      <c r="T2741"/>
      <c r="U2741">
        <v>6.2</v>
      </c>
      <c r="V2741"/>
      <c r="W2741"/>
      <c r="X2741">
        <v>7.6</v>
      </c>
      <c r="Y2741">
        <v>8.0500000000000007</v>
      </c>
      <c r="Z2741"/>
      <c r="AA2741"/>
      <c r="AB2741">
        <v>8.5500000000000007</v>
      </c>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t="s">
        <v>67</v>
      </c>
      <c r="BS2741" s="1">
        <v>44824</v>
      </c>
      <c r="BT2741" t="s">
        <v>2329</v>
      </c>
      <c r="BU2741">
        <v>2930</v>
      </c>
      <c r="BV2741"/>
      <c r="BW2741"/>
      <c r="BX2741"/>
      <c r="BY2741"/>
      <c r="BZ2741"/>
    </row>
    <row r="2742" spans="1:78" s="10" customFormat="1" x14ac:dyDescent="0.2">
      <c r="A2742" t="s">
        <v>2378</v>
      </c>
      <c r="B2742"/>
      <c r="C2742" t="s">
        <v>1482</v>
      </c>
      <c r="D2742" t="s">
        <v>64</v>
      </c>
      <c r="E2742" t="s">
        <v>851</v>
      </c>
      <c r="F2742" t="s">
        <v>864</v>
      </c>
      <c r="G2742" t="s">
        <v>851</v>
      </c>
      <c r="H2742" t="s">
        <v>864</v>
      </c>
      <c r="I2742"/>
      <c r="J2742"/>
      <c r="K2742"/>
      <c r="L2742"/>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v>8.9499999999999993</v>
      </c>
      <c r="AX2742">
        <v>5.85</v>
      </c>
      <c r="AY2742">
        <v>6.5</v>
      </c>
      <c r="AZ2742">
        <v>6.5</v>
      </c>
      <c r="BA2742"/>
      <c r="BB2742">
        <v>7.9</v>
      </c>
      <c r="BC2742">
        <v>8.8000000000000007</v>
      </c>
      <c r="BD2742">
        <v>8.8000000000000007</v>
      </c>
      <c r="BE2742"/>
      <c r="BF2742"/>
      <c r="BG2742"/>
      <c r="BH2742"/>
      <c r="BI2742"/>
      <c r="BJ2742"/>
      <c r="BK2742"/>
      <c r="BL2742"/>
      <c r="BM2742"/>
      <c r="BN2742"/>
      <c r="BO2742"/>
      <c r="BP2742"/>
      <c r="BQ2742"/>
      <c r="BR2742" t="s">
        <v>67</v>
      </c>
      <c r="BS2742" s="1">
        <v>44824</v>
      </c>
      <c r="BT2742" t="s">
        <v>2329</v>
      </c>
      <c r="BU2742">
        <v>2930</v>
      </c>
      <c r="BV2742"/>
      <c r="BW2742"/>
      <c r="BX2742"/>
      <c r="BY2742"/>
      <c r="BZ2742"/>
    </row>
    <row r="2743" spans="1:78" s="10" customFormat="1" x14ac:dyDescent="0.2">
      <c r="A2743" t="s">
        <v>2379</v>
      </c>
      <c r="B2743"/>
      <c r="C2743" t="s">
        <v>1482</v>
      </c>
      <c r="D2743" t="s">
        <v>64</v>
      </c>
      <c r="E2743" t="s">
        <v>851</v>
      </c>
      <c r="F2743" t="s">
        <v>864</v>
      </c>
      <c r="G2743" t="s">
        <v>851</v>
      </c>
      <c r="H2743" t="s">
        <v>864</v>
      </c>
      <c r="I2743"/>
      <c r="J2743"/>
      <c r="K2743"/>
      <c r="L2743"/>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v>9.9499999999999993</v>
      </c>
      <c r="AX2743">
        <v>7.4</v>
      </c>
      <c r="AY2743">
        <v>6.9</v>
      </c>
      <c r="AZ2743">
        <v>7.4</v>
      </c>
      <c r="BA2743"/>
      <c r="BB2743"/>
      <c r="BC2743"/>
      <c r="BD2743"/>
      <c r="BE2743"/>
      <c r="BF2743"/>
      <c r="BG2743"/>
      <c r="BH2743"/>
      <c r="BI2743"/>
      <c r="BJ2743"/>
      <c r="BK2743"/>
      <c r="BL2743"/>
      <c r="BM2743"/>
      <c r="BN2743"/>
      <c r="BO2743"/>
      <c r="BP2743"/>
      <c r="BQ2743"/>
      <c r="BR2743" t="s">
        <v>67</v>
      </c>
      <c r="BS2743" s="1">
        <v>44824</v>
      </c>
      <c r="BT2743" t="s">
        <v>2329</v>
      </c>
      <c r="BU2743">
        <v>2930</v>
      </c>
      <c r="BV2743"/>
      <c r="BW2743"/>
      <c r="BX2743"/>
      <c r="BY2743"/>
      <c r="BZ2743"/>
    </row>
    <row r="2744" spans="1:78" x14ac:dyDescent="0.2">
      <c r="A2744" t="s">
        <v>865</v>
      </c>
      <c r="C2744" t="s">
        <v>1482</v>
      </c>
      <c r="D2744" t="s">
        <v>64</v>
      </c>
      <c r="E2744" t="s">
        <v>851</v>
      </c>
      <c r="F2744" t="s">
        <v>864</v>
      </c>
      <c r="G2744" t="s">
        <v>851</v>
      </c>
      <c r="H2744" t="s">
        <v>864</v>
      </c>
      <c r="AG2744">
        <v>7.1</v>
      </c>
      <c r="AJ2744">
        <v>10.3</v>
      </c>
      <c r="BR2744" t="s">
        <v>67</v>
      </c>
      <c r="BS2744" s="1">
        <v>44798</v>
      </c>
      <c r="BT2744" t="s">
        <v>498</v>
      </c>
      <c r="BU2744">
        <v>831</v>
      </c>
    </row>
    <row r="2745" spans="1:78" s="10" customFormat="1" x14ac:dyDescent="0.2">
      <c r="A2745" t="s">
        <v>866</v>
      </c>
      <c r="B2745"/>
      <c r="C2745" t="s">
        <v>1482</v>
      </c>
      <c r="D2745" t="s">
        <v>64</v>
      </c>
      <c r="E2745" t="s">
        <v>851</v>
      </c>
      <c r="F2745" t="s">
        <v>864</v>
      </c>
      <c r="G2745" t="s">
        <v>851</v>
      </c>
      <c r="H2745" t="s">
        <v>864</v>
      </c>
      <c r="I2745"/>
      <c r="J2745"/>
      <c r="K2745"/>
      <c r="L2745"/>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v>9.1</v>
      </c>
      <c r="AX2745">
        <v>7.3</v>
      </c>
      <c r="AY2745">
        <v>8.1999999999999993</v>
      </c>
      <c r="AZ2745">
        <v>8.1999999999999993</v>
      </c>
      <c r="BA2745"/>
      <c r="BB2745"/>
      <c r="BC2745"/>
      <c r="BD2745"/>
      <c r="BE2745"/>
      <c r="BF2745"/>
      <c r="BG2745"/>
      <c r="BH2745"/>
      <c r="BI2745"/>
      <c r="BJ2745"/>
      <c r="BK2745"/>
      <c r="BL2745"/>
      <c r="BM2745"/>
      <c r="BN2745"/>
      <c r="BO2745"/>
      <c r="BP2745"/>
      <c r="BQ2745"/>
      <c r="BR2745" t="s">
        <v>67</v>
      </c>
      <c r="BS2745" s="1">
        <v>44798</v>
      </c>
      <c r="BT2745" t="s">
        <v>498</v>
      </c>
      <c r="BU2745">
        <v>831</v>
      </c>
      <c r="BV2745" t="s">
        <v>60</v>
      </c>
      <c r="BW2745" t="s">
        <v>498</v>
      </c>
      <c r="BX2745"/>
      <c r="BY2745"/>
      <c r="BZ2745"/>
    </row>
    <row r="2746" spans="1:78" s="10" customFormat="1" x14ac:dyDescent="0.2">
      <c r="A2746" s="6"/>
      <c r="B2746" s="6"/>
      <c r="C2746" s="6" t="s">
        <v>1482</v>
      </c>
      <c r="D2746" s="6" t="s">
        <v>64</v>
      </c>
      <c r="E2746" s="6" t="s">
        <v>851</v>
      </c>
      <c r="F2746" s="6" t="s">
        <v>864</v>
      </c>
      <c r="G2746" s="6" t="s">
        <v>126</v>
      </c>
      <c r="H2746" s="6" t="s">
        <v>864</v>
      </c>
      <c r="I2746" s="6"/>
      <c r="J2746" s="6"/>
      <c r="K2746" s="6"/>
      <c r="L2746" s="6"/>
      <c r="M2746" s="6"/>
      <c r="N2746" s="6"/>
      <c r="O2746" s="6"/>
      <c r="P2746" s="6"/>
      <c r="Q2746" s="6"/>
      <c r="R2746" s="6"/>
      <c r="S2746" s="6"/>
      <c r="T2746" s="6"/>
      <c r="U2746" s="6"/>
      <c r="V2746" s="6"/>
      <c r="W2746" s="6"/>
      <c r="X2746" s="6"/>
      <c r="Y2746" s="6"/>
      <c r="Z2746" s="6"/>
      <c r="AA2746" s="6"/>
      <c r="AB2746" s="6"/>
      <c r="AC2746" s="6"/>
      <c r="AD2746" s="6"/>
      <c r="AE2746" s="6"/>
      <c r="AF2746" s="6"/>
      <c r="AG2746" s="6"/>
      <c r="AH2746" s="6"/>
      <c r="AI2746" s="6"/>
      <c r="AJ2746" s="6"/>
      <c r="AK2746" s="6"/>
      <c r="AL2746" s="6"/>
      <c r="AM2746" s="6"/>
      <c r="AN2746" s="6"/>
      <c r="AO2746" s="6"/>
      <c r="AP2746" s="6"/>
      <c r="AQ2746" s="6"/>
      <c r="AR2746" s="6"/>
      <c r="AS2746" s="6"/>
      <c r="AT2746" s="6"/>
      <c r="AU2746" s="6"/>
      <c r="AV2746" s="6"/>
      <c r="AW2746" s="6">
        <v>9.6</v>
      </c>
      <c r="AX2746" s="6"/>
      <c r="AY2746" s="6"/>
      <c r="AZ2746" s="6">
        <v>8.3000000000000007</v>
      </c>
      <c r="BA2746" s="6">
        <v>10.5</v>
      </c>
      <c r="BB2746" s="6"/>
      <c r="BC2746" s="6"/>
      <c r="BD2746" s="6">
        <v>9.8000000000000007</v>
      </c>
      <c r="BE2746" s="6">
        <v>10.5</v>
      </c>
      <c r="BF2746" s="6"/>
      <c r="BG2746" s="6"/>
      <c r="BH2746" s="6">
        <v>8.3000000000000007</v>
      </c>
      <c r="BI2746" s="6"/>
      <c r="BJ2746" s="6">
        <v>30</v>
      </c>
      <c r="BK2746" s="6"/>
      <c r="BL2746" s="6"/>
      <c r="BM2746" s="6"/>
      <c r="BN2746" s="6"/>
      <c r="BO2746" s="6"/>
      <c r="BP2746" s="6">
        <v>60</v>
      </c>
      <c r="BQ2746" s="6" t="s">
        <v>3689</v>
      </c>
      <c r="BR2746" s="6" t="s">
        <v>67</v>
      </c>
      <c r="BS2746" s="7">
        <v>44964</v>
      </c>
      <c r="BT2746" s="6" t="s">
        <v>3669</v>
      </c>
      <c r="BU2746" s="58" t="s">
        <v>3702</v>
      </c>
      <c r="BV2746" s="6"/>
      <c r="BW2746" s="6"/>
      <c r="BX2746" s="6"/>
      <c r="BY2746" s="6"/>
      <c r="BZ2746" s="6"/>
    </row>
    <row r="2747" spans="1:78" x14ac:dyDescent="0.2">
      <c r="A2747" s="6"/>
      <c r="B2747" s="6"/>
      <c r="C2747" s="6" t="s">
        <v>1482</v>
      </c>
      <c r="D2747" s="6" t="s">
        <v>64</v>
      </c>
      <c r="E2747" s="6" t="s">
        <v>851</v>
      </c>
      <c r="F2747" s="6" t="s">
        <v>314</v>
      </c>
      <c r="G2747" s="6" t="s">
        <v>343</v>
      </c>
      <c r="H2747" s="6" t="s">
        <v>314</v>
      </c>
      <c r="I2747" s="6"/>
      <c r="J2747" s="6"/>
      <c r="K2747" s="6"/>
      <c r="L2747" s="6"/>
      <c r="M2747" s="6"/>
      <c r="N2747" s="6"/>
      <c r="O2747" s="6"/>
      <c r="P2747" s="6"/>
      <c r="Q2747" s="6"/>
      <c r="R2747" s="6"/>
      <c r="S2747" s="6"/>
      <c r="T2747" s="6"/>
      <c r="U2747" s="6"/>
      <c r="V2747" s="6"/>
      <c r="W2747" s="6"/>
      <c r="X2747" s="6"/>
      <c r="Y2747" s="6"/>
      <c r="Z2747" s="6"/>
      <c r="AA2747" s="6"/>
      <c r="AB2747" s="6"/>
      <c r="AC2747" s="6"/>
      <c r="AD2747" s="6"/>
      <c r="AE2747" s="6"/>
      <c r="AF2747" s="6"/>
      <c r="AG2747" s="6"/>
      <c r="AH2747" s="6"/>
      <c r="AI2747" s="6"/>
      <c r="AJ2747" s="6"/>
      <c r="AK2747" s="6"/>
      <c r="AL2747" s="6"/>
      <c r="AM2747" s="6"/>
      <c r="AN2747" s="6"/>
      <c r="AO2747" s="6"/>
      <c r="AP2747" s="6"/>
      <c r="AQ2747" s="6"/>
      <c r="AR2747" s="6"/>
      <c r="AS2747" s="6"/>
      <c r="AT2747" s="6"/>
      <c r="AU2747" s="6"/>
      <c r="AV2747" s="6"/>
      <c r="AW2747" s="6"/>
      <c r="AX2747" s="6"/>
      <c r="AY2747" s="6"/>
      <c r="AZ2747" s="6"/>
      <c r="BA2747" s="6"/>
      <c r="BB2747" s="6"/>
      <c r="BC2747" s="6"/>
      <c r="BD2747" s="6"/>
      <c r="BE2747" s="6"/>
      <c r="BF2747" s="6"/>
      <c r="BG2747" s="6"/>
      <c r="BH2747" s="6"/>
      <c r="BI2747" s="6">
        <v>19.5</v>
      </c>
      <c r="BJ2747" s="6"/>
      <c r="BK2747" s="6"/>
      <c r="BL2747" s="6"/>
      <c r="BM2747" s="6"/>
      <c r="BN2747" s="6"/>
      <c r="BO2747" s="6"/>
      <c r="BP2747" s="6"/>
      <c r="BQ2747" s="6"/>
      <c r="BR2747" s="6" t="s">
        <v>67</v>
      </c>
      <c r="BS2747" s="7">
        <v>44964</v>
      </c>
      <c r="BT2747" s="6" t="s">
        <v>3669</v>
      </c>
      <c r="BU2747" s="58" t="s">
        <v>3702</v>
      </c>
      <c r="BV2747" s="6"/>
      <c r="BW2747" s="6"/>
      <c r="BX2747" s="6"/>
      <c r="BY2747" s="6"/>
      <c r="BZ2747" s="6"/>
    </row>
    <row r="2748" spans="1:78" x14ac:dyDescent="0.2">
      <c r="A2748" s="11" t="s">
        <v>1700</v>
      </c>
      <c r="B2748" s="11"/>
      <c r="C2748" s="11" t="s">
        <v>1482</v>
      </c>
      <c r="D2748" s="11" t="s">
        <v>64</v>
      </c>
      <c r="E2748" s="11" t="s">
        <v>851</v>
      </c>
      <c r="F2748" s="11" t="s">
        <v>314</v>
      </c>
      <c r="G2748" s="11" t="s">
        <v>851</v>
      </c>
      <c r="H2748" s="11" t="s">
        <v>314</v>
      </c>
      <c r="I2748" s="11"/>
      <c r="J2748" s="11"/>
      <c r="K2748" s="11"/>
      <c r="L2748" s="11"/>
      <c r="M2748" s="11"/>
      <c r="N2748" s="11"/>
      <c r="O2748" s="11"/>
      <c r="P2748" s="11"/>
      <c r="Q2748" s="11"/>
      <c r="R2748" s="11"/>
      <c r="S2748" s="11"/>
      <c r="T2748" s="11"/>
      <c r="U2748" s="11"/>
      <c r="V2748" s="11"/>
      <c r="W2748" s="11"/>
      <c r="X2748" s="11"/>
      <c r="Y2748" s="11"/>
      <c r="Z2748" s="11"/>
      <c r="AA2748" s="11"/>
      <c r="AB2748" s="11"/>
      <c r="AC2748" s="11"/>
      <c r="AD2748" s="11"/>
      <c r="AE2748" s="11"/>
      <c r="AF2748" s="11"/>
      <c r="AG2748" s="11"/>
      <c r="AH2748" s="11"/>
      <c r="AI2748" s="11"/>
      <c r="AJ2748" s="11"/>
      <c r="AK2748" s="11"/>
      <c r="AL2748" s="11"/>
      <c r="AM2748" s="11"/>
      <c r="AN2748" s="11"/>
      <c r="AO2748" s="11"/>
      <c r="AP2748" s="11"/>
      <c r="AQ2748" s="11"/>
      <c r="AR2748" s="11"/>
      <c r="AS2748" s="11"/>
      <c r="AT2748" s="11"/>
      <c r="AU2748" s="11"/>
      <c r="AV2748" s="11"/>
      <c r="AW2748" s="11"/>
      <c r="AX2748" s="11"/>
      <c r="AY2748" s="11"/>
      <c r="AZ2748" s="11"/>
      <c r="BA2748" s="11"/>
      <c r="BB2748" s="11"/>
      <c r="BC2748" s="11"/>
      <c r="BD2748" s="11"/>
      <c r="BE2748" s="11"/>
      <c r="BF2748" s="11"/>
      <c r="BG2748" s="11"/>
      <c r="BH2748" s="11"/>
      <c r="BI2748" s="11"/>
      <c r="BJ2748" s="11"/>
      <c r="BK2748" s="11"/>
      <c r="BL2748" s="11"/>
      <c r="BM2748" s="11"/>
      <c r="BN2748" s="11"/>
      <c r="BO2748" s="11"/>
      <c r="BP2748" s="11"/>
      <c r="BQ2748" s="11"/>
      <c r="BR2748" s="11"/>
      <c r="BS2748" s="11"/>
      <c r="BT2748" s="11"/>
      <c r="BU2748" s="11"/>
      <c r="BV2748" s="11"/>
      <c r="BW2748" s="11"/>
    </row>
    <row r="2749" spans="1:78" x14ac:dyDescent="0.2">
      <c r="A2749" t="s">
        <v>867</v>
      </c>
      <c r="C2749" t="s">
        <v>1482</v>
      </c>
      <c r="D2749" t="s">
        <v>64</v>
      </c>
      <c r="E2749" t="s">
        <v>851</v>
      </c>
      <c r="F2749" t="s">
        <v>314</v>
      </c>
      <c r="G2749" t="s">
        <v>851</v>
      </c>
      <c r="H2749" t="s">
        <v>314</v>
      </c>
      <c r="U2749">
        <v>5.2</v>
      </c>
      <c r="V2749">
        <v>5.9</v>
      </c>
      <c r="X2749">
        <v>5.9</v>
      </c>
      <c r="Y2749">
        <v>6.1</v>
      </c>
      <c r="Z2749">
        <v>7</v>
      </c>
      <c r="AB2749">
        <v>7</v>
      </c>
      <c r="AC2749">
        <v>6.9</v>
      </c>
      <c r="AD2749">
        <v>8.3000000000000007</v>
      </c>
      <c r="AF2749">
        <v>8.3000000000000007</v>
      </c>
      <c r="AG2749">
        <v>5.0999999999999996</v>
      </c>
      <c r="AH2749">
        <v>7.5</v>
      </c>
      <c r="AJ2749">
        <v>7.5</v>
      </c>
      <c r="AK2749">
        <v>6</v>
      </c>
      <c r="AL2749">
        <v>1.8</v>
      </c>
      <c r="AN2749">
        <v>1.8</v>
      </c>
      <c r="AO2749">
        <v>6</v>
      </c>
      <c r="AP2749">
        <v>2.2999999999999998</v>
      </c>
      <c r="AR2749">
        <v>2.2999999999999998</v>
      </c>
      <c r="AS2749">
        <v>6</v>
      </c>
      <c r="AT2749">
        <v>3.6</v>
      </c>
      <c r="AV2749">
        <v>3.6</v>
      </c>
      <c r="AW2749">
        <v>6.3</v>
      </c>
      <c r="AX2749">
        <v>5.0999999999999996</v>
      </c>
      <c r="AZ2749">
        <v>5.0999999999999996</v>
      </c>
      <c r="BE2749">
        <v>7.7</v>
      </c>
      <c r="BF2749">
        <v>5</v>
      </c>
      <c r="BH2749">
        <v>5</v>
      </c>
      <c r="BR2749" t="s">
        <v>67</v>
      </c>
      <c r="BS2749"/>
      <c r="BT2749" t="s">
        <v>200</v>
      </c>
      <c r="BU2749">
        <v>7016</v>
      </c>
    </row>
    <row r="2750" spans="1:78" x14ac:dyDescent="0.2">
      <c r="A2750" t="s">
        <v>868</v>
      </c>
      <c r="C2750" t="s">
        <v>1482</v>
      </c>
      <c r="D2750" t="s">
        <v>64</v>
      </c>
      <c r="E2750" t="s">
        <v>851</v>
      </c>
      <c r="F2750" t="s">
        <v>314</v>
      </c>
      <c r="G2750" t="s">
        <v>851</v>
      </c>
      <c r="H2750" t="s">
        <v>314</v>
      </c>
      <c r="AW2750">
        <v>7.3</v>
      </c>
      <c r="AX2750">
        <v>5.6</v>
      </c>
      <c r="AZ2750">
        <v>5.6</v>
      </c>
      <c r="BA2750">
        <v>7</v>
      </c>
      <c r="BB2750">
        <v>6.5</v>
      </c>
      <c r="BD2750">
        <v>6.5</v>
      </c>
      <c r="BE2750">
        <v>7.1</v>
      </c>
      <c r="BF2750">
        <v>5</v>
      </c>
      <c r="BH2750">
        <v>5</v>
      </c>
      <c r="BR2750" t="s">
        <v>67</v>
      </c>
      <c r="BS2750"/>
      <c r="BT2750" t="s">
        <v>200</v>
      </c>
      <c r="BU2750">
        <v>7016</v>
      </c>
    </row>
    <row r="2751" spans="1:78" x14ac:dyDescent="0.2">
      <c r="A2751" t="s">
        <v>869</v>
      </c>
      <c r="C2751" t="s">
        <v>1482</v>
      </c>
      <c r="D2751" t="s">
        <v>64</v>
      </c>
      <c r="E2751" t="s">
        <v>851</v>
      </c>
      <c r="F2751" t="s">
        <v>314</v>
      </c>
      <c r="G2751" t="s">
        <v>851</v>
      </c>
      <c r="H2751" t="s">
        <v>314</v>
      </c>
      <c r="AS2751">
        <v>6</v>
      </c>
      <c r="AT2751">
        <v>3.1</v>
      </c>
      <c r="AV2751">
        <v>3.1</v>
      </c>
      <c r="AW2751">
        <v>6.9</v>
      </c>
      <c r="AX2751">
        <v>4.3</v>
      </c>
      <c r="AZ2751">
        <v>4.3</v>
      </c>
      <c r="BA2751">
        <v>7.1</v>
      </c>
      <c r="BB2751">
        <v>5.2</v>
      </c>
      <c r="BD2751">
        <v>5.2</v>
      </c>
      <c r="BR2751" t="s">
        <v>67</v>
      </c>
      <c r="BS2751"/>
      <c r="BT2751" t="s">
        <v>200</v>
      </c>
      <c r="BU2751">
        <v>7016</v>
      </c>
    </row>
    <row r="2752" spans="1:78" x14ac:dyDescent="0.2">
      <c r="A2752" t="s">
        <v>870</v>
      </c>
      <c r="C2752" t="s">
        <v>1482</v>
      </c>
      <c r="D2752" t="s">
        <v>64</v>
      </c>
      <c r="E2752" t="s">
        <v>851</v>
      </c>
      <c r="F2752" t="s">
        <v>314</v>
      </c>
      <c r="G2752" t="s">
        <v>851</v>
      </c>
      <c r="H2752" t="s">
        <v>314</v>
      </c>
      <c r="AS2752">
        <v>5.8</v>
      </c>
      <c r="AT2752">
        <v>3.9</v>
      </c>
      <c r="AV2752">
        <v>3.9</v>
      </c>
      <c r="AW2752">
        <v>6.5</v>
      </c>
      <c r="AX2752">
        <v>4.3</v>
      </c>
      <c r="AZ2752">
        <v>4.3</v>
      </c>
      <c r="BA2752">
        <v>7.1</v>
      </c>
      <c r="BB2752">
        <v>5.2</v>
      </c>
      <c r="BD2752">
        <v>5.2</v>
      </c>
      <c r="BR2752" t="s">
        <v>67</v>
      </c>
      <c r="BS2752"/>
      <c r="BT2752" t="s">
        <v>200</v>
      </c>
      <c r="BU2752">
        <v>7016</v>
      </c>
    </row>
    <row r="2753" spans="1:78" x14ac:dyDescent="0.2">
      <c r="A2753" t="s">
        <v>871</v>
      </c>
      <c r="B2753" t="s">
        <v>322</v>
      </c>
      <c r="C2753" t="s">
        <v>1482</v>
      </c>
      <c r="D2753" t="s">
        <v>64</v>
      </c>
      <c r="E2753" t="s">
        <v>851</v>
      </c>
      <c r="F2753" t="s">
        <v>314</v>
      </c>
      <c r="G2753" t="s">
        <v>851</v>
      </c>
      <c r="H2753" t="s">
        <v>314</v>
      </c>
      <c r="AW2753">
        <v>6.4</v>
      </c>
      <c r="AX2753">
        <v>4.9000000000000004</v>
      </c>
      <c r="AY2753">
        <v>5.4</v>
      </c>
      <c r="AZ2753">
        <v>5.4</v>
      </c>
      <c r="BA2753">
        <v>7.1</v>
      </c>
      <c r="BB2753">
        <v>6.7</v>
      </c>
      <c r="BC2753">
        <v>6.2</v>
      </c>
      <c r="BD2753">
        <v>6.7</v>
      </c>
      <c r="BR2753" t="s">
        <v>67</v>
      </c>
      <c r="BS2753" s="1">
        <v>44798</v>
      </c>
      <c r="BT2753" t="s">
        <v>498</v>
      </c>
      <c r="BU2753">
        <v>831</v>
      </c>
    </row>
    <row r="2754" spans="1:78" s="10" customFormat="1" x14ac:dyDescent="0.2">
      <c r="A2754" t="s">
        <v>871</v>
      </c>
      <c r="B2754"/>
      <c r="C2754" t="s">
        <v>1482</v>
      </c>
      <c r="D2754" t="s">
        <v>64</v>
      </c>
      <c r="E2754" t="s">
        <v>851</v>
      </c>
      <c r="F2754" t="s">
        <v>314</v>
      </c>
      <c r="G2754" t="s">
        <v>851</v>
      </c>
      <c r="H2754" t="s">
        <v>314</v>
      </c>
      <c r="I2754"/>
      <c r="J2754"/>
      <c r="K2754"/>
      <c r="L2754"/>
      <c r="M2754"/>
      <c r="N2754"/>
      <c r="O2754"/>
      <c r="P2754"/>
      <c r="Q2754">
        <v>6</v>
      </c>
      <c r="R2754">
        <v>4.9000000000000004</v>
      </c>
      <c r="S2754"/>
      <c r="T2754">
        <v>4.9000000000000004</v>
      </c>
      <c r="U2754">
        <v>5.5</v>
      </c>
      <c r="V2754">
        <v>5.7</v>
      </c>
      <c r="W2754"/>
      <c r="X2754">
        <v>5.7</v>
      </c>
      <c r="Y2754">
        <v>6.6</v>
      </c>
      <c r="Z2754">
        <v>6.9</v>
      </c>
      <c r="AA2754"/>
      <c r="AB2754">
        <v>6.9</v>
      </c>
      <c r="AC2754">
        <v>7.2</v>
      </c>
      <c r="AD2754">
        <v>8.8000000000000007</v>
      </c>
      <c r="AE2754"/>
      <c r="AF2754">
        <v>8.8000000000000007</v>
      </c>
      <c r="AG2754">
        <v>5</v>
      </c>
      <c r="AH2754">
        <v>7.7</v>
      </c>
      <c r="AI2754"/>
      <c r="AJ2754">
        <v>7.7</v>
      </c>
      <c r="AK2754"/>
      <c r="AL2754"/>
      <c r="AM2754"/>
      <c r="AN2754"/>
      <c r="AO2754"/>
      <c r="AP2754"/>
      <c r="AQ2754"/>
      <c r="AR2754"/>
      <c r="AS2754"/>
      <c r="AT2754"/>
      <c r="AU2754"/>
      <c r="AV2754"/>
      <c r="AW2754">
        <v>6.5</v>
      </c>
      <c r="AX2754">
        <v>5.8</v>
      </c>
      <c r="AY2754"/>
      <c r="AZ2754">
        <v>5.8</v>
      </c>
      <c r="BA2754">
        <v>7.1</v>
      </c>
      <c r="BB2754">
        <v>6.3</v>
      </c>
      <c r="BC2754"/>
      <c r="BD2754">
        <v>6.3</v>
      </c>
      <c r="BE2754"/>
      <c r="BF2754"/>
      <c r="BG2754"/>
      <c r="BH2754"/>
      <c r="BI2754"/>
      <c r="BJ2754"/>
      <c r="BK2754"/>
      <c r="BL2754"/>
      <c r="BM2754"/>
      <c r="BN2754"/>
      <c r="BO2754"/>
      <c r="BP2754"/>
      <c r="BQ2754"/>
      <c r="BR2754" t="s">
        <v>67</v>
      </c>
      <c r="BS2754"/>
      <c r="BT2754" t="s">
        <v>200</v>
      </c>
      <c r="BU2754">
        <v>7016</v>
      </c>
      <c r="BV2754"/>
      <c r="BW2754"/>
      <c r="BX2754"/>
      <c r="BY2754"/>
      <c r="BZ2754"/>
    </row>
    <row r="2755" spans="1:78" s="10" customFormat="1" x14ac:dyDescent="0.2">
      <c r="A2755" t="s">
        <v>872</v>
      </c>
      <c r="B2755"/>
      <c r="C2755" t="s">
        <v>1482</v>
      </c>
      <c r="D2755" t="s">
        <v>64</v>
      </c>
      <c r="E2755" t="s">
        <v>851</v>
      </c>
      <c r="F2755" t="s">
        <v>314</v>
      </c>
      <c r="G2755" t="s">
        <v>851</v>
      </c>
      <c r="H2755" t="s">
        <v>314</v>
      </c>
      <c r="I2755"/>
      <c r="J2755"/>
      <c r="K2755"/>
      <c r="L2755"/>
      <c r="M2755">
        <v>4.9000000000000004</v>
      </c>
      <c r="N2755">
        <v>4.0999999999999996</v>
      </c>
      <c r="O2755"/>
      <c r="P2755">
        <v>4.0999999999999996</v>
      </c>
      <c r="Q2755"/>
      <c r="R2755"/>
      <c r="S2755"/>
      <c r="T2755"/>
      <c r="U2755"/>
      <c r="V2755"/>
      <c r="W2755"/>
      <c r="X2755"/>
      <c r="Y2755">
        <v>6.2</v>
      </c>
      <c r="Z2755">
        <v>6.9</v>
      </c>
      <c r="AA2755"/>
      <c r="AB2755">
        <v>6.9</v>
      </c>
      <c r="AC2755">
        <v>6.3</v>
      </c>
      <c r="AD2755">
        <v>8.1</v>
      </c>
      <c r="AE2755"/>
      <c r="AF2755">
        <v>8.1</v>
      </c>
      <c r="AG2755">
        <v>5.3</v>
      </c>
      <c r="AH2755">
        <v>7.2</v>
      </c>
      <c r="AI2755"/>
      <c r="AJ2755">
        <v>7.2</v>
      </c>
      <c r="AK2755"/>
      <c r="AL2755"/>
      <c r="AM2755"/>
      <c r="AN2755"/>
      <c r="AO2755"/>
      <c r="AP2755"/>
      <c r="AQ2755"/>
      <c r="AR2755"/>
      <c r="AS2755"/>
      <c r="AT2755"/>
      <c r="AU2755"/>
      <c r="AV2755"/>
      <c r="AW2755">
        <v>6.5</v>
      </c>
      <c r="AX2755">
        <v>5.2</v>
      </c>
      <c r="AY2755"/>
      <c r="AZ2755">
        <v>5.2</v>
      </c>
      <c r="BA2755">
        <v>6.3</v>
      </c>
      <c r="BB2755">
        <v>5.7</v>
      </c>
      <c r="BC2755"/>
      <c r="BD2755">
        <v>5.7</v>
      </c>
      <c r="BE2755">
        <v>7</v>
      </c>
      <c r="BF2755">
        <v>4.8</v>
      </c>
      <c r="BG2755"/>
      <c r="BH2755">
        <v>4.8</v>
      </c>
      <c r="BI2755"/>
      <c r="BJ2755"/>
      <c r="BK2755"/>
      <c r="BL2755"/>
      <c r="BM2755"/>
      <c r="BN2755"/>
      <c r="BO2755"/>
      <c r="BP2755"/>
      <c r="BQ2755"/>
      <c r="BR2755" t="s">
        <v>67</v>
      </c>
      <c r="BS2755"/>
      <c r="BT2755" t="s">
        <v>200</v>
      </c>
      <c r="BU2755">
        <v>7016</v>
      </c>
      <c r="BV2755"/>
      <c r="BW2755"/>
      <c r="BX2755"/>
      <c r="BY2755"/>
      <c r="BZ2755"/>
    </row>
    <row r="2756" spans="1:78" s="10" customFormat="1" x14ac:dyDescent="0.2">
      <c r="A2756" t="s">
        <v>873</v>
      </c>
      <c r="B2756"/>
      <c r="C2756" t="s">
        <v>1482</v>
      </c>
      <c r="D2756" t="s">
        <v>64</v>
      </c>
      <c r="E2756" t="s">
        <v>851</v>
      </c>
      <c r="F2756" t="s">
        <v>314</v>
      </c>
      <c r="G2756" t="s">
        <v>851</v>
      </c>
      <c r="H2756" t="s">
        <v>314</v>
      </c>
      <c r="I2756"/>
      <c r="J2756"/>
      <c r="K2756"/>
      <c r="L2756"/>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v>6.2</v>
      </c>
      <c r="AT2756">
        <v>4</v>
      </c>
      <c r="AU2756"/>
      <c r="AV2756">
        <v>4</v>
      </c>
      <c r="AW2756">
        <v>6.1</v>
      </c>
      <c r="AX2756">
        <v>5</v>
      </c>
      <c r="AY2756"/>
      <c r="AZ2756">
        <v>5</v>
      </c>
      <c r="BA2756">
        <v>7</v>
      </c>
      <c r="BB2756">
        <v>6.5</v>
      </c>
      <c r="BC2756"/>
      <c r="BD2756">
        <v>6.5</v>
      </c>
      <c r="BE2756">
        <v>6.9</v>
      </c>
      <c r="BF2756">
        <v>5.0999999999999996</v>
      </c>
      <c r="BG2756"/>
      <c r="BH2756">
        <v>5.0999999999999996</v>
      </c>
      <c r="BI2756"/>
      <c r="BJ2756"/>
      <c r="BK2756"/>
      <c r="BL2756"/>
      <c r="BM2756"/>
      <c r="BN2756"/>
      <c r="BO2756"/>
      <c r="BP2756"/>
      <c r="BQ2756"/>
      <c r="BR2756" t="s">
        <v>67</v>
      </c>
      <c r="BS2756"/>
      <c r="BT2756" t="s">
        <v>200</v>
      </c>
      <c r="BU2756">
        <v>7016</v>
      </c>
      <c r="BV2756"/>
      <c r="BW2756"/>
      <c r="BX2756"/>
      <c r="BY2756"/>
      <c r="BZ2756"/>
    </row>
    <row r="2757" spans="1:78" s="10" customFormat="1" x14ac:dyDescent="0.2">
      <c r="A2757" t="s">
        <v>874</v>
      </c>
      <c r="B2757"/>
      <c r="C2757" t="s">
        <v>1482</v>
      </c>
      <c r="D2757" t="s">
        <v>64</v>
      </c>
      <c r="E2757" t="s">
        <v>851</v>
      </c>
      <c r="F2757" t="s">
        <v>314</v>
      </c>
      <c r="G2757" t="s">
        <v>851</v>
      </c>
      <c r="H2757" t="s">
        <v>314</v>
      </c>
      <c r="I2757"/>
      <c r="J2757"/>
      <c r="K2757"/>
      <c r="L2757"/>
      <c r="M2757"/>
      <c r="N2757"/>
      <c r="O2757"/>
      <c r="P2757"/>
      <c r="Q2757"/>
      <c r="R2757"/>
      <c r="S2757"/>
      <c r="T2757"/>
      <c r="U2757"/>
      <c r="V2757"/>
      <c r="W2757"/>
      <c r="X2757"/>
      <c r="Y2757">
        <v>7</v>
      </c>
      <c r="Z2757">
        <v>7.4</v>
      </c>
      <c r="AA2757"/>
      <c r="AB2757">
        <v>7.4</v>
      </c>
      <c r="AC2757">
        <v>7.1</v>
      </c>
      <c r="AD2757">
        <v>8.8000000000000007</v>
      </c>
      <c r="AE2757"/>
      <c r="AF2757">
        <v>8.8000000000000007</v>
      </c>
      <c r="AG2757">
        <v>5.2</v>
      </c>
      <c r="AH2757">
        <v>7.3</v>
      </c>
      <c r="AI2757"/>
      <c r="AJ2757">
        <v>7.3</v>
      </c>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t="s">
        <v>67</v>
      </c>
      <c r="BS2757"/>
      <c r="BT2757" t="s">
        <v>200</v>
      </c>
      <c r="BU2757">
        <v>7016</v>
      </c>
      <c r="BV2757"/>
      <c r="BW2757"/>
      <c r="BX2757"/>
      <c r="BY2757"/>
      <c r="BZ2757"/>
    </row>
    <row r="2758" spans="1:78" s="11" customFormat="1" x14ac:dyDescent="0.2">
      <c r="A2758" t="s">
        <v>875</v>
      </c>
      <c r="B2758"/>
      <c r="C2758" t="s">
        <v>1482</v>
      </c>
      <c r="D2758" t="s">
        <v>64</v>
      </c>
      <c r="E2758" t="s">
        <v>851</v>
      </c>
      <c r="F2758" t="s">
        <v>314</v>
      </c>
      <c r="G2758" t="s">
        <v>851</v>
      </c>
      <c r="H2758" t="s">
        <v>314</v>
      </c>
      <c r="I2758"/>
      <c r="J2758"/>
      <c r="K2758"/>
      <c r="L2758"/>
      <c r="M2758"/>
      <c r="N2758"/>
      <c r="O2758"/>
      <c r="P2758"/>
      <c r="Q2758"/>
      <c r="R2758"/>
      <c r="S2758"/>
      <c r="T2758"/>
      <c r="U2758"/>
      <c r="V2758"/>
      <c r="W2758"/>
      <c r="X2758"/>
      <c r="Y2758"/>
      <c r="Z2758"/>
      <c r="AA2758"/>
      <c r="AB2758"/>
      <c r="AC2758"/>
      <c r="AD2758"/>
      <c r="AE2758"/>
      <c r="AF2758"/>
      <c r="AG2758"/>
      <c r="AH2758"/>
      <c r="AI2758"/>
      <c r="AJ2758"/>
      <c r="AK2758">
        <v>6.1</v>
      </c>
      <c r="AL2758">
        <v>3</v>
      </c>
      <c r="AM2758"/>
      <c r="AN2758">
        <v>3</v>
      </c>
      <c r="AO2758">
        <v>5.8</v>
      </c>
      <c r="AP2758">
        <v>3.4</v>
      </c>
      <c r="AQ2758"/>
      <c r="AR2758">
        <v>3.4</v>
      </c>
      <c r="AS2758">
        <v>5.5</v>
      </c>
      <c r="AT2758">
        <v>4</v>
      </c>
      <c r="AU2758"/>
      <c r="AV2758">
        <v>4</v>
      </c>
      <c r="AW2758">
        <v>7</v>
      </c>
      <c r="AX2758">
        <v>5.8</v>
      </c>
      <c r="AY2758"/>
      <c r="AZ2758">
        <v>5.8</v>
      </c>
      <c r="BA2758">
        <v>7.5</v>
      </c>
      <c r="BB2758">
        <v>6.7</v>
      </c>
      <c r="BC2758"/>
      <c r="BD2758">
        <v>6.7</v>
      </c>
      <c r="BE2758">
        <v>8</v>
      </c>
      <c r="BF2758">
        <v>5.9</v>
      </c>
      <c r="BG2758"/>
      <c r="BH2758">
        <v>5.9</v>
      </c>
      <c r="BI2758"/>
      <c r="BJ2758"/>
      <c r="BK2758"/>
      <c r="BL2758"/>
      <c r="BM2758"/>
      <c r="BN2758"/>
      <c r="BO2758"/>
      <c r="BP2758"/>
      <c r="BQ2758"/>
      <c r="BR2758" t="s">
        <v>67</v>
      </c>
      <c r="BS2758"/>
      <c r="BT2758" t="s">
        <v>200</v>
      </c>
      <c r="BU2758">
        <v>7016</v>
      </c>
      <c r="BV2758"/>
      <c r="BW2758"/>
      <c r="BX2758"/>
      <c r="BY2758"/>
      <c r="BZ2758"/>
    </row>
    <row r="2759" spans="1:78" s="11" customFormat="1" x14ac:dyDescent="0.2">
      <c r="A2759" t="s">
        <v>876</v>
      </c>
      <c r="B2759"/>
      <c r="C2759" t="s">
        <v>1482</v>
      </c>
      <c r="D2759" t="s">
        <v>64</v>
      </c>
      <c r="E2759" t="s">
        <v>851</v>
      </c>
      <c r="F2759" t="s">
        <v>314</v>
      </c>
      <c r="G2759" t="s">
        <v>851</v>
      </c>
      <c r="H2759" t="s">
        <v>314</v>
      </c>
      <c r="I2759"/>
      <c r="J2759"/>
      <c r="K2759"/>
      <c r="L2759"/>
      <c r="M2759"/>
      <c r="N2759"/>
      <c r="O2759"/>
      <c r="P2759"/>
      <c r="Q2759"/>
      <c r="R2759"/>
      <c r="S2759"/>
      <c r="T2759"/>
      <c r="U2759"/>
      <c r="V2759"/>
      <c r="W2759"/>
      <c r="X2759"/>
      <c r="Y2759"/>
      <c r="Z2759"/>
      <c r="AA2759"/>
      <c r="AB2759"/>
      <c r="AC2759"/>
      <c r="AD2759"/>
      <c r="AE2759"/>
      <c r="AF2759"/>
      <c r="AG2759"/>
      <c r="AH2759"/>
      <c r="AI2759"/>
      <c r="AJ2759"/>
      <c r="AK2759"/>
      <c r="AL2759"/>
      <c r="AM2759"/>
      <c r="AN2759"/>
      <c r="AO2759">
        <v>5.8</v>
      </c>
      <c r="AP2759">
        <v>3.7</v>
      </c>
      <c r="AQ2759"/>
      <c r="AR2759">
        <v>3.7</v>
      </c>
      <c r="AS2759">
        <v>6</v>
      </c>
      <c r="AT2759">
        <v>3.9</v>
      </c>
      <c r="AU2759"/>
      <c r="AV2759">
        <v>3.9</v>
      </c>
      <c r="AW2759">
        <v>7.1</v>
      </c>
      <c r="AX2759">
        <v>5.8</v>
      </c>
      <c r="AY2759"/>
      <c r="AZ2759">
        <v>5.8</v>
      </c>
      <c r="BA2759"/>
      <c r="BB2759"/>
      <c r="BC2759"/>
      <c r="BD2759"/>
      <c r="BE2759">
        <v>8.1999999999999993</v>
      </c>
      <c r="BF2759">
        <v>5.5</v>
      </c>
      <c r="BG2759"/>
      <c r="BH2759">
        <v>5.5</v>
      </c>
      <c r="BI2759"/>
      <c r="BJ2759"/>
      <c r="BK2759"/>
      <c r="BL2759"/>
      <c r="BM2759"/>
      <c r="BN2759"/>
      <c r="BO2759"/>
      <c r="BP2759"/>
      <c r="BQ2759"/>
      <c r="BR2759" t="s">
        <v>67</v>
      </c>
      <c r="BS2759"/>
      <c r="BT2759" t="s">
        <v>200</v>
      </c>
      <c r="BU2759">
        <v>7016</v>
      </c>
      <c r="BV2759"/>
      <c r="BW2759"/>
      <c r="BX2759"/>
      <c r="BY2759"/>
      <c r="BZ2759"/>
    </row>
    <row r="2760" spans="1:78" s="11" customFormat="1" x14ac:dyDescent="0.2">
      <c r="A2760" t="s">
        <v>877</v>
      </c>
      <c r="B2760"/>
      <c r="C2760" t="s">
        <v>1482</v>
      </c>
      <c r="D2760" t="s">
        <v>64</v>
      </c>
      <c r="E2760" t="s">
        <v>851</v>
      </c>
      <c r="F2760" t="s">
        <v>314</v>
      </c>
      <c r="G2760" t="s">
        <v>851</v>
      </c>
      <c r="H2760" t="s">
        <v>314</v>
      </c>
      <c r="I2760"/>
      <c r="J2760"/>
      <c r="K2760"/>
      <c r="L2760"/>
      <c r="M2760"/>
      <c r="N2760"/>
      <c r="O2760"/>
      <c r="P2760"/>
      <c r="Q2760"/>
      <c r="R2760"/>
      <c r="S2760"/>
      <c r="T2760"/>
      <c r="U2760"/>
      <c r="V2760"/>
      <c r="W2760"/>
      <c r="X2760"/>
      <c r="Y2760"/>
      <c r="Z2760"/>
      <c r="AA2760"/>
      <c r="AB2760"/>
      <c r="AC2760"/>
      <c r="AD2760"/>
      <c r="AE2760"/>
      <c r="AF2760"/>
      <c r="AG2760"/>
      <c r="AH2760"/>
      <c r="AI2760"/>
      <c r="AJ2760"/>
      <c r="AK2760">
        <v>5.0999999999999996</v>
      </c>
      <c r="AL2760"/>
      <c r="AM2760"/>
      <c r="AN2760"/>
      <c r="AO2760">
        <v>5.2</v>
      </c>
      <c r="AP2760"/>
      <c r="AQ2760"/>
      <c r="AR2760"/>
      <c r="AS2760">
        <v>5.5</v>
      </c>
      <c r="AT2760">
        <v>3.9</v>
      </c>
      <c r="AU2760"/>
      <c r="AV2760">
        <v>3.9</v>
      </c>
      <c r="AW2760">
        <v>6.1</v>
      </c>
      <c r="AX2760">
        <v>4.8</v>
      </c>
      <c r="AY2760"/>
      <c r="AZ2760">
        <v>4.8</v>
      </c>
      <c r="BA2760"/>
      <c r="BB2760"/>
      <c r="BC2760"/>
      <c r="BD2760"/>
      <c r="BE2760">
        <v>7.3</v>
      </c>
      <c r="BF2760">
        <v>4.8</v>
      </c>
      <c r="BG2760"/>
      <c r="BH2760">
        <v>4.8</v>
      </c>
      <c r="BI2760"/>
      <c r="BJ2760"/>
      <c r="BK2760"/>
      <c r="BL2760"/>
      <c r="BM2760"/>
      <c r="BN2760"/>
      <c r="BO2760"/>
      <c r="BP2760"/>
      <c r="BQ2760"/>
      <c r="BR2760" t="s">
        <v>67</v>
      </c>
      <c r="BS2760"/>
      <c r="BT2760" t="s">
        <v>200</v>
      </c>
      <c r="BU2760">
        <v>7016</v>
      </c>
      <c r="BV2760"/>
      <c r="BW2760"/>
      <c r="BX2760"/>
      <c r="BY2760"/>
      <c r="BZ2760"/>
    </row>
    <row r="2761" spans="1:78" s="11" customFormat="1" x14ac:dyDescent="0.2">
      <c r="A2761" t="s">
        <v>878</v>
      </c>
      <c r="B2761"/>
      <c r="C2761" t="s">
        <v>1482</v>
      </c>
      <c r="D2761" t="s">
        <v>64</v>
      </c>
      <c r="E2761" t="s">
        <v>851</v>
      </c>
      <c r="F2761" t="s">
        <v>314</v>
      </c>
      <c r="G2761" t="s">
        <v>851</v>
      </c>
      <c r="H2761" t="s">
        <v>314</v>
      </c>
      <c r="I2761"/>
      <c r="J2761"/>
      <c r="K2761"/>
      <c r="L2761"/>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v>6.5</v>
      </c>
      <c r="AX2761">
        <v>4.5</v>
      </c>
      <c r="AY2761">
        <v>5.0999999999999996</v>
      </c>
      <c r="AZ2761">
        <v>5.0999999999999996</v>
      </c>
      <c r="BA2761"/>
      <c r="BB2761"/>
      <c r="BC2761"/>
      <c r="BD2761"/>
      <c r="BE2761"/>
      <c r="BF2761"/>
      <c r="BG2761"/>
      <c r="BH2761"/>
      <c r="BI2761"/>
      <c r="BJ2761"/>
      <c r="BK2761"/>
      <c r="BL2761"/>
      <c r="BM2761"/>
      <c r="BN2761"/>
      <c r="BO2761"/>
      <c r="BP2761"/>
      <c r="BQ2761"/>
      <c r="BR2761" t="s">
        <v>67</v>
      </c>
      <c r="BS2761" s="1">
        <v>44798</v>
      </c>
      <c r="BT2761" t="s">
        <v>498</v>
      </c>
      <c r="BU2761">
        <v>831</v>
      </c>
      <c r="BV2761"/>
      <c r="BW2761"/>
      <c r="BX2761"/>
      <c r="BY2761"/>
      <c r="BZ2761"/>
    </row>
    <row r="2762" spans="1:78" s="11" customFormat="1" x14ac:dyDescent="0.2">
      <c r="A2762" t="s">
        <v>879</v>
      </c>
      <c r="B2762"/>
      <c r="C2762" t="s">
        <v>1482</v>
      </c>
      <c r="D2762" t="s">
        <v>64</v>
      </c>
      <c r="E2762" t="s">
        <v>851</v>
      </c>
      <c r="F2762" t="s">
        <v>314</v>
      </c>
      <c r="G2762" t="s">
        <v>851</v>
      </c>
      <c r="H2762" t="s">
        <v>314</v>
      </c>
      <c r="I2762"/>
      <c r="J2762"/>
      <c r="K2762"/>
      <c r="L2762"/>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v>5.7</v>
      </c>
      <c r="AZ2762">
        <v>5.7</v>
      </c>
      <c r="BA2762">
        <v>7.6</v>
      </c>
      <c r="BB2762">
        <v>6.9</v>
      </c>
      <c r="BC2762">
        <v>6.3</v>
      </c>
      <c r="BD2762">
        <v>6.9</v>
      </c>
      <c r="BE2762">
        <v>8.5</v>
      </c>
      <c r="BF2762">
        <v>5.7</v>
      </c>
      <c r="BG2762">
        <v>4.7</v>
      </c>
      <c r="BH2762">
        <v>5.7</v>
      </c>
      <c r="BI2762"/>
      <c r="BJ2762"/>
      <c r="BK2762"/>
      <c r="BL2762"/>
      <c r="BM2762"/>
      <c r="BN2762"/>
      <c r="BO2762"/>
      <c r="BP2762"/>
      <c r="BQ2762"/>
      <c r="BR2762" t="s">
        <v>67</v>
      </c>
      <c r="BS2762" s="1">
        <v>44798</v>
      </c>
      <c r="BT2762" t="s">
        <v>498</v>
      </c>
      <c r="BU2762">
        <v>831</v>
      </c>
      <c r="BV2762" t="s">
        <v>60</v>
      </c>
      <c r="BW2762" t="s">
        <v>498</v>
      </c>
      <c r="BX2762"/>
      <c r="BY2762"/>
      <c r="BZ2762"/>
    </row>
    <row r="2763" spans="1:78" s="11" customFormat="1" x14ac:dyDescent="0.2">
      <c r="A2763" t="s">
        <v>1749</v>
      </c>
      <c r="B2763"/>
      <c r="C2763" t="s">
        <v>1482</v>
      </c>
      <c r="D2763" t="s">
        <v>64</v>
      </c>
      <c r="E2763" t="s">
        <v>851</v>
      </c>
      <c r="F2763" t="s">
        <v>314</v>
      </c>
      <c r="G2763" t="s">
        <v>851</v>
      </c>
      <c r="H2763" t="s">
        <v>314</v>
      </c>
      <c r="I2763"/>
      <c r="J2763"/>
      <c r="K2763"/>
      <c r="L2763" t="s">
        <v>1751</v>
      </c>
      <c r="M2763"/>
      <c r="N2763"/>
      <c r="O2763"/>
      <c r="P2763"/>
      <c r="Q2763"/>
      <c r="R2763"/>
      <c r="S2763"/>
      <c r="T2763"/>
      <c r="U2763"/>
      <c r="V2763"/>
      <c r="W2763"/>
      <c r="X2763"/>
      <c r="Y2763"/>
      <c r="Z2763"/>
      <c r="AA2763"/>
      <c r="AB2763"/>
      <c r="AC2763"/>
      <c r="AD2763"/>
      <c r="AE2763"/>
      <c r="AF2763"/>
      <c r="AG2763"/>
      <c r="AH2763"/>
      <c r="AI2763"/>
      <c r="AJ2763"/>
      <c r="AK2763">
        <v>4.6900000000000004</v>
      </c>
      <c r="AL2763">
        <v>2.7909999999999999</v>
      </c>
      <c r="AM2763"/>
      <c r="AN2763">
        <v>2.891</v>
      </c>
      <c r="AO2763">
        <v>5.0650000000000004</v>
      </c>
      <c r="AP2763">
        <v>2.8620000000000001</v>
      </c>
      <c r="AQ2763"/>
      <c r="AR2763">
        <v>2.8620000000000001</v>
      </c>
      <c r="AS2763">
        <v>5.2160000000000002</v>
      </c>
      <c r="AT2763">
        <v>3.3759999999999999</v>
      </c>
      <c r="AU2763"/>
      <c r="AV2763">
        <v>3.3759999999999999</v>
      </c>
      <c r="AW2763">
        <v>5.83</v>
      </c>
      <c r="AX2763">
        <v>4.282</v>
      </c>
      <c r="AY2763">
        <v>5.0999999999999996</v>
      </c>
      <c r="AZ2763">
        <v>5.0999999999999996</v>
      </c>
      <c r="BA2763">
        <v>6.1260000000000003</v>
      </c>
      <c r="BB2763">
        <v>5.6929999999999996</v>
      </c>
      <c r="BC2763">
        <v>5.6859999999999999</v>
      </c>
      <c r="BD2763">
        <v>5.6929999999999996</v>
      </c>
      <c r="BE2763">
        <v>6.99</v>
      </c>
      <c r="BF2763">
        <v>4.7549999999999999</v>
      </c>
      <c r="BG2763">
        <v>4.3150000000000004</v>
      </c>
      <c r="BH2763">
        <v>4.7549999999999999</v>
      </c>
      <c r="BI2763"/>
      <c r="BJ2763"/>
      <c r="BK2763"/>
      <c r="BL2763"/>
      <c r="BM2763"/>
      <c r="BN2763"/>
      <c r="BO2763"/>
      <c r="BP2763"/>
      <c r="BQ2763"/>
      <c r="BR2763" t="s">
        <v>67</v>
      </c>
      <c r="BS2763" s="1">
        <v>44812</v>
      </c>
      <c r="BT2763" t="s">
        <v>1701</v>
      </c>
      <c r="BU2763">
        <v>1420</v>
      </c>
      <c r="BV2763" t="s">
        <v>60</v>
      </c>
      <c r="BW2763" t="s">
        <v>1701</v>
      </c>
      <c r="BX2763"/>
      <c r="BY2763"/>
      <c r="BZ2763"/>
    </row>
    <row r="2764" spans="1:78" x14ac:dyDescent="0.2">
      <c r="A2764" t="s">
        <v>1750</v>
      </c>
      <c r="C2764" t="s">
        <v>1482</v>
      </c>
      <c r="D2764" t="s">
        <v>64</v>
      </c>
      <c r="E2764" t="s">
        <v>851</v>
      </c>
      <c r="F2764" t="s">
        <v>314</v>
      </c>
      <c r="G2764" t="s">
        <v>851</v>
      </c>
      <c r="H2764" t="s">
        <v>314</v>
      </c>
      <c r="L2764" t="s">
        <v>1742</v>
      </c>
      <c r="Q2764">
        <v>5.3</v>
      </c>
      <c r="T2764">
        <v>4.7060000000000004</v>
      </c>
      <c r="BR2764" t="s">
        <v>67</v>
      </c>
      <c r="BS2764" s="1">
        <v>44812</v>
      </c>
      <c r="BT2764" t="s">
        <v>1701</v>
      </c>
      <c r="BU2764">
        <v>1420</v>
      </c>
    </row>
    <row r="2765" spans="1:78" s="46" customFormat="1" ht="18" x14ac:dyDescent="0.2">
      <c r="A2765" s="6" t="s">
        <v>871</v>
      </c>
      <c r="B2765" s="6" t="s">
        <v>322</v>
      </c>
      <c r="C2765" s="6" t="s">
        <v>1482</v>
      </c>
      <c r="D2765" s="6" t="s">
        <v>64</v>
      </c>
      <c r="E2765" s="6" t="s">
        <v>851</v>
      </c>
      <c r="F2765" s="6" t="s">
        <v>314</v>
      </c>
      <c r="G2765" s="6" t="s">
        <v>1255</v>
      </c>
      <c r="H2765" s="6" t="s">
        <v>314</v>
      </c>
      <c r="I2765" s="6"/>
      <c r="J2765" s="6"/>
      <c r="K2765" s="6"/>
      <c r="L2765" s="6"/>
      <c r="M2765" s="6"/>
      <c r="N2765" s="6"/>
      <c r="O2765" s="6"/>
      <c r="P2765" s="6"/>
      <c r="Q2765" s="6"/>
      <c r="R2765" s="6"/>
      <c r="S2765" s="6"/>
      <c r="T2765" s="6"/>
      <c r="U2765" s="6"/>
      <c r="V2765" s="6"/>
      <c r="W2765" s="6"/>
      <c r="X2765" s="6"/>
      <c r="Y2765" s="6"/>
      <c r="Z2765" s="6"/>
      <c r="AA2765" s="6"/>
      <c r="AB2765" s="6"/>
      <c r="AC2765" s="6"/>
      <c r="AD2765" s="6"/>
      <c r="AE2765" s="6"/>
      <c r="AF2765" s="6"/>
      <c r="AG2765" s="6"/>
      <c r="AH2765" s="6"/>
      <c r="AI2765" s="6"/>
      <c r="AJ2765" s="6"/>
      <c r="AK2765" s="6"/>
      <c r="AL2765" s="6"/>
      <c r="AM2765" s="6"/>
      <c r="AN2765" s="6"/>
      <c r="AO2765" s="6"/>
      <c r="AP2765" s="6"/>
      <c r="AQ2765" s="6"/>
      <c r="AR2765" s="6"/>
      <c r="AS2765" s="6"/>
      <c r="AT2765" s="6"/>
      <c r="AU2765" s="6"/>
      <c r="AV2765" s="6"/>
      <c r="AW2765" s="6"/>
      <c r="AX2765" s="6"/>
      <c r="AY2765" s="6"/>
      <c r="AZ2765" s="6"/>
      <c r="BA2765" s="6"/>
      <c r="BB2765" s="6"/>
      <c r="BC2765" s="6"/>
      <c r="BD2765" s="6"/>
      <c r="BE2765" s="6"/>
      <c r="BF2765" s="6"/>
      <c r="BG2765" s="6"/>
      <c r="BH2765" s="6"/>
      <c r="BI2765" s="6">
        <v>18.5</v>
      </c>
      <c r="BJ2765" s="6"/>
      <c r="BK2765" s="6"/>
      <c r="BL2765" s="6"/>
      <c r="BM2765" s="6"/>
      <c r="BN2765" s="6"/>
      <c r="BO2765" s="6"/>
      <c r="BP2765" s="6"/>
      <c r="BQ2765" s="6" t="s">
        <v>3666</v>
      </c>
      <c r="BR2765" s="6" t="s">
        <v>67</v>
      </c>
      <c r="BS2765" s="7">
        <v>44820</v>
      </c>
      <c r="BT2765" s="6" t="s">
        <v>2256</v>
      </c>
      <c r="BU2765" s="28">
        <v>82637</v>
      </c>
      <c r="BV2765" s="6"/>
      <c r="BW2765" s="6"/>
      <c r="BX2765"/>
      <c r="BY2765"/>
      <c r="BZ2765"/>
    </row>
    <row r="2766" spans="1:78" s="46" customFormat="1" ht="18" x14ac:dyDescent="0.2">
      <c r="A2766" s="6" t="s">
        <v>2254</v>
      </c>
      <c r="B2766" s="6"/>
      <c r="C2766" s="6" t="s">
        <v>1482</v>
      </c>
      <c r="D2766" s="6" t="s">
        <v>64</v>
      </c>
      <c r="E2766" s="6" t="s">
        <v>851</v>
      </c>
      <c r="F2766" s="6" t="s">
        <v>314</v>
      </c>
      <c r="G2766" s="6" t="s">
        <v>1255</v>
      </c>
      <c r="H2766" s="6" t="s">
        <v>314</v>
      </c>
      <c r="I2766" s="6"/>
      <c r="J2766" s="6"/>
      <c r="K2766" s="6"/>
      <c r="L2766" s="6"/>
      <c r="M2766" s="6"/>
      <c r="N2766" s="6"/>
      <c r="O2766" s="6"/>
      <c r="P2766" s="6"/>
      <c r="Q2766" s="6"/>
      <c r="R2766" s="6"/>
      <c r="S2766" s="6"/>
      <c r="T2766" s="6"/>
      <c r="U2766" s="6"/>
      <c r="V2766" s="6"/>
      <c r="W2766" s="6"/>
      <c r="X2766" s="6"/>
      <c r="Y2766" s="6"/>
      <c r="Z2766" s="6"/>
      <c r="AA2766" s="6"/>
      <c r="AB2766" s="6"/>
      <c r="AC2766" s="6"/>
      <c r="AD2766" s="6"/>
      <c r="AE2766" s="6"/>
      <c r="AF2766" s="6"/>
      <c r="AG2766" s="6"/>
      <c r="AH2766" s="6"/>
      <c r="AI2766" s="6"/>
      <c r="AJ2766" s="6"/>
      <c r="AK2766" s="6"/>
      <c r="AL2766" s="6"/>
      <c r="AM2766" s="6"/>
      <c r="AN2766" s="6"/>
      <c r="AO2766" s="6"/>
      <c r="AP2766" s="6"/>
      <c r="AQ2766" s="6"/>
      <c r="AR2766" s="6"/>
      <c r="AS2766" s="6"/>
      <c r="AT2766" s="6"/>
      <c r="AU2766" s="6"/>
      <c r="AV2766" s="6"/>
      <c r="AW2766" s="6"/>
      <c r="AX2766" s="6"/>
      <c r="AY2766" s="6"/>
      <c r="AZ2766" s="6"/>
      <c r="BA2766" s="6"/>
      <c r="BB2766" s="6"/>
      <c r="BC2766" s="6"/>
      <c r="BD2766" s="6"/>
      <c r="BE2766" s="6"/>
      <c r="BF2766" s="6"/>
      <c r="BG2766" s="6"/>
      <c r="BH2766" s="6"/>
      <c r="BI2766" s="6"/>
      <c r="BJ2766" s="6"/>
      <c r="BK2766" s="6"/>
      <c r="BL2766" s="6"/>
      <c r="BM2766" s="6"/>
      <c r="BN2766" s="6"/>
      <c r="BO2766" s="6"/>
      <c r="BP2766" s="6"/>
      <c r="BQ2766" s="6" t="s">
        <v>3665</v>
      </c>
      <c r="BR2766" s="6" t="s">
        <v>67</v>
      </c>
      <c r="BS2766" s="7">
        <v>44820</v>
      </c>
      <c r="BT2766" s="6" t="s">
        <v>2256</v>
      </c>
      <c r="BU2766" s="28">
        <v>82637</v>
      </c>
      <c r="BV2766" s="6"/>
      <c r="BW2766" s="6"/>
      <c r="BX2766"/>
      <c r="BY2766"/>
      <c r="BZ2766"/>
    </row>
    <row r="2767" spans="1:78" s="46" customFormat="1" x14ac:dyDescent="0.2">
      <c r="A2767" s="11" t="s">
        <v>1700</v>
      </c>
      <c r="B2767" s="11"/>
      <c r="C2767" s="11" t="s">
        <v>1482</v>
      </c>
      <c r="D2767" s="11" t="s">
        <v>64</v>
      </c>
      <c r="E2767" s="11" t="s">
        <v>851</v>
      </c>
      <c r="F2767" s="11" t="s">
        <v>1555</v>
      </c>
      <c r="G2767" s="11" t="s">
        <v>851</v>
      </c>
      <c r="H2767" s="11" t="s">
        <v>1555</v>
      </c>
      <c r="I2767" s="11"/>
      <c r="J2767" s="11"/>
      <c r="K2767" s="11"/>
      <c r="L2767" s="11"/>
      <c r="M2767" s="11"/>
      <c r="N2767" s="11"/>
      <c r="O2767" s="11"/>
      <c r="P2767" s="11"/>
      <c r="Q2767" s="11"/>
      <c r="R2767" s="11"/>
      <c r="S2767" s="11"/>
      <c r="T2767" s="11"/>
      <c r="U2767" s="11"/>
      <c r="V2767" s="11"/>
      <c r="W2767" s="11"/>
      <c r="X2767" s="11"/>
      <c r="Y2767" s="11"/>
      <c r="Z2767" s="11"/>
      <c r="AA2767" s="11"/>
      <c r="AB2767" s="11"/>
      <c r="AC2767" s="11"/>
      <c r="AD2767" s="11"/>
      <c r="AE2767" s="11"/>
      <c r="AF2767" s="11"/>
      <c r="AG2767" s="11"/>
      <c r="AH2767" s="11"/>
      <c r="AI2767" s="11"/>
      <c r="AJ2767" s="11"/>
      <c r="AK2767" s="11"/>
      <c r="AL2767" s="11"/>
      <c r="AM2767" s="11"/>
      <c r="AN2767" s="11"/>
      <c r="AO2767" s="11"/>
      <c r="AP2767" s="11"/>
      <c r="AQ2767" s="11"/>
      <c r="AR2767" s="11"/>
      <c r="AS2767" s="11"/>
      <c r="AT2767" s="11"/>
      <c r="AU2767" s="11"/>
      <c r="AV2767" s="11"/>
      <c r="AW2767" s="11"/>
      <c r="AX2767" s="11"/>
      <c r="AY2767" s="11"/>
      <c r="AZ2767" s="11"/>
      <c r="BA2767" s="11"/>
      <c r="BB2767" s="11"/>
      <c r="BC2767" s="11"/>
      <c r="BD2767" s="11"/>
      <c r="BE2767" s="11"/>
      <c r="BF2767" s="11"/>
      <c r="BG2767" s="11"/>
      <c r="BH2767" s="11"/>
      <c r="BI2767" s="11"/>
      <c r="BJ2767" s="11"/>
      <c r="BK2767" s="11"/>
      <c r="BL2767" s="11"/>
      <c r="BM2767" s="11"/>
      <c r="BN2767" s="11"/>
      <c r="BO2767" s="11"/>
      <c r="BP2767" s="11"/>
      <c r="BQ2767" s="11"/>
      <c r="BR2767" s="11"/>
      <c r="BS2767" s="11"/>
      <c r="BT2767" s="11"/>
      <c r="BU2767" s="11"/>
      <c r="BV2767" s="11"/>
      <c r="BW2767" s="11"/>
      <c r="BX2767"/>
      <c r="BY2767"/>
      <c r="BZ2767"/>
    </row>
    <row r="2768" spans="1:78" s="46" customFormat="1" x14ac:dyDescent="0.2">
      <c r="A2768" t="s">
        <v>2581</v>
      </c>
      <c r="B2768"/>
      <c r="C2768" t="s">
        <v>1482</v>
      </c>
      <c r="D2768" t="s">
        <v>64</v>
      </c>
      <c r="E2768" t="s">
        <v>851</v>
      </c>
      <c r="F2768" t="s">
        <v>1555</v>
      </c>
      <c r="G2768" t="s">
        <v>851</v>
      </c>
      <c r="H2768" t="s">
        <v>1555</v>
      </c>
      <c r="I2768"/>
      <c r="J2768"/>
      <c r="K2768"/>
      <c r="L2768"/>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v>4.7</v>
      </c>
      <c r="BB2768">
        <v>3.5</v>
      </c>
      <c r="BC2768">
        <v>3.4</v>
      </c>
      <c r="BD2768">
        <v>3.5</v>
      </c>
      <c r="BE2768"/>
      <c r="BF2768"/>
      <c r="BG2768"/>
      <c r="BH2768"/>
      <c r="BI2768"/>
      <c r="BJ2768"/>
      <c r="BK2768"/>
      <c r="BL2768"/>
      <c r="BM2768"/>
      <c r="BN2768"/>
      <c r="BO2768"/>
      <c r="BP2768"/>
      <c r="BQ2768"/>
      <c r="BR2768" t="s">
        <v>67</v>
      </c>
      <c r="BS2768" s="1">
        <v>44827</v>
      </c>
      <c r="BT2768" t="s">
        <v>2590</v>
      </c>
      <c r="BU2768">
        <v>1985</v>
      </c>
      <c r="BV2768" t="s">
        <v>60</v>
      </c>
      <c r="BW2768"/>
      <c r="BX2768"/>
      <c r="BY2768"/>
      <c r="BZ2768"/>
    </row>
    <row r="2769" spans="1:78" s="46" customFormat="1" x14ac:dyDescent="0.2">
      <c r="A2769" t="s">
        <v>2583</v>
      </c>
      <c r="B2769"/>
      <c r="C2769" t="s">
        <v>1482</v>
      </c>
      <c r="D2769" t="s">
        <v>64</v>
      </c>
      <c r="E2769" t="s">
        <v>851</v>
      </c>
      <c r="F2769" t="s">
        <v>267</v>
      </c>
      <c r="G2769" t="s">
        <v>2588</v>
      </c>
      <c r="H2769" t="s">
        <v>267</v>
      </c>
      <c r="I2769"/>
      <c r="J2769"/>
      <c r="K2769"/>
      <c r="L2769"/>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v>3.9</v>
      </c>
      <c r="AX2769">
        <v>2.2000000000000002</v>
      </c>
      <c r="AY2769">
        <v>2.4</v>
      </c>
      <c r="AZ2769">
        <v>2.4</v>
      </c>
      <c r="BA2769">
        <v>3.9</v>
      </c>
      <c r="BB2769">
        <v>2.7</v>
      </c>
      <c r="BC2769">
        <v>2.8</v>
      </c>
      <c r="BD2769">
        <v>2.8</v>
      </c>
      <c r="BE2769"/>
      <c r="BF2769"/>
      <c r="BG2769"/>
      <c r="BH2769"/>
      <c r="BI2769"/>
      <c r="BJ2769"/>
      <c r="BK2769"/>
      <c r="BL2769"/>
      <c r="BM2769"/>
      <c r="BN2769"/>
      <c r="BO2769"/>
      <c r="BP2769"/>
      <c r="BQ2769"/>
      <c r="BR2769" t="s">
        <v>67</v>
      </c>
      <c r="BS2769" s="1">
        <v>44827</v>
      </c>
      <c r="BT2769" t="s">
        <v>2590</v>
      </c>
      <c r="BU2769">
        <v>1985</v>
      </c>
      <c r="BV2769" t="s">
        <v>60</v>
      </c>
      <c r="BW2769"/>
      <c r="BX2769"/>
      <c r="BY2769"/>
      <c r="BZ2769"/>
    </row>
    <row r="2770" spans="1:78" s="46" customFormat="1" x14ac:dyDescent="0.2">
      <c r="A2770" t="s">
        <v>2584</v>
      </c>
      <c r="B2770"/>
      <c r="C2770" t="s">
        <v>1482</v>
      </c>
      <c r="D2770" t="s">
        <v>64</v>
      </c>
      <c r="E2770" t="s">
        <v>851</v>
      </c>
      <c r="F2770" t="s">
        <v>267</v>
      </c>
      <c r="G2770" t="s">
        <v>2588</v>
      </c>
      <c r="H2770" t="s">
        <v>267</v>
      </c>
      <c r="I2770"/>
      <c r="J2770"/>
      <c r="K2770"/>
      <c r="L2770"/>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v>2.8</v>
      </c>
      <c r="BC2770"/>
      <c r="BD2770">
        <v>2.8</v>
      </c>
      <c r="BE2770"/>
      <c r="BF2770"/>
      <c r="BG2770"/>
      <c r="BH2770"/>
      <c r="BI2770"/>
      <c r="BJ2770"/>
      <c r="BK2770"/>
      <c r="BL2770"/>
      <c r="BM2770"/>
      <c r="BN2770"/>
      <c r="BO2770"/>
      <c r="BP2770"/>
      <c r="BQ2770" t="s">
        <v>2591</v>
      </c>
      <c r="BR2770" t="s">
        <v>67</v>
      </c>
      <c r="BS2770" s="1">
        <v>44827</v>
      </c>
      <c r="BT2770" t="s">
        <v>2590</v>
      </c>
      <c r="BU2770">
        <v>1985</v>
      </c>
      <c r="BV2770"/>
      <c r="BW2770"/>
      <c r="BX2770"/>
      <c r="BY2770"/>
      <c r="BZ2770"/>
    </row>
    <row r="2771" spans="1:78" s="46" customFormat="1" x14ac:dyDescent="0.2">
      <c r="A2771" t="s">
        <v>2582</v>
      </c>
      <c r="B2771"/>
      <c r="C2771" t="s">
        <v>1482</v>
      </c>
      <c r="D2771" t="s">
        <v>64</v>
      </c>
      <c r="E2771" t="s">
        <v>851</v>
      </c>
      <c r="F2771" t="s">
        <v>267</v>
      </c>
      <c r="G2771" t="s">
        <v>2588</v>
      </c>
      <c r="H2771" t="s">
        <v>267</v>
      </c>
      <c r="I2771"/>
      <c r="J2771"/>
      <c r="K2771"/>
      <c r="L2771"/>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v>3.4</v>
      </c>
      <c r="AT2771"/>
      <c r="AU2771"/>
      <c r="AV2771">
        <v>1.9</v>
      </c>
      <c r="AW2771"/>
      <c r="AX2771"/>
      <c r="AY2771"/>
      <c r="AZ2771"/>
      <c r="BA2771"/>
      <c r="BB2771"/>
      <c r="BC2771"/>
      <c r="BD2771"/>
      <c r="BE2771"/>
      <c r="BF2771"/>
      <c r="BG2771"/>
      <c r="BH2771"/>
      <c r="BI2771"/>
      <c r="BJ2771"/>
      <c r="BK2771"/>
      <c r="BL2771"/>
      <c r="BM2771"/>
      <c r="BN2771"/>
      <c r="BO2771"/>
      <c r="BP2771"/>
      <c r="BQ2771"/>
      <c r="BR2771" t="s">
        <v>67</v>
      </c>
      <c r="BS2771" s="1">
        <v>44827</v>
      </c>
      <c r="BT2771" t="s">
        <v>2590</v>
      </c>
      <c r="BU2771">
        <v>1985</v>
      </c>
      <c r="BV2771" t="s">
        <v>60</v>
      </c>
      <c r="BW2771"/>
      <c r="BX2771"/>
      <c r="BY2771"/>
      <c r="BZ2771"/>
    </row>
    <row r="2772" spans="1:78" s="46" customFormat="1" x14ac:dyDescent="0.2">
      <c r="A2772" t="s">
        <v>1764</v>
      </c>
      <c r="B2772"/>
      <c r="C2772" t="s">
        <v>1482</v>
      </c>
      <c r="D2772" t="s">
        <v>64</v>
      </c>
      <c r="E2772" t="s">
        <v>851</v>
      </c>
      <c r="F2772" t="s">
        <v>267</v>
      </c>
      <c r="G2772" t="s">
        <v>2130</v>
      </c>
      <c r="H2772" t="s">
        <v>267</v>
      </c>
      <c r="I2772"/>
      <c r="J2772"/>
      <c r="K2772"/>
      <c r="L2772" t="s">
        <v>1762</v>
      </c>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v>6.02</v>
      </c>
      <c r="BB2772">
        <v>4.5949999999999998</v>
      </c>
      <c r="BC2772">
        <v>4.9180000000000001</v>
      </c>
      <c r="BD2772">
        <v>4.9180000000000001</v>
      </c>
      <c r="BE2772"/>
      <c r="BF2772"/>
      <c r="BG2772"/>
      <c r="BH2772"/>
      <c r="BI2772"/>
      <c r="BJ2772"/>
      <c r="BK2772"/>
      <c r="BL2772"/>
      <c r="BM2772"/>
      <c r="BN2772"/>
      <c r="BO2772"/>
      <c r="BP2772"/>
      <c r="BQ2772"/>
      <c r="BR2772" t="s">
        <v>67</v>
      </c>
      <c r="BS2772" s="1">
        <v>44812</v>
      </c>
      <c r="BT2772" t="s">
        <v>1701</v>
      </c>
      <c r="BU2772">
        <v>1420</v>
      </c>
      <c r="BV2772" t="s">
        <v>60</v>
      </c>
      <c r="BW2772" t="s">
        <v>1701</v>
      </c>
      <c r="BX2772"/>
      <c r="BY2772"/>
      <c r="BZ2772"/>
    </row>
    <row r="2773" spans="1:78" s="46" customFormat="1" x14ac:dyDescent="0.2">
      <c r="A2773" t="s">
        <v>2381</v>
      </c>
      <c r="B2773"/>
      <c r="C2773" t="s">
        <v>1482</v>
      </c>
      <c r="D2773" t="s">
        <v>64</v>
      </c>
      <c r="E2773" t="s">
        <v>851</v>
      </c>
      <c r="F2773" t="s">
        <v>1560</v>
      </c>
      <c r="G2773" t="s">
        <v>851</v>
      </c>
      <c r="H2773" t="s">
        <v>2380</v>
      </c>
      <c r="I2773"/>
      <c r="J2773"/>
      <c r="K2773"/>
      <c r="L2773"/>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v>8.4</v>
      </c>
      <c r="AY2773"/>
      <c r="AZ2773"/>
      <c r="BA2773">
        <v>11</v>
      </c>
      <c r="BB2773">
        <v>9</v>
      </c>
      <c r="BC2773">
        <v>9.1999999999999993</v>
      </c>
      <c r="BD2773">
        <v>9.1999999999999993</v>
      </c>
      <c r="BE2773"/>
      <c r="BF2773">
        <v>8.6</v>
      </c>
      <c r="BG2773"/>
      <c r="BH2773">
        <v>8.6</v>
      </c>
      <c r="BI2773"/>
      <c r="BJ2773"/>
      <c r="BK2773"/>
      <c r="BL2773"/>
      <c r="BM2773"/>
      <c r="BN2773"/>
      <c r="BO2773"/>
      <c r="BP2773"/>
      <c r="BQ2773"/>
      <c r="BR2773" t="s">
        <v>67</v>
      </c>
      <c r="BS2773" s="1">
        <v>44824</v>
      </c>
      <c r="BT2773" t="s">
        <v>2329</v>
      </c>
      <c r="BU2773">
        <v>2930</v>
      </c>
      <c r="BV2773"/>
      <c r="BW2773"/>
      <c r="BX2773"/>
      <c r="BY2773"/>
      <c r="BZ2773"/>
    </row>
    <row r="2774" spans="1:78" s="46" customFormat="1" x14ac:dyDescent="0.2">
      <c r="A2774" s="11" t="s">
        <v>1700</v>
      </c>
      <c r="B2774" s="11"/>
      <c r="C2774" s="11" t="s">
        <v>1482</v>
      </c>
      <c r="D2774" s="11" t="s">
        <v>64</v>
      </c>
      <c r="E2774" s="11" t="s">
        <v>851</v>
      </c>
      <c r="F2774" s="11" t="s">
        <v>1560</v>
      </c>
      <c r="G2774" s="11" t="s">
        <v>851</v>
      </c>
      <c r="H2774" s="11" t="s">
        <v>1560</v>
      </c>
      <c r="I2774" s="11"/>
      <c r="J2774" s="11"/>
      <c r="K2774" s="11"/>
      <c r="L2774" s="11"/>
      <c r="M2774" s="11"/>
      <c r="N2774" s="11"/>
      <c r="O2774" s="11"/>
      <c r="P2774" s="11"/>
      <c r="Q2774" s="11"/>
      <c r="R2774" s="11"/>
      <c r="S2774" s="11"/>
      <c r="T2774" s="11"/>
      <c r="U2774" s="11"/>
      <c r="V2774" s="11"/>
      <c r="W2774" s="11"/>
      <c r="X2774" s="11"/>
      <c r="Y2774" s="11"/>
      <c r="Z2774" s="11"/>
      <c r="AA2774" s="11"/>
      <c r="AB2774" s="11"/>
      <c r="AC2774" s="11"/>
      <c r="AD2774" s="11"/>
      <c r="AE2774" s="11"/>
      <c r="AF2774" s="11"/>
      <c r="AG2774" s="11"/>
      <c r="AH2774" s="11"/>
      <c r="AI2774" s="11"/>
      <c r="AJ2774" s="11"/>
      <c r="AK2774" s="11"/>
      <c r="AL2774" s="11"/>
      <c r="AM2774" s="11"/>
      <c r="AN2774" s="11"/>
      <c r="AO2774" s="11"/>
      <c r="AP2774" s="11"/>
      <c r="AQ2774" s="11"/>
      <c r="AR2774" s="11"/>
      <c r="AS2774" s="11"/>
      <c r="AT2774" s="11"/>
      <c r="AU2774" s="11"/>
      <c r="AV2774" s="11"/>
      <c r="AW2774" s="11"/>
      <c r="AX2774" s="11"/>
      <c r="AY2774" s="11"/>
      <c r="AZ2774" s="11"/>
      <c r="BA2774" s="11"/>
      <c r="BB2774" s="11"/>
      <c r="BC2774" s="11"/>
      <c r="BD2774" s="11"/>
      <c r="BE2774" s="11"/>
      <c r="BF2774" s="11"/>
      <c r="BG2774" s="11"/>
      <c r="BH2774" s="11"/>
      <c r="BI2774" s="11"/>
      <c r="BJ2774" s="11"/>
      <c r="BK2774" s="11"/>
      <c r="BL2774" s="11"/>
      <c r="BM2774" s="11"/>
      <c r="BN2774" s="11"/>
      <c r="BO2774" s="11"/>
      <c r="BP2774" s="11"/>
      <c r="BQ2774" s="11"/>
      <c r="BR2774" s="11"/>
      <c r="BS2774" s="11"/>
      <c r="BT2774" s="11"/>
      <c r="BU2774" s="11"/>
      <c r="BV2774" s="11"/>
      <c r="BW2774" s="11"/>
      <c r="BX2774"/>
      <c r="BY2774"/>
      <c r="BZ2774"/>
    </row>
    <row r="2775" spans="1:78" s="46" customFormat="1" x14ac:dyDescent="0.2">
      <c r="A2775" s="11" t="s">
        <v>1700</v>
      </c>
      <c r="B2775" s="11"/>
      <c r="C2775" s="11" t="s">
        <v>1482</v>
      </c>
      <c r="D2775" s="11" t="s">
        <v>64</v>
      </c>
      <c r="E2775" s="11" t="s">
        <v>851</v>
      </c>
      <c r="F2775" s="11" t="s">
        <v>1560</v>
      </c>
      <c r="G2775" s="11" t="s">
        <v>855</v>
      </c>
      <c r="H2775" s="11" t="s">
        <v>1561</v>
      </c>
      <c r="I2775" s="11"/>
      <c r="J2775" s="11"/>
      <c r="K2775" s="11"/>
      <c r="L2775" s="11"/>
      <c r="M2775" s="11"/>
      <c r="N2775" s="11"/>
      <c r="O2775" s="11"/>
      <c r="P2775" s="11"/>
      <c r="Q2775" s="11"/>
      <c r="R2775" s="11"/>
      <c r="S2775" s="11"/>
      <c r="T2775" s="11"/>
      <c r="U2775" s="11"/>
      <c r="V2775" s="11"/>
      <c r="W2775" s="11"/>
      <c r="X2775" s="11"/>
      <c r="Y2775" s="11"/>
      <c r="Z2775" s="11"/>
      <c r="AA2775" s="11"/>
      <c r="AB2775" s="11"/>
      <c r="AC2775" s="11"/>
      <c r="AD2775" s="11"/>
      <c r="AE2775" s="11"/>
      <c r="AF2775" s="11"/>
      <c r="AG2775" s="11"/>
      <c r="AH2775" s="11"/>
      <c r="AI2775" s="11"/>
      <c r="AJ2775" s="11"/>
      <c r="AK2775" s="11"/>
      <c r="AL2775" s="11"/>
      <c r="AM2775" s="11"/>
      <c r="AN2775" s="11"/>
      <c r="AO2775" s="11"/>
      <c r="AP2775" s="11"/>
      <c r="AQ2775" s="11"/>
      <c r="AR2775" s="11"/>
      <c r="AS2775" s="11"/>
      <c r="AT2775" s="11"/>
      <c r="AU2775" s="11"/>
      <c r="AV2775" s="11"/>
      <c r="AW2775" s="11"/>
      <c r="AX2775" s="11"/>
      <c r="AY2775" s="11"/>
      <c r="AZ2775" s="11"/>
      <c r="BA2775" s="11"/>
      <c r="BB2775" s="11"/>
      <c r="BC2775" s="11"/>
      <c r="BD2775" s="11"/>
      <c r="BE2775" s="11"/>
      <c r="BF2775" s="11"/>
      <c r="BG2775" s="11"/>
      <c r="BH2775" s="11"/>
      <c r="BI2775" s="11"/>
      <c r="BJ2775" s="11"/>
      <c r="BK2775" s="11"/>
      <c r="BL2775" s="11"/>
      <c r="BM2775" s="11"/>
      <c r="BN2775" s="11"/>
      <c r="BO2775" s="11"/>
      <c r="BP2775" s="11"/>
      <c r="BQ2775" s="11"/>
      <c r="BR2775" s="11"/>
      <c r="BS2775" s="11"/>
      <c r="BT2775" s="11"/>
      <c r="BU2775" s="11"/>
      <c r="BV2775" s="11"/>
      <c r="BW2775" s="11"/>
      <c r="BX2775"/>
      <c r="BY2775"/>
      <c r="BZ2775"/>
    </row>
    <row r="2776" spans="1:78" s="46" customFormat="1" x14ac:dyDescent="0.2">
      <c r="A2776" s="10" t="s">
        <v>2280</v>
      </c>
      <c r="B2776" s="10" t="s">
        <v>322</v>
      </c>
      <c r="C2776" s="10" t="s">
        <v>1482</v>
      </c>
      <c r="D2776" s="10" t="s">
        <v>64</v>
      </c>
      <c r="E2776" s="10" t="s">
        <v>851</v>
      </c>
      <c r="F2776" s="10" t="s">
        <v>1560</v>
      </c>
      <c r="G2776" s="10" t="s">
        <v>855</v>
      </c>
      <c r="H2776" s="10" t="s">
        <v>1561</v>
      </c>
      <c r="I2776" s="10"/>
      <c r="J2776" s="10"/>
      <c r="K2776" s="10"/>
      <c r="L2776" s="10"/>
      <c r="M2776" s="10"/>
      <c r="N2776" s="10"/>
      <c r="O2776" s="10"/>
      <c r="P2776" s="10"/>
      <c r="Q2776" s="10"/>
      <c r="R2776" s="10"/>
      <c r="S2776" s="10"/>
      <c r="T2776" s="10"/>
      <c r="U2776" s="10"/>
      <c r="V2776" s="10"/>
      <c r="W2776" s="10"/>
      <c r="X2776" s="10"/>
      <c r="Y2776" s="10"/>
      <c r="Z2776" s="10"/>
      <c r="AA2776" s="10"/>
      <c r="AB2776" s="10"/>
      <c r="AC2776" s="10"/>
      <c r="AD2776" s="10"/>
      <c r="AE2776" s="10"/>
      <c r="AF2776" s="10"/>
      <c r="AG2776" s="10"/>
      <c r="AH2776" s="10"/>
      <c r="AI2776" s="10"/>
      <c r="AJ2776" s="10"/>
      <c r="AK2776" s="10"/>
      <c r="AL2776" s="10"/>
      <c r="AM2776" s="10"/>
      <c r="AN2776" s="10"/>
      <c r="AO2776" s="10"/>
      <c r="AP2776" s="10"/>
      <c r="AQ2776" s="10"/>
      <c r="AR2776" s="10"/>
      <c r="AS2776" s="10"/>
      <c r="AT2776" s="10"/>
      <c r="AU2776" s="10"/>
      <c r="AV2776" s="10"/>
      <c r="AW2776" s="10"/>
      <c r="AX2776" s="10"/>
      <c r="AY2776" s="10"/>
      <c r="AZ2776" s="10"/>
      <c r="BA2776" s="10"/>
      <c r="BB2776" s="10"/>
      <c r="BC2776" s="10"/>
      <c r="BD2776" s="10"/>
      <c r="BE2776" s="10"/>
      <c r="BF2776" s="10"/>
      <c r="BG2776" s="10"/>
      <c r="BH2776" s="10"/>
      <c r="BI2776" s="10"/>
      <c r="BJ2776" s="10"/>
      <c r="BK2776" s="10"/>
      <c r="BL2776" s="10"/>
      <c r="BM2776" s="10"/>
      <c r="BN2776" s="10"/>
      <c r="BO2776" s="10"/>
      <c r="BP2776" s="10"/>
      <c r="BQ2776" s="10"/>
      <c r="BR2776" s="10" t="s">
        <v>67</v>
      </c>
      <c r="BS2776" s="12">
        <v>44820</v>
      </c>
      <c r="BT2776" s="10" t="s">
        <v>2276</v>
      </c>
      <c r="BU2776" s="10" t="s">
        <v>2308</v>
      </c>
      <c r="BV2776" s="10" t="s">
        <v>60</v>
      </c>
      <c r="BW2776" s="10" t="s">
        <v>2276</v>
      </c>
      <c r="BX2776"/>
      <c r="BY2776"/>
      <c r="BZ2776"/>
    </row>
    <row r="2777" spans="1:78" s="46" customFormat="1" x14ac:dyDescent="0.2">
      <c r="A2777" t="s">
        <v>2279</v>
      </c>
      <c r="B2777" t="s">
        <v>322</v>
      </c>
      <c r="C2777" t="s">
        <v>1482</v>
      </c>
      <c r="D2777" t="s">
        <v>64</v>
      </c>
      <c r="E2777" t="s">
        <v>851</v>
      </c>
      <c r="F2777" t="s">
        <v>1560</v>
      </c>
      <c r="G2777" t="s">
        <v>2278</v>
      </c>
      <c r="H2777" t="s">
        <v>1560</v>
      </c>
      <c r="I2777"/>
      <c r="J2777"/>
      <c r="K2777"/>
      <c r="L2777"/>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v>10</v>
      </c>
      <c r="AX2777"/>
      <c r="AY2777"/>
      <c r="AZ2777">
        <v>8</v>
      </c>
      <c r="BA2777">
        <v>11</v>
      </c>
      <c r="BB2777"/>
      <c r="BC2777"/>
      <c r="BD2777">
        <v>9.3000000000000007</v>
      </c>
      <c r="BE2777"/>
      <c r="BF2777"/>
      <c r="BG2777"/>
      <c r="BH2777"/>
      <c r="BI2777"/>
      <c r="BJ2777"/>
      <c r="BK2777"/>
      <c r="BL2777"/>
      <c r="BM2777"/>
      <c r="BN2777"/>
      <c r="BO2777"/>
      <c r="BP2777"/>
      <c r="BQ2777"/>
      <c r="BR2777" t="s">
        <v>67</v>
      </c>
      <c r="BS2777" s="1">
        <v>44823</v>
      </c>
      <c r="BT2777" t="s">
        <v>2310</v>
      </c>
      <c r="BU2777">
        <v>6618</v>
      </c>
      <c r="BV2777" t="s">
        <v>60</v>
      </c>
      <c r="BW2777" t="s">
        <v>2310</v>
      </c>
      <c r="BX2777"/>
      <c r="BY2777"/>
      <c r="BZ2777"/>
    </row>
    <row r="2778" spans="1:78" s="46" customFormat="1" x14ac:dyDescent="0.2">
      <c r="A2778" t="s">
        <v>2279</v>
      </c>
      <c r="B2778" t="s">
        <v>322</v>
      </c>
      <c r="C2778" t="s">
        <v>1482</v>
      </c>
      <c r="D2778" t="s">
        <v>64</v>
      </c>
      <c r="E2778" t="s">
        <v>851</v>
      </c>
      <c r="F2778" t="s">
        <v>1560</v>
      </c>
      <c r="G2778" t="s">
        <v>2278</v>
      </c>
      <c r="H2778" t="s">
        <v>1560</v>
      </c>
      <c r="I2778" t="b">
        <v>0</v>
      </c>
      <c r="J2778"/>
      <c r="K2778"/>
      <c r="L2778"/>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v>10</v>
      </c>
      <c r="AX2778"/>
      <c r="AY2778"/>
      <c r="AZ2778">
        <v>8</v>
      </c>
      <c r="BA2778">
        <v>11</v>
      </c>
      <c r="BB2778"/>
      <c r="BC2778"/>
      <c r="BD2778">
        <v>9.3000000000000007</v>
      </c>
      <c r="BE2778"/>
      <c r="BF2778"/>
      <c r="BG2778"/>
      <c r="BH2778"/>
      <c r="BI2778"/>
      <c r="BJ2778"/>
      <c r="BK2778"/>
      <c r="BL2778"/>
      <c r="BM2778"/>
      <c r="BN2778"/>
      <c r="BO2778"/>
      <c r="BP2778"/>
      <c r="BQ2778"/>
      <c r="BR2778" t="s">
        <v>67</v>
      </c>
      <c r="BS2778" s="1">
        <v>44820</v>
      </c>
      <c r="BT2778" t="s">
        <v>2276</v>
      </c>
      <c r="BU2778" t="s">
        <v>2308</v>
      </c>
      <c r="BV2778" t="s">
        <v>60</v>
      </c>
      <c r="BW2778" t="s">
        <v>2276</v>
      </c>
      <c r="BX2778" s="2"/>
      <c r="BY2778" s="2"/>
      <c r="BZ2778" s="2"/>
    </row>
    <row r="2779" spans="1:78" s="46" customFormat="1" x14ac:dyDescent="0.2">
      <c r="A2779" s="11" t="s">
        <v>1700</v>
      </c>
      <c r="B2779" s="11"/>
      <c r="C2779" s="11" t="s">
        <v>1482</v>
      </c>
      <c r="D2779" s="11" t="s">
        <v>64</v>
      </c>
      <c r="E2779" s="11" t="s">
        <v>851</v>
      </c>
      <c r="F2779" s="11" t="s">
        <v>1563</v>
      </c>
      <c r="G2779" s="11" t="s">
        <v>851</v>
      </c>
      <c r="H2779" s="11" t="s">
        <v>1563</v>
      </c>
      <c r="I2779" s="11"/>
      <c r="J2779" s="11"/>
      <c r="K2779" s="11"/>
      <c r="L2779" s="11"/>
      <c r="M2779" s="11"/>
      <c r="N2779" s="11"/>
      <c r="O2779" s="11"/>
      <c r="P2779" s="11"/>
      <c r="Q2779" s="11"/>
      <c r="R2779" s="11"/>
      <c r="S2779" s="11"/>
      <c r="T2779" s="11"/>
      <c r="U2779" s="11"/>
      <c r="V2779" s="11"/>
      <c r="W2779" s="11"/>
      <c r="X2779" s="11"/>
      <c r="Y2779" s="11"/>
      <c r="Z2779" s="11"/>
      <c r="AA2779" s="11"/>
      <c r="AB2779" s="11"/>
      <c r="AC2779" s="11"/>
      <c r="AD2779" s="11"/>
      <c r="AE2779" s="11"/>
      <c r="AF2779" s="11"/>
      <c r="AG2779" s="11"/>
      <c r="AH2779" s="11"/>
      <c r="AI2779" s="11"/>
      <c r="AJ2779" s="11"/>
      <c r="AK2779" s="11"/>
      <c r="AL2779" s="11"/>
      <c r="AM2779" s="11"/>
      <c r="AN2779" s="11"/>
      <c r="AO2779" s="11"/>
      <c r="AP2779" s="11"/>
      <c r="AQ2779" s="11"/>
      <c r="AR2779" s="11"/>
      <c r="AS2779" s="11"/>
      <c r="AT2779" s="11"/>
      <c r="AU2779" s="11"/>
      <c r="AV2779" s="11"/>
      <c r="AW2779" s="11"/>
      <c r="AX2779" s="11"/>
      <c r="AY2779" s="11"/>
      <c r="AZ2779" s="11"/>
      <c r="BA2779" s="11"/>
      <c r="BB2779" s="11"/>
      <c r="BC2779" s="11"/>
      <c r="BD2779" s="11"/>
      <c r="BE2779" s="11"/>
      <c r="BF2779" s="11"/>
      <c r="BG2779" s="11"/>
      <c r="BH2779" s="11"/>
      <c r="BI2779" s="11"/>
      <c r="BJ2779" s="11"/>
      <c r="BK2779" s="11"/>
      <c r="BL2779" s="11"/>
      <c r="BM2779" s="11"/>
      <c r="BN2779" s="11"/>
      <c r="BO2779" s="11"/>
      <c r="BP2779" s="11"/>
      <c r="BQ2779" s="11"/>
      <c r="BR2779" s="11"/>
      <c r="BS2779" s="11"/>
      <c r="BT2779" s="11"/>
      <c r="BU2779" s="11"/>
      <c r="BV2779" s="11"/>
      <c r="BW2779" s="11"/>
      <c r="BX2779"/>
      <c r="BY2779"/>
      <c r="BZ2779"/>
    </row>
    <row r="2780" spans="1:78" s="46" customFormat="1" ht="18" x14ac:dyDescent="0.2">
      <c r="A2780" t="s">
        <v>2265</v>
      </c>
      <c r="B2780" t="s">
        <v>322</v>
      </c>
      <c r="C2780" t="s">
        <v>1482</v>
      </c>
      <c r="D2780" t="s">
        <v>64</v>
      </c>
      <c r="E2780" t="s">
        <v>851</v>
      </c>
      <c r="F2780" t="s">
        <v>1563</v>
      </c>
      <c r="G2780" t="s">
        <v>855</v>
      </c>
      <c r="H2780" t="s">
        <v>1563</v>
      </c>
      <c r="I2780"/>
      <c r="J2780"/>
      <c r="K2780"/>
      <c r="L2780"/>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f>0.0093*1000</f>
        <v>9.2999999999999989</v>
      </c>
      <c r="AX2780"/>
      <c r="AY2780"/>
      <c r="AZ2780">
        <f>0.0076*1000</f>
        <v>7.6</v>
      </c>
      <c r="BA2780"/>
      <c r="BB2780"/>
      <c r="BC2780"/>
      <c r="BD2780"/>
      <c r="BE2780">
        <f>0.0101*1000</f>
        <v>10.1</v>
      </c>
      <c r="BF2780"/>
      <c r="BG2780"/>
      <c r="BH2780">
        <f>0.0064*1000</f>
        <v>6.4</v>
      </c>
      <c r="BI2780"/>
      <c r="BJ2780">
        <v>29</v>
      </c>
      <c r="BK2780"/>
      <c r="BL2780"/>
      <c r="BM2780"/>
      <c r="BN2780"/>
      <c r="BO2780"/>
      <c r="BP2780"/>
      <c r="BQ2780"/>
      <c r="BR2780" t="s">
        <v>67</v>
      </c>
      <c r="BS2780" s="1">
        <v>44820</v>
      </c>
      <c r="BT2780" t="s">
        <v>2256</v>
      </c>
      <c r="BU2780" s="28">
        <v>82637</v>
      </c>
      <c r="BV2780"/>
      <c r="BW2780"/>
      <c r="BX2780"/>
      <c r="BY2780"/>
      <c r="BZ2780"/>
    </row>
    <row r="2781" spans="1:78" s="46" customFormat="1" ht="18" x14ac:dyDescent="0.2">
      <c r="A2781" t="s">
        <v>2266</v>
      </c>
      <c r="B2781"/>
      <c r="C2781" t="s">
        <v>1482</v>
      </c>
      <c r="D2781" t="s">
        <v>64</v>
      </c>
      <c r="E2781" t="s">
        <v>851</v>
      </c>
      <c r="F2781" t="s">
        <v>1563</v>
      </c>
      <c r="G2781" t="s">
        <v>855</v>
      </c>
      <c r="H2781" t="s">
        <v>1563</v>
      </c>
      <c r="I2781"/>
      <c r="J2781"/>
      <c r="K2781"/>
      <c r="L2781"/>
      <c r="M2781"/>
      <c r="N2781"/>
      <c r="O2781"/>
      <c r="P2781"/>
      <c r="Q2781"/>
      <c r="R2781"/>
      <c r="S2781"/>
      <c r="T2781"/>
      <c r="U2781"/>
      <c r="V2781"/>
      <c r="W2781"/>
      <c r="X2781"/>
      <c r="Y2781"/>
      <c r="Z2781"/>
      <c r="AA2781"/>
      <c r="AB2781"/>
      <c r="AC2781"/>
      <c r="AD2781"/>
      <c r="AE2781"/>
      <c r="AF2781">
        <f>0.0111*1000</f>
        <v>11.1</v>
      </c>
      <c r="AG2781">
        <f>0.0102*1000</f>
        <v>10.200000000000001</v>
      </c>
      <c r="AH2781"/>
      <c r="AI2781"/>
      <c r="AJ2781">
        <f>0.0069*1000</f>
        <v>6.8999999999999995</v>
      </c>
      <c r="AK2781"/>
      <c r="AL2781"/>
      <c r="AM2781"/>
      <c r="AN2781"/>
      <c r="AO2781"/>
      <c r="AP2781"/>
      <c r="AQ2781"/>
      <c r="AR2781"/>
      <c r="AS2781"/>
      <c r="AT2781"/>
      <c r="AU2781"/>
      <c r="AV2781"/>
      <c r="AW2781"/>
      <c r="AX2781"/>
      <c r="AY2781"/>
      <c r="AZ2781"/>
      <c r="BA2781"/>
      <c r="BB2781"/>
      <c r="BC2781"/>
      <c r="BD2781"/>
      <c r="BE2781"/>
      <c r="BF2781"/>
      <c r="BG2781"/>
      <c r="BH2781"/>
      <c r="BI2781">
        <v>25</v>
      </c>
      <c r="BJ2781"/>
      <c r="BK2781"/>
      <c r="BL2781"/>
      <c r="BM2781">
        <v>40</v>
      </c>
      <c r="BN2781"/>
      <c r="BO2781"/>
      <c r="BP2781"/>
      <c r="BQ2781"/>
      <c r="BR2781" t="s">
        <v>67</v>
      </c>
      <c r="BS2781" s="1">
        <v>44820</v>
      </c>
      <c r="BT2781" t="s">
        <v>2256</v>
      </c>
      <c r="BU2781" s="28">
        <v>82637</v>
      </c>
      <c r="BV2781"/>
      <c r="BW2781"/>
      <c r="BX2781"/>
      <c r="BY2781"/>
      <c r="BZ2781"/>
    </row>
    <row r="2782" spans="1:78" s="46" customFormat="1" x14ac:dyDescent="0.2">
      <c r="A2782" s="11" t="s">
        <v>1700</v>
      </c>
      <c r="B2782" s="11"/>
      <c r="C2782" s="11" t="s">
        <v>1482</v>
      </c>
      <c r="D2782" s="11" t="s">
        <v>64</v>
      </c>
      <c r="E2782" s="11" t="s">
        <v>851</v>
      </c>
      <c r="F2782" s="11"/>
      <c r="G2782" s="11" t="s">
        <v>483</v>
      </c>
      <c r="H2782" s="11" t="s">
        <v>1559</v>
      </c>
      <c r="I2782" s="11"/>
      <c r="J2782" s="11"/>
      <c r="K2782" s="11"/>
      <c r="L2782" s="11"/>
      <c r="M2782" s="11"/>
      <c r="N2782" s="11"/>
      <c r="O2782" s="11"/>
      <c r="P2782" s="11"/>
      <c r="Q2782" s="11"/>
      <c r="R2782" s="11"/>
      <c r="S2782" s="11"/>
      <c r="T2782" s="11"/>
      <c r="U2782" s="11"/>
      <c r="V2782" s="11"/>
      <c r="W2782" s="11"/>
      <c r="X2782" s="11"/>
      <c r="Y2782" s="11"/>
      <c r="Z2782" s="11"/>
      <c r="AA2782" s="11"/>
      <c r="AB2782" s="11"/>
      <c r="AC2782" s="11"/>
      <c r="AD2782" s="11"/>
      <c r="AE2782" s="11"/>
      <c r="AF2782" s="11"/>
      <c r="AG2782" s="11"/>
      <c r="AH2782" s="11"/>
      <c r="AI2782" s="11"/>
      <c r="AJ2782" s="11"/>
      <c r="AK2782" s="11"/>
      <c r="AL2782" s="11"/>
      <c r="AM2782" s="11"/>
      <c r="AN2782" s="11"/>
      <c r="AO2782" s="11"/>
      <c r="AP2782" s="11"/>
      <c r="AQ2782" s="11"/>
      <c r="AR2782" s="11"/>
      <c r="AS2782" s="11"/>
      <c r="AT2782" s="11"/>
      <c r="AU2782" s="11"/>
      <c r="AV2782" s="11"/>
      <c r="AW2782" s="11"/>
      <c r="AX2782" s="11"/>
      <c r="AY2782" s="11"/>
      <c r="AZ2782" s="11"/>
      <c r="BA2782" s="11"/>
      <c r="BB2782" s="11"/>
      <c r="BC2782" s="11"/>
      <c r="BD2782" s="11"/>
      <c r="BE2782" s="11"/>
      <c r="BF2782" s="11"/>
      <c r="BG2782" s="11"/>
      <c r="BH2782" s="11"/>
      <c r="BI2782" s="11"/>
      <c r="BJ2782" s="11"/>
      <c r="BK2782" s="11"/>
      <c r="BL2782" s="11"/>
      <c r="BM2782" s="11"/>
      <c r="BN2782" s="11"/>
      <c r="BO2782" s="11"/>
      <c r="BP2782" s="11"/>
      <c r="BQ2782" s="11"/>
      <c r="BR2782" s="11"/>
      <c r="BS2782" s="11"/>
      <c r="BT2782" s="11"/>
      <c r="BU2782" s="11"/>
      <c r="BV2782" s="11"/>
      <c r="BW2782" s="11"/>
      <c r="BX2782"/>
      <c r="BY2782"/>
      <c r="BZ2782"/>
    </row>
    <row r="2783" spans="1:78" s="46" customFormat="1" x14ac:dyDescent="0.2">
      <c r="A2783" s="11" t="s">
        <v>1700</v>
      </c>
      <c r="B2783" s="11"/>
      <c r="C2783" s="11" t="s">
        <v>1482</v>
      </c>
      <c r="D2783" s="11" t="s">
        <v>64</v>
      </c>
      <c r="E2783" s="11" t="s">
        <v>851</v>
      </c>
      <c r="F2783" s="11"/>
      <c r="G2783" s="11" t="s">
        <v>851</v>
      </c>
      <c r="H2783" s="11"/>
      <c r="I2783" s="11"/>
      <c r="J2783" s="11"/>
      <c r="K2783" s="11"/>
      <c r="L2783" s="11"/>
      <c r="M2783" s="11"/>
      <c r="N2783" s="11"/>
      <c r="O2783" s="11"/>
      <c r="P2783" s="11"/>
      <c r="Q2783" s="11"/>
      <c r="R2783" s="11"/>
      <c r="S2783" s="11"/>
      <c r="T2783" s="11"/>
      <c r="U2783" s="11"/>
      <c r="V2783" s="11"/>
      <c r="W2783" s="11"/>
      <c r="X2783" s="11"/>
      <c r="Y2783" s="11"/>
      <c r="Z2783" s="11"/>
      <c r="AA2783" s="11"/>
      <c r="AB2783" s="11"/>
      <c r="AC2783" s="11"/>
      <c r="AD2783" s="11"/>
      <c r="AE2783" s="11"/>
      <c r="AF2783" s="11"/>
      <c r="AG2783" s="11"/>
      <c r="AH2783" s="11"/>
      <c r="AI2783" s="11"/>
      <c r="AJ2783" s="11"/>
      <c r="AK2783" s="11"/>
      <c r="AL2783" s="11"/>
      <c r="AM2783" s="11"/>
      <c r="AN2783" s="11"/>
      <c r="AO2783" s="11"/>
      <c r="AP2783" s="11"/>
      <c r="AQ2783" s="11"/>
      <c r="AR2783" s="11"/>
      <c r="AS2783" s="11"/>
      <c r="AT2783" s="11"/>
      <c r="AU2783" s="11"/>
      <c r="AV2783" s="11"/>
      <c r="AW2783" s="11"/>
      <c r="AX2783" s="11"/>
      <c r="AY2783" s="11"/>
      <c r="AZ2783" s="11"/>
      <c r="BA2783" s="11"/>
      <c r="BB2783" s="11"/>
      <c r="BC2783" s="11"/>
      <c r="BD2783" s="11"/>
      <c r="BE2783" s="11"/>
      <c r="BF2783" s="11"/>
      <c r="BG2783" s="11"/>
      <c r="BH2783" s="11"/>
      <c r="BI2783" s="11"/>
      <c r="BJ2783" s="11"/>
      <c r="BK2783" s="11"/>
      <c r="BL2783" s="11"/>
      <c r="BM2783" s="11"/>
      <c r="BN2783" s="11"/>
      <c r="BO2783" s="11"/>
      <c r="BP2783" s="11"/>
      <c r="BQ2783" s="11"/>
      <c r="BR2783" s="11"/>
      <c r="BS2783" s="11"/>
      <c r="BT2783" s="11"/>
      <c r="BU2783" s="11"/>
      <c r="BV2783" s="11"/>
      <c r="BW2783" s="11"/>
      <c r="BX2783"/>
      <c r="BY2783"/>
      <c r="BZ2783"/>
    </row>
    <row r="2784" spans="1:78" s="46" customFormat="1" x14ac:dyDescent="0.2">
      <c r="A2784" s="11" t="s">
        <v>1700</v>
      </c>
      <c r="B2784" s="11"/>
      <c r="C2784" s="11" t="s">
        <v>1482</v>
      </c>
      <c r="D2784" s="11" t="s">
        <v>64</v>
      </c>
      <c r="E2784" s="11" t="s">
        <v>851</v>
      </c>
      <c r="F2784" s="11"/>
      <c r="G2784" s="11" t="s">
        <v>1562</v>
      </c>
      <c r="H2784" s="11"/>
      <c r="I2784" s="11"/>
      <c r="J2784" s="11"/>
      <c r="K2784" s="11"/>
      <c r="L2784" s="11"/>
      <c r="M2784" s="11"/>
      <c r="N2784" s="11"/>
      <c r="O2784" s="11"/>
      <c r="P2784" s="11"/>
      <c r="Q2784" s="11"/>
      <c r="R2784" s="11"/>
      <c r="S2784" s="11"/>
      <c r="T2784" s="11"/>
      <c r="U2784" s="11"/>
      <c r="V2784" s="11"/>
      <c r="W2784" s="11"/>
      <c r="X2784" s="11"/>
      <c r="Y2784" s="11"/>
      <c r="Z2784" s="11"/>
      <c r="AA2784" s="11"/>
      <c r="AB2784" s="11"/>
      <c r="AC2784" s="11"/>
      <c r="AD2784" s="11"/>
      <c r="AE2784" s="11"/>
      <c r="AF2784" s="11"/>
      <c r="AG2784" s="11"/>
      <c r="AH2784" s="11"/>
      <c r="AI2784" s="11"/>
      <c r="AJ2784" s="11"/>
      <c r="AK2784" s="11"/>
      <c r="AL2784" s="11"/>
      <c r="AM2784" s="11"/>
      <c r="AN2784" s="11"/>
      <c r="AO2784" s="11"/>
      <c r="AP2784" s="11"/>
      <c r="AQ2784" s="11"/>
      <c r="AR2784" s="11"/>
      <c r="AS2784" s="11"/>
      <c r="AT2784" s="11"/>
      <c r="AU2784" s="11"/>
      <c r="AV2784" s="11"/>
      <c r="AW2784" s="11"/>
      <c r="AX2784" s="11"/>
      <c r="AY2784" s="11"/>
      <c r="AZ2784" s="11"/>
      <c r="BA2784" s="11"/>
      <c r="BB2784" s="11"/>
      <c r="BC2784" s="11"/>
      <c r="BD2784" s="11"/>
      <c r="BE2784" s="11"/>
      <c r="BF2784" s="11"/>
      <c r="BG2784" s="11"/>
      <c r="BH2784" s="11"/>
      <c r="BI2784" s="11"/>
      <c r="BJ2784" s="11"/>
      <c r="BK2784" s="11"/>
      <c r="BL2784" s="11"/>
      <c r="BM2784" s="11"/>
      <c r="BN2784" s="11"/>
      <c r="BO2784" s="11"/>
      <c r="BP2784" s="11"/>
      <c r="BQ2784" s="11"/>
      <c r="BR2784" s="11"/>
      <c r="BS2784" s="11"/>
      <c r="BT2784" s="11"/>
      <c r="BU2784" s="11"/>
      <c r="BV2784" s="11"/>
      <c r="BW2784" s="11"/>
      <c r="BX2784"/>
      <c r="BY2784"/>
      <c r="BZ2784"/>
    </row>
    <row r="2785" spans="1:78" s="46" customFormat="1" x14ac:dyDescent="0.2">
      <c r="A2785" s="11" t="s">
        <v>1700</v>
      </c>
      <c r="B2785" s="11"/>
      <c r="C2785" s="11" t="s">
        <v>1482</v>
      </c>
      <c r="D2785" s="11" t="s">
        <v>64</v>
      </c>
      <c r="E2785" s="11" t="s">
        <v>851</v>
      </c>
      <c r="F2785" s="11"/>
      <c r="G2785" s="11" t="s">
        <v>1255</v>
      </c>
      <c r="H2785" s="11"/>
      <c r="I2785" s="11"/>
      <c r="J2785" s="11"/>
      <c r="K2785" s="11"/>
      <c r="L2785" s="11"/>
      <c r="M2785" s="11"/>
      <c r="N2785" s="11"/>
      <c r="O2785" s="11"/>
      <c r="P2785" s="11"/>
      <c r="Q2785" s="11"/>
      <c r="R2785" s="11"/>
      <c r="S2785" s="11"/>
      <c r="T2785" s="11"/>
      <c r="U2785" s="11"/>
      <c r="V2785" s="11"/>
      <c r="W2785" s="11"/>
      <c r="X2785" s="11"/>
      <c r="Y2785" s="11"/>
      <c r="Z2785" s="11"/>
      <c r="AA2785" s="11"/>
      <c r="AB2785" s="11"/>
      <c r="AC2785" s="11"/>
      <c r="AD2785" s="11"/>
      <c r="AE2785" s="11"/>
      <c r="AF2785" s="11"/>
      <c r="AG2785" s="11"/>
      <c r="AH2785" s="11"/>
      <c r="AI2785" s="11"/>
      <c r="AJ2785" s="11"/>
      <c r="AK2785" s="11"/>
      <c r="AL2785" s="11"/>
      <c r="AM2785" s="11"/>
      <c r="AN2785" s="11"/>
      <c r="AO2785" s="11"/>
      <c r="AP2785" s="11"/>
      <c r="AQ2785" s="11"/>
      <c r="AR2785" s="11"/>
      <c r="AS2785" s="11"/>
      <c r="AT2785" s="11"/>
      <c r="AU2785" s="11"/>
      <c r="AV2785" s="11"/>
      <c r="AW2785" s="11"/>
      <c r="AX2785" s="11"/>
      <c r="AY2785" s="11"/>
      <c r="AZ2785" s="11"/>
      <c r="BA2785" s="11"/>
      <c r="BB2785" s="11"/>
      <c r="BC2785" s="11"/>
      <c r="BD2785" s="11"/>
      <c r="BE2785" s="11"/>
      <c r="BF2785" s="11"/>
      <c r="BG2785" s="11"/>
      <c r="BH2785" s="11"/>
      <c r="BI2785" s="11"/>
      <c r="BJ2785" s="11"/>
      <c r="BK2785" s="11"/>
      <c r="BL2785" s="11"/>
      <c r="BM2785" s="11"/>
      <c r="BN2785" s="11"/>
      <c r="BO2785" s="11"/>
      <c r="BP2785" s="11"/>
      <c r="BQ2785" s="11"/>
      <c r="BR2785" s="11"/>
      <c r="BS2785" s="11"/>
      <c r="BT2785" s="11"/>
      <c r="BU2785" s="11"/>
      <c r="BV2785" s="11"/>
      <c r="BW2785" s="11"/>
      <c r="BX2785"/>
      <c r="BY2785"/>
      <c r="BZ2785"/>
    </row>
    <row r="2786" spans="1:78" s="46" customFormat="1" x14ac:dyDescent="0.2">
      <c r="A2786" s="11" t="s">
        <v>1700</v>
      </c>
      <c r="B2786" s="11"/>
      <c r="C2786" s="11" t="s">
        <v>1482</v>
      </c>
      <c r="D2786" s="11" t="s">
        <v>64</v>
      </c>
      <c r="E2786" s="11" t="s">
        <v>851</v>
      </c>
      <c r="F2786" s="11"/>
      <c r="G2786" s="11" t="s">
        <v>855</v>
      </c>
      <c r="H2786" s="11"/>
      <c r="I2786" s="11"/>
      <c r="J2786" s="11"/>
      <c r="K2786" s="11"/>
      <c r="L2786" s="11"/>
      <c r="M2786" s="11"/>
      <c r="N2786" s="11"/>
      <c r="O2786" s="11"/>
      <c r="P2786" s="11"/>
      <c r="Q2786" s="11"/>
      <c r="R2786" s="11"/>
      <c r="S2786" s="11"/>
      <c r="T2786" s="11"/>
      <c r="U2786" s="11"/>
      <c r="V2786" s="11"/>
      <c r="W2786" s="11"/>
      <c r="X2786" s="11"/>
      <c r="Y2786" s="11"/>
      <c r="Z2786" s="11"/>
      <c r="AA2786" s="11"/>
      <c r="AB2786" s="11"/>
      <c r="AC2786" s="11"/>
      <c r="AD2786" s="11"/>
      <c r="AE2786" s="11"/>
      <c r="AF2786" s="11"/>
      <c r="AG2786" s="11"/>
      <c r="AH2786" s="11"/>
      <c r="AI2786" s="11"/>
      <c r="AJ2786" s="11"/>
      <c r="AK2786" s="11"/>
      <c r="AL2786" s="11"/>
      <c r="AM2786" s="11"/>
      <c r="AN2786" s="11"/>
      <c r="AO2786" s="11"/>
      <c r="AP2786" s="11"/>
      <c r="AQ2786" s="11"/>
      <c r="AR2786" s="11"/>
      <c r="AS2786" s="11"/>
      <c r="AT2786" s="11"/>
      <c r="AU2786" s="11"/>
      <c r="AV2786" s="11"/>
      <c r="AW2786" s="11"/>
      <c r="AX2786" s="11"/>
      <c r="AY2786" s="11"/>
      <c r="AZ2786" s="11"/>
      <c r="BA2786" s="11"/>
      <c r="BB2786" s="11"/>
      <c r="BC2786" s="11"/>
      <c r="BD2786" s="11"/>
      <c r="BE2786" s="11"/>
      <c r="BF2786" s="11"/>
      <c r="BG2786" s="11"/>
      <c r="BH2786" s="11"/>
      <c r="BI2786" s="11"/>
      <c r="BJ2786" s="11"/>
      <c r="BK2786" s="11"/>
      <c r="BL2786" s="11"/>
      <c r="BM2786" s="11"/>
      <c r="BN2786" s="11"/>
      <c r="BO2786" s="11"/>
      <c r="BP2786" s="11"/>
      <c r="BQ2786" s="11"/>
      <c r="BR2786" s="11"/>
      <c r="BS2786" s="11"/>
      <c r="BT2786" s="11"/>
      <c r="BU2786" s="11"/>
      <c r="BV2786" s="11"/>
      <c r="BW2786" s="11"/>
      <c r="BX2786"/>
      <c r="BY2786"/>
      <c r="BZ2786"/>
    </row>
    <row r="2787" spans="1:78" s="46" customFormat="1" x14ac:dyDescent="0.2">
      <c r="A2787" s="11" t="s">
        <v>1700</v>
      </c>
      <c r="B2787" s="11"/>
      <c r="C2787" s="11" t="s">
        <v>1482</v>
      </c>
      <c r="D2787" s="11" t="s">
        <v>64</v>
      </c>
      <c r="E2787" s="11" t="s">
        <v>1564</v>
      </c>
      <c r="F2787" s="11" t="s">
        <v>1566</v>
      </c>
      <c r="G2787" s="11" t="s">
        <v>1564</v>
      </c>
      <c r="H2787" s="11" t="s">
        <v>1566</v>
      </c>
      <c r="I2787" s="11"/>
      <c r="J2787" s="11"/>
      <c r="K2787" s="11"/>
      <c r="L2787" s="11"/>
      <c r="M2787" s="11"/>
      <c r="N2787" s="11"/>
      <c r="O2787" s="11"/>
      <c r="P2787" s="11"/>
      <c r="Q2787" s="11"/>
      <c r="R2787" s="11"/>
      <c r="S2787" s="11"/>
      <c r="T2787" s="11"/>
      <c r="U2787" s="11"/>
      <c r="V2787" s="11"/>
      <c r="W2787" s="11"/>
      <c r="X2787" s="11"/>
      <c r="Y2787" s="11"/>
      <c r="Z2787" s="11"/>
      <c r="AA2787" s="11"/>
      <c r="AB2787" s="11"/>
      <c r="AC2787" s="11"/>
      <c r="AD2787" s="11"/>
      <c r="AE2787" s="11"/>
      <c r="AF2787" s="11"/>
      <c r="AG2787" s="11"/>
      <c r="AH2787" s="11"/>
      <c r="AI2787" s="11"/>
      <c r="AJ2787" s="11"/>
      <c r="AK2787" s="11"/>
      <c r="AL2787" s="11"/>
      <c r="AM2787" s="11"/>
      <c r="AN2787" s="11"/>
      <c r="AO2787" s="11"/>
      <c r="AP2787" s="11"/>
      <c r="AQ2787" s="11"/>
      <c r="AR2787" s="11"/>
      <c r="AS2787" s="11"/>
      <c r="AT2787" s="11"/>
      <c r="AU2787" s="11"/>
      <c r="AV2787" s="11"/>
      <c r="AW2787" s="11"/>
      <c r="AX2787" s="11"/>
      <c r="AY2787" s="11"/>
      <c r="AZ2787" s="11"/>
      <c r="BA2787" s="11"/>
      <c r="BB2787" s="11"/>
      <c r="BC2787" s="11"/>
      <c r="BD2787" s="11"/>
      <c r="BE2787" s="11"/>
      <c r="BF2787" s="11"/>
      <c r="BG2787" s="11"/>
      <c r="BH2787" s="11"/>
      <c r="BI2787" s="11"/>
      <c r="BJ2787" s="11"/>
      <c r="BK2787" s="11"/>
      <c r="BL2787" s="11"/>
      <c r="BM2787" s="11"/>
      <c r="BN2787" s="11"/>
      <c r="BO2787" s="11"/>
      <c r="BP2787" s="11"/>
      <c r="BQ2787" s="11"/>
      <c r="BR2787" s="11"/>
      <c r="BS2787" s="11"/>
      <c r="BT2787" s="11"/>
      <c r="BU2787" s="11"/>
      <c r="BV2787" s="11"/>
      <c r="BW2787" s="11"/>
      <c r="BX2787"/>
      <c r="BY2787"/>
      <c r="BZ2787"/>
    </row>
    <row r="2788" spans="1:78" s="46" customFormat="1" x14ac:dyDescent="0.2">
      <c r="A2788" t="s">
        <v>1771</v>
      </c>
      <c r="B2788" t="s">
        <v>322</v>
      </c>
      <c r="C2788" t="s">
        <v>1482</v>
      </c>
      <c r="D2788" t="s">
        <v>64</v>
      </c>
      <c r="E2788" t="s">
        <v>1564</v>
      </c>
      <c r="F2788" t="s">
        <v>1566</v>
      </c>
      <c r="G2788" t="s">
        <v>1564</v>
      </c>
      <c r="H2788" t="s">
        <v>1566</v>
      </c>
      <c r="I2788"/>
      <c r="J2788"/>
      <c r="K2788"/>
      <c r="L2788" t="s">
        <v>1714</v>
      </c>
      <c r="M2788"/>
      <c r="N2788"/>
      <c r="O2788"/>
      <c r="P2788"/>
      <c r="Q2788"/>
      <c r="R2788"/>
      <c r="S2788"/>
      <c r="T2788"/>
      <c r="U2788"/>
      <c r="V2788"/>
      <c r="W2788"/>
      <c r="X2788"/>
      <c r="Y2788"/>
      <c r="Z2788"/>
      <c r="AA2788"/>
      <c r="AB2788"/>
      <c r="AC2788"/>
      <c r="AD2788"/>
      <c r="AE2788"/>
      <c r="AF2788"/>
      <c r="AG2788"/>
      <c r="AH2788"/>
      <c r="AI2788"/>
      <c r="AJ2788"/>
      <c r="AK2788"/>
      <c r="AL2788"/>
      <c r="AM2788"/>
      <c r="AN2788"/>
      <c r="AO2788"/>
      <c r="AP2788"/>
      <c r="AQ2788"/>
      <c r="AR2788"/>
      <c r="AS2788">
        <v>4.2880000000000003</v>
      </c>
      <c r="AT2788">
        <v>3.0449999999999999</v>
      </c>
      <c r="AU2788"/>
      <c r="AV2788">
        <v>3.0449999999999999</v>
      </c>
      <c r="AW2788">
        <v>4.1749999999999998</v>
      </c>
      <c r="AX2788">
        <v>3</v>
      </c>
      <c r="AY2788">
        <v>3.2839999999999998</v>
      </c>
      <c r="AZ2788">
        <v>3.2839999999999998</v>
      </c>
      <c r="BA2788"/>
      <c r="BB2788"/>
      <c r="BC2788"/>
      <c r="BD2788"/>
      <c r="BE2788"/>
      <c r="BF2788"/>
      <c r="BG2788"/>
      <c r="BH2788"/>
      <c r="BI2788"/>
      <c r="BJ2788"/>
      <c r="BK2788"/>
      <c r="BL2788"/>
      <c r="BM2788"/>
      <c r="BN2788"/>
      <c r="BO2788"/>
      <c r="BP2788"/>
      <c r="BQ2788"/>
      <c r="BR2788" t="s">
        <v>67</v>
      </c>
      <c r="BS2788" s="1">
        <v>44812</v>
      </c>
      <c r="BT2788" t="s">
        <v>1701</v>
      </c>
      <c r="BU2788">
        <v>1420</v>
      </c>
      <c r="BV2788" t="s">
        <v>60</v>
      </c>
      <c r="BW2788" t="s">
        <v>1701</v>
      </c>
      <c r="BX2788"/>
      <c r="BY2788"/>
      <c r="BZ2788"/>
    </row>
    <row r="2789" spans="1:78" s="46" customFormat="1" x14ac:dyDescent="0.2">
      <c r="A2789" s="11" t="s">
        <v>1700</v>
      </c>
      <c r="B2789" s="11"/>
      <c r="C2789" s="11" t="s">
        <v>1482</v>
      </c>
      <c r="D2789" s="11" t="s">
        <v>64</v>
      </c>
      <c r="E2789" s="11" t="s">
        <v>1564</v>
      </c>
      <c r="F2789" s="11" t="s">
        <v>1565</v>
      </c>
      <c r="G2789" s="11" t="s">
        <v>1564</v>
      </c>
      <c r="H2789" s="11" t="s">
        <v>1565</v>
      </c>
      <c r="I2789" s="11"/>
      <c r="J2789" s="11"/>
      <c r="K2789" s="11"/>
      <c r="L2789" s="11"/>
      <c r="M2789" s="11"/>
      <c r="N2789" s="11"/>
      <c r="O2789" s="11"/>
      <c r="P2789" s="11"/>
      <c r="Q2789" s="11"/>
      <c r="R2789" s="11"/>
      <c r="S2789" s="11"/>
      <c r="T2789" s="11"/>
      <c r="U2789" s="11"/>
      <c r="V2789" s="11"/>
      <c r="W2789" s="11"/>
      <c r="X2789" s="11"/>
      <c r="Y2789" s="11"/>
      <c r="Z2789" s="11"/>
      <c r="AA2789" s="11"/>
      <c r="AB2789" s="11"/>
      <c r="AC2789" s="11"/>
      <c r="AD2789" s="11"/>
      <c r="AE2789" s="11"/>
      <c r="AF2789" s="11"/>
      <c r="AG2789" s="11"/>
      <c r="AH2789" s="11"/>
      <c r="AI2789" s="11"/>
      <c r="AJ2789" s="11"/>
      <c r="AK2789" s="11"/>
      <c r="AL2789" s="11"/>
      <c r="AM2789" s="11"/>
      <c r="AN2789" s="11"/>
      <c r="AO2789" s="11"/>
      <c r="AP2789" s="11"/>
      <c r="AQ2789" s="11"/>
      <c r="AR2789" s="11"/>
      <c r="AS2789" s="11"/>
      <c r="AT2789" s="11"/>
      <c r="AU2789" s="11"/>
      <c r="AV2789" s="11"/>
      <c r="AW2789" s="11"/>
      <c r="AX2789" s="11"/>
      <c r="AY2789" s="11"/>
      <c r="AZ2789" s="11"/>
      <c r="BA2789" s="11"/>
      <c r="BB2789" s="11"/>
      <c r="BC2789" s="11"/>
      <c r="BD2789" s="11"/>
      <c r="BE2789" s="11"/>
      <c r="BF2789" s="11"/>
      <c r="BG2789" s="11"/>
      <c r="BH2789" s="11"/>
      <c r="BI2789" s="11"/>
      <c r="BJ2789" s="11"/>
      <c r="BK2789" s="11"/>
      <c r="BL2789" s="11"/>
      <c r="BM2789" s="11"/>
      <c r="BN2789" s="11"/>
      <c r="BO2789" s="11"/>
      <c r="BP2789" s="11"/>
      <c r="BQ2789" s="11"/>
      <c r="BR2789" s="11"/>
      <c r="BS2789" s="11"/>
      <c r="BT2789" s="11"/>
      <c r="BU2789" s="11"/>
      <c r="BV2789" s="11"/>
      <c r="BW2789" s="11"/>
      <c r="BX2789"/>
      <c r="BY2789"/>
      <c r="BZ2789"/>
    </row>
    <row r="2790" spans="1:78" s="46" customFormat="1" x14ac:dyDescent="0.2">
      <c r="A2790" s="10" t="s">
        <v>1739</v>
      </c>
      <c r="B2790" s="10"/>
      <c r="C2790" s="10" t="s">
        <v>1482</v>
      </c>
      <c r="D2790" s="10" t="s">
        <v>64</v>
      </c>
      <c r="E2790" s="10" t="s">
        <v>1564</v>
      </c>
      <c r="F2790" s="10" t="s">
        <v>1565</v>
      </c>
      <c r="G2790" s="10" t="s">
        <v>1564</v>
      </c>
      <c r="H2790" s="10" t="s">
        <v>1565</v>
      </c>
      <c r="I2790" s="10"/>
      <c r="J2790" s="10"/>
      <c r="K2790" s="10"/>
      <c r="L2790" s="10"/>
      <c r="M2790" s="10"/>
      <c r="N2790" s="10"/>
      <c r="O2790" s="10"/>
      <c r="P2790" s="10"/>
      <c r="Q2790" s="10"/>
      <c r="R2790" s="10"/>
      <c r="S2790" s="10"/>
      <c r="T2790" s="10"/>
      <c r="U2790" s="10"/>
      <c r="V2790" s="10"/>
      <c r="W2790" s="10"/>
      <c r="X2790" s="10"/>
      <c r="Y2790" s="10"/>
      <c r="Z2790" s="10"/>
      <c r="AA2790" s="10"/>
      <c r="AB2790" s="10"/>
      <c r="AC2790" s="10"/>
      <c r="AD2790" s="10"/>
      <c r="AE2790" s="10"/>
      <c r="AF2790" s="10"/>
      <c r="AG2790" s="10"/>
      <c r="AH2790" s="10"/>
      <c r="AI2790" s="10"/>
      <c r="AJ2790" s="10"/>
      <c r="AK2790" s="10"/>
      <c r="AL2790" s="10"/>
      <c r="AM2790" s="10"/>
      <c r="AN2790" s="10"/>
      <c r="AO2790" s="10"/>
      <c r="AP2790" s="10"/>
      <c r="AQ2790" s="10"/>
      <c r="AR2790" s="10"/>
      <c r="AS2790" s="10"/>
      <c r="AT2790" s="10"/>
      <c r="AU2790" s="10"/>
      <c r="AV2790" s="10"/>
      <c r="AW2790" s="10"/>
      <c r="AX2790" s="10"/>
      <c r="AY2790" s="10"/>
      <c r="AZ2790" s="10"/>
      <c r="BA2790" s="10"/>
      <c r="BB2790" s="10"/>
      <c r="BC2790" s="10"/>
      <c r="BD2790" s="10"/>
      <c r="BE2790" s="10"/>
      <c r="BF2790" s="10"/>
      <c r="BG2790" s="10"/>
      <c r="BH2790" s="10"/>
      <c r="BI2790" s="10"/>
      <c r="BJ2790" s="10"/>
      <c r="BK2790" s="10"/>
      <c r="BL2790" s="10"/>
      <c r="BM2790" s="10"/>
      <c r="BN2790" s="10"/>
      <c r="BO2790" s="10"/>
      <c r="BP2790" s="10"/>
      <c r="BQ2790" s="10" t="s">
        <v>1772</v>
      </c>
      <c r="BR2790" s="10" t="s">
        <v>67</v>
      </c>
      <c r="BS2790" s="12">
        <v>44812</v>
      </c>
      <c r="BT2790" s="10" t="s">
        <v>1701</v>
      </c>
      <c r="BU2790" s="10">
        <v>1420</v>
      </c>
      <c r="BV2790" s="10"/>
      <c r="BW2790" s="10"/>
      <c r="BX2790"/>
      <c r="BY2790"/>
      <c r="BZ2790"/>
    </row>
    <row r="2791" spans="1:78" s="46" customFormat="1" x14ac:dyDescent="0.2">
      <c r="A2791" t="s">
        <v>2162</v>
      </c>
      <c r="B2791" t="s">
        <v>322</v>
      </c>
      <c r="C2791" t="s">
        <v>1482</v>
      </c>
      <c r="D2791" t="s">
        <v>64</v>
      </c>
      <c r="E2791" t="s">
        <v>1564</v>
      </c>
      <c r="F2791" t="s">
        <v>1565</v>
      </c>
      <c r="G2791" t="s">
        <v>1564</v>
      </c>
      <c r="H2791" t="s">
        <v>1565</v>
      </c>
      <c r="I2791"/>
      <c r="J2791"/>
      <c r="K2791"/>
      <c r="L2791"/>
      <c r="M2791"/>
      <c r="N2791"/>
      <c r="O2791"/>
      <c r="P2791"/>
      <c r="Q2791"/>
      <c r="R2791"/>
      <c r="S2791"/>
      <c r="T2791"/>
      <c r="U2791"/>
      <c r="V2791"/>
      <c r="W2791"/>
      <c r="X2791"/>
      <c r="Y2791"/>
      <c r="Z2791"/>
      <c r="AA2791"/>
      <c r="AB2791"/>
      <c r="AC2791">
        <v>4.5</v>
      </c>
      <c r="AD2791"/>
      <c r="AE2791"/>
      <c r="AF2791">
        <v>6.2</v>
      </c>
      <c r="AG2791"/>
      <c r="AH2791"/>
      <c r="AI2791"/>
      <c r="AJ2791"/>
      <c r="AK2791"/>
      <c r="AL2791"/>
      <c r="AM2791"/>
      <c r="AN2791"/>
      <c r="AO2791"/>
      <c r="AP2791"/>
      <c r="AQ2791"/>
      <c r="AR2791"/>
      <c r="AS2791"/>
      <c r="AT2791"/>
      <c r="AU2791"/>
      <c r="AV2791"/>
      <c r="AW2791"/>
      <c r="AX2791"/>
      <c r="AY2791"/>
      <c r="AZ2791"/>
      <c r="BA2791"/>
      <c r="BB2791"/>
      <c r="BC2791"/>
      <c r="BD2791"/>
      <c r="BE2791"/>
      <c r="BF2791"/>
      <c r="BG2791"/>
      <c r="BH2791"/>
      <c r="BI2791"/>
      <c r="BJ2791"/>
      <c r="BK2791"/>
      <c r="BL2791"/>
      <c r="BM2791"/>
      <c r="BN2791"/>
      <c r="BO2791"/>
      <c r="BP2791"/>
      <c r="BQ2791"/>
      <c r="BR2791" t="s">
        <v>67</v>
      </c>
      <c r="BS2791" s="1">
        <v>44819</v>
      </c>
      <c r="BT2791" t="s">
        <v>59</v>
      </c>
      <c r="BU2791">
        <v>3485</v>
      </c>
      <c r="BV2791" t="s">
        <v>60</v>
      </c>
      <c r="BW2791" t="s">
        <v>59</v>
      </c>
      <c r="BX2791"/>
      <c r="BY2791"/>
      <c r="BZ2791"/>
    </row>
    <row r="2792" spans="1:78" s="46" customFormat="1" x14ac:dyDescent="0.2">
      <c r="A2792" t="s">
        <v>1864</v>
      </c>
      <c r="B2792"/>
      <c r="C2792" t="s">
        <v>1482</v>
      </c>
      <c r="D2792" t="s">
        <v>64</v>
      </c>
      <c r="E2792" t="s">
        <v>1564</v>
      </c>
      <c r="F2792" t="s">
        <v>1565</v>
      </c>
      <c r="G2792" t="s">
        <v>1564</v>
      </c>
      <c r="H2792" t="s">
        <v>1565</v>
      </c>
      <c r="I2792"/>
      <c r="J2792"/>
      <c r="K2792"/>
      <c r="L2792"/>
      <c r="M2792"/>
      <c r="N2792"/>
      <c r="O2792"/>
      <c r="P2792"/>
      <c r="Q2792"/>
      <c r="R2792"/>
      <c r="S2792"/>
      <c r="T2792"/>
      <c r="U2792"/>
      <c r="V2792"/>
      <c r="W2792"/>
      <c r="X2792"/>
      <c r="Y2792"/>
      <c r="Z2792"/>
      <c r="AA2792"/>
      <c r="AB2792"/>
      <c r="AC2792"/>
      <c r="AD2792"/>
      <c r="AE2792"/>
      <c r="AF2792"/>
      <c r="AG2792"/>
      <c r="AH2792"/>
      <c r="AI2792"/>
      <c r="AJ2792"/>
      <c r="AK2792"/>
      <c r="AL2792"/>
      <c r="AM2792"/>
      <c r="AN2792"/>
      <c r="AO2792"/>
      <c r="AP2792"/>
      <c r="AQ2792"/>
      <c r="AR2792"/>
      <c r="AS2792">
        <v>2.89</v>
      </c>
      <c r="AT2792"/>
      <c r="AU2792"/>
      <c r="AV2792">
        <v>1.77</v>
      </c>
      <c r="AW2792">
        <v>3.35</v>
      </c>
      <c r="AX2792">
        <v>2.33</v>
      </c>
      <c r="AY2792">
        <v>2.1</v>
      </c>
      <c r="AZ2792">
        <v>2.33</v>
      </c>
      <c r="BA2792">
        <v>3.16</v>
      </c>
      <c r="BB2792">
        <v>2.64</v>
      </c>
      <c r="BC2792">
        <v>2.61</v>
      </c>
      <c r="BD2792">
        <v>2.64</v>
      </c>
      <c r="BE2792">
        <v>3.68</v>
      </c>
      <c r="BF2792">
        <v>2.17</v>
      </c>
      <c r="BG2792">
        <v>2.0299999999999998</v>
      </c>
      <c r="BH2792">
        <v>2.17</v>
      </c>
      <c r="BI2792"/>
      <c r="BJ2792"/>
      <c r="BK2792"/>
      <c r="BL2792"/>
      <c r="BM2792"/>
      <c r="BN2792"/>
      <c r="BO2792"/>
      <c r="BP2792"/>
      <c r="BQ2792"/>
      <c r="BR2792" t="s">
        <v>67</v>
      </c>
      <c r="BS2792" s="1">
        <v>44813</v>
      </c>
      <c r="BT2792" t="s">
        <v>1869</v>
      </c>
      <c r="BU2792">
        <v>77694</v>
      </c>
      <c r="BV2792"/>
      <c r="BW2792"/>
      <c r="BX2792"/>
      <c r="BY2792"/>
      <c r="BZ2792"/>
    </row>
    <row r="2793" spans="1:78" s="46" customFormat="1" x14ac:dyDescent="0.2">
      <c r="A2793" t="s">
        <v>1862</v>
      </c>
      <c r="B2793"/>
      <c r="C2793" t="s">
        <v>1482</v>
      </c>
      <c r="D2793" t="s">
        <v>64</v>
      </c>
      <c r="E2793" t="s">
        <v>1564</v>
      </c>
      <c r="F2793" t="s">
        <v>1565</v>
      </c>
      <c r="G2793" t="s">
        <v>1564</v>
      </c>
      <c r="H2793" t="s">
        <v>1565</v>
      </c>
      <c r="I2793"/>
      <c r="J2793"/>
      <c r="K2793"/>
      <c r="L2793"/>
      <c r="M2793"/>
      <c r="N2793"/>
      <c r="O2793"/>
      <c r="P2793"/>
      <c r="Q2793"/>
      <c r="R2793"/>
      <c r="S2793"/>
      <c r="T2793"/>
      <c r="U2793"/>
      <c r="V2793"/>
      <c r="W2793"/>
      <c r="X2793"/>
      <c r="Y2793"/>
      <c r="Z2793"/>
      <c r="AA2793"/>
      <c r="AB2793"/>
      <c r="AC2793"/>
      <c r="AD2793"/>
      <c r="AE2793"/>
      <c r="AF2793"/>
      <c r="AG2793"/>
      <c r="AH2793"/>
      <c r="AI2793"/>
      <c r="AJ2793"/>
      <c r="AK2793"/>
      <c r="AL2793"/>
      <c r="AM2793"/>
      <c r="AN2793"/>
      <c r="AO2793">
        <v>3.1</v>
      </c>
      <c r="AP2793"/>
      <c r="AQ2793"/>
      <c r="AR2793">
        <v>1.68</v>
      </c>
      <c r="AS2793">
        <v>3.42</v>
      </c>
      <c r="AT2793"/>
      <c r="AU2793"/>
      <c r="AV2793">
        <v>2.02</v>
      </c>
      <c r="AW2793">
        <v>3.55</v>
      </c>
      <c r="AX2793">
        <v>2.37</v>
      </c>
      <c r="AY2793">
        <v>2.4700000000000002</v>
      </c>
      <c r="AZ2793">
        <v>2.4700000000000002</v>
      </c>
      <c r="BA2793">
        <v>3.49</v>
      </c>
      <c r="BB2793">
        <v>2.7</v>
      </c>
      <c r="BC2793">
        <v>2.67</v>
      </c>
      <c r="BD2793">
        <v>2.7</v>
      </c>
      <c r="BE2793">
        <v>3.97</v>
      </c>
      <c r="BF2793">
        <v>2.4700000000000002</v>
      </c>
      <c r="BG2793">
        <v>2.1800000000000002</v>
      </c>
      <c r="BH2793">
        <v>2.4700000000000002</v>
      </c>
      <c r="BI2793"/>
      <c r="BJ2793"/>
      <c r="BK2793"/>
      <c r="BL2793"/>
      <c r="BM2793"/>
      <c r="BN2793"/>
      <c r="BO2793"/>
      <c r="BP2793"/>
      <c r="BQ2793"/>
      <c r="BR2793" t="s">
        <v>67</v>
      </c>
      <c r="BS2793" s="1">
        <v>44813</v>
      </c>
      <c r="BT2793" t="s">
        <v>1869</v>
      </c>
      <c r="BU2793">
        <v>77694</v>
      </c>
      <c r="BV2793"/>
      <c r="BW2793"/>
      <c r="BX2793"/>
      <c r="BY2793"/>
      <c r="BZ2793"/>
    </row>
    <row r="2794" spans="1:78" s="46" customFormat="1" x14ac:dyDescent="0.2">
      <c r="A2794" t="s">
        <v>1866</v>
      </c>
      <c r="B2794"/>
      <c r="C2794" t="s">
        <v>1482</v>
      </c>
      <c r="D2794" t="s">
        <v>64</v>
      </c>
      <c r="E2794" t="s">
        <v>1564</v>
      </c>
      <c r="F2794" t="s">
        <v>1565</v>
      </c>
      <c r="G2794" t="s">
        <v>1564</v>
      </c>
      <c r="H2794" t="s">
        <v>1565</v>
      </c>
      <c r="I2794"/>
      <c r="J2794"/>
      <c r="K2794"/>
      <c r="L2794"/>
      <c r="M2794"/>
      <c r="N2794"/>
      <c r="O2794"/>
      <c r="P2794"/>
      <c r="Q2794"/>
      <c r="R2794"/>
      <c r="S2794"/>
      <c r="T2794"/>
      <c r="U2794"/>
      <c r="V2794"/>
      <c r="W2794"/>
      <c r="X2794"/>
      <c r="Y2794"/>
      <c r="Z2794"/>
      <c r="AA2794"/>
      <c r="AB2794"/>
      <c r="AC2794"/>
      <c r="AD2794"/>
      <c r="AE2794"/>
      <c r="AF2794"/>
      <c r="AG2794"/>
      <c r="AH2794"/>
      <c r="AI2794"/>
      <c r="AJ2794"/>
      <c r="AK2794"/>
      <c r="AL2794"/>
      <c r="AM2794"/>
      <c r="AN2794"/>
      <c r="AO2794"/>
      <c r="AP2794"/>
      <c r="AQ2794"/>
      <c r="AR2794"/>
      <c r="AS2794"/>
      <c r="AT2794"/>
      <c r="AU2794"/>
      <c r="AV2794"/>
      <c r="AW2794">
        <v>3.51</v>
      </c>
      <c r="AX2794">
        <v>2.46</v>
      </c>
      <c r="AY2794">
        <v>2.56</v>
      </c>
      <c r="AZ2794">
        <v>2.56</v>
      </c>
      <c r="BA2794">
        <v>3.57</v>
      </c>
      <c r="BB2794">
        <v>2.84</v>
      </c>
      <c r="BC2794">
        <v>2.77</v>
      </c>
      <c r="BD2794">
        <v>2.84</v>
      </c>
      <c r="BE2794">
        <v>4.12</v>
      </c>
      <c r="BF2794">
        <v>2.5</v>
      </c>
      <c r="BG2794">
        <v>2.29</v>
      </c>
      <c r="BH2794">
        <v>2.5</v>
      </c>
      <c r="BI2794"/>
      <c r="BJ2794"/>
      <c r="BK2794"/>
      <c r="BL2794"/>
      <c r="BM2794"/>
      <c r="BN2794"/>
      <c r="BO2794"/>
      <c r="BP2794"/>
      <c r="BQ2794" t="s">
        <v>1868</v>
      </c>
      <c r="BR2794" t="s">
        <v>67</v>
      </c>
      <c r="BS2794" s="1">
        <v>44813</v>
      </c>
      <c r="BT2794" t="s">
        <v>1869</v>
      </c>
      <c r="BU2794">
        <v>77694</v>
      </c>
      <c r="BV2794"/>
      <c r="BW2794"/>
      <c r="BX2794"/>
      <c r="BY2794"/>
      <c r="BZ2794"/>
    </row>
    <row r="2795" spans="1:78" s="46" customFormat="1" x14ac:dyDescent="0.2">
      <c r="A2795" t="s">
        <v>1863</v>
      </c>
      <c r="B2795"/>
      <c r="C2795" t="s">
        <v>1482</v>
      </c>
      <c r="D2795" t="s">
        <v>64</v>
      </c>
      <c r="E2795" t="s">
        <v>1564</v>
      </c>
      <c r="F2795" t="s">
        <v>1565</v>
      </c>
      <c r="G2795" t="s">
        <v>1564</v>
      </c>
      <c r="H2795" t="s">
        <v>1565</v>
      </c>
      <c r="I2795"/>
      <c r="J2795"/>
      <c r="K2795"/>
      <c r="L2795"/>
      <c r="M2795"/>
      <c r="N2795"/>
      <c r="O2795"/>
      <c r="P2795"/>
      <c r="Q2795"/>
      <c r="R2795"/>
      <c r="S2795"/>
      <c r="T2795"/>
      <c r="U2795"/>
      <c r="V2795"/>
      <c r="W2795"/>
      <c r="X2795"/>
      <c r="Y2795"/>
      <c r="Z2795"/>
      <c r="AA2795"/>
      <c r="AB2795"/>
      <c r="AC2795"/>
      <c r="AD2795"/>
      <c r="AE2795"/>
      <c r="AF2795"/>
      <c r="AG2795"/>
      <c r="AH2795"/>
      <c r="AI2795"/>
      <c r="AJ2795"/>
      <c r="AK2795"/>
      <c r="AL2795"/>
      <c r="AM2795"/>
      <c r="AN2795"/>
      <c r="AO2795">
        <v>3.02</v>
      </c>
      <c r="AP2795"/>
      <c r="AQ2795"/>
      <c r="AR2795">
        <v>1.71</v>
      </c>
      <c r="AS2795">
        <v>3.3</v>
      </c>
      <c r="AT2795"/>
      <c r="AU2795"/>
      <c r="AV2795">
        <v>2.13</v>
      </c>
      <c r="AW2795">
        <v>3.47</v>
      </c>
      <c r="AX2795">
        <v>2.5</v>
      </c>
      <c r="AY2795">
        <v>2.7</v>
      </c>
      <c r="AZ2795">
        <v>2.7</v>
      </c>
      <c r="BA2795">
        <v>3.35</v>
      </c>
      <c r="BB2795">
        <v>2.84</v>
      </c>
      <c r="BC2795">
        <v>2.78</v>
      </c>
      <c r="BD2795">
        <v>2.84</v>
      </c>
      <c r="BE2795">
        <v>3.93</v>
      </c>
      <c r="BF2795">
        <v>2.56</v>
      </c>
      <c r="BG2795">
        <v>2.2000000000000002</v>
      </c>
      <c r="BH2795">
        <v>2.56</v>
      </c>
      <c r="BI2795"/>
      <c r="BJ2795"/>
      <c r="BK2795"/>
      <c r="BL2795"/>
      <c r="BM2795"/>
      <c r="BN2795"/>
      <c r="BO2795"/>
      <c r="BP2795"/>
      <c r="BQ2795"/>
      <c r="BR2795" t="s">
        <v>67</v>
      </c>
      <c r="BS2795" s="1">
        <v>44813</v>
      </c>
      <c r="BT2795" t="s">
        <v>1869</v>
      </c>
      <c r="BU2795">
        <v>77694</v>
      </c>
      <c r="BV2795" t="s">
        <v>60</v>
      </c>
      <c r="BW2795" t="s">
        <v>1869</v>
      </c>
      <c r="BX2795"/>
      <c r="BY2795"/>
      <c r="BZ2795"/>
    </row>
    <row r="2796" spans="1:78" s="46" customFormat="1" x14ac:dyDescent="0.2">
      <c r="A2796" t="s">
        <v>1865</v>
      </c>
      <c r="B2796"/>
      <c r="C2796" t="s">
        <v>1482</v>
      </c>
      <c r="D2796" t="s">
        <v>64</v>
      </c>
      <c r="E2796" t="s">
        <v>1564</v>
      </c>
      <c r="F2796" t="s">
        <v>1565</v>
      </c>
      <c r="G2796" t="s">
        <v>1564</v>
      </c>
      <c r="H2796" t="s">
        <v>1565</v>
      </c>
      <c r="I2796"/>
      <c r="J2796"/>
      <c r="K2796"/>
      <c r="L2796"/>
      <c r="M2796"/>
      <c r="N2796"/>
      <c r="O2796"/>
      <c r="P2796"/>
      <c r="Q2796"/>
      <c r="R2796"/>
      <c r="S2796"/>
      <c r="T2796"/>
      <c r="U2796"/>
      <c r="V2796"/>
      <c r="W2796"/>
      <c r="X2796"/>
      <c r="Y2796"/>
      <c r="Z2796"/>
      <c r="AA2796"/>
      <c r="AB2796"/>
      <c r="AC2796"/>
      <c r="AD2796"/>
      <c r="AE2796"/>
      <c r="AF2796"/>
      <c r="AG2796"/>
      <c r="AH2796"/>
      <c r="AI2796"/>
      <c r="AJ2796"/>
      <c r="AK2796"/>
      <c r="AL2796"/>
      <c r="AM2796"/>
      <c r="AN2796"/>
      <c r="AO2796"/>
      <c r="AP2796"/>
      <c r="AQ2796"/>
      <c r="AR2796"/>
      <c r="AS2796"/>
      <c r="AT2796"/>
      <c r="AU2796"/>
      <c r="AV2796"/>
      <c r="AW2796">
        <v>3.67</v>
      </c>
      <c r="AX2796">
        <v>2.37</v>
      </c>
      <c r="AY2796">
        <v>2.66</v>
      </c>
      <c r="AZ2796">
        <v>2.66</v>
      </c>
      <c r="BA2796">
        <v>3.38</v>
      </c>
      <c r="BB2796">
        <v>2.63</v>
      </c>
      <c r="BC2796">
        <v>2.59</v>
      </c>
      <c r="BD2796">
        <v>2.63</v>
      </c>
      <c r="BE2796">
        <v>3.75</v>
      </c>
      <c r="BF2796">
        <v>2.06</v>
      </c>
      <c r="BG2796">
        <v>1.82</v>
      </c>
      <c r="BH2796">
        <v>2.06</v>
      </c>
      <c r="BI2796"/>
      <c r="BJ2796"/>
      <c r="BK2796"/>
      <c r="BL2796"/>
      <c r="BM2796"/>
      <c r="BN2796"/>
      <c r="BO2796"/>
      <c r="BP2796"/>
      <c r="BQ2796"/>
      <c r="BR2796" t="s">
        <v>67</v>
      </c>
      <c r="BS2796" s="1">
        <v>44813</v>
      </c>
      <c r="BT2796" t="s">
        <v>1869</v>
      </c>
      <c r="BU2796">
        <v>77694</v>
      </c>
      <c r="BV2796"/>
      <c r="BW2796"/>
      <c r="BX2796"/>
      <c r="BY2796"/>
      <c r="BZ2796"/>
    </row>
    <row r="2797" spans="1:78" s="46" customFormat="1" x14ac:dyDescent="0.2">
      <c r="A2797" t="s">
        <v>1867</v>
      </c>
      <c r="B2797"/>
      <c r="C2797" t="s">
        <v>1482</v>
      </c>
      <c r="D2797" t="s">
        <v>64</v>
      </c>
      <c r="E2797" t="s">
        <v>1564</v>
      </c>
      <c r="F2797" t="s">
        <v>1565</v>
      </c>
      <c r="G2797" t="s">
        <v>1564</v>
      </c>
      <c r="H2797" t="s">
        <v>1565</v>
      </c>
      <c r="I2797"/>
      <c r="J2797"/>
      <c r="K2797"/>
      <c r="L2797"/>
      <c r="M2797"/>
      <c r="N2797"/>
      <c r="O2797"/>
      <c r="P2797"/>
      <c r="Q2797"/>
      <c r="R2797"/>
      <c r="S2797"/>
      <c r="T2797"/>
      <c r="U2797"/>
      <c r="V2797"/>
      <c r="W2797"/>
      <c r="X2797"/>
      <c r="Y2797"/>
      <c r="Z2797"/>
      <c r="AA2797"/>
      <c r="AB2797"/>
      <c r="AC2797"/>
      <c r="AD2797"/>
      <c r="AE2797"/>
      <c r="AF2797"/>
      <c r="AG2797"/>
      <c r="AH2797"/>
      <c r="AI2797"/>
      <c r="AJ2797"/>
      <c r="AK2797"/>
      <c r="AL2797"/>
      <c r="AM2797"/>
      <c r="AN2797"/>
      <c r="AO2797"/>
      <c r="AP2797"/>
      <c r="AQ2797"/>
      <c r="AR2797"/>
      <c r="AS2797"/>
      <c r="AT2797"/>
      <c r="AU2797"/>
      <c r="AV2797"/>
      <c r="AW2797"/>
      <c r="AX2797"/>
      <c r="AY2797"/>
      <c r="AZ2797"/>
      <c r="BA2797">
        <v>3.33</v>
      </c>
      <c r="BB2797">
        <v>2.4300000000000002</v>
      </c>
      <c r="BC2797">
        <v>2.59</v>
      </c>
      <c r="BD2797">
        <v>2.59</v>
      </c>
      <c r="BE2797">
        <v>3.85</v>
      </c>
      <c r="BF2797">
        <v>2.25</v>
      </c>
      <c r="BG2797">
        <v>2.1</v>
      </c>
      <c r="BH2797">
        <v>2.25</v>
      </c>
      <c r="BI2797"/>
      <c r="BJ2797"/>
      <c r="BK2797"/>
      <c r="BL2797"/>
      <c r="BM2797"/>
      <c r="BN2797"/>
      <c r="BO2797"/>
      <c r="BP2797"/>
      <c r="BQ2797"/>
      <c r="BR2797" t="s">
        <v>67</v>
      </c>
      <c r="BS2797" s="1">
        <v>44813</v>
      </c>
      <c r="BT2797" t="s">
        <v>1869</v>
      </c>
      <c r="BU2797">
        <v>77694</v>
      </c>
      <c r="BV2797" t="s">
        <v>60</v>
      </c>
      <c r="BW2797" t="s">
        <v>1869</v>
      </c>
      <c r="BX2797"/>
      <c r="BY2797"/>
      <c r="BZ2797"/>
    </row>
    <row r="2798" spans="1:78" s="46" customFormat="1" x14ac:dyDescent="0.2">
      <c r="A2798" s="11" t="s">
        <v>1700</v>
      </c>
      <c r="B2798" s="11"/>
      <c r="C2798" s="11" t="s">
        <v>1482</v>
      </c>
      <c r="D2798" s="11" t="s">
        <v>64</v>
      </c>
      <c r="E2798" s="11" t="s">
        <v>1564</v>
      </c>
      <c r="F2798" s="11"/>
      <c r="G2798" s="11" t="s">
        <v>1564</v>
      </c>
      <c r="H2798" s="11"/>
      <c r="I2798" s="11"/>
      <c r="J2798" s="11"/>
      <c r="K2798" s="11"/>
      <c r="L2798" s="11"/>
      <c r="M2798" s="11"/>
      <c r="N2798" s="11"/>
      <c r="O2798" s="11"/>
      <c r="P2798" s="11"/>
      <c r="Q2798" s="11"/>
      <c r="R2798" s="11"/>
      <c r="S2798" s="11"/>
      <c r="T2798" s="11"/>
      <c r="U2798" s="11"/>
      <c r="V2798" s="11"/>
      <c r="W2798" s="11"/>
      <c r="X2798" s="11"/>
      <c r="Y2798" s="11"/>
      <c r="Z2798" s="11"/>
      <c r="AA2798" s="11"/>
      <c r="AB2798" s="11"/>
      <c r="AC2798" s="11"/>
      <c r="AD2798" s="11"/>
      <c r="AE2798" s="11"/>
      <c r="AF2798" s="11"/>
      <c r="AG2798" s="11"/>
      <c r="AH2798" s="11"/>
      <c r="AI2798" s="11"/>
      <c r="AJ2798" s="11"/>
      <c r="AK2798" s="11"/>
      <c r="AL2798" s="11"/>
      <c r="AM2798" s="11"/>
      <c r="AN2798" s="11"/>
      <c r="AO2798" s="11"/>
      <c r="AP2798" s="11"/>
      <c r="AQ2798" s="11"/>
      <c r="AR2798" s="11"/>
      <c r="AS2798" s="11"/>
      <c r="AT2798" s="11"/>
      <c r="AU2798" s="11"/>
      <c r="AV2798" s="11"/>
      <c r="AW2798" s="11"/>
      <c r="AX2798" s="11"/>
      <c r="AY2798" s="11"/>
      <c r="AZ2798" s="11"/>
      <c r="BA2798" s="11"/>
      <c r="BB2798" s="11"/>
      <c r="BC2798" s="11"/>
      <c r="BD2798" s="11"/>
      <c r="BE2798" s="11"/>
      <c r="BF2798" s="11"/>
      <c r="BG2798" s="11"/>
      <c r="BH2798" s="11"/>
      <c r="BI2798" s="11"/>
      <c r="BJ2798" s="11"/>
      <c r="BK2798" s="11"/>
      <c r="BL2798" s="11"/>
      <c r="BM2798" s="11"/>
      <c r="BN2798" s="11"/>
      <c r="BO2798" s="11"/>
      <c r="BP2798" s="11"/>
      <c r="BQ2798" s="11"/>
      <c r="BR2798" s="11"/>
      <c r="BS2798" s="11"/>
      <c r="BT2798" s="11"/>
      <c r="BU2798" s="11"/>
      <c r="BV2798" s="11"/>
      <c r="BW2798" s="11"/>
      <c r="BX2798"/>
      <c r="BY2798"/>
      <c r="BZ2798"/>
    </row>
    <row r="2799" spans="1:78" s="46" customFormat="1" x14ac:dyDescent="0.2">
      <c r="A2799" s="11" t="s">
        <v>1700</v>
      </c>
      <c r="B2799" s="11"/>
      <c r="C2799" s="11" t="s">
        <v>1482</v>
      </c>
      <c r="D2799" s="11" t="s">
        <v>64</v>
      </c>
      <c r="E2799" s="11" t="s">
        <v>1516</v>
      </c>
      <c r="F2799" s="11"/>
      <c r="G2799" s="11" t="s">
        <v>1516</v>
      </c>
      <c r="H2799" s="11"/>
      <c r="I2799" s="11"/>
      <c r="J2799" s="11"/>
      <c r="K2799" s="11"/>
      <c r="L2799" s="11"/>
      <c r="M2799" s="11"/>
      <c r="N2799" s="11"/>
      <c r="O2799" s="11"/>
      <c r="P2799" s="11"/>
      <c r="Q2799" s="11"/>
      <c r="R2799" s="11"/>
      <c r="S2799" s="11"/>
      <c r="T2799" s="11"/>
      <c r="U2799" s="11"/>
      <c r="V2799" s="11"/>
      <c r="W2799" s="11"/>
      <c r="X2799" s="11"/>
      <c r="Y2799" s="11"/>
      <c r="Z2799" s="11"/>
      <c r="AA2799" s="11"/>
      <c r="AB2799" s="11"/>
      <c r="AC2799" s="11"/>
      <c r="AD2799" s="11"/>
      <c r="AE2799" s="11"/>
      <c r="AF2799" s="11"/>
      <c r="AG2799" s="11"/>
      <c r="AH2799" s="11"/>
      <c r="AI2799" s="11"/>
      <c r="AJ2799" s="11"/>
      <c r="AK2799" s="11"/>
      <c r="AL2799" s="11"/>
      <c r="AM2799" s="11"/>
      <c r="AN2799" s="11"/>
      <c r="AO2799" s="11"/>
      <c r="AP2799" s="11"/>
      <c r="AQ2799" s="11"/>
      <c r="AR2799" s="11"/>
      <c r="AS2799" s="11"/>
      <c r="AT2799" s="11"/>
      <c r="AU2799" s="11"/>
      <c r="AV2799" s="11"/>
      <c r="AW2799" s="11"/>
      <c r="AX2799" s="11"/>
      <c r="AY2799" s="11"/>
      <c r="AZ2799" s="11"/>
      <c r="BA2799" s="11"/>
      <c r="BB2799" s="11"/>
      <c r="BC2799" s="11"/>
      <c r="BD2799" s="11"/>
      <c r="BE2799" s="11"/>
      <c r="BF2799" s="11"/>
      <c r="BG2799" s="11"/>
      <c r="BH2799" s="11"/>
      <c r="BI2799" s="11"/>
      <c r="BJ2799" s="11"/>
      <c r="BK2799" s="11"/>
      <c r="BL2799" s="11"/>
      <c r="BM2799" s="11"/>
      <c r="BN2799" s="11"/>
      <c r="BO2799" s="11"/>
      <c r="BP2799" s="11"/>
      <c r="BQ2799" s="11"/>
      <c r="BR2799" s="11"/>
      <c r="BS2799" s="11"/>
      <c r="BT2799" s="11"/>
      <c r="BU2799" s="11"/>
      <c r="BV2799" s="11"/>
      <c r="BW2799" s="11"/>
      <c r="BX2799"/>
      <c r="BY2799"/>
      <c r="BZ2799"/>
    </row>
    <row r="2800" spans="1:78" s="46" customFormat="1" x14ac:dyDescent="0.2">
      <c r="A2800" s="11" t="s">
        <v>1700</v>
      </c>
      <c r="B2800" s="11"/>
      <c r="C2800" s="11" t="s">
        <v>1482</v>
      </c>
      <c r="D2800" s="11" t="s">
        <v>64</v>
      </c>
      <c r="E2800" s="11" t="s">
        <v>1540</v>
      </c>
      <c r="F2800" s="11" t="s">
        <v>1541</v>
      </c>
      <c r="G2800" s="11" t="s">
        <v>1540</v>
      </c>
      <c r="H2800" s="11" t="s">
        <v>1541</v>
      </c>
      <c r="I2800" s="11"/>
      <c r="J2800" s="11"/>
      <c r="K2800" s="11"/>
      <c r="L2800" s="11"/>
      <c r="M2800" s="11"/>
      <c r="N2800" s="11"/>
      <c r="O2800" s="11"/>
      <c r="P2800" s="11"/>
      <c r="Q2800" s="11"/>
      <c r="R2800" s="11"/>
      <c r="S2800" s="11"/>
      <c r="T2800" s="11"/>
      <c r="U2800" s="11"/>
      <c r="V2800" s="11"/>
      <c r="W2800" s="11"/>
      <c r="X2800" s="11"/>
      <c r="Y2800" s="11"/>
      <c r="Z2800" s="11"/>
      <c r="AA2800" s="11"/>
      <c r="AB2800" s="11"/>
      <c r="AC2800" s="11"/>
      <c r="AD2800" s="11"/>
      <c r="AE2800" s="11"/>
      <c r="AF2800" s="11"/>
      <c r="AG2800" s="11"/>
      <c r="AH2800" s="11"/>
      <c r="AI2800" s="11"/>
      <c r="AJ2800" s="11"/>
      <c r="AK2800" s="11"/>
      <c r="AL2800" s="11"/>
      <c r="AM2800" s="11"/>
      <c r="AN2800" s="11"/>
      <c r="AO2800" s="11"/>
      <c r="AP2800" s="11"/>
      <c r="AQ2800" s="11"/>
      <c r="AR2800" s="11"/>
      <c r="AS2800" s="11"/>
      <c r="AT2800" s="11"/>
      <c r="AU2800" s="11"/>
      <c r="AV2800" s="11"/>
      <c r="AW2800" s="11"/>
      <c r="AX2800" s="11"/>
      <c r="AY2800" s="11"/>
      <c r="AZ2800" s="11"/>
      <c r="BA2800" s="11"/>
      <c r="BB2800" s="11"/>
      <c r="BC2800" s="11"/>
      <c r="BD2800" s="11"/>
      <c r="BE2800" s="11"/>
      <c r="BF2800" s="11"/>
      <c r="BG2800" s="11"/>
      <c r="BH2800" s="11"/>
      <c r="BI2800" s="11"/>
      <c r="BJ2800" s="11"/>
      <c r="BK2800" s="11"/>
      <c r="BL2800" s="11"/>
      <c r="BM2800" s="11"/>
      <c r="BN2800" s="11"/>
      <c r="BO2800" s="11"/>
      <c r="BP2800" s="11"/>
      <c r="BQ2800" s="11"/>
      <c r="BR2800" s="11"/>
      <c r="BS2800" s="11"/>
      <c r="BT2800" s="11"/>
      <c r="BU2800" s="11"/>
      <c r="BV2800" s="11"/>
      <c r="BW2800" s="11"/>
      <c r="BX2800"/>
      <c r="BY2800"/>
      <c r="BZ2800"/>
    </row>
    <row r="2801" spans="1:78" s="46" customFormat="1" x14ac:dyDescent="0.2">
      <c r="A2801" s="6"/>
      <c r="B2801" s="6"/>
      <c r="C2801" s="6" t="s">
        <v>1482</v>
      </c>
      <c r="D2801" s="6" t="s">
        <v>64</v>
      </c>
      <c r="E2801" s="6" t="s">
        <v>1540</v>
      </c>
      <c r="F2801" s="6" t="s">
        <v>1541</v>
      </c>
      <c r="G2801" s="6" t="s">
        <v>126</v>
      </c>
      <c r="H2801" s="6" t="s">
        <v>1541</v>
      </c>
      <c r="I2801" s="6"/>
      <c r="J2801" s="6"/>
      <c r="K2801" s="6"/>
      <c r="L2801" s="6"/>
      <c r="M2801" s="6"/>
      <c r="N2801" s="6"/>
      <c r="O2801" s="6"/>
      <c r="P2801" s="6"/>
      <c r="Q2801" s="6"/>
      <c r="R2801" s="6"/>
      <c r="S2801" s="6"/>
      <c r="T2801" s="6"/>
      <c r="U2801" s="6"/>
      <c r="V2801" s="6"/>
      <c r="W2801" s="6"/>
      <c r="X2801" s="6"/>
      <c r="Y2801" s="6"/>
      <c r="Z2801" s="6"/>
      <c r="AA2801" s="6"/>
      <c r="AB2801" s="6"/>
      <c r="AC2801" s="6"/>
      <c r="AD2801" s="6"/>
      <c r="AE2801" s="6"/>
      <c r="AF2801" s="6"/>
      <c r="AG2801" s="6"/>
      <c r="AH2801" s="6"/>
      <c r="AI2801" s="6"/>
      <c r="AJ2801" s="6"/>
      <c r="AK2801" s="6"/>
      <c r="AL2801" s="6"/>
      <c r="AM2801" s="6"/>
      <c r="AN2801" s="6"/>
      <c r="AO2801" s="6"/>
      <c r="AP2801" s="6"/>
      <c r="AQ2801" s="6"/>
      <c r="AR2801" s="6"/>
      <c r="AS2801" s="6"/>
      <c r="AT2801" s="6"/>
      <c r="AU2801" s="6"/>
      <c r="AV2801" s="6"/>
      <c r="AW2801" s="6"/>
      <c r="AX2801" s="6"/>
      <c r="AY2801" s="6"/>
      <c r="AZ2801" s="6"/>
      <c r="BA2801" s="6"/>
      <c r="BB2801" s="6"/>
      <c r="BC2801" s="6"/>
      <c r="BD2801" s="6"/>
      <c r="BE2801" s="6">
        <v>7</v>
      </c>
      <c r="BF2801" s="6"/>
      <c r="BG2801" s="6"/>
      <c r="BH2801" s="6"/>
      <c r="BI2801" s="6"/>
      <c r="BJ2801" s="6">
        <v>11.5</v>
      </c>
      <c r="BK2801" s="6"/>
      <c r="BL2801" s="6"/>
      <c r="BM2801" s="6"/>
      <c r="BN2801" s="6"/>
      <c r="BO2801" s="6"/>
      <c r="BP2801" s="6"/>
      <c r="BQ2801" s="6"/>
      <c r="BR2801" s="6" t="s">
        <v>67</v>
      </c>
      <c r="BS2801" s="7">
        <v>44964</v>
      </c>
      <c r="BT2801" s="6" t="s">
        <v>3669</v>
      </c>
      <c r="BU2801" s="58" t="s">
        <v>3702</v>
      </c>
      <c r="BV2801" s="6"/>
      <c r="BW2801" s="6"/>
      <c r="BX2801" s="6"/>
      <c r="BY2801" s="6"/>
      <c r="BZ2801" s="6"/>
    </row>
    <row r="2802" spans="1:78" s="46" customFormat="1" x14ac:dyDescent="0.2">
      <c r="A2802"/>
      <c r="B2802"/>
      <c r="C2802" t="s">
        <v>1482</v>
      </c>
      <c r="D2802" t="s">
        <v>64</v>
      </c>
      <c r="E2802" t="s">
        <v>1540</v>
      </c>
      <c r="F2802" t="s">
        <v>1541</v>
      </c>
      <c r="G2802" t="s">
        <v>2503</v>
      </c>
      <c r="H2802" t="s">
        <v>1541</v>
      </c>
      <c r="I2802"/>
      <c r="J2802"/>
      <c r="K2802"/>
      <c r="L2802"/>
      <c r="M2802"/>
      <c r="N2802"/>
      <c r="O2802"/>
      <c r="P2802"/>
      <c r="Q2802"/>
      <c r="R2802"/>
      <c r="S2802"/>
      <c r="T2802"/>
      <c r="U2802"/>
      <c r="V2802"/>
      <c r="W2802"/>
      <c r="X2802"/>
      <c r="Y2802"/>
      <c r="Z2802"/>
      <c r="AA2802"/>
      <c r="AB2802"/>
      <c r="AC2802"/>
      <c r="AD2802"/>
      <c r="AE2802"/>
      <c r="AF2802"/>
      <c r="AG2802"/>
      <c r="AH2802"/>
      <c r="AI2802"/>
      <c r="AJ2802"/>
      <c r="AK2802"/>
      <c r="AL2802"/>
      <c r="AM2802"/>
      <c r="AN2802"/>
      <c r="AO2802"/>
      <c r="AP2802"/>
      <c r="AQ2802"/>
      <c r="AR2802"/>
      <c r="AS2802"/>
      <c r="AT2802"/>
      <c r="AU2802"/>
      <c r="AV2802"/>
      <c r="AW2802">
        <f>(0.0212*1000)-(BE2802+BE2802)</f>
        <v>7.7999999999999989</v>
      </c>
      <c r="AX2802"/>
      <c r="AY2802"/>
      <c r="AZ2802"/>
      <c r="BA2802">
        <f>0.008*1000</f>
        <v>8</v>
      </c>
      <c r="BB2802"/>
      <c r="BC2802"/>
      <c r="BD2802"/>
      <c r="BE2802">
        <f>0.0067*1000</f>
        <v>6.7</v>
      </c>
      <c r="BF2802"/>
      <c r="BG2802"/>
      <c r="BH2802">
        <f>0.003*1000</f>
        <v>3</v>
      </c>
      <c r="BI2802"/>
      <c r="BJ2802"/>
      <c r="BK2802"/>
      <c r="BL2802"/>
      <c r="BM2802"/>
      <c r="BN2802"/>
      <c r="BO2802"/>
      <c r="BP2802"/>
      <c r="BQ2802" t="s">
        <v>2505</v>
      </c>
      <c r="BR2802" t="s">
        <v>67</v>
      </c>
      <c r="BS2802" s="1">
        <v>44826</v>
      </c>
      <c r="BT2802" t="s">
        <v>2504</v>
      </c>
      <c r="BU2802">
        <v>53560</v>
      </c>
      <c r="BV2802"/>
      <c r="BW2802"/>
      <c r="BX2802"/>
      <c r="BY2802"/>
      <c r="BZ2802"/>
    </row>
    <row r="2803" spans="1:78" s="46" customFormat="1" x14ac:dyDescent="0.2">
      <c r="A2803" s="11" t="s">
        <v>1700</v>
      </c>
      <c r="B2803" s="11"/>
      <c r="C2803" s="11" t="s">
        <v>1482</v>
      </c>
      <c r="D2803" s="11" t="s">
        <v>64</v>
      </c>
      <c r="E2803" s="11" t="s">
        <v>907</v>
      </c>
      <c r="F2803" s="11" t="s">
        <v>1552</v>
      </c>
      <c r="G2803" s="11" t="s">
        <v>907</v>
      </c>
      <c r="H2803" s="11" t="s">
        <v>1552</v>
      </c>
      <c r="I2803" s="11"/>
      <c r="J2803" s="11"/>
      <c r="K2803" s="11"/>
      <c r="L2803" s="11"/>
      <c r="M2803" s="11"/>
      <c r="N2803" s="11"/>
      <c r="O2803" s="11"/>
      <c r="P2803" s="11"/>
      <c r="Q2803" s="11"/>
      <c r="R2803" s="11"/>
      <c r="S2803" s="11"/>
      <c r="T2803" s="11"/>
      <c r="U2803" s="11"/>
      <c r="V2803" s="11"/>
      <c r="W2803" s="11"/>
      <c r="X2803" s="11"/>
      <c r="Y2803" s="11"/>
      <c r="Z2803" s="11"/>
      <c r="AA2803" s="11"/>
      <c r="AB2803" s="11"/>
      <c r="AC2803" s="11"/>
      <c r="AD2803" s="11"/>
      <c r="AE2803" s="11"/>
      <c r="AF2803" s="11"/>
      <c r="AG2803" s="11"/>
      <c r="AH2803" s="11"/>
      <c r="AI2803" s="11"/>
      <c r="AJ2803" s="11"/>
      <c r="AK2803" s="11"/>
      <c r="AL2803" s="11"/>
      <c r="AM2803" s="11"/>
      <c r="AN2803" s="11"/>
      <c r="AO2803" s="11"/>
      <c r="AP2803" s="11"/>
      <c r="AQ2803" s="11"/>
      <c r="AR2803" s="11"/>
      <c r="AS2803" s="11"/>
      <c r="AT2803" s="11"/>
      <c r="AU2803" s="11"/>
      <c r="AV2803" s="11"/>
      <c r="AW2803" s="11"/>
      <c r="AX2803" s="11"/>
      <c r="AY2803" s="11"/>
      <c r="AZ2803" s="11"/>
      <c r="BA2803" s="11"/>
      <c r="BB2803" s="11"/>
      <c r="BC2803" s="11"/>
      <c r="BD2803" s="11"/>
      <c r="BE2803" s="11"/>
      <c r="BF2803" s="11"/>
      <c r="BG2803" s="11"/>
      <c r="BH2803" s="11"/>
      <c r="BI2803" s="11"/>
      <c r="BJ2803" s="11"/>
      <c r="BK2803" s="11"/>
      <c r="BL2803" s="11"/>
      <c r="BM2803" s="11"/>
      <c r="BN2803" s="11"/>
      <c r="BO2803" s="11"/>
      <c r="BP2803" s="11"/>
      <c r="BQ2803" s="11"/>
      <c r="BR2803" s="11"/>
      <c r="BS2803" s="11"/>
      <c r="BT2803" s="11"/>
      <c r="BU2803" s="11"/>
      <c r="BV2803" s="11"/>
      <c r="BW2803" s="11"/>
      <c r="BX2803"/>
      <c r="BY2803"/>
      <c r="BZ2803"/>
    </row>
    <row r="2804" spans="1:78" s="46" customFormat="1" x14ac:dyDescent="0.2">
      <c r="A2804" t="s">
        <v>2167</v>
      </c>
      <c r="B2804" t="s">
        <v>322</v>
      </c>
      <c r="C2804" t="s">
        <v>1482</v>
      </c>
      <c r="D2804" t="s">
        <v>64</v>
      </c>
      <c r="E2804" t="s">
        <v>907</v>
      </c>
      <c r="F2804" t="s">
        <v>1552</v>
      </c>
      <c r="G2804" t="s">
        <v>907</v>
      </c>
      <c r="H2804" t="s">
        <v>1552</v>
      </c>
      <c r="I2804"/>
      <c r="J2804"/>
      <c r="K2804"/>
      <c r="L2804"/>
      <c r="M2804"/>
      <c r="N2804"/>
      <c r="O2804"/>
      <c r="P2804"/>
      <c r="Q2804"/>
      <c r="R2804"/>
      <c r="S2804"/>
      <c r="T2804"/>
      <c r="U2804"/>
      <c r="V2804"/>
      <c r="W2804"/>
      <c r="X2804"/>
      <c r="Y2804"/>
      <c r="Z2804"/>
      <c r="AA2804"/>
      <c r="AB2804"/>
      <c r="AC2804"/>
      <c r="AD2804"/>
      <c r="AE2804"/>
      <c r="AF2804"/>
      <c r="AG2804"/>
      <c r="AH2804"/>
      <c r="AI2804"/>
      <c r="AJ2804"/>
      <c r="AK2804"/>
      <c r="AL2804"/>
      <c r="AM2804"/>
      <c r="AN2804"/>
      <c r="AO2804"/>
      <c r="AP2804"/>
      <c r="AQ2804"/>
      <c r="AR2804"/>
      <c r="AS2804"/>
      <c r="AT2804"/>
      <c r="AU2804"/>
      <c r="AV2804"/>
      <c r="AW2804"/>
      <c r="AX2804"/>
      <c r="AY2804"/>
      <c r="AZ2804"/>
      <c r="BA2804">
        <v>3.9</v>
      </c>
      <c r="BB2804">
        <v>2.9</v>
      </c>
      <c r="BC2804">
        <v>2.9</v>
      </c>
      <c r="BD2804">
        <v>2.9</v>
      </c>
      <c r="BE2804"/>
      <c r="BF2804"/>
      <c r="BG2804"/>
      <c r="BH2804"/>
      <c r="BI2804"/>
      <c r="BJ2804"/>
      <c r="BK2804"/>
      <c r="BL2804"/>
      <c r="BM2804"/>
      <c r="BN2804"/>
      <c r="BO2804"/>
      <c r="BP2804"/>
      <c r="BQ2804" t="s">
        <v>2168</v>
      </c>
      <c r="BR2804" t="s">
        <v>67</v>
      </c>
      <c r="BS2804" s="1">
        <v>44819</v>
      </c>
      <c r="BT2804" t="s">
        <v>59</v>
      </c>
      <c r="BU2804">
        <v>3485</v>
      </c>
      <c r="BV2804" t="s">
        <v>60</v>
      </c>
      <c r="BW2804" t="s">
        <v>59</v>
      </c>
      <c r="BX2804"/>
      <c r="BY2804"/>
      <c r="BZ2804"/>
    </row>
    <row r="2805" spans="1:78" s="46" customFormat="1" x14ac:dyDescent="0.2">
      <c r="A2805" s="11" t="s">
        <v>1700</v>
      </c>
      <c r="B2805" s="11"/>
      <c r="C2805" s="11" t="s">
        <v>1482</v>
      </c>
      <c r="D2805" s="11" t="s">
        <v>64</v>
      </c>
      <c r="E2805" s="11" t="s">
        <v>907</v>
      </c>
      <c r="F2805" s="11" t="s">
        <v>908</v>
      </c>
      <c r="G2805" s="11" t="s">
        <v>907</v>
      </c>
      <c r="H2805" s="11" t="s">
        <v>908</v>
      </c>
      <c r="I2805" s="11"/>
      <c r="J2805" s="11"/>
      <c r="K2805" s="11"/>
      <c r="L2805" s="11"/>
      <c r="M2805" s="11"/>
      <c r="N2805" s="11"/>
      <c r="O2805" s="11"/>
      <c r="P2805" s="11"/>
      <c r="Q2805" s="11"/>
      <c r="R2805" s="11"/>
      <c r="S2805" s="11"/>
      <c r="T2805" s="11"/>
      <c r="U2805" s="11"/>
      <c r="V2805" s="11"/>
      <c r="W2805" s="11"/>
      <c r="X2805" s="11"/>
      <c r="Y2805" s="11"/>
      <c r="Z2805" s="11"/>
      <c r="AA2805" s="11"/>
      <c r="AB2805" s="11"/>
      <c r="AC2805" s="11"/>
      <c r="AD2805" s="11"/>
      <c r="AE2805" s="11"/>
      <c r="AF2805" s="11"/>
      <c r="AG2805" s="11"/>
      <c r="AH2805" s="11"/>
      <c r="AI2805" s="11"/>
      <c r="AJ2805" s="11"/>
      <c r="AK2805" s="11"/>
      <c r="AL2805" s="11"/>
      <c r="AM2805" s="11"/>
      <c r="AN2805" s="11"/>
      <c r="AO2805" s="11"/>
      <c r="AP2805" s="11"/>
      <c r="AQ2805" s="11"/>
      <c r="AR2805" s="11"/>
      <c r="AS2805" s="11"/>
      <c r="AT2805" s="11"/>
      <c r="AU2805" s="11"/>
      <c r="AV2805" s="11"/>
      <c r="AW2805" s="11"/>
      <c r="AX2805" s="11"/>
      <c r="AY2805" s="11"/>
      <c r="AZ2805" s="11"/>
      <c r="BA2805" s="11"/>
      <c r="BB2805" s="11"/>
      <c r="BC2805" s="11"/>
      <c r="BD2805" s="11"/>
      <c r="BE2805" s="11"/>
      <c r="BF2805" s="11"/>
      <c r="BG2805" s="11"/>
      <c r="BH2805" s="11"/>
      <c r="BI2805" s="11"/>
      <c r="BJ2805" s="11"/>
      <c r="BK2805" s="11"/>
      <c r="BL2805" s="11"/>
      <c r="BM2805" s="11"/>
      <c r="BN2805" s="11"/>
      <c r="BO2805" s="11"/>
      <c r="BP2805" s="11"/>
      <c r="BQ2805" s="11"/>
      <c r="BR2805" s="11"/>
      <c r="BS2805" s="11"/>
      <c r="BT2805" s="11"/>
      <c r="BU2805" s="11"/>
      <c r="BV2805" s="11"/>
      <c r="BW2805" s="11"/>
      <c r="BX2805"/>
      <c r="BY2805"/>
      <c r="BZ2805"/>
    </row>
    <row r="2806" spans="1:78" s="46" customFormat="1" x14ac:dyDescent="0.2">
      <c r="A2806" t="s">
        <v>456</v>
      </c>
      <c r="B2806"/>
      <c r="C2806" t="s">
        <v>1482</v>
      </c>
      <c r="D2806" t="s">
        <v>64</v>
      </c>
      <c r="E2806" t="s">
        <v>907</v>
      </c>
      <c r="F2806" t="s">
        <v>908</v>
      </c>
      <c r="G2806" t="s">
        <v>907</v>
      </c>
      <c r="H2806" t="s">
        <v>908</v>
      </c>
      <c r="I2806"/>
      <c r="J2806"/>
      <c r="K2806"/>
      <c r="L2806" t="s">
        <v>292</v>
      </c>
      <c r="M2806"/>
      <c r="N2806"/>
      <c r="O2806"/>
      <c r="P2806"/>
      <c r="Q2806"/>
      <c r="R2806"/>
      <c r="S2806"/>
      <c r="T2806"/>
      <c r="U2806"/>
      <c r="V2806"/>
      <c r="W2806"/>
      <c r="X2806"/>
      <c r="Y2806"/>
      <c r="Z2806"/>
      <c r="AA2806"/>
      <c r="AB2806"/>
      <c r="AC2806"/>
      <c r="AD2806"/>
      <c r="AE2806"/>
      <c r="AF2806"/>
      <c r="AG2806"/>
      <c r="AH2806"/>
      <c r="AI2806"/>
      <c r="AJ2806"/>
      <c r="AK2806"/>
      <c r="AL2806"/>
      <c r="AM2806"/>
      <c r="AN2806"/>
      <c r="AO2806"/>
      <c r="AP2806"/>
      <c r="AQ2806"/>
      <c r="AR2806"/>
      <c r="AS2806">
        <v>3.47</v>
      </c>
      <c r="AT2806"/>
      <c r="AU2806"/>
      <c r="AV2806">
        <v>2.4900000000000002</v>
      </c>
      <c r="AW2806">
        <v>3.71</v>
      </c>
      <c r="AX2806">
        <v>2.78</v>
      </c>
      <c r="AY2806">
        <v>2.77</v>
      </c>
      <c r="AZ2806">
        <v>2.78</v>
      </c>
      <c r="BA2806">
        <v>3.97</v>
      </c>
      <c r="BB2806">
        <v>3.29</v>
      </c>
      <c r="BC2806">
        <v>3.15</v>
      </c>
      <c r="BD2806">
        <v>3.29</v>
      </c>
      <c r="BE2806">
        <v>4.57</v>
      </c>
      <c r="BF2806">
        <v>2.95</v>
      </c>
      <c r="BG2806">
        <v>2.54</v>
      </c>
      <c r="BH2806">
        <v>2.95</v>
      </c>
      <c r="BI2806"/>
      <c r="BJ2806"/>
      <c r="BK2806"/>
      <c r="BL2806"/>
      <c r="BM2806"/>
      <c r="BN2806"/>
      <c r="BO2806"/>
      <c r="BP2806"/>
      <c r="BQ2806"/>
      <c r="BR2806" t="s">
        <v>67</v>
      </c>
      <c r="BS2806"/>
      <c r="BT2806" t="s">
        <v>285</v>
      </c>
      <c r="BU2806">
        <v>2255</v>
      </c>
      <c r="BV2806"/>
      <c r="BW2806"/>
      <c r="BX2806" s="2"/>
      <c r="BY2806" s="2"/>
      <c r="BZ2806" s="2"/>
    </row>
    <row r="2807" spans="1:78" s="46" customFormat="1" x14ac:dyDescent="0.2">
      <c r="A2807" t="s">
        <v>909</v>
      </c>
      <c r="B2807"/>
      <c r="C2807" t="s">
        <v>1482</v>
      </c>
      <c r="D2807" t="s">
        <v>64</v>
      </c>
      <c r="E2807" t="s">
        <v>907</v>
      </c>
      <c r="F2807" t="s">
        <v>908</v>
      </c>
      <c r="G2807" t="s">
        <v>907</v>
      </c>
      <c r="H2807" t="s">
        <v>908</v>
      </c>
      <c r="I2807"/>
      <c r="J2807"/>
      <c r="K2807"/>
      <c r="L2807"/>
      <c r="M2807"/>
      <c r="N2807"/>
      <c r="O2807"/>
      <c r="P2807"/>
      <c r="Q2807"/>
      <c r="R2807"/>
      <c r="S2807"/>
      <c r="T2807"/>
      <c r="U2807"/>
      <c r="V2807"/>
      <c r="W2807"/>
      <c r="X2807"/>
      <c r="Y2807"/>
      <c r="Z2807"/>
      <c r="AA2807"/>
      <c r="AB2807"/>
      <c r="AC2807"/>
      <c r="AD2807"/>
      <c r="AE2807"/>
      <c r="AF2807"/>
      <c r="AG2807"/>
      <c r="AH2807"/>
      <c r="AI2807"/>
      <c r="AJ2807"/>
      <c r="AK2807"/>
      <c r="AL2807"/>
      <c r="AM2807"/>
      <c r="AN2807"/>
      <c r="AO2807"/>
      <c r="AP2807"/>
      <c r="AQ2807"/>
      <c r="AR2807"/>
      <c r="AS2807"/>
      <c r="AT2807"/>
      <c r="AU2807"/>
      <c r="AV2807"/>
      <c r="AW2807">
        <v>3.87</v>
      </c>
      <c r="AX2807">
        <v>2.62</v>
      </c>
      <c r="AY2807">
        <v>2.68</v>
      </c>
      <c r="AZ2807">
        <v>2.68</v>
      </c>
      <c r="BA2807">
        <v>4.05</v>
      </c>
      <c r="BB2807">
        <v>3.16</v>
      </c>
      <c r="BC2807">
        <v>2.87</v>
      </c>
      <c r="BD2807">
        <v>3.16</v>
      </c>
      <c r="BE2807">
        <v>4.7699999999999996</v>
      </c>
      <c r="BF2807">
        <v>2.77</v>
      </c>
      <c r="BG2807"/>
      <c r="BH2807"/>
      <c r="BI2807"/>
      <c r="BJ2807"/>
      <c r="BK2807"/>
      <c r="BL2807"/>
      <c r="BM2807"/>
      <c r="BN2807"/>
      <c r="BO2807"/>
      <c r="BP2807"/>
      <c r="BQ2807" t="s">
        <v>288</v>
      </c>
      <c r="BR2807" t="s">
        <v>67</v>
      </c>
      <c r="BS2807"/>
      <c r="BT2807" t="s">
        <v>289</v>
      </c>
      <c r="BU2807">
        <v>7306</v>
      </c>
      <c r="BV2807"/>
      <c r="BW2807"/>
      <c r="BX2807"/>
      <c r="BY2807"/>
      <c r="BZ2807"/>
    </row>
    <row r="2808" spans="1:78" s="46" customFormat="1" x14ac:dyDescent="0.2">
      <c r="A2808" t="s">
        <v>2166</v>
      </c>
      <c r="B2808" t="s">
        <v>322</v>
      </c>
      <c r="C2808" t="s">
        <v>1482</v>
      </c>
      <c r="D2808" t="s">
        <v>64</v>
      </c>
      <c r="E2808" t="s">
        <v>907</v>
      </c>
      <c r="F2808" t="s">
        <v>908</v>
      </c>
      <c r="G2808" t="s">
        <v>907</v>
      </c>
      <c r="H2808" t="s">
        <v>908</v>
      </c>
      <c r="I2808"/>
      <c r="J2808"/>
      <c r="K2808"/>
      <c r="L2808"/>
      <c r="M2808"/>
      <c r="N2808"/>
      <c r="O2808"/>
      <c r="P2808"/>
      <c r="Q2808"/>
      <c r="R2808"/>
      <c r="S2808"/>
      <c r="T2808"/>
      <c r="U2808"/>
      <c r="V2808"/>
      <c r="W2808"/>
      <c r="X2808"/>
      <c r="Y2808"/>
      <c r="Z2808"/>
      <c r="AA2808"/>
      <c r="AB2808"/>
      <c r="AC2808">
        <v>3.8</v>
      </c>
      <c r="AD2808"/>
      <c r="AE2808"/>
      <c r="AF2808">
        <v>6.1</v>
      </c>
      <c r="AG2808"/>
      <c r="AH2808"/>
      <c r="AI2808"/>
      <c r="AJ2808"/>
      <c r="AK2808"/>
      <c r="AL2808"/>
      <c r="AM2808"/>
      <c r="AN2808"/>
      <c r="AO2808"/>
      <c r="AP2808"/>
      <c r="AQ2808"/>
      <c r="AR2808"/>
      <c r="AS2808"/>
      <c r="AT2808"/>
      <c r="AU2808"/>
      <c r="AV2808"/>
      <c r="AW2808"/>
      <c r="AX2808"/>
      <c r="AY2808"/>
      <c r="AZ2808"/>
      <c r="BA2808"/>
      <c r="BB2808"/>
      <c r="BC2808"/>
      <c r="BD2808"/>
      <c r="BE2808"/>
      <c r="BF2808"/>
      <c r="BG2808"/>
      <c r="BH2808"/>
      <c r="BI2808"/>
      <c r="BJ2808"/>
      <c r="BK2808"/>
      <c r="BL2808"/>
      <c r="BM2808"/>
      <c r="BN2808"/>
      <c r="BO2808"/>
      <c r="BP2808"/>
      <c r="BQ2808"/>
      <c r="BR2808" t="s">
        <v>67</v>
      </c>
      <c r="BS2808" s="1">
        <v>44819</v>
      </c>
      <c r="BT2808" t="s">
        <v>59</v>
      </c>
      <c r="BU2808">
        <v>3485</v>
      </c>
      <c r="BV2808" t="s">
        <v>60</v>
      </c>
      <c r="BW2808" t="s">
        <v>59</v>
      </c>
      <c r="BX2808"/>
      <c r="BY2808"/>
      <c r="BZ2808"/>
    </row>
    <row r="2809" spans="1:78" s="46" customFormat="1" x14ac:dyDescent="0.2">
      <c r="A2809" t="s">
        <v>910</v>
      </c>
      <c r="B2809"/>
      <c r="C2809" t="s">
        <v>1482</v>
      </c>
      <c r="D2809" t="s">
        <v>64</v>
      </c>
      <c r="E2809" t="s">
        <v>907</v>
      </c>
      <c r="F2809" t="s">
        <v>908</v>
      </c>
      <c r="G2809" t="s">
        <v>907</v>
      </c>
      <c r="H2809" t="s">
        <v>908</v>
      </c>
      <c r="I2809"/>
      <c r="J2809"/>
      <c r="K2809"/>
      <c r="L2809"/>
      <c r="M2809"/>
      <c r="N2809"/>
      <c r="O2809"/>
      <c r="P2809"/>
      <c r="Q2809"/>
      <c r="R2809"/>
      <c r="S2809"/>
      <c r="T2809"/>
      <c r="U2809"/>
      <c r="V2809"/>
      <c r="W2809"/>
      <c r="X2809"/>
      <c r="Y2809"/>
      <c r="Z2809"/>
      <c r="AA2809"/>
      <c r="AB2809"/>
      <c r="AC2809"/>
      <c r="AD2809"/>
      <c r="AE2809"/>
      <c r="AF2809"/>
      <c r="AG2809"/>
      <c r="AH2809"/>
      <c r="AI2809"/>
      <c r="AJ2809"/>
      <c r="AK2809"/>
      <c r="AL2809"/>
      <c r="AM2809"/>
      <c r="AN2809"/>
      <c r="AO2809"/>
      <c r="AP2809"/>
      <c r="AQ2809"/>
      <c r="AR2809"/>
      <c r="AS2809"/>
      <c r="AT2809"/>
      <c r="AU2809"/>
      <c r="AV2809"/>
      <c r="AW2809">
        <v>3.86</v>
      </c>
      <c r="AX2809">
        <v>2.75</v>
      </c>
      <c r="AY2809">
        <v>2.76</v>
      </c>
      <c r="AZ2809">
        <v>2.76</v>
      </c>
      <c r="BA2809">
        <v>4.58</v>
      </c>
      <c r="BB2809">
        <v>3.22</v>
      </c>
      <c r="BC2809">
        <v>3.27</v>
      </c>
      <c r="BD2809">
        <v>3.27</v>
      </c>
      <c r="BE2809">
        <v>5.0199999999999996</v>
      </c>
      <c r="BF2809">
        <v>2.93</v>
      </c>
      <c r="BG2809"/>
      <c r="BH2809"/>
      <c r="BI2809"/>
      <c r="BJ2809"/>
      <c r="BK2809"/>
      <c r="BL2809"/>
      <c r="BM2809"/>
      <c r="BN2809"/>
      <c r="BO2809"/>
      <c r="BP2809"/>
      <c r="BQ2809" t="s">
        <v>288</v>
      </c>
      <c r="BR2809" t="s">
        <v>67</v>
      </c>
      <c r="BS2809"/>
      <c r="BT2809" t="s">
        <v>289</v>
      </c>
      <c r="BU2809">
        <v>7306</v>
      </c>
      <c r="BV2809"/>
      <c r="BW2809"/>
      <c r="BX2809"/>
      <c r="BY2809"/>
      <c r="BZ2809"/>
    </row>
    <row r="2810" spans="1:78" s="46" customFormat="1" x14ac:dyDescent="0.2">
      <c r="A2810" t="s">
        <v>2562</v>
      </c>
      <c r="B2810"/>
      <c r="C2810" t="s">
        <v>1482</v>
      </c>
      <c r="D2810" t="s">
        <v>64</v>
      </c>
      <c r="E2810" t="s">
        <v>907</v>
      </c>
      <c r="F2810" t="s">
        <v>908</v>
      </c>
      <c r="G2810" t="s">
        <v>907</v>
      </c>
      <c r="H2810" t="s">
        <v>908</v>
      </c>
      <c r="I2810"/>
      <c r="J2810"/>
      <c r="K2810"/>
      <c r="L2810"/>
      <c r="M2810"/>
      <c r="N2810"/>
      <c r="O2810"/>
      <c r="P2810"/>
      <c r="Q2810"/>
      <c r="R2810"/>
      <c r="S2810"/>
      <c r="T2810"/>
      <c r="U2810">
        <v>3.44</v>
      </c>
      <c r="V2810">
        <v>4.4800000000000004</v>
      </c>
      <c r="W2810">
        <v>4.87</v>
      </c>
      <c r="X2810">
        <v>4.87</v>
      </c>
      <c r="Y2810">
        <v>3.61</v>
      </c>
      <c r="Z2810">
        <v>5.13</v>
      </c>
      <c r="AA2810">
        <v>5.43</v>
      </c>
      <c r="AB2810">
        <v>5.43</v>
      </c>
      <c r="AC2810">
        <v>3.6</v>
      </c>
      <c r="AD2810">
        <v>5.61</v>
      </c>
      <c r="AE2810">
        <v>6.01</v>
      </c>
      <c r="AF2810">
        <v>6.01</v>
      </c>
      <c r="AG2810"/>
      <c r="AH2810"/>
      <c r="AI2810"/>
      <c r="AJ2810"/>
      <c r="AK2810"/>
      <c r="AL2810"/>
      <c r="AM2810"/>
      <c r="AN2810"/>
      <c r="AO2810"/>
      <c r="AP2810"/>
      <c r="AQ2810"/>
      <c r="AR2810"/>
      <c r="AS2810"/>
      <c r="AT2810"/>
      <c r="AU2810"/>
      <c r="AV2810"/>
      <c r="AW2810"/>
      <c r="AX2810"/>
      <c r="AY2810"/>
      <c r="AZ2810"/>
      <c r="BA2810"/>
      <c r="BB2810"/>
      <c r="BC2810"/>
      <c r="BD2810"/>
      <c r="BE2810"/>
      <c r="BF2810"/>
      <c r="BG2810"/>
      <c r="BH2810"/>
      <c r="BI2810"/>
      <c r="BJ2810"/>
      <c r="BK2810"/>
      <c r="BL2810"/>
      <c r="BM2810"/>
      <c r="BN2810"/>
      <c r="BO2810"/>
      <c r="BP2810"/>
      <c r="BQ2810"/>
      <c r="BR2810" t="s">
        <v>67</v>
      </c>
      <c r="BS2810" s="1">
        <v>44827</v>
      </c>
      <c r="BT2810" t="s">
        <v>2508</v>
      </c>
      <c r="BU2810">
        <v>960</v>
      </c>
      <c r="BV2810"/>
      <c r="BW2810"/>
      <c r="BX2810" s="2"/>
      <c r="BY2810" s="2"/>
      <c r="BZ2810" s="2"/>
    </row>
    <row r="2811" spans="1:78" s="46" customFormat="1" x14ac:dyDescent="0.2">
      <c r="A2811" t="s">
        <v>2564</v>
      </c>
      <c r="B2811"/>
      <c r="C2811" t="s">
        <v>1482</v>
      </c>
      <c r="D2811" t="s">
        <v>64</v>
      </c>
      <c r="E2811" t="s">
        <v>907</v>
      </c>
      <c r="F2811" t="s">
        <v>908</v>
      </c>
      <c r="G2811" t="s">
        <v>907</v>
      </c>
      <c r="H2811" t="s">
        <v>908</v>
      </c>
      <c r="I2811"/>
      <c r="J2811"/>
      <c r="K2811"/>
      <c r="L2811"/>
      <c r="M2811"/>
      <c r="N2811"/>
      <c r="O2811"/>
      <c r="P2811"/>
      <c r="Q2811"/>
      <c r="R2811"/>
      <c r="S2811"/>
      <c r="T2811"/>
      <c r="U2811"/>
      <c r="V2811"/>
      <c r="W2811"/>
      <c r="X2811"/>
      <c r="Y2811"/>
      <c r="Z2811"/>
      <c r="AA2811"/>
      <c r="AB2811"/>
      <c r="AC2811"/>
      <c r="AD2811"/>
      <c r="AE2811"/>
      <c r="AF2811"/>
      <c r="AG2811"/>
      <c r="AH2811"/>
      <c r="AI2811"/>
      <c r="AJ2811"/>
      <c r="AK2811"/>
      <c r="AL2811"/>
      <c r="AM2811"/>
      <c r="AN2811"/>
      <c r="AO2811"/>
      <c r="AP2811"/>
      <c r="AQ2811"/>
      <c r="AR2811"/>
      <c r="AS2811"/>
      <c r="AT2811"/>
      <c r="AU2811"/>
      <c r="AV2811"/>
      <c r="AW2811">
        <v>3.9</v>
      </c>
      <c r="AX2811">
        <v>3.05</v>
      </c>
      <c r="AY2811">
        <v>3.2</v>
      </c>
      <c r="AZ2811">
        <v>3.2</v>
      </c>
      <c r="BA2811"/>
      <c r="BB2811"/>
      <c r="BC2811"/>
      <c r="BD2811"/>
      <c r="BE2811"/>
      <c r="BF2811"/>
      <c r="BG2811"/>
      <c r="BH2811"/>
      <c r="BI2811"/>
      <c r="BJ2811"/>
      <c r="BK2811"/>
      <c r="BL2811"/>
      <c r="BM2811"/>
      <c r="BN2811"/>
      <c r="BO2811"/>
      <c r="BP2811"/>
      <c r="BQ2811"/>
      <c r="BR2811" t="s">
        <v>67</v>
      </c>
      <c r="BS2811" s="1">
        <v>44827</v>
      </c>
      <c r="BT2811" t="s">
        <v>2508</v>
      </c>
      <c r="BU2811">
        <v>960</v>
      </c>
      <c r="BV2811" t="s">
        <v>60</v>
      </c>
      <c r="BW2811" t="s">
        <v>2508</v>
      </c>
      <c r="BX2811"/>
      <c r="BY2811"/>
      <c r="BZ2811"/>
    </row>
    <row r="2812" spans="1:78" s="46" customFormat="1" x14ac:dyDescent="0.2">
      <c r="A2812" t="s">
        <v>2565</v>
      </c>
      <c r="B2812"/>
      <c r="C2812" t="s">
        <v>1482</v>
      </c>
      <c r="D2812" t="s">
        <v>64</v>
      </c>
      <c r="E2812" t="s">
        <v>907</v>
      </c>
      <c r="F2812" t="s">
        <v>908</v>
      </c>
      <c r="G2812" t="s">
        <v>907</v>
      </c>
      <c r="H2812" t="s">
        <v>908</v>
      </c>
      <c r="I2812"/>
      <c r="J2812"/>
      <c r="K2812"/>
      <c r="L2812"/>
      <c r="M2812"/>
      <c r="N2812"/>
      <c r="O2812"/>
      <c r="P2812"/>
      <c r="Q2812"/>
      <c r="R2812"/>
      <c r="S2812"/>
      <c r="T2812"/>
      <c r="U2812"/>
      <c r="V2812"/>
      <c r="W2812"/>
      <c r="X2812"/>
      <c r="Y2812"/>
      <c r="Z2812"/>
      <c r="AA2812"/>
      <c r="AB2812"/>
      <c r="AC2812"/>
      <c r="AD2812"/>
      <c r="AE2812"/>
      <c r="AF2812"/>
      <c r="AG2812"/>
      <c r="AH2812"/>
      <c r="AI2812"/>
      <c r="AJ2812"/>
      <c r="AK2812"/>
      <c r="AL2812"/>
      <c r="AM2812"/>
      <c r="AN2812"/>
      <c r="AO2812"/>
      <c r="AP2812"/>
      <c r="AQ2812"/>
      <c r="AR2812"/>
      <c r="AS2812"/>
      <c r="AT2812"/>
      <c r="AU2812"/>
      <c r="AV2812"/>
      <c r="AW2812"/>
      <c r="AX2812"/>
      <c r="AY2812"/>
      <c r="AZ2812"/>
      <c r="BA2812"/>
      <c r="BB2812"/>
      <c r="BC2812"/>
      <c r="BD2812"/>
      <c r="BE2812">
        <v>5.35</v>
      </c>
      <c r="BF2812">
        <v>3.05</v>
      </c>
      <c r="BG2812">
        <v>2.8</v>
      </c>
      <c r="BH2812">
        <v>3.05</v>
      </c>
      <c r="BI2812"/>
      <c r="BJ2812"/>
      <c r="BK2812"/>
      <c r="BL2812"/>
      <c r="BM2812"/>
      <c r="BN2812"/>
      <c r="BO2812"/>
      <c r="BP2812"/>
      <c r="BQ2812"/>
      <c r="BR2812" t="s">
        <v>67</v>
      </c>
      <c r="BS2812" s="1">
        <v>44827</v>
      </c>
      <c r="BT2812" t="s">
        <v>2508</v>
      </c>
      <c r="BU2812">
        <v>960</v>
      </c>
      <c r="BV2812" t="s">
        <v>60</v>
      </c>
      <c r="BW2812" t="s">
        <v>2508</v>
      </c>
      <c r="BX2812"/>
      <c r="BY2812"/>
      <c r="BZ2812"/>
    </row>
    <row r="2813" spans="1:78" s="46" customFormat="1" x14ac:dyDescent="0.2">
      <c r="A2813" t="s">
        <v>2563</v>
      </c>
      <c r="B2813"/>
      <c r="C2813" t="s">
        <v>1482</v>
      </c>
      <c r="D2813" t="s">
        <v>64</v>
      </c>
      <c r="E2813" t="s">
        <v>907</v>
      </c>
      <c r="F2813" t="s">
        <v>908</v>
      </c>
      <c r="G2813" t="s">
        <v>907</v>
      </c>
      <c r="H2813" t="s">
        <v>908</v>
      </c>
      <c r="I2813"/>
      <c r="J2813"/>
      <c r="K2813"/>
      <c r="L2813"/>
      <c r="M2813"/>
      <c r="N2813"/>
      <c r="O2813"/>
      <c r="P2813"/>
      <c r="Q2813"/>
      <c r="R2813"/>
      <c r="S2813"/>
      <c r="T2813"/>
      <c r="U2813"/>
      <c r="V2813"/>
      <c r="W2813"/>
      <c r="X2813"/>
      <c r="Y2813"/>
      <c r="Z2813"/>
      <c r="AA2813"/>
      <c r="AB2813"/>
      <c r="AC2813">
        <v>3.95</v>
      </c>
      <c r="AD2813">
        <v>6.4</v>
      </c>
      <c r="AE2813">
        <v>6.25</v>
      </c>
      <c r="AF2813">
        <v>6.4</v>
      </c>
      <c r="AG2813"/>
      <c r="AH2813"/>
      <c r="AI2813"/>
      <c r="AJ2813"/>
      <c r="AK2813"/>
      <c r="AL2813"/>
      <c r="AM2813"/>
      <c r="AN2813"/>
      <c r="AO2813"/>
      <c r="AP2813"/>
      <c r="AQ2813"/>
      <c r="AR2813"/>
      <c r="AS2813"/>
      <c r="AT2813"/>
      <c r="AU2813"/>
      <c r="AV2813"/>
      <c r="AW2813"/>
      <c r="AX2813"/>
      <c r="AY2813"/>
      <c r="AZ2813"/>
      <c r="BA2813"/>
      <c r="BB2813"/>
      <c r="BC2813"/>
      <c r="BD2813"/>
      <c r="BE2813"/>
      <c r="BF2813"/>
      <c r="BG2813"/>
      <c r="BH2813"/>
      <c r="BI2813"/>
      <c r="BJ2813"/>
      <c r="BK2813"/>
      <c r="BL2813"/>
      <c r="BM2813"/>
      <c r="BN2813"/>
      <c r="BO2813"/>
      <c r="BP2813"/>
      <c r="BQ2813"/>
      <c r="BR2813" t="s">
        <v>67</v>
      </c>
      <c r="BS2813" s="1">
        <v>44827</v>
      </c>
      <c r="BT2813" t="s">
        <v>2508</v>
      </c>
      <c r="BU2813">
        <v>960</v>
      </c>
      <c r="BV2813" t="s">
        <v>60</v>
      </c>
      <c r="BW2813" t="s">
        <v>2508</v>
      </c>
      <c r="BX2813"/>
      <c r="BY2813"/>
      <c r="BZ2813"/>
    </row>
    <row r="2814" spans="1:78" s="46" customFormat="1" x14ac:dyDescent="0.2">
      <c r="A2814" t="s">
        <v>911</v>
      </c>
      <c r="B2814"/>
      <c r="C2814" t="s">
        <v>1482</v>
      </c>
      <c r="D2814" t="s">
        <v>64</v>
      </c>
      <c r="E2814" t="s">
        <v>907</v>
      </c>
      <c r="F2814" t="s">
        <v>908</v>
      </c>
      <c r="G2814" t="s">
        <v>907</v>
      </c>
      <c r="H2814" t="s">
        <v>908</v>
      </c>
      <c r="I2814"/>
      <c r="J2814"/>
      <c r="K2814"/>
      <c r="L2814" t="s">
        <v>912</v>
      </c>
      <c r="M2814"/>
      <c r="N2814"/>
      <c r="O2814"/>
      <c r="P2814"/>
      <c r="Q2814"/>
      <c r="R2814"/>
      <c r="S2814"/>
      <c r="T2814"/>
      <c r="U2814"/>
      <c r="V2814"/>
      <c r="W2814"/>
      <c r="X2814"/>
      <c r="Y2814"/>
      <c r="Z2814"/>
      <c r="AA2814"/>
      <c r="AB2814"/>
      <c r="AC2814">
        <v>3.9</v>
      </c>
      <c r="AD2814">
        <v>5.78</v>
      </c>
      <c r="AE2814">
        <v>6.09</v>
      </c>
      <c r="AF2814">
        <v>6.09</v>
      </c>
      <c r="AG2814"/>
      <c r="AH2814"/>
      <c r="AI2814"/>
      <c r="AJ2814"/>
      <c r="AK2814"/>
      <c r="AL2814"/>
      <c r="AM2814"/>
      <c r="AN2814"/>
      <c r="AO2814"/>
      <c r="AP2814"/>
      <c r="AQ2814"/>
      <c r="AR2814"/>
      <c r="AS2814"/>
      <c r="AT2814"/>
      <c r="AU2814"/>
      <c r="AV2814"/>
      <c r="AW2814"/>
      <c r="AX2814"/>
      <c r="AY2814"/>
      <c r="AZ2814"/>
      <c r="BA2814"/>
      <c r="BB2814"/>
      <c r="BC2814"/>
      <c r="BD2814"/>
      <c r="BE2814"/>
      <c r="BF2814"/>
      <c r="BG2814"/>
      <c r="BH2814"/>
      <c r="BI2814"/>
      <c r="BJ2814"/>
      <c r="BK2814"/>
      <c r="BL2814"/>
      <c r="BM2814"/>
      <c r="BN2814"/>
      <c r="BO2814"/>
      <c r="BP2814"/>
      <c r="BQ2814" t="s">
        <v>913</v>
      </c>
      <c r="BR2814" t="s">
        <v>67</v>
      </c>
      <c r="BS2814"/>
      <c r="BT2814" t="s">
        <v>285</v>
      </c>
      <c r="BU2814">
        <v>2255</v>
      </c>
      <c r="BV2814"/>
      <c r="BW2814"/>
      <c r="BX2814" s="2"/>
      <c r="BY2814" s="2"/>
      <c r="BZ2814" s="2"/>
    </row>
    <row r="2815" spans="1:78" s="46" customFormat="1" x14ac:dyDescent="0.2">
      <c r="A2815" t="s">
        <v>914</v>
      </c>
      <c r="B2815"/>
      <c r="C2815" t="s">
        <v>1482</v>
      </c>
      <c r="D2815" t="s">
        <v>64</v>
      </c>
      <c r="E2815" t="s">
        <v>907</v>
      </c>
      <c r="F2815" t="s">
        <v>908</v>
      </c>
      <c r="G2815" t="s">
        <v>907</v>
      </c>
      <c r="H2815" t="s">
        <v>908</v>
      </c>
      <c r="I2815"/>
      <c r="J2815"/>
      <c r="K2815"/>
      <c r="L2815" t="s">
        <v>305</v>
      </c>
      <c r="M2815"/>
      <c r="N2815"/>
      <c r="O2815"/>
      <c r="P2815"/>
      <c r="Q2815"/>
      <c r="R2815"/>
      <c r="S2815"/>
      <c r="T2815"/>
      <c r="U2815"/>
      <c r="V2815"/>
      <c r="W2815"/>
      <c r="X2815"/>
      <c r="Y2815"/>
      <c r="Z2815"/>
      <c r="AA2815"/>
      <c r="AB2815"/>
      <c r="AC2815"/>
      <c r="AD2815"/>
      <c r="AE2815"/>
      <c r="AF2815"/>
      <c r="AG2815"/>
      <c r="AH2815"/>
      <c r="AI2815"/>
      <c r="AJ2815"/>
      <c r="AK2815"/>
      <c r="AL2815"/>
      <c r="AM2815"/>
      <c r="AN2815"/>
      <c r="AO2815"/>
      <c r="AP2815"/>
      <c r="AQ2815"/>
      <c r="AR2815"/>
      <c r="AS2815">
        <v>3.82</v>
      </c>
      <c r="AT2815"/>
      <c r="AU2815"/>
      <c r="AV2815">
        <v>2.1</v>
      </c>
      <c r="AW2815">
        <v>4.13</v>
      </c>
      <c r="AX2815">
        <v>2.93</v>
      </c>
      <c r="AY2815">
        <v>2.88</v>
      </c>
      <c r="AZ2815">
        <v>2.93</v>
      </c>
      <c r="BA2815">
        <v>4.37</v>
      </c>
      <c r="BB2815">
        <v>3.5</v>
      </c>
      <c r="BC2815">
        <v>3.17</v>
      </c>
      <c r="BD2815">
        <v>3.5</v>
      </c>
      <c r="BE2815">
        <v>5.0199999999999996</v>
      </c>
      <c r="BF2815">
        <v>3.13</v>
      </c>
      <c r="BG2815">
        <v>2.5</v>
      </c>
      <c r="BH2815">
        <v>3.13</v>
      </c>
      <c r="BI2815"/>
      <c r="BJ2815"/>
      <c r="BK2815"/>
      <c r="BL2815"/>
      <c r="BM2815"/>
      <c r="BN2815"/>
      <c r="BO2815"/>
      <c r="BP2815"/>
      <c r="BQ2815"/>
      <c r="BR2815" t="s">
        <v>67</v>
      </c>
      <c r="BS2815"/>
      <c r="BT2815" t="s">
        <v>285</v>
      </c>
      <c r="BU2815">
        <v>2255</v>
      </c>
      <c r="BV2815" t="s">
        <v>60</v>
      </c>
      <c r="BW2815" t="s">
        <v>285</v>
      </c>
      <c r="BX2815"/>
      <c r="BY2815"/>
      <c r="BZ2815"/>
    </row>
    <row r="2816" spans="1:78" s="46" customFormat="1" x14ac:dyDescent="0.2">
      <c r="A2816" t="s">
        <v>2560</v>
      </c>
      <c r="B2816"/>
      <c r="C2816" t="s">
        <v>1482</v>
      </c>
      <c r="D2816" t="s">
        <v>64</v>
      </c>
      <c r="E2816" t="s">
        <v>907</v>
      </c>
      <c r="F2816" t="s">
        <v>915</v>
      </c>
      <c r="G2816" t="s">
        <v>907</v>
      </c>
      <c r="H2816" t="s">
        <v>2561</v>
      </c>
      <c r="I2816"/>
      <c r="J2816"/>
      <c r="K2816"/>
      <c r="L2816"/>
      <c r="M2816"/>
      <c r="N2816"/>
      <c r="O2816"/>
      <c r="P2816"/>
      <c r="Q2816"/>
      <c r="R2816"/>
      <c r="S2816"/>
      <c r="T2816"/>
      <c r="U2816"/>
      <c r="V2816"/>
      <c r="W2816"/>
      <c r="X2816"/>
      <c r="Y2816"/>
      <c r="Z2816"/>
      <c r="AA2816"/>
      <c r="AB2816"/>
      <c r="AC2816"/>
      <c r="AD2816"/>
      <c r="AE2816"/>
      <c r="AF2816"/>
      <c r="AG2816"/>
      <c r="AH2816"/>
      <c r="AI2816"/>
      <c r="AJ2816"/>
      <c r="AK2816"/>
      <c r="AL2816"/>
      <c r="AM2816"/>
      <c r="AN2816"/>
      <c r="AO2816"/>
      <c r="AP2816"/>
      <c r="AQ2816"/>
      <c r="AR2816"/>
      <c r="AS2816">
        <v>3.5</v>
      </c>
      <c r="AT2816"/>
      <c r="AU2816"/>
      <c r="AV2816">
        <v>2.27</v>
      </c>
      <c r="AW2816">
        <v>3.64</v>
      </c>
      <c r="AX2816">
        <v>2.63</v>
      </c>
      <c r="AY2816">
        <v>2.76</v>
      </c>
      <c r="AZ2816">
        <v>2.76</v>
      </c>
      <c r="BA2816">
        <v>4.08</v>
      </c>
      <c r="BB2816">
        <v>3.19</v>
      </c>
      <c r="BC2816">
        <v>3.23</v>
      </c>
      <c r="BD2816">
        <v>3.23</v>
      </c>
      <c r="BE2816"/>
      <c r="BF2816"/>
      <c r="BG2816"/>
      <c r="BH2816"/>
      <c r="BI2816"/>
      <c r="BJ2816"/>
      <c r="BK2816"/>
      <c r="BL2816"/>
      <c r="BM2816"/>
      <c r="BN2816"/>
      <c r="BO2816"/>
      <c r="BP2816"/>
      <c r="BQ2816"/>
      <c r="BR2816" t="s">
        <v>67</v>
      </c>
      <c r="BS2816" s="1">
        <v>44827</v>
      </c>
      <c r="BT2816" t="s">
        <v>2508</v>
      </c>
      <c r="BU2816">
        <v>960</v>
      </c>
      <c r="BV2816" t="s">
        <v>60</v>
      </c>
      <c r="BW2816" t="s">
        <v>2508</v>
      </c>
      <c r="BX2816"/>
      <c r="BY2816"/>
      <c r="BZ2816"/>
    </row>
    <row r="2817" spans="1:78" s="46" customFormat="1" x14ac:dyDescent="0.2">
      <c r="A2817" s="11" t="s">
        <v>1700</v>
      </c>
      <c r="B2817" s="11"/>
      <c r="C2817" s="11" t="s">
        <v>1482</v>
      </c>
      <c r="D2817" s="11" t="s">
        <v>64</v>
      </c>
      <c r="E2817" s="11" t="s">
        <v>907</v>
      </c>
      <c r="F2817" s="11" t="s">
        <v>915</v>
      </c>
      <c r="G2817" s="11" t="s">
        <v>907</v>
      </c>
      <c r="H2817" s="11" t="s">
        <v>915</v>
      </c>
      <c r="I2817" s="11"/>
      <c r="J2817" s="11"/>
      <c r="K2817" s="11"/>
      <c r="L2817" s="11"/>
      <c r="M2817" s="11"/>
      <c r="N2817" s="11"/>
      <c r="O2817" s="11"/>
      <c r="P2817" s="11"/>
      <c r="Q2817" s="11"/>
      <c r="R2817" s="11"/>
      <c r="S2817" s="11"/>
      <c r="T2817" s="11"/>
      <c r="U2817" s="11"/>
      <c r="V2817" s="11"/>
      <c r="W2817" s="11"/>
      <c r="X2817" s="11"/>
      <c r="Y2817" s="11"/>
      <c r="Z2817" s="11"/>
      <c r="AA2817" s="11"/>
      <c r="AB2817" s="11"/>
      <c r="AC2817" s="11"/>
      <c r="AD2817" s="11"/>
      <c r="AE2817" s="11"/>
      <c r="AF2817" s="11"/>
      <c r="AG2817" s="11"/>
      <c r="AH2817" s="11"/>
      <c r="AI2817" s="11"/>
      <c r="AJ2817" s="11"/>
      <c r="AK2817" s="11"/>
      <c r="AL2817" s="11"/>
      <c r="AM2817" s="11"/>
      <c r="AN2817" s="11"/>
      <c r="AO2817" s="11"/>
      <c r="AP2817" s="11"/>
      <c r="AQ2817" s="11"/>
      <c r="AR2817" s="11"/>
      <c r="AS2817" s="11"/>
      <c r="AT2817" s="11"/>
      <c r="AU2817" s="11"/>
      <c r="AV2817" s="11"/>
      <c r="AW2817" s="11"/>
      <c r="AX2817" s="11"/>
      <c r="AY2817" s="11"/>
      <c r="AZ2817" s="11"/>
      <c r="BA2817" s="11"/>
      <c r="BB2817" s="11"/>
      <c r="BC2817" s="11"/>
      <c r="BD2817" s="11"/>
      <c r="BE2817" s="11"/>
      <c r="BF2817" s="11"/>
      <c r="BG2817" s="11"/>
      <c r="BH2817" s="11"/>
      <c r="BI2817" s="11"/>
      <c r="BJ2817" s="11"/>
      <c r="BK2817" s="11"/>
      <c r="BL2817" s="11"/>
      <c r="BM2817" s="11"/>
      <c r="BN2817" s="11"/>
      <c r="BO2817" s="11"/>
      <c r="BP2817" s="11"/>
      <c r="BQ2817" s="11"/>
      <c r="BR2817" s="11"/>
      <c r="BS2817" s="11"/>
      <c r="BT2817" s="11"/>
      <c r="BU2817" s="11"/>
      <c r="BV2817" s="11"/>
      <c r="BW2817" s="11"/>
      <c r="BX2817" s="2"/>
      <c r="BY2817" s="2"/>
      <c r="BZ2817" s="2"/>
    </row>
    <row r="2818" spans="1:78" s="46" customFormat="1" x14ac:dyDescent="0.2">
      <c r="A2818" t="s">
        <v>456</v>
      </c>
      <c r="B2818"/>
      <c r="C2818" t="s">
        <v>1482</v>
      </c>
      <c r="D2818" t="s">
        <v>64</v>
      </c>
      <c r="E2818" t="s">
        <v>907</v>
      </c>
      <c r="F2818" t="s">
        <v>915</v>
      </c>
      <c r="G2818" t="s">
        <v>907</v>
      </c>
      <c r="H2818" t="s">
        <v>915</v>
      </c>
      <c r="I2818"/>
      <c r="J2818"/>
      <c r="K2818"/>
      <c r="L2818" t="s">
        <v>291</v>
      </c>
      <c r="M2818"/>
      <c r="N2818"/>
      <c r="O2818"/>
      <c r="P2818"/>
      <c r="Q2818"/>
      <c r="R2818"/>
      <c r="S2818"/>
      <c r="T2818"/>
      <c r="U2818"/>
      <c r="V2818"/>
      <c r="W2818"/>
      <c r="X2818"/>
      <c r="Y2818"/>
      <c r="Z2818"/>
      <c r="AA2818"/>
      <c r="AB2818"/>
      <c r="AC2818"/>
      <c r="AD2818"/>
      <c r="AE2818"/>
      <c r="AF2818"/>
      <c r="AG2818"/>
      <c r="AH2818"/>
      <c r="AI2818"/>
      <c r="AJ2818"/>
      <c r="AK2818"/>
      <c r="AL2818"/>
      <c r="AM2818"/>
      <c r="AN2818"/>
      <c r="AO2818"/>
      <c r="AP2818"/>
      <c r="AQ2818"/>
      <c r="AR2818"/>
      <c r="AS2818">
        <v>3.61</v>
      </c>
      <c r="AT2818"/>
      <c r="AU2818"/>
      <c r="AV2818">
        <v>2.35</v>
      </c>
      <c r="AW2818">
        <v>3.96</v>
      </c>
      <c r="AX2818">
        <v>2.98</v>
      </c>
      <c r="AY2818">
        <v>2.89</v>
      </c>
      <c r="AZ2818">
        <v>2.98</v>
      </c>
      <c r="BA2818">
        <v>4.22</v>
      </c>
      <c r="BB2818">
        <v>3.39</v>
      </c>
      <c r="BC2818">
        <v>3.13</v>
      </c>
      <c r="BD2818">
        <v>3.39</v>
      </c>
      <c r="BE2818">
        <v>5.18</v>
      </c>
      <c r="BF2818">
        <v>3.01</v>
      </c>
      <c r="BG2818">
        <v>2.4700000000000002</v>
      </c>
      <c r="BH2818">
        <v>3.01</v>
      </c>
      <c r="BI2818"/>
      <c r="BJ2818"/>
      <c r="BK2818"/>
      <c r="BL2818"/>
      <c r="BM2818"/>
      <c r="BN2818"/>
      <c r="BO2818"/>
      <c r="BP2818"/>
      <c r="BQ2818"/>
      <c r="BR2818" t="s">
        <v>67</v>
      </c>
      <c r="BS2818"/>
      <c r="BT2818" t="s">
        <v>285</v>
      </c>
      <c r="BU2818">
        <v>2255</v>
      </c>
      <c r="BV2818"/>
      <c r="BW2818"/>
      <c r="BX2818"/>
      <c r="BY2818"/>
      <c r="BZ2818"/>
    </row>
    <row r="2819" spans="1:78" s="46" customFormat="1" x14ac:dyDescent="0.2">
      <c r="A2819" t="s">
        <v>2555</v>
      </c>
      <c r="B2819"/>
      <c r="C2819" t="s">
        <v>1482</v>
      </c>
      <c r="D2819" t="s">
        <v>64</v>
      </c>
      <c r="E2819" t="s">
        <v>907</v>
      </c>
      <c r="F2819" t="s">
        <v>915</v>
      </c>
      <c r="G2819" t="s">
        <v>907</v>
      </c>
      <c r="H2819" t="s">
        <v>915</v>
      </c>
      <c r="I2819"/>
      <c r="J2819"/>
      <c r="K2819"/>
      <c r="L2819"/>
      <c r="M2819"/>
      <c r="N2819"/>
      <c r="O2819"/>
      <c r="P2819"/>
      <c r="Q2819">
        <v>3.16</v>
      </c>
      <c r="R2819">
        <v>2.89</v>
      </c>
      <c r="S2819">
        <v>3.38</v>
      </c>
      <c r="T2819">
        <v>3.38</v>
      </c>
      <c r="U2819"/>
      <c r="V2819"/>
      <c r="W2819"/>
      <c r="X2819"/>
      <c r="Y2819"/>
      <c r="Z2819"/>
      <c r="AA2819"/>
      <c r="AB2819"/>
      <c r="AC2819"/>
      <c r="AD2819"/>
      <c r="AE2819"/>
      <c r="AF2819"/>
      <c r="AG2819"/>
      <c r="AH2819"/>
      <c r="AI2819"/>
      <c r="AJ2819"/>
      <c r="AK2819"/>
      <c r="AL2819"/>
      <c r="AM2819"/>
      <c r="AN2819"/>
      <c r="AO2819"/>
      <c r="AP2819"/>
      <c r="AQ2819"/>
      <c r="AR2819"/>
      <c r="AS2819"/>
      <c r="AT2819"/>
      <c r="AU2819"/>
      <c r="AV2819"/>
      <c r="AW2819"/>
      <c r="AX2819"/>
      <c r="AY2819"/>
      <c r="AZ2819"/>
      <c r="BA2819"/>
      <c r="BB2819"/>
      <c r="BC2819"/>
      <c r="BD2819"/>
      <c r="BE2819"/>
      <c r="BF2819"/>
      <c r="BG2819"/>
      <c r="BH2819"/>
      <c r="BI2819"/>
      <c r="BJ2819"/>
      <c r="BK2819"/>
      <c r="BL2819"/>
      <c r="BM2819"/>
      <c r="BN2819"/>
      <c r="BO2819"/>
      <c r="BP2819"/>
      <c r="BQ2819"/>
      <c r="BR2819" t="s">
        <v>67</v>
      </c>
      <c r="BS2819" s="1">
        <v>44827</v>
      </c>
      <c r="BT2819" t="s">
        <v>2508</v>
      </c>
      <c r="BU2819">
        <v>960</v>
      </c>
      <c r="BV2819"/>
      <c r="BW2819"/>
      <c r="BX2819" s="10"/>
      <c r="BY2819" s="10"/>
      <c r="BZ2819" s="10"/>
    </row>
    <row r="2820" spans="1:78" s="10" customFormat="1" x14ac:dyDescent="0.2">
      <c r="A2820" t="s">
        <v>2556</v>
      </c>
      <c r="B2820"/>
      <c r="C2820" t="s">
        <v>1482</v>
      </c>
      <c r="D2820" t="s">
        <v>64</v>
      </c>
      <c r="E2820" t="s">
        <v>907</v>
      </c>
      <c r="F2820" t="s">
        <v>915</v>
      </c>
      <c r="G2820" t="s">
        <v>907</v>
      </c>
      <c r="H2820" t="s">
        <v>915</v>
      </c>
      <c r="I2820"/>
      <c r="J2820"/>
      <c r="K2820"/>
      <c r="L2820"/>
      <c r="M2820"/>
      <c r="N2820"/>
      <c r="O2820"/>
      <c r="P2820"/>
      <c r="Q2820"/>
      <c r="R2820"/>
      <c r="S2820"/>
      <c r="T2820"/>
      <c r="U2820"/>
      <c r="V2820"/>
      <c r="W2820">
        <v>4.7300000000000004</v>
      </c>
      <c r="X2820">
        <v>4.7300000000000004</v>
      </c>
      <c r="Y2820"/>
      <c r="Z2820"/>
      <c r="AA2820"/>
      <c r="AB2820"/>
      <c r="AC2820"/>
      <c r="AD2820"/>
      <c r="AE2820"/>
      <c r="AF2820"/>
      <c r="AG2820"/>
      <c r="AH2820"/>
      <c r="AI2820"/>
      <c r="AJ2820"/>
      <c r="AK2820"/>
      <c r="AL2820"/>
      <c r="AM2820"/>
      <c r="AN2820"/>
      <c r="AO2820"/>
      <c r="AP2820"/>
      <c r="AQ2820"/>
      <c r="AR2820"/>
      <c r="AS2820"/>
      <c r="AT2820"/>
      <c r="AU2820"/>
      <c r="AV2820"/>
      <c r="AW2820"/>
      <c r="AX2820"/>
      <c r="AY2820"/>
      <c r="AZ2820"/>
      <c r="BA2820"/>
      <c r="BB2820"/>
      <c r="BC2820"/>
      <c r="BD2820"/>
      <c r="BE2820"/>
      <c r="BF2820"/>
      <c r="BG2820"/>
      <c r="BH2820"/>
      <c r="BI2820"/>
      <c r="BJ2820"/>
      <c r="BK2820"/>
      <c r="BL2820"/>
      <c r="BM2820"/>
      <c r="BN2820"/>
      <c r="BO2820"/>
      <c r="BP2820"/>
      <c r="BQ2820"/>
      <c r="BR2820" t="s">
        <v>67</v>
      </c>
      <c r="BS2820" s="1">
        <v>44827</v>
      </c>
      <c r="BT2820" t="s">
        <v>2508</v>
      </c>
      <c r="BU2820">
        <v>960</v>
      </c>
      <c r="BV2820" t="s">
        <v>60</v>
      </c>
      <c r="BW2820" t="s">
        <v>2508</v>
      </c>
    </row>
    <row r="2821" spans="1:78" s="46" customFormat="1" x14ac:dyDescent="0.2">
      <c r="A2821" t="s">
        <v>2557</v>
      </c>
      <c r="B2821"/>
      <c r="C2821" t="s">
        <v>1482</v>
      </c>
      <c r="D2821" t="s">
        <v>64</v>
      </c>
      <c r="E2821" t="s">
        <v>907</v>
      </c>
      <c r="F2821" t="s">
        <v>915</v>
      </c>
      <c r="G2821" t="s">
        <v>907</v>
      </c>
      <c r="H2821" t="s">
        <v>915</v>
      </c>
      <c r="I2821"/>
      <c r="J2821"/>
      <c r="K2821"/>
      <c r="L2821"/>
      <c r="M2821"/>
      <c r="N2821"/>
      <c r="O2821"/>
      <c r="P2821"/>
      <c r="Q2821"/>
      <c r="R2821"/>
      <c r="S2821"/>
      <c r="T2821"/>
      <c r="U2821"/>
      <c r="V2821"/>
      <c r="W2821"/>
      <c r="X2821"/>
      <c r="Y2821"/>
      <c r="Z2821"/>
      <c r="AA2821"/>
      <c r="AB2821"/>
      <c r="AC2821">
        <v>4.09</v>
      </c>
      <c r="AD2821">
        <v>5.26</v>
      </c>
      <c r="AE2821">
        <v>5.47</v>
      </c>
      <c r="AF2821">
        <v>5.47</v>
      </c>
      <c r="AG2821"/>
      <c r="AH2821"/>
      <c r="AI2821"/>
      <c r="AJ2821"/>
      <c r="AK2821"/>
      <c r="AL2821"/>
      <c r="AM2821"/>
      <c r="AN2821"/>
      <c r="AO2821"/>
      <c r="AP2821"/>
      <c r="AQ2821"/>
      <c r="AR2821"/>
      <c r="AS2821"/>
      <c r="AT2821"/>
      <c r="AU2821"/>
      <c r="AV2821"/>
      <c r="AW2821"/>
      <c r="AX2821"/>
      <c r="AY2821"/>
      <c r="AZ2821"/>
      <c r="BA2821"/>
      <c r="BB2821"/>
      <c r="BC2821"/>
      <c r="BD2821"/>
      <c r="BE2821"/>
      <c r="BF2821"/>
      <c r="BG2821"/>
      <c r="BH2821"/>
      <c r="BI2821"/>
      <c r="BJ2821"/>
      <c r="BK2821"/>
      <c r="BL2821"/>
      <c r="BM2821"/>
      <c r="BN2821"/>
      <c r="BO2821"/>
      <c r="BP2821"/>
      <c r="BQ2821" t="s">
        <v>2559</v>
      </c>
      <c r="BR2821" t="s">
        <v>67</v>
      </c>
      <c r="BS2821" s="1">
        <v>44827</v>
      </c>
      <c r="BT2821" t="s">
        <v>2508</v>
      </c>
      <c r="BU2821">
        <v>960</v>
      </c>
      <c r="BV2821" t="s">
        <v>60</v>
      </c>
      <c r="BW2821" t="s">
        <v>2508</v>
      </c>
      <c r="BX2821" s="10"/>
      <c r="BY2821" s="10"/>
      <c r="BZ2821" s="10"/>
    </row>
    <row r="2822" spans="1:78" s="46" customFormat="1" x14ac:dyDescent="0.2">
      <c r="A2822" t="s">
        <v>2558</v>
      </c>
      <c r="B2822"/>
      <c r="C2822" t="s">
        <v>1482</v>
      </c>
      <c r="D2822" t="s">
        <v>64</v>
      </c>
      <c r="E2822" t="s">
        <v>907</v>
      </c>
      <c r="F2822" t="s">
        <v>915</v>
      </c>
      <c r="G2822" t="s">
        <v>907</v>
      </c>
      <c r="H2822" t="s">
        <v>915</v>
      </c>
      <c r="I2822"/>
      <c r="J2822"/>
      <c r="K2822"/>
      <c r="L2822"/>
      <c r="M2822"/>
      <c r="N2822"/>
      <c r="O2822"/>
      <c r="P2822"/>
      <c r="Q2822"/>
      <c r="R2822"/>
      <c r="S2822"/>
      <c r="T2822"/>
      <c r="U2822"/>
      <c r="V2822"/>
      <c r="W2822"/>
      <c r="X2822"/>
      <c r="Y2822"/>
      <c r="Z2822"/>
      <c r="AA2822"/>
      <c r="AB2822"/>
      <c r="AC2822">
        <v>3.9550000000000001</v>
      </c>
      <c r="AD2822">
        <v>5.56</v>
      </c>
      <c r="AE2822">
        <v>5.75</v>
      </c>
      <c r="AF2822">
        <v>7.75</v>
      </c>
      <c r="AG2822">
        <v>3.29</v>
      </c>
      <c r="AH2822">
        <v>5.01</v>
      </c>
      <c r="AI2822">
        <v>4.57</v>
      </c>
      <c r="AJ2822">
        <v>5.01</v>
      </c>
      <c r="AK2822"/>
      <c r="AL2822"/>
      <c r="AM2822"/>
      <c r="AN2822"/>
      <c r="AO2822"/>
      <c r="AP2822"/>
      <c r="AQ2822"/>
      <c r="AR2822"/>
      <c r="AS2822"/>
      <c r="AT2822"/>
      <c r="AU2822"/>
      <c r="AV2822"/>
      <c r="AW2822"/>
      <c r="AX2822"/>
      <c r="AY2822"/>
      <c r="AZ2822"/>
      <c r="BA2822"/>
      <c r="BB2822"/>
      <c r="BC2822"/>
      <c r="BD2822"/>
      <c r="BE2822"/>
      <c r="BF2822"/>
      <c r="BG2822"/>
      <c r="BH2822"/>
      <c r="BI2822"/>
      <c r="BJ2822"/>
      <c r="BK2822"/>
      <c r="BL2822"/>
      <c r="BM2822"/>
      <c r="BN2822"/>
      <c r="BO2822"/>
      <c r="BP2822"/>
      <c r="BQ2822"/>
      <c r="BR2822" t="s">
        <v>67</v>
      </c>
      <c r="BS2822" s="1">
        <v>44827</v>
      </c>
      <c r="BT2822" t="s">
        <v>2508</v>
      </c>
      <c r="BU2822">
        <v>960</v>
      </c>
      <c r="BV2822" t="s">
        <v>60</v>
      </c>
      <c r="BW2822" t="s">
        <v>2508</v>
      </c>
      <c r="BX2822" s="10"/>
      <c r="BY2822" s="10"/>
      <c r="BZ2822" s="10"/>
    </row>
    <row r="2823" spans="1:78" s="46" customFormat="1" x14ac:dyDescent="0.2">
      <c r="A2823" t="s">
        <v>2540</v>
      </c>
      <c r="B2823"/>
      <c r="C2823" t="s">
        <v>1482</v>
      </c>
      <c r="D2823" t="s">
        <v>64</v>
      </c>
      <c r="E2823" t="s">
        <v>907</v>
      </c>
      <c r="F2823" t="s">
        <v>915</v>
      </c>
      <c r="G2823" t="s">
        <v>907</v>
      </c>
      <c r="H2823" t="s">
        <v>915</v>
      </c>
      <c r="I2823"/>
      <c r="J2823"/>
      <c r="K2823"/>
      <c r="L2823"/>
      <c r="M2823"/>
      <c r="N2823"/>
      <c r="O2823"/>
      <c r="P2823"/>
      <c r="Q2823"/>
      <c r="R2823"/>
      <c r="S2823"/>
      <c r="T2823"/>
      <c r="U2823"/>
      <c r="V2823"/>
      <c r="W2823"/>
      <c r="X2823"/>
      <c r="Y2823"/>
      <c r="Z2823"/>
      <c r="AA2823"/>
      <c r="AB2823"/>
      <c r="AC2823"/>
      <c r="AD2823"/>
      <c r="AE2823"/>
      <c r="AF2823"/>
      <c r="AG2823"/>
      <c r="AH2823"/>
      <c r="AI2823"/>
      <c r="AJ2823"/>
      <c r="AK2823">
        <v>2.48</v>
      </c>
      <c r="AL2823"/>
      <c r="AM2823"/>
      <c r="AN2823">
        <v>1.1499999999999999</v>
      </c>
      <c r="AO2823">
        <v>3.29</v>
      </c>
      <c r="AP2823"/>
      <c r="AQ2823"/>
      <c r="AR2823">
        <v>1.94</v>
      </c>
      <c r="AS2823">
        <v>3.5</v>
      </c>
      <c r="AT2823"/>
      <c r="AU2823"/>
      <c r="AV2823">
        <v>2.4700000000000002</v>
      </c>
      <c r="AW2823">
        <v>3.86</v>
      </c>
      <c r="AX2823">
        <v>2.59</v>
      </c>
      <c r="AY2823">
        <v>2.8</v>
      </c>
      <c r="AZ2823">
        <v>2.8</v>
      </c>
      <c r="BA2823"/>
      <c r="BB2823"/>
      <c r="BC2823"/>
      <c r="BD2823"/>
      <c r="BE2823"/>
      <c r="BF2823"/>
      <c r="BG2823"/>
      <c r="BH2823"/>
      <c r="BI2823"/>
      <c r="BJ2823"/>
      <c r="BK2823"/>
      <c r="BL2823"/>
      <c r="BM2823"/>
      <c r="BN2823"/>
      <c r="BO2823"/>
      <c r="BP2823"/>
      <c r="BQ2823"/>
      <c r="BR2823" t="s">
        <v>67</v>
      </c>
      <c r="BS2823" s="1">
        <v>44826</v>
      </c>
      <c r="BT2823" t="s">
        <v>2508</v>
      </c>
      <c r="BU2823">
        <v>960</v>
      </c>
      <c r="BV2823" t="s">
        <v>60</v>
      </c>
      <c r="BW2823" t="s">
        <v>2508</v>
      </c>
      <c r="BX2823"/>
      <c r="BY2823"/>
      <c r="BZ2823"/>
    </row>
    <row r="2824" spans="1:78" s="46" customFormat="1" x14ac:dyDescent="0.2">
      <c r="A2824" t="s">
        <v>2541</v>
      </c>
      <c r="B2824"/>
      <c r="C2824" t="s">
        <v>1482</v>
      </c>
      <c r="D2824" t="s">
        <v>64</v>
      </c>
      <c r="E2824" t="s">
        <v>907</v>
      </c>
      <c r="F2824" t="s">
        <v>915</v>
      </c>
      <c r="G2824" t="s">
        <v>907</v>
      </c>
      <c r="H2824" t="s">
        <v>915</v>
      </c>
      <c r="I2824"/>
      <c r="J2824"/>
      <c r="K2824"/>
      <c r="L2824"/>
      <c r="M2824"/>
      <c r="N2824"/>
      <c r="O2824"/>
      <c r="P2824"/>
      <c r="Q2824"/>
      <c r="R2824"/>
      <c r="S2824"/>
      <c r="T2824"/>
      <c r="U2824"/>
      <c r="V2824"/>
      <c r="W2824"/>
      <c r="X2824"/>
      <c r="Y2824"/>
      <c r="Z2824"/>
      <c r="AA2824"/>
      <c r="AB2824"/>
      <c r="AC2824"/>
      <c r="AD2824"/>
      <c r="AE2824"/>
      <c r="AF2824"/>
      <c r="AG2824"/>
      <c r="AH2824"/>
      <c r="AI2824"/>
      <c r="AJ2824"/>
      <c r="AK2824"/>
      <c r="AL2824"/>
      <c r="AM2824"/>
      <c r="AN2824"/>
      <c r="AO2824"/>
      <c r="AP2824"/>
      <c r="AQ2824"/>
      <c r="AR2824"/>
      <c r="AS2824"/>
      <c r="AT2824"/>
      <c r="AU2824"/>
      <c r="AV2824"/>
      <c r="AW2824"/>
      <c r="AX2824"/>
      <c r="AY2824"/>
      <c r="AZ2824"/>
      <c r="BA2824"/>
      <c r="BB2824"/>
      <c r="BC2824"/>
      <c r="BD2824"/>
      <c r="BE2824">
        <v>4.8499999999999996</v>
      </c>
      <c r="BF2824">
        <v>2.8</v>
      </c>
      <c r="BG2824">
        <v>2.5299999999999998</v>
      </c>
      <c r="BH2824">
        <v>2.8</v>
      </c>
      <c r="BI2824"/>
      <c r="BJ2824"/>
      <c r="BK2824"/>
      <c r="BL2824"/>
      <c r="BM2824"/>
      <c r="BN2824"/>
      <c r="BO2824"/>
      <c r="BP2824"/>
      <c r="BQ2824"/>
      <c r="BR2824" t="s">
        <v>67</v>
      </c>
      <c r="BS2824" s="1">
        <v>44827</v>
      </c>
      <c r="BT2824" t="s">
        <v>2508</v>
      </c>
      <c r="BU2824">
        <v>960</v>
      </c>
      <c r="BV2824" t="s">
        <v>60</v>
      </c>
      <c r="BW2824" t="s">
        <v>2508</v>
      </c>
      <c r="BX2824"/>
      <c r="BY2824"/>
      <c r="BZ2824"/>
    </row>
    <row r="2825" spans="1:78" s="46" customFormat="1" x14ac:dyDescent="0.2">
      <c r="A2825" t="s">
        <v>2542</v>
      </c>
      <c r="B2825"/>
      <c r="C2825" t="s">
        <v>1482</v>
      </c>
      <c r="D2825" t="s">
        <v>64</v>
      </c>
      <c r="E2825" t="s">
        <v>907</v>
      </c>
      <c r="F2825" t="s">
        <v>915</v>
      </c>
      <c r="G2825" t="s">
        <v>907</v>
      </c>
      <c r="H2825" t="s">
        <v>915</v>
      </c>
      <c r="I2825"/>
      <c r="J2825"/>
      <c r="K2825"/>
      <c r="L2825"/>
      <c r="M2825"/>
      <c r="N2825"/>
      <c r="O2825"/>
      <c r="P2825"/>
      <c r="Q2825"/>
      <c r="R2825"/>
      <c r="S2825"/>
      <c r="T2825"/>
      <c r="U2825"/>
      <c r="V2825"/>
      <c r="W2825"/>
      <c r="X2825"/>
      <c r="Y2825"/>
      <c r="Z2825"/>
      <c r="AA2825"/>
      <c r="AB2825"/>
      <c r="AC2825"/>
      <c r="AD2825"/>
      <c r="AE2825"/>
      <c r="AF2825"/>
      <c r="AG2825"/>
      <c r="AH2825"/>
      <c r="AI2825"/>
      <c r="AJ2825"/>
      <c r="AK2825">
        <v>2.74</v>
      </c>
      <c r="AL2825"/>
      <c r="AM2825"/>
      <c r="AN2825">
        <v>1.61</v>
      </c>
      <c r="AO2825">
        <v>3.33</v>
      </c>
      <c r="AP2825"/>
      <c r="AQ2825"/>
      <c r="AR2825">
        <v>2.08</v>
      </c>
      <c r="AS2825">
        <v>3.76</v>
      </c>
      <c r="AT2825"/>
      <c r="AU2825"/>
      <c r="AV2825">
        <v>2.5</v>
      </c>
      <c r="AW2825"/>
      <c r="AX2825"/>
      <c r="AY2825"/>
      <c r="AZ2825"/>
      <c r="BA2825">
        <v>4.51</v>
      </c>
      <c r="BB2825">
        <v>3.47</v>
      </c>
      <c r="BC2825">
        <v>3.49</v>
      </c>
      <c r="BD2825">
        <v>3.49</v>
      </c>
      <c r="BE2825">
        <v>5.15</v>
      </c>
      <c r="BF2825">
        <v>3.12</v>
      </c>
      <c r="BG2825">
        <v>2.63</v>
      </c>
      <c r="BH2825">
        <v>3.12</v>
      </c>
      <c r="BI2825"/>
      <c r="BJ2825"/>
      <c r="BK2825"/>
      <c r="BL2825"/>
      <c r="BM2825"/>
      <c r="BN2825"/>
      <c r="BO2825"/>
      <c r="BP2825"/>
      <c r="BQ2825"/>
      <c r="BR2825" t="s">
        <v>67</v>
      </c>
      <c r="BS2825" s="1">
        <v>44826</v>
      </c>
      <c r="BT2825" t="s">
        <v>2508</v>
      </c>
      <c r="BU2825">
        <v>960</v>
      </c>
      <c r="BV2825" t="s">
        <v>60</v>
      </c>
      <c r="BW2825" t="s">
        <v>2508</v>
      </c>
      <c r="BX2825"/>
      <c r="BY2825"/>
      <c r="BZ2825"/>
    </row>
    <row r="2826" spans="1:78" s="46" customFormat="1" x14ac:dyDescent="0.2">
      <c r="A2826" t="s">
        <v>2548</v>
      </c>
      <c r="B2826"/>
      <c r="C2826" t="s">
        <v>1482</v>
      </c>
      <c r="D2826" t="s">
        <v>64</v>
      </c>
      <c r="E2826" t="s">
        <v>907</v>
      </c>
      <c r="F2826" t="s">
        <v>915</v>
      </c>
      <c r="G2826" t="s">
        <v>907</v>
      </c>
      <c r="H2826" t="s">
        <v>915</v>
      </c>
      <c r="I2826"/>
      <c r="J2826"/>
      <c r="K2826"/>
      <c r="L2826"/>
      <c r="M2826"/>
      <c r="N2826"/>
      <c r="O2826"/>
      <c r="P2826"/>
      <c r="Q2826"/>
      <c r="R2826"/>
      <c r="S2826"/>
      <c r="T2826"/>
      <c r="U2826"/>
      <c r="V2826"/>
      <c r="W2826"/>
      <c r="X2826"/>
      <c r="Y2826"/>
      <c r="Z2826"/>
      <c r="AA2826"/>
      <c r="AB2826"/>
      <c r="AC2826"/>
      <c r="AD2826"/>
      <c r="AE2826"/>
      <c r="AF2826"/>
      <c r="AG2826"/>
      <c r="AH2826"/>
      <c r="AI2826"/>
      <c r="AJ2826"/>
      <c r="AK2826"/>
      <c r="AL2826"/>
      <c r="AM2826"/>
      <c r="AN2826"/>
      <c r="AO2826"/>
      <c r="AP2826"/>
      <c r="AQ2826"/>
      <c r="AR2826"/>
      <c r="AS2826"/>
      <c r="AT2826"/>
      <c r="AU2826"/>
      <c r="AV2826"/>
      <c r="AW2826">
        <v>4.2699999999999996</v>
      </c>
      <c r="AX2826">
        <v>2.86</v>
      </c>
      <c r="AY2826">
        <v>3.12</v>
      </c>
      <c r="AZ2826">
        <v>3.12</v>
      </c>
      <c r="BA2826"/>
      <c r="BB2826"/>
      <c r="BC2826"/>
      <c r="BD2826"/>
      <c r="BE2826"/>
      <c r="BF2826"/>
      <c r="BG2826"/>
      <c r="BH2826"/>
      <c r="BI2826"/>
      <c r="BJ2826"/>
      <c r="BK2826"/>
      <c r="BL2826"/>
      <c r="BM2826"/>
      <c r="BN2826"/>
      <c r="BO2826"/>
      <c r="BP2826"/>
      <c r="BQ2826" t="s">
        <v>2517</v>
      </c>
      <c r="BR2826" t="s">
        <v>67</v>
      </c>
      <c r="BS2826" s="1">
        <v>44827</v>
      </c>
      <c r="BT2826" t="s">
        <v>2508</v>
      </c>
      <c r="BU2826">
        <v>960</v>
      </c>
      <c r="BV2826" t="s">
        <v>60</v>
      </c>
      <c r="BW2826" t="s">
        <v>2508</v>
      </c>
      <c r="BX2826"/>
      <c r="BY2826"/>
      <c r="BZ2826"/>
    </row>
    <row r="2827" spans="1:78" s="10" customFormat="1" x14ac:dyDescent="0.2">
      <c r="A2827" t="s">
        <v>2543</v>
      </c>
      <c r="B2827"/>
      <c r="C2827" t="s">
        <v>1482</v>
      </c>
      <c r="D2827" t="s">
        <v>64</v>
      </c>
      <c r="E2827" t="s">
        <v>907</v>
      </c>
      <c r="F2827" t="s">
        <v>915</v>
      </c>
      <c r="G2827" t="s">
        <v>907</v>
      </c>
      <c r="H2827" t="s">
        <v>915</v>
      </c>
      <c r="I2827"/>
      <c r="J2827"/>
      <c r="K2827"/>
      <c r="L2827"/>
      <c r="M2827"/>
      <c r="N2827"/>
      <c r="O2827"/>
      <c r="P2827"/>
      <c r="Q2827"/>
      <c r="R2827"/>
      <c r="S2827"/>
      <c r="T2827"/>
      <c r="U2827"/>
      <c r="V2827"/>
      <c r="W2827"/>
      <c r="X2827"/>
      <c r="Y2827"/>
      <c r="Z2827"/>
      <c r="AA2827"/>
      <c r="AB2827"/>
      <c r="AC2827"/>
      <c r="AD2827"/>
      <c r="AE2827"/>
      <c r="AF2827"/>
      <c r="AG2827"/>
      <c r="AH2827"/>
      <c r="AI2827"/>
      <c r="AJ2827"/>
      <c r="AK2827"/>
      <c r="AL2827"/>
      <c r="AM2827"/>
      <c r="AN2827"/>
      <c r="AO2827">
        <v>3.28</v>
      </c>
      <c r="AP2827"/>
      <c r="AQ2827"/>
      <c r="AR2827">
        <v>2.13</v>
      </c>
      <c r="AS2827">
        <v>3.62</v>
      </c>
      <c r="AT2827"/>
      <c r="AU2827"/>
      <c r="AV2827">
        <v>2.52</v>
      </c>
      <c r="AW2827"/>
      <c r="AX2827"/>
      <c r="AY2827"/>
      <c r="AZ2827"/>
      <c r="BA2827"/>
      <c r="BB2827"/>
      <c r="BC2827"/>
      <c r="BD2827"/>
      <c r="BE2827"/>
      <c r="BF2827"/>
      <c r="BG2827"/>
      <c r="BH2827"/>
      <c r="BI2827"/>
      <c r="BJ2827"/>
      <c r="BK2827"/>
      <c r="BL2827"/>
      <c r="BM2827"/>
      <c r="BN2827"/>
      <c r="BO2827"/>
      <c r="BP2827"/>
      <c r="BQ2827"/>
      <c r="BR2827" t="s">
        <v>67</v>
      </c>
      <c r="BS2827" s="1">
        <v>44826</v>
      </c>
      <c r="BT2827" t="s">
        <v>2508</v>
      </c>
      <c r="BU2827">
        <v>960</v>
      </c>
      <c r="BV2827"/>
      <c r="BW2827"/>
    </row>
    <row r="2828" spans="1:78" s="46" customFormat="1" x14ac:dyDescent="0.2">
      <c r="A2828" t="s">
        <v>2544</v>
      </c>
      <c r="B2828"/>
      <c r="C2828" t="s">
        <v>1482</v>
      </c>
      <c r="D2828" t="s">
        <v>64</v>
      </c>
      <c r="E2828" t="s">
        <v>907</v>
      </c>
      <c r="F2828" t="s">
        <v>915</v>
      </c>
      <c r="G2828" t="s">
        <v>907</v>
      </c>
      <c r="H2828" t="s">
        <v>915</v>
      </c>
      <c r="I2828"/>
      <c r="J2828"/>
      <c r="K2828"/>
      <c r="L2828"/>
      <c r="M2828"/>
      <c r="N2828"/>
      <c r="O2828"/>
      <c r="P2828"/>
      <c r="Q2828"/>
      <c r="R2828"/>
      <c r="S2828"/>
      <c r="T2828"/>
      <c r="U2828"/>
      <c r="V2828"/>
      <c r="W2828"/>
      <c r="X2828"/>
      <c r="Y2828"/>
      <c r="Z2828"/>
      <c r="AA2828"/>
      <c r="AB2828"/>
      <c r="AC2828"/>
      <c r="AD2828"/>
      <c r="AE2828"/>
      <c r="AF2828"/>
      <c r="AG2828"/>
      <c r="AH2828"/>
      <c r="AI2828"/>
      <c r="AJ2828"/>
      <c r="AK2828"/>
      <c r="AL2828"/>
      <c r="AM2828"/>
      <c r="AN2828"/>
      <c r="AO2828">
        <v>3.03</v>
      </c>
      <c r="AP2828"/>
      <c r="AQ2828"/>
      <c r="AR2828">
        <v>1.9</v>
      </c>
      <c r="AS2828"/>
      <c r="AT2828"/>
      <c r="AU2828"/>
      <c r="AV2828"/>
      <c r="AW2828"/>
      <c r="AX2828"/>
      <c r="AY2828"/>
      <c r="AZ2828"/>
      <c r="BA2828"/>
      <c r="BB2828"/>
      <c r="BC2828"/>
      <c r="BD2828"/>
      <c r="BE2828"/>
      <c r="BF2828"/>
      <c r="BG2828"/>
      <c r="BH2828"/>
      <c r="BI2828"/>
      <c r="BJ2828"/>
      <c r="BK2828"/>
      <c r="BL2828"/>
      <c r="BM2828"/>
      <c r="BN2828"/>
      <c r="BO2828"/>
      <c r="BP2828"/>
      <c r="BQ2828"/>
      <c r="BR2828" t="s">
        <v>67</v>
      </c>
      <c r="BS2828" s="1">
        <v>44826</v>
      </c>
      <c r="BT2828" t="s">
        <v>2508</v>
      </c>
      <c r="BU2828">
        <v>960</v>
      </c>
      <c r="BV2828"/>
      <c r="BW2828"/>
      <c r="BX2828" s="10"/>
      <c r="BY2828" s="10"/>
      <c r="BZ2828" s="10"/>
    </row>
    <row r="2829" spans="1:78" s="46" customFormat="1" x14ac:dyDescent="0.2">
      <c r="A2829" t="s">
        <v>2554</v>
      </c>
      <c r="B2829"/>
      <c r="C2829" t="s">
        <v>1482</v>
      </c>
      <c r="D2829" t="s">
        <v>64</v>
      </c>
      <c r="E2829" t="s">
        <v>907</v>
      </c>
      <c r="F2829" t="s">
        <v>915</v>
      </c>
      <c r="G2829" t="s">
        <v>907</v>
      </c>
      <c r="H2829" t="s">
        <v>915</v>
      </c>
      <c r="I2829"/>
      <c r="J2829"/>
      <c r="K2829"/>
      <c r="L2829"/>
      <c r="M2829"/>
      <c r="N2829"/>
      <c r="O2829"/>
      <c r="P2829"/>
      <c r="Q2829"/>
      <c r="R2829"/>
      <c r="S2829"/>
      <c r="T2829"/>
      <c r="U2829"/>
      <c r="V2829"/>
      <c r="W2829"/>
      <c r="X2829"/>
      <c r="Y2829"/>
      <c r="Z2829"/>
      <c r="AA2829"/>
      <c r="AB2829"/>
      <c r="AC2829"/>
      <c r="AD2829"/>
      <c r="AE2829"/>
      <c r="AF2829"/>
      <c r="AG2829"/>
      <c r="AH2829"/>
      <c r="AI2829"/>
      <c r="AJ2829"/>
      <c r="AK2829"/>
      <c r="AL2829"/>
      <c r="AM2829"/>
      <c r="AN2829"/>
      <c r="AO2829"/>
      <c r="AP2829"/>
      <c r="AQ2829"/>
      <c r="AR2829"/>
      <c r="AS2829"/>
      <c r="AT2829"/>
      <c r="AU2829"/>
      <c r="AV2829"/>
      <c r="AW2829"/>
      <c r="AX2829"/>
      <c r="AY2829"/>
      <c r="AZ2829"/>
      <c r="BA2829">
        <v>4.1900000000000004</v>
      </c>
      <c r="BB2829">
        <v>3.27</v>
      </c>
      <c r="BC2829">
        <v>3.11</v>
      </c>
      <c r="BD2829">
        <v>3.27</v>
      </c>
      <c r="BE2829"/>
      <c r="BF2829"/>
      <c r="BG2829"/>
      <c r="BH2829"/>
      <c r="BI2829"/>
      <c r="BJ2829"/>
      <c r="BK2829"/>
      <c r="BL2829"/>
      <c r="BM2829"/>
      <c r="BN2829"/>
      <c r="BO2829"/>
      <c r="BP2829"/>
      <c r="BQ2829"/>
      <c r="BR2829" t="s">
        <v>67</v>
      </c>
      <c r="BS2829" s="1">
        <v>44827</v>
      </c>
      <c r="BT2829" t="s">
        <v>2508</v>
      </c>
      <c r="BU2829">
        <v>960</v>
      </c>
      <c r="BV2829" t="s">
        <v>60</v>
      </c>
      <c r="BW2829" t="s">
        <v>2508</v>
      </c>
      <c r="BX2829" s="10"/>
      <c r="BY2829" s="10"/>
      <c r="BZ2829" s="10"/>
    </row>
    <row r="2830" spans="1:78" s="46" customFormat="1" x14ac:dyDescent="0.2">
      <c r="A2830" t="s">
        <v>2545</v>
      </c>
      <c r="B2830"/>
      <c r="C2830" t="s">
        <v>1482</v>
      </c>
      <c r="D2830" t="s">
        <v>64</v>
      </c>
      <c r="E2830" t="s">
        <v>907</v>
      </c>
      <c r="F2830" t="s">
        <v>915</v>
      </c>
      <c r="G2830" t="s">
        <v>907</v>
      </c>
      <c r="H2830" t="s">
        <v>915</v>
      </c>
      <c r="I2830"/>
      <c r="J2830"/>
      <c r="K2830"/>
      <c r="L2830"/>
      <c r="M2830"/>
      <c r="N2830"/>
      <c r="O2830"/>
      <c r="P2830"/>
      <c r="Q2830"/>
      <c r="R2830"/>
      <c r="S2830"/>
      <c r="T2830"/>
      <c r="U2830"/>
      <c r="V2830"/>
      <c r="W2830"/>
      <c r="X2830"/>
      <c r="Y2830"/>
      <c r="Z2830"/>
      <c r="AA2830"/>
      <c r="AB2830"/>
      <c r="AC2830"/>
      <c r="AD2830"/>
      <c r="AE2830"/>
      <c r="AF2830"/>
      <c r="AG2830"/>
      <c r="AH2830"/>
      <c r="AI2830"/>
      <c r="AJ2830"/>
      <c r="AK2830"/>
      <c r="AL2830"/>
      <c r="AM2830"/>
      <c r="AN2830"/>
      <c r="AO2830">
        <v>3.26</v>
      </c>
      <c r="AP2830"/>
      <c r="AQ2830"/>
      <c r="AR2830">
        <v>1.98</v>
      </c>
      <c r="AS2830"/>
      <c r="AT2830"/>
      <c r="AU2830"/>
      <c r="AV2830"/>
      <c r="AW2830"/>
      <c r="AX2830"/>
      <c r="AY2830"/>
      <c r="AZ2830"/>
      <c r="BA2830"/>
      <c r="BB2830"/>
      <c r="BC2830"/>
      <c r="BD2830"/>
      <c r="BE2830"/>
      <c r="BF2830"/>
      <c r="BG2830"/>
      <c r="BH2830"/>
      <c r="BI2830"/>
      <c r="BJ2830"/>
      <c r="BK2830"/>
      <c r="BL2830"/>
      <c r="BM2830"/>
      <c r="BN2830"/>
      <c r="BO2830"/>
      <c r="BP2830"/>
      <c r="BQ2830"/>
      <c r="BR2830" t="s">
        <v>67</v>
      </c>
      <c r="BS2830" s="1">
        <v>44826</v>
      </c>
      <c r="BT2830" t="s">
        <v>2508</v>
      </c>
      <c r="BU2830">
        <v>960</v>
      </c>
      <c r="BV2830"/>
      <c r="BW2830"/>
      <c r="BX2830" s="10"/>
      <c r="BY2830" s="10"/>
      <c r="BZ2830" s="10"/>
    </row>
    <row r="2831" spans="1:78" s="46" customFormat="1" x14ac:dyDescent="0.2">
      <c r="A2831" t="s">
        <v>2546</v>
      </c>
      <c r="B2831"/>
      <c r="C2831" t="s">
        <v>1482</v>
      </c>
      <c r="D2831" t="s">
        <v>64</v>
      </c>
      <c r="E2831" t="s">
        <v>907</v>
      </c>
      <c r="F2831" t="s">
        <v>915</v>
      </c>
      <c r="G2831" t="s">
        <v>907</v>
      </c>
      <c r="H2831" t="s">
        <v>915</v>
      </c>
      <c r="I2831"/>
      <c r="J2831"/>
      <c r="K2831"/>
      <c r="L2831"/>
      <c r="M2831"/>
      <c r="N2831"/>
      <c r="O2831"/>
      <c r="P2831"/>
      <c r="Q2831"/>
      <c r="R2831"/>
      <c r="S2831"/>
      <c r="T2831"/>
      <c r="U2831"/>
      <c r="V2831"/>
      <c r="W2831"/>
      <c r="X2831"/>
      <c r="Y2831"/>
      <c r="Z2831"/>
      <c r="AA2831"/>
      <c r="AB2831"/>
      <c r="AC2831"/>
      <c r="AD2831"/>
      <c r="AE2831"/>
      <c r="AF2831"/>
      <c r="AG2831"/>
      <c r="AH2831"/>
      <c r="AI2831"/>
      <c r="AJ2831"/>
      <c r="AK2831"/>
      <c r="AL2831"/>
      <c r="AM2831"/>
      <c r="AN2831"/>
      <c r="AO2831">
        <v>3.33</v>
      </c>
      <c r="AP2831"/>
      <c r="AQ2831"/>
      <c r="AR2831">
        <v>2.11</v>
      </c>
      <c r="AS2831"/>
      <c r="AT2831"/>
      <c r="AU2831"/>
      <c r="AV2831"/>
      <c r="AW2831"/>
      <c r="AX2831"/>
      <c r="AY2831"/>
      <c r="AZ2831"/>
      <c r="BA2831"/>
      <c r="BB2831"/>
      <c r="BC2831"/>
      <c r="BD2831"/>
      <c r="BE2831"/>
      <c r="BF2831"/>
      <c r="BG2831"/>
      <c r="BH2831"/>
      <c r="BI2831"/>
      <c r="BJ2831"/>
      <c r="BK2831"/>
      <c r="BL2831"/>
      <c r="BM2831"/>
      <c r="BN2831"/>
      <c r="BO2831"/>
      <c r="BP2831"/>
      <c r="BQ2831"/>
      <c r="BR2831" t="s">
        <v>67</v>
      </c>
      <c r="BS2831" s="1">
        <v>44827</v>
      </c>
      <c r="BT2831" t="s">
        <v>2508</v>
      </c>
      <c r="BU2831">
        <v>960</v>
      </c>
      <c r="BV2831"/>
      <c r="BW2831"/>
      <c r="BX2831" s="10"/>
      <c r="BY2831" s="10"/>
      <c r="BZ2831" s="10"/>
    </row>
    <row r="2832" spans="1:78" s="46" customFormat="1" x14ac:dyDescent="0.2">
      <c r="A2832" t="s">
        <v>2547</v>
      </c>
      <c r="B2832"/>
      <c r="C2832" t="s">
        <v>1482</v>
      </c>
      <c r="D2832" t="s">
        <v>64</v>
      </c>
      <c r="E2832" t="s">
        <v>907</v>
      </c>
      <c r="F2832" t="s">
        <v>915</v>
      </c>
      <c r="G2832" t="s">
        <v>907</v>
      </c>
      <c r="H2832" t="s">
        <v>915</v>
      </c>
      <c r="I2832"/>
      <c r="J2832"/>
      <c r="K2832"/>
      <c r="L2832"/>
      <c r="M2832"/>
      <c r="N2832"/>
      <c r="O2832"/>
      <c r="P2832"/>
      <c r="Q2832"/>
      <c r="R2832"/>
      <c r="S2832"/>
      <c r="T2832"/>
      <c r="U2832"/>
      <c r="V2832"/>
      <c r="W2832"/>
      <c r="X2832"/>
      <c r="Y2832"/>
      <c r="Z2832"/>
      <c r="AA2832"/>
      <c r="AB2832"/>
      <c r="AC2832"/>
      <c r="AD2832"/>
      <c r="AE2832"/>
      <c r="AF2832"/>
      <c r="AG2832"/>
      <c r="AH2832"/>
      <c r="AI2832"/>
      <c r="AJ2832"/>
      <c r="AK2832"/>
      <c r="AL2832"/>
      <c r="AM2832"/>
      <c r="AN2832"/>
      <c r="AO2832"/>
      <c r="AP2832"/>
      <c r="AQ2832"/>
      <c r="AR2832"/>
      <c r="AS2832">
        <v>3.36</v>
      </c>
      <c r="AT2832"/>
      <c r="AU2832"/>
      <c r="AV2832">
        <v>2.02</v>
      </c>
      <c r="AW2832"/>
      <c r="AX2832"/>
      <c r="AY2832"/>
      <c r="AZ2832"/>
      <c r="BA2832"/>
      <c r="BB2832"/>
      <c r="BC2832"/>
      <c r="BD2832"/>
      <c r="BE2832"/>
      <c r="BF2832"/>
      <c r="BG2832"/>
      <c r="BH2832"/>
      <c r="BI2832"/>
      <c r="BJ2832"/>
      <c r="BK2832"/>
      <c r="BL2832"/>
      <c r="BM2832"/>
      <c r="BN2832"/>
      <c r="BO2832"/>
      <c r="BP2832"/>
      <c r="BQ2832"/>
      <c r="BR2832" t="s">
        <v>67</v>
      </c>
      <c r="BS2832" s="1">
        <v>44827</v>
      </c>
      <c r="BT2832" t="s">
        <v>2508</v>
      </c>
      <c r="BU2832">
        <v>960</v>
      </c>
      <c r="BV2832"/>
      <c r="BW2832"/>
      <c r="BX2832" s="10"/>
      <c r="BY2832" s="10"/>
      <c r="BZ2832" s="10"/>
    </row>
    <row r="2833" spans="1:78" s="46" customFormat="1" x14ac:dyDescent="0.2">
      <c r="A2833" t="s">
        <v>2549</v>
      </c>
      <c r="B2833"/>
      <c r="C2833" t="s">
        <v>1482</v>
      </c>
      <c r="D2833" t="s">
        <v>64</v>
      </c>
      <c r="E2833" t="s">
        <v>907</v>
      </c>
      <c r="F2833" t="s">
        <v>915</v>
      </c>
      <c r="G2833" t="s">
        <v>907</v>
      </c>
      <c r="H2833" t="s">
        <v>915</v>
      </c>
      <c r="I2833"/>
      <c r="J2833"/>
      <c r="K2833"/>
      <c r="L2833"/>
      <c r="M2833"/>
      <c r="N2833"/>
      <c r="O2833"/>
      <c r="P2833"/>
      <c r="Q2833"/>
      <c r="R2833"/>
      <c r="S2833"/>
      <c r="T2833"/>
      <c r="U2833"/>
      <c r="V2833"/>
      <c r="W2833"/>
      <c r="X2833"/>
      <c r="Y2833"/>
      <c r="Z2833"/>
      <c r="AA2833"/>
      <c r="AB2833"/>
      <c r="AC2833"/>
      <c r="AD2833"/>
      <c r="AE2833"/>
      <c r="AF2833"/>
      <c r="AG2833"/>
      <c r="AH2833"/>
      <c r="AI2833"/>
      <c r="AJ2833"/>
      <c r="AK2833"/>
      <c r="AL2833"/>
      <c r="AM2833"/>
      <c r="AN2833"/>
      <c r="AO2833"/>
      <c r="AP2833"/>
      <c r="AQ2833"/>
      <c r="AR2833"/>
      <c r="AS2833"/>
      <c r="AT2833"/>
      <c r="AU2833"/>
      <c r="AV2833"/>
      <c r="AW2833">
        <v>4.08</v>
      </c>
      <c r="AX2833">
        <v>2.78</v>
      </c>
      <c r="AY2833">
        <v>2.8</v>
      </c>
      <c r="AZ2833">
        <v>2.8</v>
      </c>
      <c r="BA2833"/>
      <c r="BB2833"/>
      <c r="BC2833"/>
      <c r="BD2833"/>
      <c r="BE2833"/>
      <c r="BF2833"/>
      <c r="BG2833"/>
      <c r="BH2833"/>
      <c r="BI2833"/>
      <c r="BJ2833"/>
      <c r="BK2833"/>
      <c r="BL2833"/>
      <c r="BM2833"/>
      <c r="BN2833"/>
      <c r="BO2833"/>
      <c r="BP2833"/>
      <c r="BQ2833"/>
      <c r="BR2833" t="s">
        <v>67</v>
      </c>
      <c r="BS2833" s="1">
        <v>44827</v>
      </c>
      <c r="BT2833" t="s">
        <v>2508</v>
      </c>
      <c r="BU2833">
        <v>960</v>
      </c>
      <c r="BV2833"/>
      <c r="BW2833"/>
      <c r="BX2833" s="10"/>
      <c r="BY2833" s="10"/>
      <c r="BZ2833" s="10"/>
    </row>
    <row r="2834" spans="1:78" s="46" customFormat="1" x14ac:dyDescent="0.2">
      <c r="A2834" t="s">
        <v>2550</v>
      </c>
      <c r="B2834"/>
      <c r="C2834" t="s">
        <v>1482</v>
      </c>
      <c r="D2834" t="s">
        <v>64</v>
      </c>
      <c r="E2834" t="s">
        <v>907</v>
      </c>
      <c r="F2834" t="s">
        <v>915</v>
      </c>
      <c r="G2834" t="s">
        <v>907</v>
      </c>
      <c r="H2834" t="s">
        <v>915</v>
      </c>
      <c r="I2834"/>
      <c r="J2834"/>
      <c r="K2834"/>
      <c r="L2834"/>
      <c r="M2834"/>
      <c r="N2834"/>
      <c r="O2834"/>
      <c r="P2834"/>
      <c r="Q2834"/>
      <c r="R2834"/>
      <c r="S2834"/>
      <c r="T2834"/>
      <c r="U2834"/>
      <c r="V2834"/>
      <c r="W2834"/>
      <c r="X2834"/>
      <c r="Y2834"/>
      <c r="Z2834"/>
      <c r="AA2834"/>
      <c r="AB2834"/>
      <c r="AC2834"/>
      <c r="AD2834"/>
      <c r="AE2834"/>
      <c r="AF2834"/>
      <c r="AG2834"/>
      <c r="AH2834"/>
      <c r="AI2834"/>
      <c r="AJ2834"/>
      <c r="AK2834"/>
      <c r="AL2834"/>
      <c r="AM2834"/>
      <c r="AN2834"/>
      <c r="AO2834"/>
      <c r="AP2834"/>
      <c r="AQ2834"/>
      <c r="AR2834"/>
      <c r="AS2834"/>
      <c r="AT2834"/>
      <c r="AU2834"/>
      <c r="AV2834"/>
      <c r="AW2834">
        <v>4.03</v>
      </c>
      <c r="AX2834">
        <v>2.8</v>
      </c>
      <c r="AY2834">
        <v>2.8</v>
      </c>
      <c r="AZ2834">
        <v>2.8</v>
      </c>
      <c r="BA2834"/>
      <c r="BB2834"/>
      <c r="BC2834"/>
      <c r="BD2834"/>
      <c r="BE2834"/>
      <c r="BF2834"/>
      <c r="BG2834"/>
      <c r="BH2834"/>
      <c r="BI2834"/>
      <c r="BJ2834"/>
      <c r="BK2834"/>
      <c r="BL2834"/>
      <c r="BM2834"/>
      <c r="BN2834"/>
      <c r="BO2834"/>
      <c r="BP2834"/>
      <c r="BQ2834"/>
      <c r="BR2834" t="s">
        <v>67</v>
      </c>
      <c r="BS2834" s="1">
        <v>44827</v>
      </c>
      <c r="BT2834" t="s">
        <v>2508</v>
      </c>
      <c r="BU2834">
        <v>960</v>
      </c>
      <c r="BV2834"/>
      <c r="BW2834"/>
      <c r="BX2834" s="10"/>
      <c r="BY2834" s="10"/>
      <c r="BZ2834" s="10"/>
    </row>
    <row r="2835" spans="1:78" s="46" customFormat="1" x14ac:dyDescent="0.2">
      <c r="A2835" t="s">
        <v>2551</v>
      </c>
      <c r="B2835"/>
      <c r="C2835" t="s">
        <v>1482</v>
      </c>
      <c r="D2835" t="s">
        <v>64</v>
      </c>
      <c r="E2835" t="s">
        <v>907</v>
      </c>
      <c r="F2835" t="s">
        <v>915</v>
      </c>
      <c r="G2835" t="s">
        <v>907</v>
      </c>
      <c r="H2835" t="s">
        <v>915</v>
      </c>
      <c r="I2835"/>
      <c r="J2835"/>
      <c r="K2835"/>
      <c r="L2835"/>
      <c r="M2835"/>
      <c r="N2835"/>
      <c r="O2835"/>
      <c r="P2835"/>
      <c r="Q2835"/>
      <c r="R2835"/>
      <c r="S2835"/>
      <c r="T2835"/>
      <c r="U2835"/>
      <c r="V2835"/>
      <c r="W2835"/>
      <c r="X2835"/>
      <c r="Y2835"/>
      <c r="Z2835"/>
      <c r="AA2835"/>
      <c r="AB2835"/>
      <c r="AC2835"/>
      <c r="AD2835"/>
      <c r="AE2835"/>
      <c r="AF2835"/>
      <c r="AG2835"/>
      <c r="AH2835"/>
      <c r="AI2835"/>
      <c r="AJ2835"/>
      <c r="AK2835"/>
      <c r="AL2835"/>
      <c r="AM2835"/>
      <c r="AN2835"/>
      <c r="AO2835"/>
      <c r="AP2835"/>
      <c r="AQ2835"/>
      <c r="AR2835"/>
      <c r="AS2835"/>
      <c r="AT2835"/>
      <c r="AU2835"/>
      <c r="AV2835"/>
      <c r="AW2835"/>
      <c r="AX2835"/>
      <c r="AY2835"/>
      <c r="AZ2835"/>
      <c r="BA2835">
        <v>4.43</v>
      </c>
      <c r="BB2835">
        <v>3.41</v>
      </c>
      <c r="BC2835">
        <v>3.23</v>
      </c>
      <c r="BD2835">
        <v>3.41</v>
      </c>
      <c r="BE2835"/>
      <c r="BF2835"/>
      <c r="BG2835"/>
      <c r="BH2835"/>
      <c r="BI2835"/>
      <c r="BJ2835"/>
      <c r="BK2835"/>
      <c r="BL2835"/>
      <c r="BM2835"/>
      <c r="BN2835"/>
      <c r="BO2835"/>
      <c r="BP2835"/>
      <c r="BQ2835"/>
      <c r="BR2835" t="s">
        <v>67</v>
      </c>
      <c r="BS2835" s="1">
        <v>44827</v>
      </c>
      <c r="BT2835" t="s">
        <v>2508</v>
      </c>
      <c r="BU2835">
        <v>960</v>
      </c>
      <c r="BV2835"/>
      <c r="BW2835"/>
      <c r="BX2835" s="10"/>
      <c r="BY2835" s="10"/>
      <c r="BZ2835" s="10"/>
    </row>
    <row r="2836" spans="1:78" s="46" customFormat="1" x14ac:dyDescent="0.2">
      <c r="A2836" t="s">
        <v>2552</v>
      </c>
      <c r="B2836"/>
      <c r="C2836" t="s">
        <v>1482</v>
      </c>
      <c r="D2836" t="s">
        <v>64</v>
      </c>
      <c r="E2836" t="s">
        <v>907</v>
      </c>
      <c r="F2836" t="s">
        <v>915</v>
      </c>
      <c r="G2836" t="s">
        <v>907</v>
      </c>
      <c r="H2836" t="s">
        <v>915</v>
      </c>
      <c r="I2836"/>
      <c r="J2836"/>
      <c r="K2836"/>
      <c r="L2836"/>
      <c r="M2836"/>
      <c r="N2836"/>
      <c r="O2836"/>
      <c r="P2836"/>
      <c r="Q2836"/>
      <c r="R2836"/>
      <c r="S2836"/>
      <c r="T2836"/>
      <c r="U2836"/>
      <c r="V2836"/>
      <c r="W2836"/>
      <c r="X2836"/>
      <c r="Y2836"/>
      <c r="Z2836"/>
      <c r="AA2836"/>
      <c r="AB2836"/>
      <c r="AC2836"/>
      <c r="AD2836"/>
      <c r="AE2836"/>
      <c r="AF2836"/>
      <c r="AG2836"/>
      <c r="AH2836"/>
      <c r="AI2836"/>
      <c r="AJ2836"/>
      <c r="AK2836"/>
      <c r="AL2836"/>
      <c r="AM2836"/>
      <c r="AN2836"/>
      <c r="AO2836"/>
      <c r="AP2836"/>
      <c r="AQ2836"/>
      <c r="AR2836"/>
      <c r="AS2836"/>
      <c r="AT2836"/>
      <c r="AU2836"/>
      <c r="AV2836"/>
      <c r="AW2836"/>
      <c r="AX2836"/>
      <c r="AY2836"/>
      <c r="AZ2836"/>
      <c r="BA2836">
        <v>3.97</v>
      </c>
      <c r="BB2836">
        <v>3.25</v>
      </c>
      <c r="BC2836">
        <v>2.98</v>
      </c>
      <c r="BD2836">
        <v>3.25</v>
      </c>
      <c r="BE2836"/>
      <c r="BF2836"/>
      <c r="BG2836"/>
      <c r="BH2836"/>
      <c r="BI2836"/>
      <c r="BJ2836"/>
      <c r="BK2836"/>
      <c r="BL2836"/>
      <c r="BM2836"/>
      <c r="BN2836"/>
      <c r="BO2836"/>
      <c r="BP2836"/>
      <c r="BQ2836"/>
      <c r="BR2836" t="s">
        <v>67</v>
      </c>
      <c r="BS2836" s="1">
        <v>44827</v>
      </c>
      <c r="BT2836" t="s">
        <v>2508</v>
      </c>
      <c r="BU2836">
        <v>960</v>
      </c>
      <c r="BV2836"/>
      <c r="BW2836"/>
      <c r="BX2836" s="10"/>
      <c r="BY2836" s="10"/>
      <c r="BZ2836" s="10"/>
    </row>
    <row r="2837" spans="1:78" s="46" customFormat="1" x14ac:dyDescent="0.2">
      <c r="A2837" t="s">
        <v>2553</v>
      </c>
      <c r="B2837"/>
      <c r="C2837" t="s">
        <v>1482</v>
      </c>
      <c r="D2837" t="s">
        <v>64</v>
      </c>
      <c r="E2837" t="s">
        <v>907</v>
      </c>
      <c r="F2837" t="s">
        <v>915</v>
      </c>
      <c r="G2837" t="s">
        <v>907</v>
      </c>
      <c r="H2837" t="s">
        <v>915</v>
      </c>
      <c r="I2837"/>
      <c r="J2837"/>
      <c r="K2837"/>
      <c r="L2837"/>
      <c r="M2837"/>
      <c r="N2837"/>
      <c r="O2837"/>
      <c r="P2837"/>
      <c r="Q2837"/>
      <c r="R2837"/>
      <c r="S2837"/>
      <c r="T2837"/>
      <c r="U2837"/>
      <c r="V2837"/>
      <c r="W2837"/>
      <c r="X2837"/>
      <c r="Y2837"/>
      <c r="Z2837"/>
      <c r="AA2837"/>
      <c r="AB2837"/>
      <c r="AC2837"/>
      <c r="AD2837"/>
      <c r="AE2837"/>
      <c r="AF2837"/>
      <c r="AG2837"/>
      <c r="AH2837"/>
      <c r="AI2837"/>
      <c r="AJ2837"/>
      <c r="AK2837"/>
      <c r="AL2837"/>
      <c r="AM2837"/>
      <c r="AN2837"/>
      <c r="AO2837"/>
      <c r="AP2837"/>
      <c r="AQ2837"/>
      <c r="AR2837"/>
      <c r="AS2837"/>
      <c r="AT2837"/>
      <c r="AU2837"/>
      <c r="AV2837"/>
      <c r="AW2837"/>
      <c r="AX2837"/>
      <c r="AY2837"/>
      <c r="AZ2837"/>
      <c r="BA2837"/>
      <c r="BB2837"/>
      <c r="BC2837"/>
      <c r="BD2837"/>
      <c r="BE2837"/>
      <c r="BF2837"/>
      <c r="BG2837"/>
      <c r="BH2837"/>
      <c r="BI2837"/>
      <c r="BJ2837"/>
      <c r="BK2837"/>
      <c r="BL2837"/>
      <c r="BM2837"/>
      <c r="BN2837"/>
      <c r="BO2837"/>
      <c r="BP2837"/>
      <c r="BQ2837"/>
      <c r="BR2837" t="s">
        <v>67</v>
      </c>
      <c r="BS2837" s="1">
        <v>44827</v>
      </c>
      <c r="BT2837" t="s">
        <v>2508</v>
      </c>
      <c r="BU2837">
        <v>960</v>
      </c>
      <c r="BV2837"/>
      <c r="BW2837"/>
      <c r="BX2837" s="10"/>
      <c r="BY2837" s="10"/>
      <c r="BZ2837" s="10"/>
    </row>
    <row r="2838" spans="1:78" s="46" customFormat="1" x14ac:dyDescent="0.2">
      <c r="A2838" t="s">
        <v>916</v>
      </c>
      <c r="B2838"/>
      <c r="C2838" t="s">
        <v>1482</v>
      </c>
      <c r="D2838" t="s">
        <v>64</v>
      </c>
      <c r="E2838" t="s">
        <v>907</v>
      </c>
      <c r="F2838" t="s">
        <v>915</v>
      </c>
      <c r="G2838" t="s">
        <v>907</v>
      </c>
      <c r="H2838" t="s">
        <v>915</v>
      </c>
      <c r="I2838"/>
      <c r="J2838"/>
      <c r="K2838"/>
      <c r="L2838" t="s">
        <v>917</v>
      </c>
      <c r="M2838"/>
      <c r="N2838"/>
      <c r="O2838"/>
      <c r="P2838"/>
      <c r="Q2838"/>
      <c r="R2838"/>
      <c r="S2838"/>
      <c r="T2838"/>
      <c r="U2838"/>
      <c r="V2838"/>
      <c r="W2838"/>
      <c r="X2838"/>
      <c r="Y2838"/>
      <c r="Z2838"/>
      <c r="AA2838"/>
      <c r="AB2838"/>
      <c r="AC2838"/>
      <c r="AD2838"/>
      <c r="AE2838"/>
      <c r="AF2838"/>
      <c r="AG2838">
        <v>4.32</v>
      </c>
      <c r="AH2838">
        <v>5.45</v>
      </c>
      <c r="AI2838">
        <v>5.2</v>
      </c>
      <c r="AJ2838">
        <v>5.45</v>
      </c>
      <c r="AK2838"/>
      <c r="AL2838"/>
      <c r="AM2838"/>
      <c r="AN2838"/>
      <c r="AO2838"/>
      <c r="AP2838"/>
      <c r="AQ2838"/>
      <c r="AR2838"/>
      <c r="AS2838"/>
      <c r="AT2838"/>
      <c r="AU2838"/>
      <c r="AV2838"/>
      <c r="AW2838"/>
      <c r="AX2838"/>
      <c r="AY2838"/>
      <c r="AZ2838"/>
      <c r="BA2838"/>
      <c r="BB2838"/>
      <c r="BC2838"/>
      <c r="BD2838"/>
      <c r="BE2838"/>
      <c r="BF2838"/>
      <c r="BG2838"/>
      <c r="BH2838"/>
      <c r="BI2838"/>
      <c r="BJ2838"/>
      <c r="BK2838"/>
      <c r="BL2838"/>
      <c r="BM2838"/>
      <c r="BN2838"/>
      <c r="BO2838"/>
      <c r="BP2838"/>
      <c r="BQ2838"/>
      <c r="BR2838" t="s">
        <v>67</v>
      </c>
      <c r="BS2838"/>
      <c r="BT2838" t="s">
        <v>285</v>
      </c>
      <c r="BU2838">
        <v>2255</v>
      </c>
      <c r="BV2838"/>
      <c r="BW2838"/>
      <c r="BX2838" s="10"/>
      <c r="BY2838" s="10"/>
      <c r="BZ2838" s="10"/>
    </row>
    <row r="2839" spans="1:78" s="46" customFormat="1" x14ac:dyDescent="0.2">
      <c r="A2839" t="s">
        <v>918</v>
      </c>
      <c r="B2839"/>
      <c r="C2839" t="s">
        <v>1482</v>
      </c>
      <c r="D2839" t="s">
        <v>64</v>
      </c>
      <c r="E2839" t="s">
        <v>907</v>
      </c>
      <c r="F2839" t="s">
        <v>915</v>
      </c>
      <c r="G2839" t="s">
        <v>907</v>
      </c>
      <c r="H2839" t="s">
        <v>915</v>
      </c>
      <c r="I2839"/>
      <c r="J2839"/>
      <c r="K2839"/>
      <c r="L2839" t="s">
        <v>919</v>
      </c>
      <c r="M2839"/>
      <c r="N2839"/>
      <c r="O2839"/>
      <c r="P2839"/>
      <c r="Q2839"/>
      <c r="R2839"/>
      <c r="S2839"/>
      <c r="T2839"/>
      <c r="U2839"/>
      <c r="V2839"/>
      <c r="W2839"/>
      <c r="X2839"/>
      <c r="Y2839"/>
      <c r="Z2839"/>
      <c r="AA2839"/>
      <c r="AB2839"/>
      <c r="AC2839"/>
      <c r="AD2839"/>
      <c r="AE2839"/>
      <c r="AF2839"/>
      <c r="AG2839"/>
      <c r="AH2839"/>
      <c r="AI2839"/>
      <c r="AJ2839"/>
      <c r="AK2839"/>
      <c r="AL2839"/>
      <c r="AM2839"/>
      <c r="AN2839"/>
      <c r="AO2839"/>
      <c r="AP2839"/>
      <c r="AQ2839"/>
      <c r="AR2839"/>
      <c r="AS2839">
        <v>3.75</v>
      </c>
      <c r="AT2839"/>
      <c r="AU2839"/>
      <c r="AV2839">
        <v>2.27</v>
      </c>
      <c r="AW2839"/>
      <c r="AX2839"/>
      <c r="AY2839"/>
      <c r="AZ2839"/>
      <c r="BA2839"/>
      <c r="BB2839"/>
      <c r="BC2839"/>
      <c r="BD2839"/>
      <c r="BE2839"/>
      <c r="BF2839"/>
      <c r="BG2839"/>
      <c r="BH2839"/>
      <c r="BI2839"/>
      <c r="BJ2839"/>
      <c r="BK2839"/>
      <c r="BL2839"/>
      <c r="BM2839"/>
      <c r="BN2839"/>
      <c r="BO2839"/>
      <c r="BP2839"/>
      <c r="BQ2839"/>
      <c r="BR2839" t="s">
        <v>67</v>
      </c>
      <c r="BS2839"/>
      <c r="BT2839" t="s">
        <v>285</v>
      </c>
      <c r="BU2839">
        <v>2255</v>
      </c>
      <c r="BV2839"/>
      <c r="BW2839"/>
      <c r="BX2839" s="10"/>
      <c r="BY2839" s="10"/>
      <c r="BZ2839" s="10"/>
    </row>
    <row r="2840" spans="1:78" s="46" customFormat="1" x14ac:dyDescent="0.2">
      <c r="A2840" t="s">
        <v>918</v>
      </c>
      <c r="B2840"/>
      <c r="C2840" t="s">
        <v>1482</v>
      </c>
      <c r="D2840" t="s">
        <v>64</v>
      </c>
      <c r="E2840" t="s">
        <v>907</v>
      </c>
      <c r="F2840" t="s">
        <v>915</v>
      </c>
      <c r="G2840" t="s">
        <v>907</v>
      </c>
      <c r="H2840" t="s">
        <v>915</v>
      </c>
      <c r="I2840"/>
      <c r="J2840"/>
      <c r="K2840"/>
      <c r="L2840" t="s">
        <v>919</v>
      </c>
      <c r="M2840"/>
      <c r="N2840"/>
      <c r="O2840"/>
      <c r="P2840"/>
      <c r="Q2840"/>
      <c r="R2840"/>
      <c r="S2840"/>
      <c r="T2840"/>
      <c r="U2840"/>
      <c r="V2840"/>
      <c r="W2840"/>
      <c r="X2840"/>
      <c r="Y2840"/>
      <c r="Z2840"/>
      <c r="AA2840"/>
      <c r="AB2840"/>
      <c r="AC2840"/>
      <c r="AD2840"/>
      <c r="AE2840"/>
      <c r="AF2840"/>
      <c r="AG2840"/>
      <c r="AH2840"/>
      <c r="AI2840"/>
      <c r="AJ2840"/>
      <c r="AK2840"/>
      <c r="AL2840"/>
      <c r="AM2840"/>
      <c r="AN2840"/>
      <c r="AO2840"/>
      <c r="AP2840"/>
      <c r="AQ2840"/>
      <c r="AR2840"/>
      <c r="AS2840"/>
      <c r="AT2840"/>
      <c r="AU2840"/>
      <c r="AV2840"/>
      <c r="AW2840">
        <v>3.92</v>
      </c>
      <c r="AX2840"/>
      <c r="AY2840">
        <v>2.76</v>
      </c>
      <c r="AZ2840">
        <v>2.76</v>
      </c>
      <c r="BA2840"/>
      <c r="BB2840"/>
      <c r="BC2840"/>
      <c r="BD2840"/>
      <c r="BE2840"/>
      <c r="BF2840"/>
      <c r="BG2840"/>
      <c r="BH2840"/>
      <c r="BI2840"/>
      <c r="BJ2840"/>
      <c r="BK2840"/>
      <c r="BL2840"/>
      <c r="BM2840"/>
      <c r="BN2840"/>
      <c r="BO2840"/>
      <c r="BP2840"/>
      <c r="BQ2840"/>
      <c r="BR2840" t="s">
        <v>67</v>
      </c>
      <c r="BS2840"/>
      <c r="BT2840" t="s">
        <v>285</v>
      </c>
      <c r="BU2840">
        <v>2255</v>
      </c>
      <c r="BV2840"/>
      <c r="BW2840"/>
      <c r="BX2840" s="10"/>
      <c r="BY2840" s="10"/>
      <c r="BZ2840" s="10"/>
    </row>
    <row r="2841" spans="1:78" s="46" customFormat="1" x14ac:dyDescent="0.2">
      <c r="A2841" t="s">
        <v>918</v>
      </c>
      <c r="B2841"/>
      <c r="C2841" t="s">
        <v>1482</v>
      </c>
      <c r="D2841" t="s">
        <v>64</v>
      </c>
      <c r="E2841" t="s">
        <v>907</v>
      </c>
      <c r="F2841" t="s">
        <v>915</v>
      </c>
      <c r="G2841" t="s">
        <v>907</v>
      </c>
      <c r="H2841" t="s">
        <v>915</v>
      </c>
      <c r="I2841"/>
      <c r="J2841"/>
      <c r="K2841"/>
      <c r="L2841" t="s">
        <v>919</v>
      </c>
      <c r="M2841"/>
      <c r="N2841"/>
      <c r="O2841"/>
      <c r="P2841"/>
      <c r="Q2841"/>
      <c r="R2841"/>
      <c r="S2841"/>
      <c r="T2841"/>
      <c r="U2841"/>
      <c r="V2841"/>
      <c r="W2841"/>
      <c r="X2841"/>
      <c r="Y2841"/>
      <c r="Z2841"/>
      <c r="AA2841"/>
      <c r="AB2841"/>
      <c r="AC2841"/>
      <c r="AD2841"/>
      <c r="AE2841"/>
      <c r="AF2841"/>
      <c r="AG2841"/>
      <c r="AH2841"/>
      <c r="AI2841"/>
      <c r="AJ2841"/>
      <c r="AK2841"/>
      <c r="AL2841"/>
      <c r="AM2841"/>
      <c r="AN2841"/>
      <c r="AO2841"/>
      <c r="AP2841"/>
      <c r="AQ2841"/>
      <c r="AR2841"/>
      <c r="AS2841"/>
      <c r="AT2841"/>
      <c r="AU2841"/>
      <c r="AV2841"/>
      <c r="AW2841"/>
      <c r="AX2841"/>
      <c r="AY2841"/>
      <c r="AZ2841"/>
      <c r="BA2841">
        <v>4.25</v>
      </c>
      <c r="BB2841">
        <v>3.44</v>
      </c>
      <c r="BC2841">
        <v>3.17</v>
      </c>
      <c r="BD2841">
        <v>3.44</v>
      </c>
      <c r="BE2841"/>
      <c r="BF2841"/>
      <c r="BG2841"/>
      <c r="BH2841"/>
      <c r="BI2841"/>
      <c r="BJ2841"/>
      <c r="BK2841"/>
      <c r="BL2841"/>
      <c r="BM2841"/>
      <c r="BN2841"/>
      <c r="BO2841"/>
      <c r="BP2841"/>
      <c r="BQ2841"/>
      <c r="BR2841" t="s">
        <v>67</v>
      </c>
      <c r="BS2841"/>
      <c r="BT2841" t="s">
        <v>285</v>
      </c>
      <c r="BU2841">
        <v>2255</v>
      </c>
      <c r="BV2841"/>
      <c r="BW2841"/>
      <c r="BX2841" s="10"/>
      <c r="BY2841" s="10"/>
      <c r="BZ2841" s="10"/>
    </row>
    <row r="2842" spans="1:78" s="46" customFormat="1" x14ac:dyDescent="0.2">
      <c r="A2842" t="s">
        <v>920</v>
      </c>
      <c r="B2842"/>
      <c r="C2842" t="s">
        <v>1482</v>
      </c>
      <c r="D2842" t="s">
        <v>64</v>
      </c>
      <c r="E2842" t="s">
        <v>907</v>
      </c>
      <c r="F2842" t="s">
        <v>915</v>
      </c>
      <c r="G2842" t="s">
        <v>907</v>
      </c>
      <c r="H2842" t="s">
        <v>915</v>
      </c>
      <c r="I2842"/>
      <c r="J2842"/>
      <c r="K2842"/>
      <c r="L2842" t="s">
        <v>298</v>
      </c>
      <c r="M2842"/>
      <c r="N2842"/>
      <c r="O2842"/>
      <c r="P2842"/>
      <c r="Q2842"/>
      <c r="R2842"/>
      <c r="S2842"/>
      <c r="T2842"/>
      <c r="U2842"/>
      <c r="V2842"/>
      <c r="W2842"/>
      <c r="X2842"/>
      <c r="Y2842"/>
      <c r="Z2842"/>
      <c r="AA2842"/>
      <c r="AB2842"/>
      <c r="AC2842"/>
      <c r="AD2842"/>
      <c r="AE2842"/>
      <c r="AF2842"/>
      <c r="AG2842"/>
      <c r="AH2842"/>
      <c r="AI2842"/>
      <c r="AJ2842"/>
      <c r="AK2842"/>
      <c r="AL2842"/>
      <c r="AM2842"/>
      <c r="AN2842"/>
      <c r="AO2842"/>
      <c r="AP2842"/>
      <c r="AQ2842"/>
      <c r="AR2842"/>
      <c r="AS2842">
        <v>3.45</v>
      </c>
      <c r="AT2842"/>
      <c r="AU2842"/>
      <c r="AV2842">
        <v>2.31</v>
      </c>
      <c r="AW2842"/>
      <c r="AX2842"/>
      <c r="AY2842"/>
      <c r="AZ2842"/>
      <c r="BA2842"/>
      <c r="BB2842"/>
      <c r="BC2842"/>
      <c r="BD2842"/>
      <c r="BE2842"/>
      <c r="BF2842"/>
      <c r="BG2842"/>
      <c r="BH2842"/>
      <c r="BI2842"/>
      <c r="BJ2842"/>
      <c r="BK2842"/>
      <c r="BL2842"/>
      <c r="BM2842"/>
      <c r="BN2842"/>
      <c r="BO2842"/>
      <c r="BP2842"/>
      <c r="BQ2842"/>
      <c r="BR2842" t="s">
        <v>67</v>
      </c>
      <c r="BS2842"/>
      <c r="BT2842" t="s">
        <v>285</v>
      </c>
      <c r="BU2842">
        <v>2255</v>
      </c>
      <c r="BV2842"/>
      <c r="BW2842"/>
      <c r="BX2842" s="10"/>
      <c r="BY2842" s="10"/>
      <c r="BZ2842" s="10"/>
    </row>
    <row r="2843" spans="1:78" s="46" customFormat="1" x14ac:dyDescent="0.2">
      <c r="A2843" t="s">
        <v>920</v>
      </c>
      <c r="B2843"/>
      <c r="C2843" t="s">
        <v>1482</v>
      </c>
      <c r="D2843" t="s">
        <v>64</v>
      </c>
      <c r="E2843" t="s">
        <v>907</v>
      </c>
      <c r="F2843" t="s">
        <v>915</v>
      </c>
      <c r="G2843" t="s">
        <v>907</v>
      </c>
      <c r="H2843" t="s">
        <v>915</v>
      </c>
      <c r="I2843"/>
      <c r="J2843"/>
      <c r="K2843"/>
      <c r="L2843" t="s">
        <v>298</v>
      </c>
      <c r="M2843"/>
      <c r="N2843"/>
      <c r="O2843"/>
      <c r="P2843"/>
      <c r="Q2843"/>
      <c r="R2843"/>
      <c r="S2843"/>
      <c r="T2843"/>
      <c r="U2843"/>
      <c r="V2843"/>
      <c r="W2843"/>
      <c r="X2843"/>
      <c r="Y2843"/>
      <c r="Z2843"/>
      <c r="AA2843"/>
      <c r="AB2843"/>
      <c r="AC2843"/>
      <c r="AD2843"/>
      <c r="AE2843"/>
      <c r="AF2843"/>
      <c r="AG2843"/>
      <c r="AH2843"/>
      <c r="AI2843"/>
      <c r="AJ2843"/>
      <c r="AK2843"/>
      <c r="AL2843"/>
      <c r="AM2843"/>
      <c r="AN2843"/>
      <c r="AO2843"/>
      <c r="AP2843"/>
      <c r="AQ2843"/>
      <c r="AR2843"/>
      <c r="AS2843"/>
      <c r="AT2843"/>
      <c r="AU2843"/>
      <c r="AV2843"/>
      <c r="AW2843"/>
      <c r="AX2843"/>
      <c r="AY2843"/>
      <c r="AZ2843"/>
      <c r="BA2843">
        <v>3.97</v>
      </c>
      <c r="BB2843">
        <v>3.2</v>
      </c>
      <c r="BC2843">
        <v>2.81</v>
      </c>
      <c r="BD2843">
        <v>3.2</v>
      </c>
      <c r="BE2843"/>
      <c r="BF2843"/>
      <c r="BG2843"/>
      <c r="BH2843"/>
      <c r="BI2843"/>
      <c r="BJ2843"/>
      <c r="BK2843"/>
      <c r="BL2843"/>
      <c r="BM2843"/>
      <c r="BN2843"/>
      <c r="BO2843"/>
      <c r="BP2843"/>
      <c r="BQ2843"/>
      <c r="BR2843" t="s">
        <v>67</v>
      </c>
      <c r="BS2843"/>
      <c r="BT2843" t="s">
        <v>285</v>
      </c>
      <c r="BU2843">
        <v>2255</v>
      </c>
      <c r="BV2843"/>
      <c r="BW2843"/>
      <c r="BX2843" s="10"/>
      <c r="BY2843" s="10"/>
      <c r="BZ2843" s="10"/>
    </row>
    <row r="2844" spans="1:78" s="46" customFormat="1" x14ac:dyDescent="0.2">
      <c r="A2844" t="s">
        <v>920</v>
      </c>
      <c r="B2844"/>
      <c r="C2844" t="s">
        <v>1482</v>
      </c>
      <c r="D2844" t="s">
        <v>64</v>
      </c>
      <c r="E2844" t="s">
        <v>907</v>
      </c>
      <c r="F2844" t="s">
        <v>915</v>
      </c>
      <c r="G2844" t="s">
        <v>907</v>
      </c>
      <c r="H2844" t="s">
        <v>915</v>
      </c>
      <c r="I2844"/>
      <c r="J2844"/>
      <c r="K2844"/>
      <c r="L2844" t="s">
        <v>298</v>
      </c>
      <c r="M2844"/>
      <c r="N2844"/>
      <c r="O2844"/>
      <c r="P2844"/>
      <c r="Q2844"/>
      <c r="R2844"/>
      <c r="S2844"/>
      <c r="T2844"/>
      <c r="U2844"/>
      <c r="V2844"/>
      <c r="W2844"/>
      <c r="X2844"/>
      <c r="Y2844"/>
      <c r="Z2844"/>
      <c r="AA2844"/>
      <c r="AB2844"/>
      <c r="AC2844"/>
      <c r="AD2844"/>
      <c r="AE2844"/>
      <c r="AF2844"/>
      <c r="AG2844"/>
      <c r="AH2844"/>
      <c r="AI2844"/>
      <c r="AJ2844"/>
      <c r="AK2844"/>
      <c r="AL2844"/>
      <c r="AM2844"/>
      <c r="AN2844"/>
      <c r="AO2844"/>
      <c r="AP2844"/>
      <c r="AQ2844"/>
      <c r="AR2844"/>
      <c r="AS2844"/>
      <c r="AT2844"/>
      <c r="AU2844"/>
      <c r="AV2844"/>
      <c r="AW2844"/>
      <c r="AX2844"/>
      <c r="AY2844"/>
      <c r="AZ2844"/>
      <c r="BA2844"/>
      <c r="BB2844"/>
      <c r="BC2844"/>
      <c r="BD2844"/>
      <c r="BE2844">
        <v>4.9000000000000004</v>
      </c>
      <c r="BF2844">
        <v>2.85</v>
      </c>
      <c r="BG2844">
        <v>2.33</v>
      </c>
      <c r="BH2844">
        <v>2.85</v>
      </c>
      <c r="BI2844"/>
      <c r="BJ2844"/>
      <c r="BK2844"/>
      <c r="BL2844"/>
      <c r="BM2844"/>
      <c r="BN2844"/>
      <c r="BO2844"/>
      <c r="BP2844"/>
      <c r="BQ2844"/>
      <c r="BR2844" t="s">
        <v>67</v>
      </c>
      <c r="BS2844"/>
      <c r="BT2844" t="s">
        <v>285</v>
      </c>
      <c r="BU2844">
        <v>2255</v>
      </c>
      <c r="BV2844"/>
      <c r="BW2844"/>
      <c r="BX2844" s="10"/>
      <c r="BY2844" s="10"/>
      <c r="BZ2844" s="10"/>
    </row>
    <row r="2845" spans="1:78" s="46" customFormat="1" x14ac:dyDescent="0.2">
      <c r="A2845" t="s">
        <v>921</v>
      </c>
      <c r="B2845"/>
      <c r="C2845" t="s">
        <v>1482</v>
      </c>
      <c r="D2845" t="s">
        <v>64</v>
      </c>
      <c r="E2845" t="s">
        <v>907</v>
      </c>
      <c r="F2845" t="s">
        <v>915</v>
      </c>
      <c r="G2845" t="s">
        <v>907</v>
      </c>
      <c r="H2845" t="s">
        <v>915</v>
      </c>
      <c r="I2845"/>
      <c r="J2845"/>
      <c r="K2845"/>
      <c r="L2845" t="s">
        <v>922</v>
      </c>
      <c r="M2845"/>
      <c r="N2845"/>
      <c r="O2845"/>
      <c r="P2845"/>
      <c r="Q2845"/>
      <c r="R2845"/>
      <c r="S2845"/>
      <c r="T2845"/>
      <c r="U2845"/>
      <c r="V2845"/>
      <c r="W2845"/>
      <c r="X2845"/>
      <c r="Y2845"/>
      <c r="Z2845"/>
      <c r="AA2845"/>
      <c r="AB2845"/>
      <c r="AC2845"/>
      <c r="AD2845"/>
      <c r="AE2845"/>
      <c r="AF2845"/>
      <c r="AG2845">
        <v>4.21</v>
      </c>
      <c r="AH2845">
        <v>5.2</v>
      </c>
      <c r="AI2845">
        <v>4.75</v>
      </c>
      <c r="AJ2845">
        <v>5.2</v>
      </c>
      <c r="AK2845"/>
      <c r="AL2845"/>
      <c r="AM2845"/>
      <c r="AN2845"/>
      <c r="AO2845"/>
      <c r="AP2845"/>
      <c r="AQ2845"/>
      <c r="AR2845"/>
      <c r="AS2845"/>
      <c r="AT2845"/>
      <c r="AU2845"/>
      <c r="AV2845"/>
      <c r="AW2845"/>
      <c r="AX2845"/>
      <c r="AY2845"/>
      <c r="AZ2845"/>
      <c r="BA2845"/>
      <c r="BB2845"/>
      <c r="BC2845"/>
      <c r="BD2845"/>
      <c r="BE2845"/>
      <c r="BF2845"/>
      <c r="BG2845"/>
      <c r="BH2845"/>
      <c r="BI2845"/>
      <c r="BJ2845"/>
      <c r="BK2845"/>
      <c r="BL2845"/>
      <c r="BM2845"/>
      <c r="BN2845"/>
      <c r="BO2845"/>
      <c r="BP2845"/>
      <c r="BQ2845"/>
      <c r="BR2845" t="s">
        <v>67</v>
      </c>
      <c r="BS2845"/>
      <c r="BT2845" t="s">
        <v>285</v>
      </c>
      <c r="BU2845">
        <v>2255</v>
      </c>
      <c r="BV2845"/>
      <c r="BW2845"/>
      <c r="BX2845" s="10"/>
      <c r="BY2845" s="10"/>
      <c r="BZ2845" s="10"/>
    </row>
    <row r="2846" spans="1:78" s="46" customFormat="1" x14ac:dyDescent="0.2">
      <c r="A2846" t="s">
        <v>923</v>
      </c>
      <c r="B2846"/>
      <c r="C2846" t="s">
        <v>1482</v>
      </c>
      <c r="D2846" t="s">
        <v>64</v>
      </c>
      <c r="E2846" t="s">
        <v>907</v>
      </c>
      <c r="F2846" t="s">
        <v>915</v>
      </c>
      <c r="G2846" t="s">
        <v>907</v>
      </c>
      <c r="H2846" t="s">
        <v>915</v>
      </c>
      <c r="I2846"/>
      <c r="J2846"/>
      <c r="K2846"/>
      <c r="L2846" t="s">
        <v>924</v>
      </c>
      <c r="M2846"/>
      <c r="N2846"/>
      <c r="O2846"/>
      <c r="P2846"/>
      <c r="Q2846"/>
      <c r="R2846"/>
      <c r="S2846"/>
      <c r="T2846"/>
      <c r="U2846"/>
      <c r="V2846"/>
      <c r="W2846"/>
      <c r="X2846"/>
      <c r="Y2846"/>
      <c r="Z2846"/>
      <c r="AA2846"/>
      <c r="AB2846"/>
      <c r="AC2846"/>
      <c r="AD2846"/>
      <c r="AE2846"/>
      <c r="AF2846"/>
      <c r="AG2846">
        <v>4.22</v>
      </c>
      <c r="AH2846">
        <v>4.8499999999999996</v>
      </c>
      <c r="AI2846">
        <v>4.37</v>
      </c>
      <c r="AJ2846">
        <v>4.8499999999999996</v>
      </c>
      <c r="AK2846"/>
      <c r="AL2846"/>
      <c r="AM2846"/>
      <c r="AN2846"/>
      <c r="AO2846"/>
      <c r="AP2846"/>
      <c r="AQ2846"/>
      <c r="AR2846"/>
      <c r="AS2846"/>
      <c r="AT2846"/>
      <c r="AU2846"/>
      <c r="AV2846"/>
      <c r="AW2846"/>
      <c r="AX2846"/>
      <c r="AY2846"/>
      <c r="AZ2846"/>
      <c r="BA2846"/>
      <c r="BB2846"/>
      <c r="BC2846"/>
      <c r="BD2846"/>
      <c r="BE2846"/>
      <c r="BF2846"/>
      <c r="BG2846"/>
      <c r="BH2846"/>
      <c r="BI2846"/>
      <c r="BJ2846"/>
      <c r="BK2846"/>
      <c r="BL2846"/>
      <c r="BM2846"/>
      <c r="BN2846"/>
      <c r="BO2846"/>
      <c r="BP2846"/>
      <c r="BQ2846"/>
      <c r="BR2846" t="s">
        <v>67</v>
      </c>
      <c r="BS2846"/>
      <c r="BT2846" t="s">
        <v>285</v>
      </c>
      <c r="BU2846">
        <v>2255</v>
      </c>
      <c r="BV2846"/>
      <c r="BW2846"/>
      <c r="BX2846" s="10"/>
      <c r="BY2846" s="10"/>
      <c r="BZ2846" s="10"/>
    </row>
    <row r="2847" spans="1:78" s="46" customFormat="1" x14ac:dyDescent="0.2">
      <c r="A2847" t="s">
        <v>925</v>
      </c>
      <c r="B2847"/>
      <c r="C2847" t="s">
        <v>1482</v>
      </c>
      <c r="D2847" t="s">
        <v>64</v>
      </c>
      <c r="E2847" t="s">
        <v>907</v>
      </c>
      <c r="F2847" t="s">
        <v>915</v>
      </c>
      <c r="G2847" t="s">
        <v>907</v>
      </c>
      <c r="H2847" t="s">
        <v>915</v>
      </c>
      <c r="I2847"/>
      <c r="J2847"/>
      <c r="K2847"/>
      <c r="L2847" t="s">
        <v>305</v>
      </c>
      <c r="M2847"/>
      <c r="N2847"/>
      <c r="O2847"/>
      <c r="P2847"/>
      <c r="Q2847"/>
      <c r="R2847"/>
      <c r="S2847"/>
      <c r="T2847"/>
      <c r="U2847"/>
      <c r="V2847"/>
      <c r="W2847"/>
      <c r="X2847"/>
      <c r="Y2847"/>
      <c r="Z2847"/>
      <c r="AA2847"/>
      <c r="AB2847"/>
      <c r="AC2847">
        <v>4.7699999999999996</v>
      </c>
      <c r="AD2847">
        <v>6.16</v>
      </c>
      <c r="AE2847">
        <v>6.54</v>
      </c>
      <c r="AF2847">
        <v>6.54</v>
      </c>
      <c r="AG2847"/>
      <c r="AH2847"/>
      <c r="AI2847"/>
      <c r="AJ2847"/>
      <c r="AK2847"/>
      <c r="AL2847"/>
      <c r="AM2847"/>
      <c r="AN2847"/>
      <c r="AO2847"/>
      <c r="AP2847"/>
      <c r="AQ2847"/>
      <c r="AR2847"/>
      <c r="AS2847"/>
      <c r="AT2847"/>
      <c r="AU2847"/>
      <c r="AV2847"/>
      <c r="AW2847"/>
      <c r="AX2847"/>
      <c r="AY2847"/>
      <c r="AZ2847"/>
      <c r="BA2847"/>
      <c r="BB2847"/>
      <c r="BC2847"/>
      <c r="BD2847"/>
      <c r="BE2847"/>
      <c r="BF2847"/>
      <c r="BG2847"/>
      <c r="BH2847"/>
      <c r="BI2847"/>
      <c r="BJ2847"/>
      <c r="BK2847"/>
      <c r="BL2847"/>
      <c r="BM2847"/>
      <c r="BN2847"/>
      <c r="BO2847"/>
      <c r="BP2847"/>
      <c r="BQ2847"/>
      <c r="BR2847" t="s">
        <v>67</v>
      </c>
      <c r="BS2847"/>
      <c r="BT2847" t="s">
        <v>285</v>
      </c>
      <c r="BU2847">
        <v>2255</v>
      </c>
      <c r="BV2847"/>
      <c r="BW2847"/>
      <c r="BX2847"/>
      <c r="BY2847"/>
      <c r="BZ2847"/>
    </row>
    <row r="2848" spans="1:78" s="46" customFormat="1" x14ac:dyDescent="0.2">
      <c r="A2848" t="s">
        <v>926</v>
      </c>
      <c r="B2848"/>
      <c r="C2848" t="s">
        <v>1482</v>
      </c>
      <c r="D2848" t="s">
        <v>64</v>
      </c>
      <c r="E2848" t="s">
        <v>907</v>
      </c>
      <c r="F2848" t="s">
        <v>915</v>
      </c>
      <c r="G2848" t="s">
        <v>907</v>
      </c>
      <c r="H2848" t="s">
        <v>915</v>
      </c>
      <c r="I2848"/>
      <c r="J2848"/>
      <c r="K2848"/>
      <c r="L2848" t="s">
        <v>927</v>
      </c>
      <c r="M2848"/>
      <c r="N2848"/>
      <c r="O2848"/>
      <c r="P2848"/>
      <c r="Q2848"/>
      <c r="R2848"/>
      <c r="S2848"/>
      <c r="T2848"/>
      <c r="U2848"/>
      <c r="V2848"/>
      <c r="W2848"/>
      <c r="X2848"/>
      <c r="Y2848"/>
      <c r="Z2848"/>
      <c r="AA2848"/>
      <c r="AB2848"/>
      <c r="AC2848"/>
      <c r="AD2848"/>
      <c r="AE2848"/>
      <c r="AF2848"/>
      <c r="AG2848">
        <v>3.94</v>
      </c>
      <c r="AH2848">
        <v>4.88</v>
      </c>
      <c r="AI2848">
        <v>4.53</v>
      </c>
      <c r="AJ2848">
        <v>4.88</v>
      </c>
      <c r="AK2848"/>
      <c r="AL2848"/>
      <c r="AM2848"/>
      <c r="AN2848"/>
      <c r="AO2848"/>
      <c r="AP2848"/>
      <c r="AQ2848"/>
      <c r="AR2848"/>
      <c r="AS2848"/>
      <c r="AT2848"/>
      <c r="AU2848"/>
      <c r="AV2848"/>
      <c r="AW2848"/>
      <c r="AX2848"/>
      <c r="AY2848"/>
      <c r="AZ2848"/>
      <c r="BA2848"/>
      <c r="BB2848"/>
      <c r="BC2848"/>
      <c r="BD2848"/>
      <c r="BE2848"/>
      <c r="BF2848"/>
      <c r="BG2848"/>
      <c r="BH2848"/>
      <c r="BI2848"/>
      <c r="BJ2848"/>
      <c r="BK2848"/>
      <c r="BL2848"/>
      <c r="BM2848"/>
      <c r="BN2848"/>
      <c r="BO2848"/>
      <c r="BP2848"/>
      <c r="BQ2848"/>
      <c r="BR2848" t="s">
        <v>67</v>
      </c>
      <c r="BS2848"/>
      <c r="BT2848" t="s">
        <v>285</v>
      </c>
      <c r="BU2848">
        <v>2255</v>
      </c>
      <c r="BV2848"/>
      <c r="BW2848"/>
      <c r="BX2848" s="10"/>
      <c r="BY2848" s="10"/>
      <c r="BZ2848" s="10"/>
    </row>
    <row r="2849" spans="1:78" s="46" customFormat="1" x14ac:dyDescent="0.2">
      <c r="A2849" t="s">
        <v>928</v>
      </c>
      <c r="B2849"/>
      <c r="C2849" t="s">
        <v>1482</v>
      </c>
      <c r="D2849" t="s">
        <v>64</v>
      </c>
      <c r="E2849" t="s">
        <v>907</v>
      </c>
      <c r="F2849" t="s">
        <v>915</v>
      </c>
      <c r="G2849" t="s">
        <v>907</v>
      </c>
      <c r="H2849" t="s">
        <v>915</v>
      </c>
      <c r="I2849"/>
      <c r="J2849"/>
      <c r="K2849"/>
      <c r="L2849" t="s">
        <v>929</v>
      </c>
      <c r="M2849"/>
      <c r="N2849"/>
      <c r="O2849"/>
      <c r="P2849"/>
      <c r="Q2849"/>
      <c r="R2849"/>
      <c r="S2849"/>
      <c r="T2849"/>
      <c r="U2849"/>
      <c r="V2849"/>
      <c r="W2849"/>
      <c r="X2849"/>
      <c r="Y2849"/>
      <c r="Z2849"/>
      <c r="AA2849"/>
      <c r="AB2849"/>
      <c r="AC2849"/>
      <c r="AD2849"/>
      <c r="AE2849"/>
      <c r="AF2849"/>
      <c r="AG2849">
        <v>4.1900000000000004</v>
      </c>
      <c r="AH2849">
        <v>5.38</v>
      </c>
      <c r="AI2849">
        <v>4.91</v>
      </c>
      <c r="AJ2849">
        <v>5.38</v>
      </c>
      <c r="AK2849"/>
      <c r="AL2849"/>
      <c r="AM2849"/>
      <c r="AN2849"/>
      <c r="AO2849"/>
      <c r="AP2849"/>
      <c r="AQ2849"/>
      <c r="AR2849"/>
      <c r="AS2849"/>
      <c r="AT2849"/>
      <c r="AU2849"/>
      <c r="AV2849"/>
      <c r="AW2849"/>
      <c r="AX2849"/>
      <c r="AY2849"/>
      <c r="AZ2849"/>
      <c r="BA2849"/>
      <c r="BB2849"/>
      <c r="BC2849"/>
      <c r="BD2849"/>
      <c r="BE2849"/>
      <c r="BF2849"/>
      <c r="BG2849"/>
      <c r="BH2849"/>
      <c r="BI2849"/>
      <c r="BJ2849"/>
      <c r="BK2849"/>
      <c r="BL2849"/>
      <c r="BM2849"/>
      <c r="BN2849"/>
      <c r="BO2849"/>
      <c r="BP2849"/>
      <c r="BQ2849"/>
      <c r="BR2849" t="s">
        <v>67</v>
      </c>
      <c r="BS2849"/>
      <c r="BT2849" t="s">
        <v>285</v>
      </c>
      <c r="BU2849">
        <v>2255</v>
      </c>
      <c r="BV2849"/>
      <c r="BW2849"/>
      <c r="BX2849" s="10"/>
      <c r="BY2849" s="10"/>
      <c r="BZ2849" s="10"/>
    </row>
    <row r="2850" spans="1:78" s="46" customFormat="1" x14ac:dyDescent="0.2">
      <c r="A2850" t="s">
        <v>930</v>
      </c>
      <c r="B2850"/>
      <c r="C2850" t="s">
        <v>1482</v>
      </c>
      <c r="D2850" t="s">
        <v>64</v>
      </c>
      <c r="E2850" t="s">
        <v>907</v>
      </c>
      <c r="F2850" t="s">
        <v>915</v>
      </c>
      <c r="G2850" t="s">
        <v>907</v>
      </c>
      <c r="H2850" t="s">
        <v>915</v>
      </c>
      <c r="I2850"/>
      <c r="J2850"/>
      <c r="K2850"/>
      <c r="L2850" t="s">
        <v>931</v>
      </c>
      <c r="M2850"/>
      <c r="N2850"/>
      <c r="O2850"/>
      <c r="P2850"/>
      <c r="Q2850"/>
      <c r="R2850"/>
      <c r="S2850"/>
      <c r="T2850"/>
      <c r="U2850"/>
      <c r="V2850"/>
      <c r="W2850"/>
      <c r="X2850"/>
      <c r="Y2850"/>
      <c r="Z2850"/>
      <c r="AA2850"/>
      <c r="AB2850"/>
      <c r="AC2850"/>
      <c r="AD2850"/>
      <c r="AE2850"/>
      <c r="AF2850"/>
      <c r="AG2850"/>
      <c r="AH2850"/>
      <c r="AI2850"/>
      <c r="AJ2850"/>
      <c r="AK2850">
        <v>2.5</v>
      </c>
      <c r="AL2850"/>
      <c r="AM2850"/>
      <c r="AN2850">
        <v>1.34</v>
      </c>
      <c r="AO2850"/>
      <c r="AP2850"/>
      <c r="AQ2850"/>
      <c r="AR2850"/>
      <c r="AS2850"/>
      <c r="AT2850"/>
      <c r="AU2850"/>
      <c r="AV2850"/>
      <c r="AW2850"/>
      <c r="AX2850"/>
      <c r="AY2850"/>
      <c r="AZ2850"/>
      <c r="BA2850"/>
      <c r="BB2850"/>
      <c r="BC2850"/>
      <c r="BD2850"/>
      <c r="BE2850"/>
      <c r="BF2850"/>
      <c r="BG2850"/>
      <c r="BH2850"/>
      <c r="BI2850"/>
      <c r="BJ2850"/>
      <c r="BK2850"/>
      <c r="BL2850"/>
      <c r="BM2850"/>
      <c r="BN2850"/>
      <c r="BO2850"/>
      <c r="BP2850"/>
      <c r="BQ2850"/>
      <c r="BR2850" t="s">
        <v>67</v>
      </c>
      <c r="BS2850"/>
      <c r="BT2850" t="s">
        <v>285</v>
      </c>
      <c r="BU2850">
        <v>2255</v>
      </c>
      <c r="BV2850" t="s">
        <v>60</v>
      </c>
      <c r="BW2850" t="s">
        <v>285</v>
      </c>
      <c r="BX2850" s="10"/>
      <c r="BY2850" s="10"/>
      <c r="BZ2850" s="10"/>
    </row>
    <row r="2851" spans="1:78" s="46" customFormat="1" x14ac:dyDescent="0.2">
      <c r="A2851" t="s">
        <v>930</v>
      </c>
      <c r="B2851"/>
      <c r="C2851" t="s">
        <v>1482</v>
      </c>
      <c r="D2851" t="s">
        <v>64</v>
      </c>
      <c r="E2851" t="s">
        <v>907</v>
      </c>
      <c r="F2851" t="s">
        <v>915</v>
      </c>
      <c r="G2851" t="s">
        <v>907</v>
      </c>
      <c r="H2851" t="s">
        <v>915</v>
      </c>
      <c r="I2851"/>
      <c r="J2851"/>
      <c r="K2851"/>
      <c r="L2851" t="s">
        <v>931</v>
      </c>
      <c r="M2851"/>
      <c r="N2851"/>
      <c r="O2851"/>
      <c r="P2851"/>
      <c r="Q2851"/>
      <c r="R2851"/>
      <c r="S2851"/>
      <c r="T2851"/>
      <c r="U2851"/>
      <c r="V2851"/>
      <c r="W2851"/>
      <c r="X2851"/>
      <c r="Y2851"/>
      <c r="Z2851"/>
      <c r="AA2851"/>
      <c r="AB2851"/>
      <c r="AC2851"/>
      <c r="AD2851"/>
      <c r="AE2851"/>
      <c r="AF2851"/>
      <c r="AG2851"/>
      <c r="AH2851"/>
      <c r="AI2851"/>
      <c r="AJ2851"/>
      <c r="AK2851"/>
      <c r="AL2851"/>
      <c r="AM2851"/>
      <c r="AN2851"/>
      <c r="AO2851">
        <v>3.16</v>
      </c>
      <c r="AP2851"/>
      <c r="AQ2851"/>
      <c r="AR2851">
        <v>1.71</v>
      </c>
      <c r="AS2851"/>
      <c r="AT2851"/>
      <c r="AU2851"/>
      <c r="AV2851"/>
      <c r="AW2851"/>
      <c r="AX2851"/>
      <c r="AY2851"/>
      <c r="AZ2851"/>
      <c r="BA2851"/>
      <c r="BB2851"/>
      <c r="BC2851"/>
      <c r="BD2851"/>
      <c r="BE2851"/>
      <c r="BF2851"/>
      <c r="BG2851"/>
      <c r="BH2851"/>
      <c r="BI2851"/>
      <c r="BJ2851"/>
      <c r="BK2851"/>
      <c r="BL2851"/>
      <c r="BM2851"/>
      <c r="BN2851"/>
      <c r="BO2851"/>
      <c r="BP2851"/>
      <c r="BQ2851"/>
      <c r="BR2851" t="s">
        <v>67</v>
      </c>
      <c r="BS2851"/>
      <c r="BT2851" t="s">
        <v>285</v>
      </c>
      <c r="BU2851">
        <v>2255</v>
      </c>
      <c r="BV2851"/>
      <c r="BW2851"/>
      <c r="BX2851" s="10"/>
      <c r="BY2851" s="10"/>
      <c r="BZ2851" s="10"/>
    </row>
    <row r="2852" spans="1:78" s="46" customFormat="1" x14ac:dyDescent="0.2">
      <c r="A2852" t="s">
        <v>930</v>
      </c>
      <c r="B2852"/>
      <c r="C2852" t="s">
        <v>1482</v>
      </c>
      <c r="D2852" t="s">
        <v>64</v>
      </c>
      <c r="E2852" t="s">
        <v>907</v>
      </c>
      <c r="F2852" t="s">
        <v>915</v>
      </c>
      <c r="G2852" t="s">
        <v>907</v>
      </c>
      <c r="H2852" t="s">
        <v>915</v>
      </c>
      <c r="I2852"/>
      <c r="J2852"/>
      <c r="K2852"/>
      <c r="L2852" t="s">
        <v>931</v>
      </c>
      <c r="M2852"/>
      <c r="N2852"/>
      <c r="O2852"/>
      <c r="P2852"/>
      <c r="Q2852"/>
      <c r="R2852"/>
      <c r="S2852"/>
      <c r="T2852"/>
      <c r="U2852"/>
      <c r="V2852"/>
      <c r="W2852"/>
      <c r="X2852"/>
      <c r="Y2852"/>
      <c r="Z2852"/>
      <c r="AA2852"/>
      <c r="AB2852"/>
      <c r="AC2852"/>
      <c r="AD2852"/>
      <c r="AE2852"/>
      <c r="AF2852"/>
      <c r="AG2852"/>
      <c r="AH2852"/>
      <c r="AI2852"/>
      <c r="AJ2852"/>
      <c r="AK2852"/>
      <c r="AL2852"/>
      <c r="AM2852"/>
      <c r="AN2852"/>
      <c r="AO2852"/>
      <c r="AP2852"/>
      <c r="AQ2852"/>
      <c r="AR2852"/>
      <c r="AS2852">
        <v>3.44</v>
      </c>
      <c r="AT2852"/>
      <c r="AU2852"/>
      <c r="AV2852">
        <v>2.39</v>
      </c>
      <c r="AW2852"/>
      <c r="AX2852"/>
      <c r="AY2852"/>
      <c r="AZ2852"/>
      <c r="BA2852"/>
      <c r="BB2852"/>
      <c r="BC2852"/>
      <c r="BD2852"/>
      <c r="BE2852"/>
      <c r="BF2852"/>
      <c r="BG2852"/>
      <c r="BH2852"/>
      <c r="BI2852"/>
      <c r="BJ2852"/>
      <c r="BK2852"/>
      <c r="BL2852"/>
      <c r="BM2852"/>
      <c r="BN2852"/>
      <c r="BO2852"/>
      <c r="BP2852"/>
      <c r="BQ2852"/>
      <c r="BR2852" t="s">
        <v>67</v>
      </c>
      <c r="BS2852"/>
      <c r="BT2852" t="s">
        <v>285</v>
      </c>
      <c r="BU2852">
        <v>2255</v>
      </c>
      <c r="BV2852"/>
      <c r="BW2852"/>
      <c r="BX2852" s="10"/>
      <c r="BY2852" s="10"/>
      <c r="BZ2852" s="10"/>
    </row>
    <row r="2853" spans="1:78" s="46" customFormat="1" x14ac:dyDescent="0.2">
      <c r="A2853" t="s">
        <v>930</v>
      </c>
      <c r="B2853"/>
      <c r="C2853" t="s">
        <v>1482</v>
      </c>
      <c r="D2853" t="s">
        <v>64</v>
      </c>
      <c r="E2853" t="s">
        <v>907</v>
      </c>
      <c r="F2853" t="s">
        <v>915</v>
      </c>
      <c r="G2853" t="s">
        <v>907</v>
      </c>
      <c r="H2853" t="s">
        <v>915</v>
      </c>
      <c r="I2853"/>
      <c r="J2853"/>
      <c r="K2853"/>
      <c r="L2853" t="s">
        <v>931</v>
      </c>
      <c r="M2853"/>
      <c r="N2853"/>
      <c r="O2853"/>
      <c r="P2853"/>
      <c r="Q2853"/>
      <c r="R2853"/>
      <c r="S2853"/>
      <c r="T2853"/>
      <c r="U2853"/>
      <c r="V2853"/>
      <c r="W2853"/>
      <c r="X2853"/>
      <c r="Y2853"/>
      <c r="Z2853"/>
      <c r="AA2853"/>
      <c r="AB2853"/>
      <c r="AC2853"/>
      <c r="AD2853"/>
      <c r="AE2853"/>
      <c r="AF2853"/>
      <c r="AG2853"/>
      <c r="AH2853"/>
      <c r="AI2853"/>
      <c r="AJ2853"/>
      <c r="AK2853"/>
      <c r="AL2853"/>
      <c r="AM2853"/>
      <c r="AN2853"/>
      <c r="AO2853"/>
      <c r="AP2853"/>
      <c r="AQ2853"/>
      <c r="AR2853"/>
      <c r="AS2853"/>
      <c r="AT2853"/>
      <c r="AU2853"/>
      <c r="AV2853"/>
      <c r="AW2853">
        <v>3.92</v>
      </c>
      <c r="AX2853">
        <v>2.98</v>
      </c>
      <c r="AY2853">
        <v>2.92</v>
      </c>
      <c r="AZ2853">
        <v>2.98</v>
      </c>
      <c r="BA2853"/>
      <c r="BB2853"/>
      <c r="BC2853"/>
      <c r="BD2853"/>
      <c r="BE2853"/>
      <c r="BF2853"/>
      <c r="BG2853"/>
      <c r="BH2853"/>
      <c r="BI2853"/>
      <c r="BJ2853"/>
      <c r="BK2853"/>
      <c r="BL2853"/>
      <c r="BM2853"/>
      <c r="BN2853"/>
      <c r="BO2853"/>
      <c r="BP2853"/>
      <c r="BQ2853"/>
      <c r="BR2853" t="s">
        <v>67</v>
      </c>
      <c r="BS2853"/>
      <c r="BT2853" t="s">
        <v>285</v>
      </c>
      <c r="BU2853">
        <v>2255</v>
      </c>
      <c r="BV2853"/>
      <c r="BW2853"/>
      <c r="BX2853" s="10"/>
      <c r="BY2853" s="10"/>
      <c r="BZ2853" s="10"/>
    </row>
    <row r="2854" spans="1:78" s="46" customFormat="1" x14ac:dyDescent="0.2">
      <c r="A2854" t="s">
        <v>930</v>
      </c>
      <c r="B2854"/>
      <c r="C2854" t="s">
        <v>1482</v>
      </c>
      <c r="D2854" t="s">
        <v>64</v>
      </c>
      <c r="E2854" t="s">
        <v>907</v>
      </c>
      <c r="F2854" t="s">
        <v>915</v>
      </c>
      <c r="G2854" t="s">
        <v>907</v>
      </c>
      <c r="H2854" t="s">
        <v>915</v>
      </c>
      <c r="I2854"/>
      <c r="J2854"/>
      <c r="K2854"/>
      <c r="L2854" t="s">
        <v>931</v>
      </c>
      <c r="M2854"/>
      <c r="N2854"/>
      <c r="O2854"/>
      <c r="P2854"/>
      <c r="Q2854"/>
      <c r="R2854"/>
      <c r="S2854"/>
      <c r="T2854"/>
      <c r="U2854"/>
      <c r="V2854"/>
      <c r="W2854"/>
      <c r="X2854"/>
      <c r="Y2854"/>
      <c r="Z2854"/>
      <c r="AA2854"/>
      <c r="AB2854"/>
      <c r="AC2854"/>
      <c r="AD2854"/>
      <c r="AE2854"/>
      <c r="AF2854"/>
      <c r="AG2854"/>
      <c r="AH2854"/>
      <c r="AI2854"/>
      <c r="AJ2854"/>
      <c r="AK2854"/>
      <c r="AL2854"/>
      <c r="AM2854"/>
      <c r="AN2854"/>
      <c r="AO2854"/>
      <c r="AP2854"/>
      <c r="AQ2854"/>
      <c r="AR2854"/>
      <c r="AS2854"/>
      <c r="AT2854"/>
      <c r="AU2854"/>
      <c r="AV2854"/>
      <c r="AW2854"/>
      <c r="AX2854"/>
      <c r="AY2854"/>
      <c r="AZ2854"/>
      <c r="BA2854">
        <v>4.09</v>
      </c>
      <c r="BB2854">
        <v>3.31</v>
      </c>
      <c r="BC2854">
        <v>3.03</v>
      </c>
      <c r="BD2854">
        <v>3.31</v>
      </c>
      <c r="BE2854"/>
      <c r="BF2854"/>
      <c r="BG2854"/>
      <c r="BH2854"/>
      <c r="BI2854"/>
      <c r="BJ2854"/>
      <c r="BK2854"/>
      <c r="BL2854"/>
      <c r="BM2854"/>
      <c r="BN2854"/>
      <c r="BO2854"/>
      <c r="BP2854"/>
      <c r="BQ2854"/>
      <c r="BR2854" t="s">
        <v>67</v>
      </c>
      <c r="BS2854"/>
      <c r="BT2854" t="s">
        <v>285</v>
      </c>
      <c r="BU2854">
        <v>2255</v>
      </c>
      <c r="BV2854"/>
      <c r="BW2854"/>
      <c r="BX2854" s="10"/>
      <c r="BY2854" s="10"/>
      <c r="BZ2854" s="10"/>
    </row>
    <row r="2855" spans="1:78" s="46" customFormat="1" x14ac:dyDescent="0.2">
      <c r="A2855" t="s">
        <v>930</v>
      </c>
      <c r="B2855"/>
      <c r="C2855" t="s">
        <v>1482</v>
      </c>
      <c r="D2855" t="s">
        <v>64</v>
      </c>
      <c r="E2855" t="s">
        <v>907</v>
      </c>
      <c r="F2855" t="s">
        <v>915</v>
      </c>
      <c r="G2855" t="s">
        <v>907</v>
      </c>
      <c r="H2855" t="s">
        <v>915</v>
      </c>
      <c r="I2855"/>
      <c r="J2855"/>
      <c r="K2855"/>
      <c r="L2855" t="s">
        <v>931</v>
      </c>
      <c r="M2855"/>
      <c r="N2855"/>
      <c r="O2855"/>
      <c r="P2855"/>
      <c r="Q2855"/>
      <c r="R2855"/>
      <c r="S2855"/>
      <c r="T2855"/>
      <c r="U2855"/>
      <c r="V2855"/>
      <c r="W2855"/>
      <c r="X2855"/>
      <c r="Y2855"/>
      <c r="Z2855"/>
      <c r="AA2855"/>
      <c r="AB2855"/>
      <c r="AC2855"/>
      <c r="AD2855"/>
      <c r="AE2855"/>
      <c r="AF2855"/>
      <c r="AG2855"/>
      <c r="AH2855"/>
      <c r="AI2855"/>
      <c r="AJ2855"/>
      <c r="AK2855"/>
      <c r="AL2855"/>
      <c r="AM2855"/>
      <c r="AN2855"/>
      <c r="AO2855"/>
      <c r="AP2855"/>
      <c r="AQ2855"/>
      <c r="AR2855"/>
      <c r="AS2855"/>
      <c r="AT2855"/>
      <c r="AU2855"/>
      <c r="AV2855"/>
      <c r="AW2855"/>
      <c r="AX2855"/>
      <c r="AY2855"/>
      <c r="AZ2855"/>
      <c r="BA2855"/>
      <c r="BB2855"/>
      <c r="BC2855"/>
      <c r="BD2855"/>
      <c r="BE2855">
        <v>5.21</v>
      </c>
      <c r="BF2855">
        <v>2.9</v>
      </c>
      <c r="BG2855">
        <v>2.54</v>
      </c>
      <c r="BH2855">
        <v>2.9</v>
      </c>
      <c r="BI2855"/>
      <c r="BJ2855"/>
      <c r="BK2855"/>
      <c r="BL2855"/>
      <c r="BM2855"/>
      <c r="BN2855"/>
      <c r="BO2855"/>
      <c r="BP2855"/>
      <c r="BQ2855"/>
      <c r="BR2855" t="s">
        <v>67</v>
      </c>
      <c r="BS2855"/>
      <c r="BT2855" t="s">
        <v>285</v>
      </c>
      <c r="BU2855">
        <v>2255</v>
      </c>
      <c r="BV2855"/>
      <c r="BW2855"/>
      <c r="BX2855" s="10"/>
      <c r="BY2855" s="10"/>
      <c r="BZ2855" s="10"/>
    </row>
    <row r="2856" spans="1:78" s="46" customFormat="1" x14ac:dyDescent="0.2">
      <c r="A2856" t="s">
        <v>932</v>
      </c>
      <c r="B2856"/>
      <c r="C2856" t="s">
        <v>1482</v>
      </c>
      <c r="D2856" t="s">
        <v>64</v>
      </c>
      <c r="E2856" t="s">
        <v>907</v>
      </c>
      <c r="F2856" t="s">
        <v>915</v>
      </c>
      <c r="G2856" t="s">
        <v>907</v>
      </c>
      <c r="H2856" t="s">
        <v>915</v>
      </c>
      <c r="I2856"/>
      <c r="J2856"/>
      <c r="K2856"/>
      <c r="L2856" t="s">
        <v>933</v>
      </c>
      <c r="M2856"/>
      <c r="N2856"/>
      <c r="O2856"/>
      <c r="P2856"/>
      <c r="Q2856"/>
      <c r="R2856"/>
      <c r="S2856"/>
      <c r="T2856"/>
      <c r="U2856"/>
      <c r="V2856"/>
      <c r="W2856"/>
      <c r="X2856"/>
      <c r="Y2856"/>
      <c r="Z2856"/>
      <c r="AA2856"/>
      <c r="AB2856"/>
      <c r="AC2856"/>
      <c r="AD2856"/>
      <c r="AE2856"/>
      <c r="AF2856"/>
      <c r="AG2856"/>
      <c r="AH2856"/>
      <c r="AI2856"/>
      <c r="AJ2856"/>
      <c r="AK2856"/>
      <c r="AL2856"/>
      <c r="AM2856"/>
      <c r="AN2856"/>
      <c r="AO2856"/>
      <c r="AP2856"/>
      <c r="AQ2856"/>
      <c r="AR2856"/>
      <c r="AS2856">
        <v>3.8</v>
      </c>
      <c r="AT2856"/>
      <c r="AU2856"/>
      <c r="AV2856">
        <v>2.41</v>
      </c>
      <c r="AW2856"/>
      <c r="AX2856"/>
      <c r="AY2856"/>
      <c r="AZ2856"/>
      <c r="BA2856"/>
      <c r="BB2856"/>
      <c r="BC2856"/>
      <c r="BD2856"/>
      <c r="BE2856"/>
      <c r="BF2856"/>
      <c r="BG2856"/>
      <c r="BH2856"/>
      <c r="BI2856"/>
      <c r="BJ2856"/>
      <c r="BK2856"/>
      <c r="BL2856"/>
      <c r="BM2856"/>
      <c r="BN2856"/>
      <c r="BO2856"/>
      <c r="BP2856"/>
      <c r="BQ2856"/>
      <c r="BR2856" t="s">
        <v>67</v>
      </c>
      <c r="BS2856"/>
      <c r="BT2856" t="s">
        <v>285</v>
      </c>
      <c r="BU2856">
        <v>2255</v>
      </c>
      <c r="BV2856"/>
      <c r="BW2856"/>
      <c r="BX2856" s="10"/>
      <c r="BY2856" s="10"/>
      <c r="BZ2856" s="10"/>
    </row>
    <row r="2857" spans="1:78" s="46" customFormat="1" x14ac:dyDescent="0.2">
      <c r="A2857" t="s">
        <v>932</v>
      </c>
      <c r="B2857"/>
      <c r="C2857" t="s">
        <v>1482</v>
      </c>
      <c r="D2857" t="s">
        <v>64</v>
      </c>
      <c r="E2857" t="s">
        <v>907</v>
      </c>
      <c r="F2857" t="s">
        <v>915</v>
      </c>
      <c r="G2857" t="s">
        <v>907</v>
      </c>
      <c r="H2857" t="s">
        <v>915</v>
      </c>
      <c r="I2857"/>
      <c r="J2857"/>
      <c r="K2857"/>
      <c r="L2857" t="s">
        <v>933</v>
      </c>
      <c r="M2857"/>
      <c r="N2857"/>
      <c r="O2857"/>
      <c r="P2857"/>
      <c r="Q2857"/>
      <c r="R2857"/>
      <c r="S2857"/>
      <c r="T2857"/>
      <c r="U2857"/>
      <c r="V2857"/>
      <c r="W2857"/>
      <c r="X2857"/>
      <c r="Y2857"/>
      <c r="Z2857"/>
      <c r="AA2857"/>
      <c r="AB2857"/>
      <c r="AC2857"/>
      <c r="AD2857"/>
      <c r="AE2857"/>
      <c r="AF2857"/>
      <c r="AG2857"/>
      <c r="AH2857"/>
      <c r="AI2857"/>
      <c r="AJ2857"/>
      <c r="AK2857"/>
      <c r="AL2857"/>
      <c r="AM2857"/>
      <c r="AN2857"/>
      <c r="AO2857"/>
      <c r="AP2857"/>
      <c r="AQ2857"/>
      <c r="AR2857"/>
      <c r="AS2857"/>
      <c r="AT2857"/>
      <c r="AU2857"/>
      <c r="AV2857"/>
      <c r="AW2857">
        <v>4.05</v>
      </c>
      <c r="AX2857">
        <v>2.98</v>
      </c>
      <c r="AY2857">
        <v>3</v>
      </c>
      <c r="AZ2857">
        <v>3</v>
      </c>
      <c r="BA2857"/>
      <c r="BB2857"/>
      <c r="BC2857"/>
      <c r="BD2857"/>
      <c r="BE2857"/>
      <c r="BF2857"/>
      <c r="BG2857"/>
      <c r="BH2857"/>
      <c r="BI2857"/>
      <c r="BJ2857"/>
      <c r="BK2857"/>
      <c r="BL2857"/>
      <c r="BM2857"/>
      <c r="BN2857"/>
      <c r="BO2857"/>
      <c r="BP2857"/>
      <c r="BQ2857"/>
      <c r="BR2857" t="s">
        <v>67</v>
      </c>
      <c r="BS2857"/>
      <c r="BT2857" t="s">
        <v>285</v>
      </c>
      <c r="BU2857">
        <v>2255</v>
      </c>
      <c r="BV2857"/>
      <c r="BW2857"/>
      <c r="BX2857" s="10"/>
      <c r="BY2857" s="10"/>
      <c r="BZ2857" s="10"/>
    </row>
    <row r="2858" spans="1:78" s="46" customFormat="1" x14ac:dyDescent="0.2">
      <c r="A2858" t="s">
        <v>932</v>
      </c>
      <c r="B2858"/>
      <c r="C2858" t="s">
        <v>1482</v>
      </c>
      <c r="D2858" t="s">
        <v>64</v>
      </c>
      <c r="E2858" t="s">
        <v>907</v>
      </c>
      <c r="F2858" t="s">
        <v>915</v>
      </c>
      <c r="G2858" t="s">
        <v>907</v>
      </c>
      <c r="H2858" t="s">
        <v>915</v>
      </c>
      <c r="I2858"/>
      <c r="J2858"/>
      <c r="K2858"/>
      <c r="L2858" t="s">
        <v>933</v>
      </c>
      <c r="M2858"/>
      <c r="N2858"/>
      <c r="O2858"/>
      <c r="P2858"/>
      <c r="Q2858"/>
      <c r="R2858"/>
      <c r="S2858"/>
      <c r="T2858"/>
      <c r="U2858"/>
      <c r="V2858"/>
      <c r="W2858"/>
      <c r="X2858"/>
      <c r="Y2858"/>
      <c r="Z2858"/>
      <c r="AA2858"/>
      <c r="AB2858"/>
      <c r="AC2858"/>
      <c r="AD2858"/>
      <c r="AE2858"/>
      <c r="AF2858"/>
      <c r="AG2858"/>
      <c r="AH2858"/>
      <c r="AI2858"/>
      <c r="AJ2858"/>
      <c r="AK2858"/>
      <c r="AL2858"/>
      <c r="AM2858"/>
      <c r="AN2858"/>
      <c r="AO2858"/>
      <c r="AP2858"/>
      <c r="AQ2858"/>
      <c r="AR2858"/>
      <c r="AS2858"/>
      <c r="AT2858"/>
      <c r="AU2858"/>
      <c r="AV2858"/>
      <c r="AW2858"/>
      <c r="AX2858"/>
      <c r="AY2858"/>
      <c r="AZ2858"/>
      <c r="BA2858">
        <v>4.5599999999999996</v>
      </c>
      <c r="BB2858">
        <v>3.62</v>
      </c>
      <c r="BC2858">
        <v>3.49</v>
      </c>
      <c r="BD2858">
        <v>3.62</v>
      </c>
      <c r="BE2858"/>
      <c r="BF2858"/>
      <c r="BG2858"/>
      <c r="BH2858"/>
      <c r="BI2858"/>
      <c r="BJ2858"/>
      <c r="BK2858"/>
      <c r="BL2858"/>
      <c r="BM2858"/>
      <c r="BN2858"/>
      <c r="BO2858"/>
      <c r="BP2858"/>
      <c r="BQ2858"/>
      <c r="BR2858" t="s">
        <v>67</v>
      </c>
      <c r="BS2858"/>
      <c r="BT2858" t="s">
        <v>285</v>
      </c>
      <c r="BU2858">
        <v>2255</v>
      </c>
      <c r="BV2858"/>
      <c r="BW2858"/>
      <c r="BX2858" s="10"/>
      <c r="BY2858" s="10"/>
      <c r="BZ2858" s="10"/>
    </row>
    <row r="2859" spans="1:78" s="46" customFormat="1" x14ac:dyDescent="0.2">
      <c r="A2859" t="s">
        <v>932</v>
      </c>
      <c r="B2859"/>
      <c r="C2859" t="s">
        <v>1482</v>
      </c>
      <c r="D2859" t="s">
        <v>64</v>
      </c>
      <c r="E2859" t="s">
        <v>907</v>
      </c>
      <c r="F2859" t="s">
        <v>915</v>
      </c>
      <c r="G2859" t="s">
        <v>907</v>
      </c>
      <c r="H2859" t="s">
        <v>915</v>
      </c>
      <c r="I2859"/>
      <c r="J2859"/>
      <c r="K2859"/>
      <c r="L2859" t="s">
        <v>933</v>
      </c>
      <c r="M2859"/>
      <c r="N2859"/>
      <c r="O2859"/>
      <c r="P2859"/>
      <c r="Q2859"/>
      <c r="R2859"/>
      <c r="S2859"/>
      <c r="T2859"/>
      <c r="U2859"/>
      <c r="V2859"/>
      <c r="W2859"/>
      <c r="X2859"/>
      <c r="Y2859"/>
      <c r="Z2859"/>
      <c r="AA2859"/>
      <c r="AB2859"/>
      <c r="AC2859"/>
      <c r="AD2859"/>
      <c r="AE2859"/>
      <c r="AF2859"/>
      <c r="AG2859"/>
      <c r="AH2859"/>
      <c r="AI2859"/>
      <c r="AJ2859"/>
      <c r="AK2859"/>
      <c r="AL2859"/>
      <c r="AM2859"/>
      <c r="AN2859"/>
      <c r="AO2859"/>
      <c r="AP2859"/>
      <c r="AQ2859"/>
      <c r="AR2859"/>
      <c r="AS2859"/>
      <c r="AT2859"/>
      <c r="AU2859"/>
      <c r="AV2859"/>
      <c r="AW2859"/>
      <c r="AX2859"/>
      <c r="AY2859"/>
      <c r="AZ2859"/>
      <c r="BA2859"/>
      <c r="BB2859"/>
      <c r="BC2859"/>
      <c r="BD2859"/>
      <c r="BE2859">
        <v>5.43</v>
      </c>
      <c r="BF2859">
        <v>3.28</v>
      </c>
      <c r="BG2859">
        <v>2.54</v>
      </c>
      <c r="BH2859">
        <v>3.28</v>
      </c>
      <c r="BI2859"/>
      <c r="BJ2859"/>
      <c r="BK2859"/>
      <c r="BL2859"/>
      <c r="BM2859"/>
      <c r="BN2859"/>
      <c r="BO2859"/>
      <c r="BP2859"/>
      <c r="BQ2859"/>
      <c r="BR2859" t="s">
        <v>67</v>
      </c>
      <c r="BS2859"/>
      <c r="BT2859" t="s">
        <v>285</v>
      </c>
      <c r="BU2859">
        <v>2255</v>
      </c>
      <c r="BV2859"/>
      <c r="BW2859"/>
      <c r="BX2859" s="10"/>
      <c r="BY2859" s="10"/>
      <c r="BZ2859" s="10"/>
    </row>
    <row r="2860" spans="1:78" s="46" customFormat="1" x14ac:dyDescent="0.2">
      <c r="A2860" t="s">
        <v>934</v>
      </c>
      <c r="B2860"/>
      <c r="C2860" t="s">
        <v>1482</v>
      </c>
      <c r="D2860" t="s">
        <v>64</v>
      </c>
      <c r="E2860" t="s">
        <v>907</v>
      </c>
      <c r="F2860" t="s">
        <v>915</v>
      </c>
      <c r="G2860" t="s">
        <v>907</v>
      </c>
      <c r="H2860" t="s">
        <v>915</v>
      </c>
      <c r="I2860"/>
      <c r="J2860"/>
      <c r="K2860"/>
      <c r="L2860" t="s">
        <v>927</v>
      </c>
      <c r="M2860"/>
      <c r="N2860"/>
      <c r="O2860"/>
      <c r="P2860"/>
      <c r="Q2860"/>
      <c r="R2860"/>
      <c r="S2860"/>
      <c r="T2860"/>
      <c r="U2860"/>
      <c r="V2860"/>
      <c r="W2860"/>
      <c r="X2860"/>
      <c r="Y2860">
        <v>4.57</v>
      </c>
      <c r="Z2860">
        <v>5.63</v>
      </c>
      <c r="AA2860">
        <v>5.79</v>
      </c>
      <c r="AB2860">
        <v>5.79</v>
      </c>
      <c r="AC2860"/>
      <c r="AD2860"/>
      <c r="AE2860"/>
      <c r="AF2860"/>
      <c r="AG2860"/>
      <c r="AH2860"/>
      <c r="AI2860"/>
      <c r="AJ2860"/>
      <c r="AK2860"/>
      <c r="AL2860"/>
      <c r="AM2860"/>
      <c r="AN2860"/>
      <c r="AO2860"/>
      <c r="AP2860"/>
      <c r="AQ2860"/>
      <c r="AR2860"/>
      <c r="AS2860"/>
      <c r="AT2860"/>
      <c r="AU2860"/>
      <c r="AV2860"/>
      <c r="AW2860"/>
      <c r="AX2860"/>
      <c r="AY2860"/>
      <c r="AZ2860"/>
      <c r="BA2860"/>
      <c r="BB2860"/>
      <c r="BC2860"/>
      <c r="BD2860"/>
      <c r="BE2860"/>
      <c r="BF2860"/>
      <c r="BG2860"/>
      <c r="BH2860"/>
      <c r="BI2860"/>
      <c r="BJ2860"/>
      <c r="BK2860"/>
      <c r="BL2860"/>
      <c r="BM2860"/>
      <c r="BN2860"/>
      <c r="BO2860"/>
      <c r="BP2860"/>
      <c r="BQ2860"/>
      <c r="BR2860" t="s">
        <v>67</v>
      </c>
      <c r="BS2860"/>
      <c r="BT2860" t="s">
        <v>285</v>
      </c>
      <c r="BU2860">
        <v>2255</v>
      </c>
      <c r="BV2860"/>
      <c r="BW2860"/>
      <c r="BX2860" s="10"/>
      <c r="BY2860" s="10"/>
      <c r="BZ2860" s="10"/>
    </row>
    <row r="2861" spans="1:78" s="46" customFormat="1" x14ac:dyDescent="0.2">
      <c r="A2861" t="s">
        <v>935</v>
      </c>
      <c r="B2861"/>
      <c r="C2861" t="s">
        <v>1482</v>
      </c>
      <c r="D2861" t="s">
        <v>64</v>
      </c>
      <c r="E2861" t="s">
        <v>907</v>
      </c>
      <c r="F2861" t="s">
        <v>915</v>
      </c>
      <c r="G2861" t="s">
        <v>907</v>
      </c>
      <c r="H2861" t="s">
        <v>915</v>
      </c>
      <c r="I2861"/>
      <c r="J2861"/>
      <c r="K2861"/>
      <c r="L2861" t="s">
        <v>927</v>
      </c>
      <c r="M2861"/>
      <c r="N2861"/>
      <c r="O2861"/>
      <c r="P2861"/>
      <c r="Q2861"/>
      <c r="R2861"/>
      <c r="S2861"/>
      <c r="T2861"/>
      <c r="U2861"/>
      <c r="V2861"/>
      <c r="W2861"/>
      <c r="X2861"/>
      <c r="Y2861"/>
      <c r="Z2861"/>
      <c r="AA2861"/>
      <c r="AB2861"/>
      <c r="AC2861"/>
      <c r="AD2861"/>
      <c r="AE2861"/>
      <c r="AF2861"/>
      <c r="AG2861">
        <v>3.85</v>
      </c>
      <c r="AH2861">
        <v>5.27</v>
      </c>
      <c r="AI2861">
        <v>4.5999999999999996</v>
      </c>
      <c r="AJ2861">
        <v>5.27</v>
      </c>
      <c r="AK2861"/>
      <c r="AL2861"/>
      <c r="AM2861"/>
      <c r="AN2861"/>
      <c r="AO2861"/>
      <c r="AP2861"/>
      <c r="AQ2861"/>
      <c r="AR2861"/>
      <c r="AS2861"/>
      <c r="AT2861"/>
      <c r="AU2861"/>
      <c r="AV2861"/>
      <c r="AW2861"/>
      <c r="AX2861"/>
      <c r="AY2861"/>
      <c r="AZ2861"/>
      <c r="BA2861"/>
      <c r="BB2861"/>
      <c r="BC2861"/>
      <c r="BD2861"/>
      <c r="BE2861"/>
      <c r="BF2861"/>
      <c r="BG2861"/>
      <c r="BH2861"/>
      <c r="BI2861"/>
      <c r="BJ2861"/>
      <c r="BK2861"/>
      <c r="BL2861"/>
      <c r="BM2861"/>
      <c r="BN2861"/>
      <c r="BO2861"/>
      <c r="BP2861"/>
      <c r="BQ2861"/>
      <c r="BR2861" t="s">
        <v>67</v>
      </c>
      <c r="BS2861"/>
      <c r="BT2861" t="s">
        <v>285</v>
      </c>
      <c r="BU2861">
        <v>2255</v>
      </c>
      <c r="BV2861"/>
      <c r="BW2861"/>
      <c r="BX2861"/>
      <c r="BY2861"/>
      <c r="BZ2861"/>
    </row>
    <row r="2862" spans="1:78" s="46" customFormat="1" x14ac:dyDescent="0.2">
      <c r="A2862" t="s">
        <v>936</v>
      </c>
      <c r="B2862"/>
      <c r="C2862" t="s">
        <v>1482</v>
      </c>
      <c r="D2862" t="s">
        <v>64</v>
      </c>
      <c r="E2862" t="s">
        <v>907</v>
      </c>
      <c r="F2862" t="s">
        <v>915</v>
      </c>
      <c r="G2862" t="s">
        <v>907</v>
      </c>
      <c r="H2862" t="s">
        <v>915</v>
      </c>
      <c r="I2862"/>
      <c r="J2862"/>
      <c r="K2862"/>
      <c r="L2862" t="s">
        <v>927</v>
      </c>
      <c r="M2862"/>
      <c r="N2862"/>
      <c r="O2862"/>
      <c r="P2862"/>
      <c r="Q2862"/>
      <c r="R2862"/>
      <c r="S2862"/>
      <c r="T2862"/>
      <c r="U2862"/>
      <c r="V2862"/>
      <c r="W2862"/>
      <c r="X2862"/>
      <c r="Y2862">
        <v>4.05</v>
      </c>
      <c r="Z2862">
        <v>5.26</v>
      </c>
      <c r="AA2862">
        <v>5.31</v>
      </c>
      <c r="AB2862">
        <v>5.31</v>
      </c>
      <c r="AC2862"/>
      <c r="AD2862"/>
      <c r="AE2862"/>
      <c r="AF2862"/>
      <c r="AG2862"/>
      <c r="AH2862"/>
      <c r="AI2862"/>
      <c r="AJ2862"/>
      <c r="AK2862"/>
      <c r="AL2862"/>
      <c r="AM2862"/>
      <c r="AN2862"/>
      <c r="AO2862"/>
      <c r="AP2862"/>
      <c r="AQ2862"/>
      <c r="AR2862"/>
      <c r="AS2862"/>
      <c r="AT2862"/>
      <c r="AU2862"/>
      <c r="AV2862"/>
      <c r="AW2862"/>
      <c r="AX2862"/>
      <c r="AY2862"/>
      <c r="AZ2862"/>
      <c r="BA2862"/>
      <c r="BB2862"/>
      <c r="BC2862"/>
      <c r="BD2862"/>
      <c r="BE2862"/>
      <c r="BF2862"/>
      <c r="BG2862"/>
      <c r="BH2862"/>
      <c r="BI2862"/>
      <c r="BJ2862"/>
      <c r="BK2862"/>
      <c r="BL2862"/>
      <c r="BM2862"/>
      <c r="BN2862"/>
      <c r="BO2862"/>
      <c r="BP2862"/>
      <c r="BQ2862"/>
      <c r="BR2862" t="s">
        <v>67</v>
      </c>
      <c r="BS2862"/>
      <c r="BT2862" t="s">
        <v>285</v>
      </c>
      <c r="BU2862">
        <v>2255</v>
      </c>
      <c r="BV2862"/>
      <c r="BW2862"/>
      <c r="BX2862"/>
      <c r="BY2862"/>
      <c r="BZ2862"/>
    </row>
    <row r="2863" spans="1:78" s="46" customFormat="1" x14ac:dyDescent="0.2">
      <c r="A2863" t="s">
        <v>2165</v>
      </c>
      <c r="B2863" t="s">
        <v>322</v>
      </c>
      <c r="C2863" t="s">
        <v>1482</v>
      </c>
      <c r="D2863" t="s">
        <v>64</v>
      </c>
      <c r="E2863" t="s">
        <v>907</v>
      </c>
      <c r="F2863" t="s">
        <v>915</v>
      </c>
      <c r="G2863" t="s">
        <v>907</v>
      </c>
      <c r="H2863" t="s">
        <v>915</v>
      </c>
      <c r="I2863"/>
      <c r="J2863"/>
      <c r="K2863"/>
      <c r="L2863"/>
      <c r="M2863"/>
      <c r="N2863"/>
      <c r="O2863"/>
      <c r="P2863"/>
      <c r="Q2863"/>
      <c r="R2863"/>
      <c r="S2863"/>
      <c r="T2863"/>
      <c r="U2863"/>
      <c r="V2863"/>
      <c r="W2863"/>
      <c r="X2863"/>
      <c r="Y2863"/>
      <c r="Z2863"/>
      <c r="AA2863"/>
      <c r="AB2863"/>
      <c r="AC2863">
        <v>4.4000000000000004</v>
      </c>
      <c r="AD2863"/>
      <c r="AE2863"/>
      <c r="AF2863">
        <v>6.5</v>
      </c>
      <c r="AG2863"/>
      <c r="AH2863"/>
      <c r="AI2863"/>
      <c r="AJ2863"/>
      <c r="AK2863"/>
      <c r="AL2863"/>
      <c r="AM2863"/>
      <c r="AN2863"/>
      <c r="AO2863"/>
      <c r="AP2863"/>
      <c r="AQ2863"/>
      <c r="AR2863"/>
      <c r="AS2863"/>
      <c r="AT2863"/>
      <c r="AU2863"/>
      <c r="AV2863"/>
      <c r="AW2863"/>
      <c r="AX2863"/>
      <c r="AY2863"/>
      <c r="AZ2863"/>
      <c r="BA2863"/>
      <c r="BB2863"/>
      <c r="BC2863"/>
      <c r="BD2863"/>
      <c r="BE2863"/>
      <c r="BF2863"/>
      <c r="BG2863"/>
      <c r="BH2863"/>
      <c r="BI2863"/>
      <c r="BJ2863"/>
      <c r="BK2863"/>
      <c r="BL2863"/>
      <c r="BM2863"/>
      <c r="BN2863"/>
      <c r="BO2863"/>
      <c r="BP2863"/>
      <c r="BQ2863"/>
      <c r="BR2863" t="s">
        <v>67</v>
      </c>
      <c r="BS2863" s="1">
        <v>44819</v>
      </c>
      <c r="BT2863" t="s">
        <v>59</v>
      </c>
      <c r="BU2863">
        <v>3485</v>
      </c>
      <c r="BV2863" t="s">
        <v>60</v>
      </c>
      <c r="BW2863" t="s">
        <v>59</v>
      </c>
      <c r="BX2863" s="10"/>
      <c r="BY2863" s="10"/>
      <c r="BZ2863" s="10"/>
    </row>
    <row r="2864" spans="1:78" s="46" customFormat="1" x14ac:dyDescent="0.2">
      <c r="A2864" t="s">
        <v>937</v>
      </c>
      <c r="B2864"/>
      <c r="C2864" t="s">
        <v>1482</v>
      </c>
      <c r="D2864" t="s">
        <v>64</v>
      </c>
      <c r="E2864" t="s">
        <v>907</v>
      </c>
      <c r="F2864" t="s">
        <v>915</v>
      </c>
      <c r="G2864" t="s">
        <v>907</v>
      </c>
      <c r="H2864" t="s">
        <v>915</v>
      </c>
      <c r="I2864"/>
      <c r="J2864"/>
      <c r="K2864"/>
      <c r="L2864" t="s">
        <v>938</v>
      </c>
      <c r="M2864"/>
      <c r="N2864"/>
      <c r="O2864"/>
      <c r="P2864"/>
      <c r="Q2864"/>
      <c r="R2864"/>
      <c r="S2864"/>
      <c r="T2864"/>
      <c r="U2864"/>
      <c r="V2864"/>
      <c r="W2864"/>
      <c r="X2864"/>
      <c r="Y2864"/>
      <c r="Z2864"/>
      <c r="AA2864"/>
      <c r="AB2864"/>
      <c r="AC2864">
        <v>4.76</v>
      </c>
      <c r="AD2864">
        <v>5.96</v>
      </c>
      <c r="AE2864">
        <v>6.24</v>
      </c>
      <c r="AF2864">
        <v>6.24</v>
      </c>
      <c r="AG2864"/>
      <c r="AH2864"/>
      <c r="AI2864"/>
      <c r="AJ2864"/>
      <c r="AK2864"/>
      <c r="AL2864"/>
      <c r="AM2864"/>
      <c r="AN2864"/>
      <c r="AO2864"/>
      <c r="AP2864"/>
      <c r="AQ2864"/>
      <c r="AR2864"/>
      <c r="AS2864"/>
      <c r="AT2864"/>
      <c r="AU2864"/>
      <c r="AV2864"/>
      <c r="AW2864"/>
      <c r="AX2864"/>
      <c r="AY2864"/>
      <c r="AZ2864"/>
      <c r="BA2864"/>
      <c r="BB2864"/>
      <c r="BC2864"/>
      <c r="BD2864"/>
      <c r="BE2864"/>
      <c r="BF2864"/>
      <c r="BG2864"/>
      <c r="BH2864"/>
      <c r="BI2864"/>
      <c r="BJ2864"/>
      <c r="BK2864"/>
      <c r="BL2864"/>
      <c r="BM2864"/>
      <c r="BN2864"/>
      <c r="BO2864"/>
      <c r="BP2864"/>
      <c r="BQ2864"/>
      <c r="BR2864" t="s">
        <v>67</v>
      </c>
      <c r="BS2864"/>
      <c r="BT2864" t="s">
        <v>285</v>
      </c>
      <c r="BU2864">
        <v>2255</v>
      </c>
      <c r="BV2864"/>
      <c r="BW2864"/>
      <c r="BX2864" s="10"/>
      <c r="BY2864" s="10"/>
      <c r="BZ2864" s="10"/>
    </row>
    <row r="2865" spans="1:78" s="46" customFormat="1" x14ac:dyDescent="0.2">
      <c r="A2865" t="s">
        <v>1770</v>
      </c>
      <c r="B2865"/>
      <c r="C2865" t="s">
        <v>1482</v>
      </c>
      <c r="D2865" t="s">
        <v>64</v>
      </c>
      <c r="E2865" t="s">
        <v>907</v>
      </c>
      <c r="F2865" t="s">
        <v>267</v>
      </c>
      <c r="G2865" t="s">
        <v>1768</v>
      </c>
      <c r="H2865" t="s">
        <v>267</v>
      </c>
      <c r="I2865"/>
      <c r="J2865"/>
      <c r="K2865"/>
      <c r="L2865" t="s">
        <v>1769</v>
      </c>
      <c r="M2865"/>
      <c r="N2865"/>
      <c r="O2865"/>
      <c r="P2865"/>
      <c r="Q2865"/>
      <c r="R2865"/>
      <c r="S2865"/>
      <c r="T2865"/>
      <c r="U2865"/>
      <c r="V2865"/>
      <c r="W2865"/>
      <c r="X2865"/>
      <c r="Y2865"/>
      <c r="Z2865"/>
      <c r="AA2865"/>
      <c r="AB2865"/>
      <c r="AC2865"/>
      <c r="AD2865"/>
      <c r="AE2865"/>
      <c r="AF2865"/>
      <c r="AG2865">
        <v>2.81</v>
      </c>
      <c r="AH2865"/>
      <c r="AI2865"/>
      <c r="AJ2865">
        <v>4.2549999999999999</v>
      </c>
      <c r="AK2865"/>
      <c r="AL2865"/>
      <c r="AM2865"/>
      <c r="AN2865"/>
      <c r="AO2865"/>
      <c r="AP2865"/>
      <c r="AQ2865"/>
      <c r="AR2865"/>
      <c r="AS2865"/>
      <c r="AT2865"/>
      <c r="AU2865"/>
      <c r="AV2865"/>
      <c r="AW2865"/>
      <c r="AX2865"/>
      <c r="AY2865"/>
      <c r="AZ2865"/>
      <c r="BA2865"/>
      <c r="BB2865"/>
      <c r="BC2865"/>
      <c r="BD2865"/>
      <c r="BE2865"/>
      <c r="BF2865"/>
      <c r="BG2865"/>
      <c r="BH2865"/>
      <c r="BI2865"/>
      <c r="BJ2865"/>
      <c r="BK2865"/>
      <c r="BL2865"/>
      <c r="BM2865"/>
      <c r="BN2865"/>
      <c r="BO2865"/>
      <c r="BP2865"/>
      <c r="BQ2865"/>
      <c r="BR2865" t="s">
        <v>67</v>
      </c>
      <c r="BS2865" s="1">
        <v>44812</v>
      </c>
      <c r="BT2865" t="s">
        <v>1701</v>
      </c>
      <c r="BU2865">
        <v>1420</v>
      </c>
      <c r="BV2865" t="s">
        <v>60</v>
      </c>
      <c r="BW2865" t="s">
        <v>1701</v>
      </c>
      <c r="BX2865" s="10"/>
      <c r="BY2865" s="10"/>
      <c r="BZ2865" s="10"/>
    </row>
    <row r="2866" spans="1:78" s="46" customFormat="1" x14ac:dyDescent="0.2">
      <c r="A2866" t="s">
        <v>1765</v>
      </c>
      <c r="B2866"/>
      <c r="C2866" t="s">
        <v>1482</v>
      </c>
      <c r="D2866" t="s">
        <v>64</v>
      </c>
      <c r="E2866" t="s">
        <v>907</v>
      </c>
      <c r="F2866" t="s">
        <v>267</v>
      </c>
      <c r="G2866" t="s">
        <v>907</v>
      </c>
      <c r="H2866" t="s">
        <v>267</v>
      </c>
      <c r="I2866"/>
      <c r="J2866"/>
      <c r="K2866"/>
      <c r="L2866" t="s">
        <v>1714</v>
      </c>
      <c r="M2866"/>
      <c r="N2866"/>
      <c r="O2866"/>
      <c r="P2866"/>
      <c r="Q2866"/>
      <c r="R2866"/>
      <c r="S2866"/>
      <c r="T2866"/>
      <c r="U2866"/>
      <c r="V2866"/>
      <c r="W2866"/>
      <c r="X2866"/>
      <c r="Y2866"/>
      <c r="Z2866"/>
      <c r="AA2866"/>
      <c r="AB2866"/>
      <c r="AC2866"/>
      <c r="AD2866"/>
      <c r="AE2866"/>
      <c r="AF2866"/>
      <c r="AG2866"/>
      <c r="AH2866"/>
      <c r="AI2866"/>
      <c r="AJ2866"/>
      <c r="AK2866"/>
      <c r="AL2866"/>
      <c r="AM2866"/>
      <c r="AN2866"/>
      <c r="AO2866"/>
      <c r="AP2866"/>
      <c r="AQ2866"/>
      <c r="AR2866"/>
      <c r="AS2866"/>
      <c r="AT2866"/>
      <c r="AU2866"/>
      <c r="AV2866"/>
      <c r="AW2866"/>
      <c r="AX2866"/>
      <c r="AY2866"/>
      <c r="AZ2866"/>
      <c r="BA2866">
        <v>4.2809999999999997</v>
      </c>
      <c r="BB2866">
        <v>3.21</v>
      </c>
      <c r="BC2866">
        <v>3.1970000000000001</v>
      </c>
      <c r="BD2866">
        <v>3.21</v>
      </c>
      <c r="BE2866"/>
      <c r="BF2866"/>
      <c r="BG2866"/>
      <c r="BH2866"/>
      <c r="BI2866"/>
      <c r="BJ2866"/>
      <c r="BK2866"/>
      <c r="BL2866"/>
      <c r="BM2866"/>
      <c r="BN2866"/>
      <c r="BO2866"/>
      <c r="BP2866"/>
      <c r="BQ2866"/>
      <c r="BR2866" t="s">
        <v>67</v>
      </c>
      <c r="BS2866" s="1">
        <v>44812</v>
      </c>
      <c r="BT2866" t="s">
        <v>1701</v>
      </c>
      <c r="BU2866">
        <v>1420</v>
      </c>
      <c r="BV2866" t="s">
        <v>60</v>
      </c>
      <c r="BW2866" t="s">
        <v>1701</v>
      </c>
      <c r="BX2866" s="10"/>
      <c r="BY2866" s="10"/>
      <c r="BZ2866" s="10"/>
    </row>
    <row r="2867" spans="1:78" s="46" customFormat="1" x14ac:dyDescent="0.2">
      <c r="A2867" t="s">
        <v>1767</v>
      </c>
      <c r="B2867"/>
      <c r="C2867" t="s">
        <v>1482</v>
      </c>
      <c r="D2867" t="s">
        <v>64</v>
      </c>
      <c r="E2867" t="s">
        <v>907</v>
      </c>
      <c r="F2867" t="s">
        <v>267</v>
      </c>
      <c r="G2867" t="s">
        <v>907</v>
      </c>
      <c r="H2867" t="s">
        <v>267</v>
      </c>
      <c r="I2867"/>
      <c r="J2867"/>
      <c r="K2867"/>
      <c r="L2867" t="s">
        <v>1715</v>
      </c>
      <c r="M2867"/>
      <c r="N2867"/>
      <c r="O2867"/>
      <c r="P2867"/>
      <c r="Q2867"/>
      <c r="R2867"/>
      <c r="S2867"/>
      <c r="T2867"/>
      <c r="U2867"/>
      <c r="V2867"/>
      <c r="W2867"/>
      <c r="X2867">
        <v>4.6500000000000004</v>
      </c>
      <c r="Y2867"/>
      <c r="Z2867"/>
      <c r="AA2867"/>
      <c r="AB2867"/>
      <c r="AC2867"/>
      <c r="AD2867"/>
      <c r="AE2867"/>
      <c r="AF2867"/>
      <c r="AG2867"/>
      <c r="AH2867"/>
      <c r="AI2867"/>
      <c r="AJ2867"/>
      <c r="AK2867"/>
      <c r="AL2867"/>
      <c r="AM2867"/>
      <c r="AN2867"/>
      <c r="AO2867"/>
      <c r="AP2867"/>
      <c r="AQ2867"/>
      <c r="AR2867"/>
      <c r="AS2867"/>
      <c r="AT2867"/>
      <c r="AU2867"/>
      <c r="AV2867"/>
      <c r="AW2867"/>
      <c r="AX2867"/>
      <c r="AY2867"/>
      <c r="AZ2867"/>
      <c r="BA2867"/>
      <c r="BB2867"/>
      <c r="BC2867"/>
      <c r="BD2867"/>
      <c r="BE2867"/>
      <c r="BF2867"/>
      <c r="BG2867"/>
      <c r="BH2867"/>
      <c r="BI2867"/>
      <c r="BJ2867"/>
      <c r="BK2867"/>
      <c r="BL2867"/>
      <c r="BM2867"/>
      <c r="BN2867"/>
      <c r="BO2867"/>
      <c r="BP2867"/>
      <c r="BQ2867"/>
      <c r="BR2867" t="s">
        <v>67</v>
      </c>
      <c r="BS2867" s="1">
        <v>44812</v>
      </c>
      <c r="BT2867" t="s">
        <v>1701</v>
      </c>
      <c r="BU2867">
        <v>1420</v>
      </c>
      <c r="BV2867"/>
      <c r="BW2867"/>
      <c r="BX2867" s="10"/>
      <c r="BY2867" s="10"/>
      <c r="BZ2867" s="10"/>
    </row>
    <row r="2868" spans="1:78" s="46" customFormat="1" x14ac:dyDescent="0.2">
      <c r="A2868" t="s">
        <v>1766</v>
      </c>
      <c r="B2868"/>
      <c r="C2868" t="s">
        <v>1482</v>
      </c>
      <c r="D2868" t="s">
        <v>64</v>
      </c>
      <c r="E2868" t="s">
        <v>907</v>
      </c>
      <c r="F2868" t="s">
        <v>267</v>
      </c>
      <c r="G2868" t="s">
        <v>907</v>
      </c>
      <c r="H2868" t="s">
        <v>267</v>
      </c>
      <c r="I2868"/>
      <c r="J2868"/>
      <c r="K2868"/>
      <c r="L2868" t="s">
        <v>1715</v>
      </c>
      <c r="M2868"/>
      <c r="N2868"/>
      <c r="O2868"/>
      <c r="P2868"/>
      <c r="Q2868">
        <v>3.2749999999999999</v>
      </c>
      <c r="R2868"/>
      <c r="S2868"/>
      <c r="T2868">
        <v>3.6680000000000001</v>
      </c>
      <c r="U2868"/>
      <c r="V2868"/>
      <c r="W2868"/>
      <c r="X2868"/>
      <c r="Y2868"/>
      <c r="Z2868"/>
      <c r="AA2868"/>
      <c r="AB2868"/>
      <c r="AC2868"/>
      <c r="AD2868"/>
      <c r="AE2868"/>
      <c r="AF2868"/>
      <c r="AG2868"/>
      <c r="AH2868"/>
      <c r="AI2868"/>
      <c r="AJ2868"/>
      <c r="AK2868"/>
      <c r="AL2868"/>
      <c r="AM2868"/>
      <c r="AN2868"/>
      <c r="AO2868"/>
      <c r="AP2868"/>
      <c r="AQ2868"/>
      <c r="AR2868"/>
      <c r="AS2868"/>
      <c r="AT2868"/>
      <c r="AU2868"/>
      <c r="AV2868"/>
      <c r="AW2868"/>
      <c r="AX2868"/>
      <c r="AY2868"/>
      <c r="AZ2868"/>
      <c r="BA2868"/>
      <c r="BB2868"/>
      <c r="BC2868"/>
      <c r="BD2868"/>
      <c r="BE2868"/>
      <c r="BF2868"/>
      <c r="BG2868"/>
      <c r="BH2868"/>
      <c r="BI2868"/>
      <c r="BJ2868"/>
      <c r="BK2868"/>
      <c r="BL2868"/>
      <c r="BM2868"/>
      <c r="BN2868"/>
      <c r="BO2868"/>
      <c r="BP2868"/>
      <c r="BQ2868"/>
      <c r="BR2868" t="s">
        <v>67</v>
      </c>
      <c r="BS2868" s="1">
        <v>44812</v>
      </c>
      <c r="BT2868" t="s">
        <v>1701</v>
      </c>
      <c r="BU2868">
        <v>1420</v>
      </c>
      <c r="BV2868"/>
      <c r="BW2868"/>
      <c r="BX2868" s="10"/>
      <c r="BY2868" s="10"/>
      <c r="BZ2868" s="10"/>
    </row>
    <row r="2869" spans="1:78" s="46" customFormat="1" x14ac:dyDescent="0.2">
      <c r="A2869" s="11" t="s">
        <v>1700</v>
      </c>
      <c r="B2869" s="11"/>
      <c r="C2869" s="11" t="s">
        <v>1482</v>
      </c>
      <c r="D2869" s="11" t="s">
        <v>64</v>
      </c>
      <c r="E2869" s="11" t="s">
        <v>907</v>
      </c>
      <c r="F2869" s="11"/>
      <c r="G2869" s="11" t="s">
        <v>1550</v>
      </c>
      <c r="H2869" s="11"/>
      <c r="I2869" s="11"/>
      <c r="J2869" s="11"/>
      <c r="K2869" s="11"/>
      <c r="L2869" s="11"/>
      <c r="M2869" s="11"/>
      <c r="N2869" s="11"/>
      <c r="O2869" s="11"/>
      <c r="P2869" s="11"/>
      <c r="Q2869" s="11"/>
      <c r="R2869" s="11"/>
      <c r="S2869" s="11"/>
      <c r="T2869" s="11"/>
      <c r="U2869" s="11"/>
      <c r="V2869" s="11"/>
      <c r="W2869" s="11"/>
      <c r="X2869" s="11"/>
      <c r="Y2869" s="11"/>
      <c r="Z2869" s="11"/>
      <c r="AA2869" s="11"/>
      <c r="AB2869" s="11"/>
      <c r="AC2869" s="11"/>
      <c r="AD2869" s="11"/>
      <c r="AE2869" s="11"/>
      <c r="AF2869" s="11"/>
      <c r="AG2869" s="11"/>
      <c r="AH2869" s="11"/>
      <c r="AI2869" s="11"/>
      <c r="AJ2869" s="11"/>
      <c r="AK2869" s="11"/>
      <c r="AL2869" s="11"/>
      <c r="AM2869" s="11"/>
      <c r="AN2869" s="11"/>
      <c r="AO2869" s="11"/>
      <c r="AP2869" s="11"/>
      <c r="AQ2869" s="11"/>
      <c r="AR2869" s="11"/>
      <c r="AS2869" s="11"/>
      <c r="AT2869" s="11"/>
      <c r="AU2869" s="11"/>
      <c r="AV2869" s="11"/>
      <c r="AW2869" s="11"/>
      <c r="AX2869" s="11"/>
      <c r="AY2869" s="11"/>
      <c r="AZ2869" s="11"/>
      <c r="BA2869" s="11"/>
      <c r="BB2869" s="11"/>
      <c r="BC2869" s="11"/>
      <c r="BD2869" s="11"/>
      <c r="BE2869" s="11"/>
      <c r="BF2869" s="11"/>
      <c r="BG2869" s="11"/>
      <c r="BH2869" s="11"/>
      <c r="BI2869" s="11"/>
      <c r="BJ2869" s="11"/>
      <c r="BK2869" s="11"/>
      <c r="BL2869" s="11"/>
      <c r="BM2869" s="11"/>
      <c r="BN2869" s="11"/>
      <c r="BO2869" s="11"/>
      <c r="BP2869" s="11"/>
      <c r="BQ2869" s="11"/>
      <c r="BR2869" s="11"/>
      <c r="BS2869" s="11"/>
      <c r="BT2869" s="11"/>
      <c r="BU2869" s="11"/>
      <c r="BV2869" s="11"/>
      <c r="BW2869" s="11"/>
      <c r="BX2869" s="10"/>
      <c r="BY2869" s="10"/>
      <c r="BZ2869" s="10"/>
    </row>
    <row r="2870" spans="1:78" s="46" customFormat="1" x14ac:dyDescent="0.2">
      <c r="A2870" s="11" t="s">
        <v>1700</v>
      </c>
      <c r="B2870" s="11"/>
      <c r="C2870" s="11" t="s">
        <v>1482</v>
      </c>
      <c r="D2870" s="11" t="s">
        <v>64</v>
      </c>
      <c r="E2870" s="11" t="s">
        <v>907</v>
      </c>
      <c r="F2870" s="11"/>
      <c r="G2870" s="11" t="s">
        <v>907</v>
      </c>
      <c r="H2870" s="11"/>
      <c r="I2870" s="11"/>
      <c r="J2870" s="11"/>
      <c r="K2870" s="11"/>
      <c r="L2870" s="11"/>
      <c r="M2870" s="11"/>
      <c r="N2870" s="11"/>
      <c r="O2870" s="11"/>
      <c r="P2870" s="11"/>
      <c r="Q2870" s="11"/>
      <c r="R2870" s="11"/>
      <c r="S2870" s="11"/>
      <c r="T2870" s="11"/>
      <c r="U2870" s="11"/>
      <c r="V2870" s="11"/>
      <c r="W2870" s="11"/>
      <c r="X2870" s="11"/>
      <c r="Y2870" s="11"/>
      <c r="Z2870" s="11"/>
      <c r="AA2870" s="11"/>
      <c r="AB2870" s="11"/>
      <c r="AC2870" s="11"/>
      <c r="AD2870" s="11"/>
      <c r="AE2870" s="11"/>
      <c r="AF2870" s="11"/>
      <c r="AG2870" s="11"/>
      <c r="AH2870" s="11"/>
      <c r="AI2870" s="11"/>
      <c r="AJ2870" s="11"/>
      <c r="AK2870" s="11"/>
      <c r="AL2870" s="11"/>
      <c r="AM2870" s="11"/>
      <c r="AN2870" s="11"/>
      <c r="AO2870" s="11"/>
      <c r="AP2870" s="11"/>
      <c r="AQ2870" s="11"/>
      <c r="AR2870" s="11"/>
      <c r="AS2870" s="11"/>
      <c r="AT2870" s="11"/>
      <c r="AU2870" s="11"/>
      <c r="AV2870" s="11"/>
      <c r="AW2870" s="11"/>
      <c r="AX2870" s="11"/>
      <c r="AY2870" s="11"/>
      <c r="AZ2870" s="11"/>
      <c r="BA2870" s="11"/>
      <c r="BB2870" s="11"/>
      <c r="BC2870" s="11"/>
      <c r="BD2870" s="11"/>
      <c r="BE2870" s="11"/>
      <c r="BF2870" s="11"/>
      <c r="BG2870" s="11"/>
      <c r="BH2870" s="11"/>
      <c r="BI2870" s="11"/>
      <c r="BJ2870" s="11"/>
      <c r="BK2870" s="11"/>
      <c r="BL2870" s="11"/>
      <c r="BM2870" s="11"/>
      <c r="BN2870" s="11"/>
      <c r="BO2870" s="11"/>
      <c r="BP2870" s="11"/>
      <c r="BQ2870" s="11"/>
      <c r="BR2870" s="11"/>
      <c r="BS2870" s="11"/>
      <c r="BT2870" s="11"/>
      <c r="BU2870" s="11"/>
      <c r="BV2870" s="11"/>
      <c r="BW2870" s="11"/>
      <c r="BX2870" s="10"/>
      <c r="BY2870" s="10"/>
      <c r="BZ2870" s="10"/>
    </row>
    <row r="2871" spans="1:78" s="46" customFormat="1" x14ac:dyDescent="0.2">
      <c r="A2871" s="11" t="s">
        <v>1700</v>
      </c>
      <c r="B2871" s="11"/>
      <c r="C2871" s="11" t="s">
        <v>1482</v>
      </c>
      <c r="D2871" s="11" t="s">
        <v>64</v>
      </c>
      <c r="E2871" s="11" t="s">
        <v>859</v>
      </c>
      <c r="F2871" s="11" t="s">
        <v>940</v>
      </c>
      <c r="G2871" s="11" t="s">
        <v>859</v>
      </c>
      <c r="H2871" s="11" t="s">
        <v>940</v>
      </c>
      <c r="I2871" s="11"/>
      <c r="J2871" s="11"/>
      <c r="K2871" s="11"/>
      <c r="L2871" s="11"/>
      <c r="M2871" s="11"/>
      <c r="N2871" s="11"/>
      <c r="O2871" s="11"/>
      <c r="P2871" s="11"/>
      <c r="Q2871" s="11"/>
      <c r="R2871" s="11"/>
      <c r="S2871" s="11"/>
      <c r="T2871" s="11"/>
      <c r="U2871" s="11"/>
      <c r="V2871" s="11"/>
      <c r="W2871" s="11"/>
      <c r="X2871" s="11"/>
      <c r="Y2871" s="11"/>
      <c r="Z2871" s="11"/>
      <c r="AA2871" s="11"/>
      <c r="AB2871" s="11"/>
      <c r="AC2871" s="11"/>
      <c r="AD2871" s="11"/>
      <c r="AE2871" s="11"/>
      <c r="AF2871" s="11"/>
      <c r="AG2871" s="11"/>
      <c r="AH2871" s="11"/>
      <c r="AI2871" s="11"/>
      <c r="AJ2871" s="11"/>
      <c r="AK2871" s="11"/>
      <c r="AL2871" s="11"/>
      <c r="AM2871" s="11"/>
      <c r="AN2871" s="11"/>
      <c r="AO2871" s="11"/>
      <c r="AP2871" s="11"/>
      <c r="AQ2871" s="11"/>
      <c r="AR2871" s="11"/>
      <c r="AS2871" s="11"/>
      <c r="AT2871" s="11"/>
      <c r="AU2871" s="11"/>
      <c r="AV2871" s="11"/>
      <c r="AW2871" s="11"/>
      <c r="AX2871" s="11"/>
      <c r="AY2871" s="11"/>
      <c r="AZ2871" s="11"/>
      <c r="BA2871" s="11"/>
      <c r="BB2871" s="11"/>
      <c r="BC2871" s="11"/>
      <c r="BD2871" s="11"/>
      <c r="BE2871" s="11"/>
      <c r="BF2871" s="11"/>
      <c r="BG2871" s="11"/>
      <c r="BH2871" s="11"/>
      <c r="BI2871" s="11"/>
      <c r="BJ2871" s="11"/>
      <c r="BK2871" s="11"/>
      <c r="BL2871" s="11"/>
      <c r="BM2871" s="11"/>
      <c r="BN2871" s="11"/>
      <c r="BO2871" s="11"/>
      <c r="BP2871" s="11"/>
      <c r="BQ2871" s="11"/>
      <c r="BR2871" s="11"/>
      <c r="BS2871" s="11"/>
      <c r="BT2871" s="11"/>
      <c r="BU2871" s="11"/>
      <c r="BV2871" s="11"/>
      <c r="BW2871" s="11"/>
      <c r="BX2871"/>
      <c r="BY2871"/>
      <c r="BZ2871"/>
    </row>
    <row r="2872" spans="1:78" s="46" customFormat="1" x14ac:dyDescent="0.2">
      <c r="A2872" t="s">
        <v>939</v>
      </c>
      <c r="B2872" t="s">
        <v>154</v>
      </c>
      <c r="C2872" t="s">
        <v>1482</v>
      </c>
      <c r="D2872" t="s">
        <v>64</v>
      </c>
      <c r="E2872" t="s">
        <v>859</v>
      </c>
      <c r="F2872" t="s">
        <v>940</v>
      </c>
      <c r="G2872" t="s">
        <v>859</v>
      </c>
      <c r="H2872" t="s">
        <v>940</v>
      </c>
      <c r="I2872"/>
      <c r="J2872"/>
      <c r="K2872"/>
      <c r="L2872"/>
      <c r="M2872"/>
      <c r="N2872"/>
      <c r="O2872"/>
      <c r="P2872"/>
      <c r="Q2872"/>
      <c r="R2872"/>
      <c r="S2872"/>
      <c r="T2872"/>
      <c r="U2872"/>
      <c r="V2872"/>
      <c r="W2872"/>
      <c r="X2872"/>
      <c r="Y2872"/>
      <c r="Z2872"/>
      <c r="AA2872"/>
      <c r="AB2872"/>
      <c r="AC2872"/>
      <c r="AD2872"/>
      <c r="AE2872"/>
      <c r="AF2872"/>
      <c r="AG2872"/>
      <c r="AH2872"/>
      <c r="AI2872"/>
      <c r="AJ2872"/>
      <c r="AK2872"/>
      <c r="AL2872"/>
      <c r="AM2872"/>
      <c r="AN2872"/>
      <c r="AO2872"/>
      <c r="AP2872"/>
      <c r="AQ2872"/>
      <c r="AR2872"/>
      <c r="AS2872">
        <v>4.4000000000000004</v>
      </c>
      <c r="AT2872"/>
      <c r="AU2872"/>
      <c r="AV2872">
        <v>3</v>
      </c>
      <c r="AW2872">
        <v>4.8</v>
      </c>
      <c r="AX2872"/>
      <c r="AY2872"/>
      <c r="AZ2872">
        <v>3.6</v>
      </c>
      <c r="BA2872">
        <v>5.6</v>
      </c>
      <c r="BB2872"/>
      <c r="BC2872"/>
      <c r="BD2872">
        <v>4.5</v>
      </c>
      <c r="BE2872"/>
      <c r="BF2872"/>
      <c r="BG2872"/>
      <c r="BH2872"/>
      <c r="BI2872"/>
      <c r="BJ2872"/>
      <c r="BK2872"/>
      <c r="BL2872"/>
      <c r="BM2872"/>
      <c r="BN2872"/>
      <c r="BO2872"/>
      <c r="BP2872"/>
      <c r="BQ2872"/>
      <c r="BR2872" t="s">
        <v>67</v>
      </c>
      <c r="BS2872"/>
      <c r="BT2872" t="s">
        <v>95</v>
      </c>
      <c r="BU2872">
        <v>3144</v>
      </c>
      <c r="BV2872"/>
      <c r="BW2872"/>
      <c r="BX2872" s="10"/>
      <c r="BY2872" s="10"/>
      <c r="BZ2872" s="10"/>
    </row>
    <row r="2873" spans="1:78" s="46" customFormat="1" x14ac:dyDescent="0.2">
      <c r="A2873" t="s">
        <v>941</v>
      </c>
      <c r="B2873"/>
      <c r="C2873" t="s">
        <v>1482</v>
      </c>
      <c r="D2873" t="s">
        <v>64</v>
      </c>
      <c r="E2873" t="s">
        <v>859</v>
      </c>
      <c r="F2873" t="s">
        <v>940</v>
      </c>
      <c r="G2873" t="s">
        <v>859</v>
      </c>
      <c r="H2873" t="s">
        <v>940</v>
      </c>
      <c r="I2873"/>
      <c r="J2873"/>
      <c r="K2873"/>
      <c r="L2873"/>
      <c r="M2873"/>
      <c r="N2873"/>
      <c r="O2873"/>
      <c r="P2873"/>
      <c r="Q2873"/>
      <c r="R2873"/>
      <c r="S2873"/>
      <c r="T2873"/>
      <c r="U2873"/>
      <c r="V2873"/>
      <c r="W2873"/>
      <c r="X2873"/>
      <c r="Y2873"/>
      <c r="Z2873"/>
      <c r="AA2873"/>
      <c r="AB2873"/>
      <c r="AC2873"/>
      <c r="AD2873"/>
      <c r="AE2873"/>
      <c r="AF2873"/>
      <c r="AG2873"/>
      <c r="AH2873"/>
      <c r="AI2873"/>
      <c r="AJ2873"/>
      <c r="AK2873"/>
      <c r="AL2873"/>
      <c r="AM2873"/>
      <c r="AN2873"/>
      <c r="AO2873"/>
      <c r="AP2873"/>
      <c r="AQ2873"/>
      <c r="AR2873"/>
      <c r="AS2873"/>
      <c r="AT2873"/>
      <c r="AU2873"/>
      <c r="AV2873"/>
      <c r="AW2873"/>
      <c r="AX2873"/>
      <c r="AY2873"/>
      <c r="AZ2873"/>
      <c r="BA2873">
        <v>5.6</v>
      </c>
      <c r="BB2873"/>
      <c r="BC2873"/>
      <c r="BD2873">
        <v>4.5</v>
      </c>
      <c r="BE2873"/>
      <c r="BF2873"/>
      <c r="BG2873"/>
      <c r="BH2873"/>
      <c r="BI2873"/>
      <c r="BJ2873"/>
      <c r="BK2873"/>
      <c r="BL2873"/>
      <c r="BM2873"/>
      <c r="BN2873"/>
      <c r="BO2873"/>
      <c r="BP2873"/>
      <c r="BQ2873"/>
      <c r="BR2873" t="s">
        <v>67</v>
      </c>
      <c r="BS2873"/>
      <c r="BT2873" t="s">
        <v>95</v>
      </c>
      <c r="BU2873">
        <v>3144</v>
      </c>
      <c r="BV2873"/>
      <c r="BW2873"/>
      <c r="BX2873" s="10"/>
      <c r="BY2873" s="10"/>
      <c r="BZ2873" s="10"/>
    </row>
    <row r="2874" spans="1:78" s="46" customFormat="1" x14ac:dyDescent="0.2">
      <c r="A2874" t="s">
        <v>942</v>
      </c>
      <c r="B2874"/>
      <c r="C2874" t="s">
        <v>1482</v>
      </c>
      <c r="D2874" t="s">
        <v>64</v>
      </c>
      <c r="E2874" t="s">
        <v>859</v>
      </c>
      <c r="F2874" t="s">
        <v>940</v>
      </c>
      <c r="G2874" t="s">
        <v>859</v>
      </c>
      <c r="H2874" t="s">
        <v>940</v>
      </c>
      <c r="I2874"/>
      <c r="J2874"/>
      <c r="K2874"/>
      <c r="L2874"/>
      <c r="M2874"/>
      <c r="N2874"/>
      <c r="O2874"/>
      <c r="P2874"/>
      <c r="Q2874"/>
      <c r="R2874"/>
      <c r="S2874"/>
      <c r="T2874"/>
      <c r="U2874"/>
      <c r="V2874"/>
      <c r="W2874"/>
      <c r="X2874"/>
      <c r="Y2874"/>
      <c r="Z2874"/>
      <c r="AA2874"/>
      <c r="AB2874"/>
      <c r="AC2874"/>
      <c r="AD2874"/>
      <c r="AE2874"/>
      <c r="AF2874"/>
      <c r="AG2874"/>
      <c r="AH2874"/>
      <c r="AI2874"/>
      <c r="AJ2874"/>
      <c r="AK2874"/>
      <c r="AL2874"/>
      <c r="AM2874"/>
      <c r="AN2874"/>
      <c r="AO2874"/>
      <c r="AP2874"/>
      <c r="AQ2874"/>
      <c r="AR2874"/>
      <c r="AS2874"/>
      <c r="AT2874"/>
      <c r="AU2874"/>
      <c r="AV2874"/>
      <c r="AW2874"/>
      <c r="AX2874"/>
      <c r="AY2874"/>
      <c r="AZ2874"/>
      <c r="BA2874">
        <v>5.6</v>
      </c>
      <c r="BB2874"/>
      <c r="BC2874"/>
      <c r="BD2874">
        <v>4.5999999999999996</v>
      </c>
      <c r="BE2874"/>
      <c r="BF2874"/>
      <c r="BG2874"/>
      <c r="BH2874"/>
      <c r="BI2874"/>
      <c r="BJ2874"/>
      <c r="BK2874"/>
      <c r="BL2874"/>
      <c r="BM2874"/>
      <c r="BN2874"/>
      <c r="BO2874"/>
      <c r="BP2874"/>
      <c r="BQ2874"/>
      <c r="BR2874" t="s">
        <v>67</v>
      </c>
      <c r="BS2874"/>
      <c r="BT2874" t="s">
        <v>95</v>
      </c>
      <c r="BU2874">
        <v>3144</v>
      </c>
      <c r="BV2874"/>
      <c r="BW2874"/>
      <c r="BX2874" s="10"/>
      <c r="BY2874" s="10"/>
      <c r="BZ2874" s="10"/>
    </row>
    <row r="2875" spans="1:78" s="46" customFormat="1" x14ac:dyDescent="0.2">
      <c r="A2875" t="s">
        <v>943</v>
      </c>
      <c r="B2875"/>
      <c r="C2875" t="s">
        <v>1482</v>
      </c>
      <c r="D2875" t="s">
        <v>64</v>
      </c>
      <c r="E2875" t="s">
        <v>859</v>
      </c>
      <c r="F2875" t="s">
        <v>940</v>
      </c>
      <c r="G2875" t="s">
        <v>859</v>
      </c>
      <c r="H2875" t="s">
        <v>940</v>
      </c>
      <c r="I2875"/>
      <c r="J2875"/>
      <c r="K2875"/>
      <c r="L2875"/>
      <c r="M2875"/>
      <c r="N2875"/>
      <c r="O2875"/>
      <c r="P2875"/>
      <c r="Q2875"/>
      <c r="R2875"/>
      <c r="S2875"/>
      <c r="T2875"/>
      <c r="U2875"/>
      <c r="V2875"/>
      <c r="W2875"/>
      <c r="X2875"/>
      <c r="Y2875"/>
      <c r="Z2875"/>
      <c r="AA2875"/>
      <c r="AB2875"/>
      <c r="AC2875"/>
      <c r="AD2875"/>
      <c r="AE2875"/>
      <c r="AF2875"/>
      <c r="AG2875"/>
      <c r="AH2875"/>
      <c r="AI2875"/>
      <c r="AJ2875"/>
      <c r="AK2875"/>
      <c r="AL2875"/>
      <c r="AM2875"/>
      <c r="AN2875"/>
      <c r="AO2875"/>
      <c r="AP2875"/>
      <c r="AQ2875"/>
      <c r="AR2875"/>
      <c r="AS2875"/>
      <c r="AT2875"/>
      <c r="AU2875"/>
      <c r="AV2875"/>
      <c r="AW2875"/>
      <c r="AX2875"/>
      <c r="AY2875"/>
      <c r="AZ2875"/>
      <c r="BA2875">
        <v>5.7</v>
      </c>
      <c r="BB2875"/>
      <c r="BC2875"/>
      <c r="BD2875">
        <v>4.5999999999999996</v>
      </c>
      <c r="BE2875">
        <v>5.5</v>
      </c>
      <c r="BF2875"/>
      <c r="BG2875"/>
      <c r="BH2875">
        <v>3.6</v>
      </c>
      <c r="BI2875"/>
      <c r="BJ2875"/>
      <c r="BK2875"/>
      <c r="BL2875"/>
      <c r="BM2875"/>
      <c r="BN2875"/>
      <c r="BO2875"/>
      <c r="BP2875"/>
      <c r="BQ2875"/>
      <c r="BR2875" t="s">
        <v>67</v>
      </c>
      <c r="BS2875"/>
      <c r="BT2875" t="s">
        <v>95</v>
      </c>
      <c r="BU2875">
        <v>3144</v>
      </c>
      <c r="BV2875" t="s">
        <v>69</v>
      </c>
      <c r="BW2875" t="s">
        <v>95</v>
      </c>
      <c r="BX2875" s="10"/>
      <c r="BY2875" s="10"/>
      <c r="BZ2875" s="10"/>
    </row>
    <row r="2876" spans="1:78" s="46" customFormat="1" x14ac:dyDescent="0.2">
      <c r="A2876" t="s">
        <v>945</v>
      </c>
      <c r="B2876"/>
      <c r="C2876" t="s">
        <v>1482</v>
      </c>
      <c r="D2876" t="s">
        <v>64</v>
      </c>
      <c r="E2876" t="s">
        <v>859</v>
      </c>
      <c r="F2876" t="s">
        <v>944</v>
      </c>
      <c r="G2876" t="s">
        <v>2149</v>
      </c>
      <c r="H2876" t="s">
        <v>944</v>
      </c>
      <c r="I2876" t="b">
        <v>0</v>
      </c>
      <c r="J2876"/>
      <c r="K2876"/>
      <c r="L2876"/>
      <c r="M2876"/>
      <c r="N2876"/>
      <c r="O2876"/>
      <c r="P2876"/>
      <c r="Q2876"/>
      <c r="R2876"/>
      <c r="S2876"/>
      <c r="T2876"/>
      <c r="U2876"/>
      <c r="V2876"/>
      <c r="W2876"/>
      <c r="X2876"/>
      <c r="Y2876"/>
      <c r="Z2876"/>
      <c r="AA2876"/>
      <c r="AB2876"/>
      <c r="AC2876"/>
      <c r="AD2876"/>
      <c r="AE2876"/>
      <c r="AF2876"/>
      <c r="AG2876"/>
      <c r="AH2876"/>
      <c r="AI2876"/>
      <c r="AJ2876"/>
      <c r="AK2876"/>
      <c r="AL2876"/>
      <c r="AM2876"/>
      <c r="AN2876"/>
      <c r="AO2876"/>
      <c r="AP2876"/>
      <c r="AQ2876"/>
      <c r="AR2876"/>
      <c r="AS2876"/>
      <c r="AT2876"/>
      <c r="AU2876"/>
      <c r="AV2876"/>
      <c r="AW2876">
        <v>6.2</v>
      </c>
      <c r="AX2876"/>
      <c r="AY2876"/>
      <c r="AZ2876"/>
      <c r="BA2876">
        <v>6.4</v>
      </c>
      <c r="BB2876"/>
      <c r="BC2876"/>
      <c r="BD2876"/>
      <c r="BE2876">
        <v>6.6</v>
      </c>
      <c r="BF2876"/>
      <c r="BG2876"/>
      <c r="BH2876"/>
      <c r="BI2876"/>
      <c r="BJ2876"/>
      <c r="BK2876"/>
      <c r="BL2876"/>
      <c r="BM2876"/>
      <c r="BN2876"/>
      <c r="BO2876"/>
      <c r="BP2876"/>
      <c r="BQ2876" t="s">
        <v>2150</v>
      </c>
      <c r="BR2876" t="s">
        <v>67</v>
      </c>
      <c r="BS2876" s="1">
        <v>44819</v>
      </c>
      <c r="BT2876" t="s">
        <v>2146</v>
      </c>
      <c r="BU2876">
        <v>9611</v>
      </c>
      <c r="BV2876"/>
      <c r="BW2876"/>
      <c r="BX2876" s="10"/>
      <c r="BY2876" s="10"/>
      <c r="BZ2876" s="10"/>
    </row>
    <row r="2877" spans="1:78" s="46" customFormat="1" x14ac:dyDescent="0.2">
      <c r="A2877" s="11" t="s">
        <v>1700</v>
      </c>
      <c r="B2877" s="11"/>
      <c r="C2877" s="11" t="s">
        <v>1482</v>
      </c>
      <c r="D2877" s="11" t="s">
        <v>64</v>
      </c>
      <c r="E2877" s="11" t="s">
        <v>859</v>
      </c>
      <c r="F2877" s="11" t="s">
        <v>944</v>
      </c>
      <c r="G2877" s="11" t="s">
        <v>859</v>
      </c>
      <c r="H2877" s="11" t="s">
        <v>944</v>
      </c>
      <c r="I2877" s="11"/>
      <c r="J2877" s="11"/>
      <c r="K2877" s="11"/>
      <c r="L2877" s="11"/>
      <c r="M2877" s="11"/>
      <c r="N2877" s="11"/>
      <c r="O2877" s="11"/>
      <c r="P2877" s="11"/>
      <c r="Q2877" s="11"/>
      <c r="R2877" s="11"/>
      <c r="S2877" s="11"/>
      <c r="T2877" s="11"/>
      <c r="U2877" s="11"/>
      <c r="V2877" s="11"/>
      <c r="W2877" s="11"/>
      <c r="X2877" s="11"/>
      <c r="Y2877" s="11"/>
      <c r="Z2877" s="11"/>
      <c r="AA2877" s="11"/>
      <c r="AB2877" s="11"/>
      <c r="AC2877" s="11"/>
      <c r="AD2877" s="11"/>
      <c r="AE2877" s="11"/>
      <c r="AF2877" s="11"/>
      <c r="AG2877" s="11"/>
      <c r="AH2877" s="11"/>
      <c r="AI2877" s="11"/>
      <c r="AJ2877" s="11"/>
      <c r="AK2877" s="11"/>
      <c r="AL2877" s="11"/>
      <c r="AM2877" s="11"/>
      <c r="AN2877" s="11"/>
      <c r="AO2877" s="11"/>
      <c r="AP2877" s="11"/>
      <c r="AQ2877" s="11"/>
      <c r="AR2877" s="11"/>
      <c r="AS2877" s="11"/>
      <c r="AT2877" s="11"/>
      <c r="AU2877" s="11"/>
      <c r="AV2877" s="11"/>
      <c r="AW2877" s="11"/>
      <c r="AX2877" s="11"/>
      <c r="AY2877" s="11"/>
      <c r="AZ2877" s="11"/>
      <c r="BA2877" s="11"/>
      <c r="BB2877" s="11"/>
      <c r="BC2877" s="11"/>
      <c r="BD2877" s="11"/>
      <c r="BE2877" s="11"/>
      <c r="BF2877" s="11"/>
      <c r="BG2877" s="11"/>
      <c r="BH2877" s="11"/>
      <c r="BI2877" s="11"/>
      <c r="BJ2877" s="11"/>
      <c r="BK2877" s="11"/>
      <c r="BL2877" s="11"/>
      <c r="BM2877" s="11"/>
      <c r="BN2877" s="11"/>
      <c r="BO2877" s="11"/>
      <c r="BP2877" s="11"/>
      <c r="BQ2877" s="11"/>
      <c r="BR2877" s="11"/>
      <c r="BS2877" s="11"/>
      <c r="BT2877" s="11"/>
      <c r="BU2877" s="11"/>
      <c r="BV2877" s="11"/>
      <c r="BW2877" s="11"/>
      <c r="BX2877" s="10"/>
      <c r="BY2877" s="10"/>
      <c r="BZ2877" s="10"/>
    </row>
    <row r="2878" spans="1:78" s="46" customFormat="1" x14ac:dyDescent="0.2">
      <c r="A2878" t="s">
        <v>945</v>
      </c>
      <c r="B2878" t="s">
        <v>322</v>
      </c>
      <c r="C2878" t="s">
        <v>1482</v>
      </c>
      <c r="D2878" t="s">
        <v>64</v>
      </c>
      <c r="E2878" t="s">
        <v>859</v>
      </c>
      <c r="F2878" t="s">
        <v>944</v>
      </c>
      <c r="G2878" t="s">
        <v>859</v>
      </c>
      <c r="H2878" t="s">
        <v>944</v>
      </c>
      <c r="I2878" t="b">
        <v>0</v>
      </c>
      <c r="J2878"/>
      <c r="K2878"/>
      <c r="L2878"/>
      <c r="M2878"/>
      <c r="N2878"/>
      <c r="O2878"/>
      <c r="P2878"/>
      <c r="Q2878"/>
      <c r="R2878"/>
      <c r="S2878"/>
      <c r="T2878"/>
      <c r="U2878"/>
      <c r="V2878"/>
      <c r="W2878"/>
      <c r="X2878"/>
      <c r="Y2878"/>
      <c r="Z2878"/>
      <c r="AA2878"/>
      <c r="AB2878"/>
      <c r="AC2878"/>
      <c r="AD2878"/>
      <c r="AE2878"/>
      <c r="AF2878"/>
      <c r="AG2878"/>
      <c r="AH2878"/>
      <c r="AI2878"/>
      <c r="AJ2878"/>
      <c r="AK2878"/>
      <c r="AL2878"/>
      <c r="AM2878"/>
      <c r="AN2878"/>
      <c r="AO2878"/>
      <c r="AP2878"/>
      <c r="AQ2878"/>
      <c r="AR2878"/>
      <c r="AS2878"/>
      <c r="AT2878"/>
      <c r="AU2878"/>
      <c r="AV2878"/>
      <c r="AW2878">
        <v>6.2</v>
      </c>
      <c r="AX2878"/>
      <c r="AY2878"/>
      <c r="AZ2878">
        <v>4.5</v>
      </c>
      <c r="BA2878">
        <v>6.4</v>
      </c>
      <c r="BB2878"/>
      <c r="BC2878"/>
      <c r="BD2878">
        <v>4.9000000000000004</v>
      </c>
      <c r="BE2878">
        <v>6.6</v>
      </c>
      <c r="BF2878"/>
      <c r="BG2878"/>
      <c r="BH2878">
        <v>4.3</v>
      </c>
      <c r="BI2878"/>
      <c r="BJ2878"/>
      <c r="BK2878"/>
      <c r="BL2878"/>
      <c r="BM2878"/>
      <c r="BN2878"/>
      <c r="BO2878"/>
      <c r="BP2878"/>
      <c r="BQ2878" t="s">
        <v>2151</v>
      </c>
      <c r="BR2878" t="s">
        <v>67</v>
      </c>
      <c r="BS2878" s="1">
        <v>44819</v>
      </c>
      <c r="BT2878" t="s">
        <v>2143</v>
      </c>
      <c r="BU2878">
        <v>1637</v>
      </c>
      <c r="BV2878"/>
      <c r="BW2878"/>
      <c r="BX2878"/>
      <c r="BY2878"/>
      <c r="BZ2878"/>
    </row>
    <row r="2879" spans="1:78" s="46" customFormat="1" x14ac:dyDescent="0.2">
      <c r="A2879" t="s">
        <v>945</v>
      </c>
      <c r="B2879"/>
      <c r="C2879" t="s">
        <v>1482</v>
      </c>
      <c r="D2879" t="s">
        <v>64</v>
      </c>
      <c r="E2879" t="s">
        <v>859</v>
      </c>
      <c r="F2879" t="s">
        <v>944</v>
      </c>
      <c r="G2879" t="s">
        <v>946</v>
      </c>
      <c r="H2879" t="s">
        <v>944</v>
      </c>
      <c r="I2879"/>
      <c r="J2879"/>
      <c r="K2879"/>
      <c r="L2879"/>
      <c r="M2879"/>
      <c r="N2879"/>
      <c r="O2879"/>
      <c r="P2879"/>
      <c r="Q2879"/>
      <c r="R2879"/>
      <c r="S2879"/>
      <c r="T2879"/>
      <c r="U2879"/>
      <c r="V2879"/>
      <c r="W2879"/>
      <c r="X2879"/>
      <c r="Y2879"/>
      <c r="Z2879"/>
      <c r="AA2879"/>
      <c r="AB2879"/>
      <c r="AC2879"/>
      <c r="AD2879"/>
      <c r="AE2879"/>
      <c r="AF2879"/>
      <c r="AG2879"/>
      <c r="AH2879"/>
      <c r="AI2879"/>
      <c r="AJ2879"/>
      <c r="AK2879"/>
      <c r="AL2879"/>
      <c r="AM2879"/>
      <c r="AN2879"/>
      <c r="AO2879"/>
      <c r="AP2879"/>
      <c r="AQ2879"/>
      <c r="AR2879"/>
      <c r="AS2879"/>
      <c r="AT2879"/>
      <c r="AU2879"/>
      <c r="AV2879"/>
      <c r="AW2879">
        <v>6.2</v>
      </c>
      <c r="AX2879">
        <v>3.8</v>
      </c>
      <c r="AY2879">
        <v>4.5</v>
      </c>
      <c r="AZ2879">
        <v>4.5</v>
      </c>
      <c r="BA2879">
        <v>6.4</v>
      </c>
      <c r="BB2879"/>
      <c r="BC2879"/>
      <c r="BD2879">
        <v>4.9000000000000004</v>
      </c>
      <c r="BE2879">
        <v>6.6</v>
      </c>
      <c r="BF2879"/>
      <c r="BG2879"/>
      <c r="BH2879">
        <v>4.3</v>
      </c>
      <c r="BI2879"/>
      <c r="BJ2879"/>
      <c r="BK2879"/>
      <c r="BL2879"/>
      <c r="BM2879"/>
      <c r="BN2879"/>
      <c r="BO2879"/>
      <c r="BP2879"/>
      <c r="BQ2879"/>
      <c r="BR2879" t="s">
        <v>67</v>
      </c>
      <c r="BS2879"/>
      <c r="BT2879" t="s">
        <v>213</v>
      </c>
      <c r="BU2879">
        <v>1609</v>
      </c>
      <c r="BV2879" t="s">
        <v>60</v>
      </c>
      <c r="BW2879" t="s">
        <v>213</v>
      </c>
      <c r="BX2879" s="10"/>
      <c r="BY2879" s="10"/>
      <c r="BZ2879" s="10"/>
    </row>
    <row r="2880" spans="1:78" s="46" customFormat="1" x14ac:dyDescent="0.2">
      <c r="A2880" t="s">
        <v>947</v>
      </c>
      <c r="B2880"/>
      <c r="C2880" t="s">
        <v>1482</v>
      </c>
      <c r="D2880" t="s">
        <v>64</v>
      </c>
      <c r="E2880" t="s">
        <v>859</v>
      </c>
      <c r="F2880" t="s">
        <v>944</v>
      </c>
      <c r="G2880" t="s">
        <v>946</v>
      </c>
      <c r="H2880" t="s">
        <v>944</v>
      </c>
      <c r="I2880"/>
      <c r="J2880"/>
      <c r="K2880"/>
      <c r="L2880"/>
      <c r="M2880"/>
      <c r="N2880"/>
      <c r="O2880"/>
      <c r="P2880"/>
      <c r="Q2880"/>
      <c r="R2880"/>
      <c r="S2880"/>
      <c r="T2880"/>
      <c r="U2880"/>
      <c r="V2880"/>
      <c r="W2880"/>
      <c r="X2880"/>
      <c r="Y2880"/>
      <c r="Z2880"/>
      <c r="AA2880"/>
      <c r="AB2880"/>
      <c r="AC2880"/>
      <c r="AD2880"/>
      <c r="AE2880"/>
      <c r="AF2880"/>
      <c r="AG2880"/>
      <c r="AH2880"/>
      <c r="AI2880"/>
      <c r="AJ2880"/>
      <c r="AK2880"/>
      <c r="AL2880"/>
      <c r="AM2880"/>
      <c r="AN2880"/>
      <c r="AO2880">
        <v>4</v>
      </c>
      <c r="AP2880"/>
      <c r="AQ2880"/>
      <c r="AR2880">
        <v>2.4</v>
      </c>
      <c r="AS2880">
        <v>4.5</v>
      </c>
      <c r="AT2880"/>
      <c r="AU2880"/>
      <c r="AV2880">
        <v>2.9</v>
      </c>
      <c r="AW2880"/>
      <c r="AX2880"/>
      <c r="AY2880"/>
      <c r="AZ2880"/>
      <c r="BA2880"/>
      <c r="BB2880"/>
      <c r="BC2880"/>
      <c r="BD2880"/>
      <c r="BE2880"/>
      <c r="BF2880"/>
      <c r="BG2880"/>
      <c r="BH2880"/>
      <c r="BI2880"/>
      <c r="BJ2880"/>
      <c r="BK2880"/>
      <c r="BL2880"/>
      <c r="BM2880"/>
      <c r="BN2880"/>
      <c r="BO2880"/>
      <c r="BP2880"/>
      <c r="BQ2880"/>
      <c r="BR2880" t="s">
        <v>67</v>
      </c>
      <c r="BS2880"/>
      <c r="BT2880" t="s">
        <v>213</v>
      </c>
      <c r="BU2880">
        <v>1609</v>
      </c>
      <c r="BV2880" t="s">
        <v>60</v>
      </c>
      <c r="BW2880" t="s">
        <v>213</v>
      </c>
      <c r="BX2880" s="10"/>
      <c r="BY2880" s="10"/>
      <c r="BZ2880" s="10"/>
    </row>
    <row r="2881" spans="1:78" s="46" customFormat="1" x14ac:dyDescent="0.2">
      <c r="A2881" t="s">
        <v>2388</v>
      </c>
      <c r="B2881"/>
      <c r="C2881" t="s">
        <v>1482</v>
      </c>
      <c r="D2881" t="s">
        <v>64</v>
      </c>
      <c r="E2881" t="s">
        <v>859</v>
      </c>
      <c r="F2881" t="s">
        <v>267</v>
      </c>
      <c r="G2881" t="s">
        <v>859</v>
      </c>
      <c r="H2881" t="s">
        <v>267</v>
      </c>
      <c r="I2881"/>
      <c r="J2881"/>
      <c r="K2881"/>
      <c r="L2881"/>
      <c r="M2881"/>
      <c r="N2881"/>
      <c r="O2881"/>
      <c r="P2881"/>
      <c r="Q2881"/>
      <c r="R2881"/>
      <c r="S2881"/>
      <c r="T2881"/>
      <c r="U2881"/>
      <c r="V2881"/>
      <c r="W2881"/>
      <c r="X2881"/>
      <c r="Y2881">
        <v>5</v>
      </c>
      <c r="Z2881"/>
      <c r="AA2881"/>
      <c r="AB2881">
        <v>6.55</v>
      </c>
      <c r="AC2881"/>
      <c r="AD2881"/>
      <c r="AE2881"/>
      <c r="AF2881"/>
      <c r="AG2881"/>
      <c r="AH2881"/>
      <c r="AI2881"/>
      <c r="AJ2881"/>
      <c r="AK2881"/>
      <c r="AL2881"/>
      <c r="AM2881"/>
      <c r="AN2881"/>
      <c r="AO2881"/>
      <c r="AP2881"/>
      <c r="AQ2881"/>
      <c r="AR2881"/>
      <c r="AS2881"/>
      <c r="AT2881"/>
      <c r="AU2881"/>
      <c r="AV2881"/>
      <c r="AW2881"/>
      <c r="AX2881"/>
      <c r="AY2881"/>
      <c r="AZ2881"/>
      <c r="BA2881"/>
      <c r="BB2881"/>
      <c r="BC2881"/>
      <c r="BD2881"/>
      <c r="BE2881"/>
      <c r="BF2881"/>
      <c r="BG2881"/>
      <c r="BH2881"/>
      <c r="BI2881"/>
      <c r="BJ2881"/>
      <c r="BK2881"/>
      <c r="BL2881"/>
      <c r="BM2881"/>
      <c r="BN2881"/>
      <c r="BO2881"/>
      <c r="BP2881"/>
      <c r="BQ2881" t="s">
        <v>2389</v>
      </c>
      <c r="BR2881" t="s">
        <v>67</v>
      </c>
      <c r="BS2881" s="1">
        <v>44824</v>
      </c>
      <c r="BT2881" t="s">
        <v>2329</v>
      </c>
      <c r="BU2881">
        <v>2930</v>
      </c>
      <c r="BV2881"/>
      <c r="BW2881"/>
      <c r="BX2881" s="10"/>
      <c r="BY2881" s="10"/>
      <c r="BZ2881" s="10"/>
    </row>
    <row r="2882" spans="1:78" s="46" customFormat="1" x14ac:dyDescent="0.2">
      <c r="A2882" t="s">
        <v>2387</v>
      </c>
      <c r="B2882"/>
      <c r="C2882" t="s">
        <v>1482</v>
      </c>
      <c r="D2882" t="s">
        <v>64</v>
      </c>
      <c r="E2882" t="s">
        <v>859</v>
      </c>
      <c r="F2882" t="s">
        <v>267</v>
      </c>
      <c r="G2882" t="s">
        <v>859</v>
      </c>
      <c r="H2882" t="s">
        <v>267</v>
      </c>
      <c r="I2882"/>
      <c r="J2882"/>
      <c r="K2882"/>
      <c r="L2882"/>
      <c r="M2882"/>
      <c r="N2882"/>
      <c r="O2882"/>
      <c r="P2882"/>
      <c r="Q2882"/>
      <c r="R2882"/>
      <c r="S2882"/>
      <c r="T2882"/>
      <c r="U2882"/>
      <c r="V2882"/>
      <c r="W2882"/>
      <c r="X2882"/>
      <c r="Y2882"/>
      <c r="Z2882"/>
      <c r="AA2882"/>
      <c r="AB2882"/>
      <c r="AC2882"/>
      <c r="AD2882"/>
      <c r="AE2882"/>
      <c r="AF2882"/>
      <c r="AG2882"/>
      <c r="AH2882"/>
      <c r="AI2882"/>
      <c r="AJ2882"/>
      <c r="AK2882"/>
      <c r="AL2882"/>
      <c r="AM2882"/>
      <c r="AN2882"/>
      <c r="AO2882"/>
      <c r="AP2882"/>
      <c r="AQ2882"/>
      <c r="AR2882"/>
      <c r="AS2882"/>
      <c r="AT2882"/>
      <c r="AU2882"/>
      <c r="AV2882"/>
      <c r="AW2882"/>
      <c r="AX2882"/>
      <c r="AY2882"/>
      <c r="AZ2882"/>
      <c r="BA2882"/>
      <c r="BB2882"/>
      <c r="BC2882"/>
      <c r="BD2882"/>
      <c r="BE2882">
        <v>5.6</v>
      </c>
      <c r="BF2882"/>
      <c r="BG2882"/>
      <c r="BH2882">
        <v>3.75</v>
      </c>
      <c r="BI2882"/>
      <c r="BJ2882"/>
      <c r="BK2882"/>
      <c r="BL2882"/>
      <c r="BM2882"/>
      <c r="BN2882"/>
      <c r="BO2882"/>
      <c r="BP2882"/>
      <c r="BQ2882"/>
      <c r="BR2882" t="s">
        <v>67</v>
      </c>
      <c r="BS2882" s="1">
        <v>44824</v>
      </c>
      <c r="BT2882" t="s">
        <v>2329</v>
      </c>
      <c r="BU2882">
        <v>2930</v>
      </c>
      <c r="BV2882"/>
      <c r="BW2882"/>
      <c r="BX2882" s="10"/>
      <c r="BY2882" s="10"/>
      <c r="BZ2882" s="10"/>
    </row>
    <row r="2883" spans="1:78" s="46" customFormat="1" x14ac:dyDescent="0.2">
      <c r="A2883" t="s">
        <v>2136</v>
      </c>
      <c r="B2883"/>
      <c r="C2883" t="s">
        <v>1482</v>
      </c>
      <c r="D2883" t="s">
        <v>64</v>
      </c>
      <c r="E2883" t="s">
        <v>859</v>
      </c>
      <c r="F2883" t="s">
        <v>267</v>
      </c>
      <c r="G2883" t="s">
        <v>859</v>
      </c>
      <c r="H2883" t="s">
        <v>267</v>
      </c>
      <c r="I2883"/>
      <c r="J2883"/>
      <c r="K2883"/>
      <c r="L2883"/>
      <c r="M2883"/>
      <c r="N2883"/>
      <c r="O2883"/>
      <c r="P2883"/>
      <c r="Q2883"/>
      <c r="R2883"/>
      <c r="S2883"/>
      <c r="T2883"/>
      <c r="U2883"/>
      <c r="V2883"/>
      <c r="W2883"/>
      <c r="X2883"/>
      <c r="Y2883"/>
      <c r="Z2883"/>
      <c r="AA2883"/>
      <c r="AB2883"/>
      <c r="AC2883"/>
      <c r="AD2883"/>
      <c r="AE2883"/>
      <c r="AF2883"/>
      <c r="AG2883"/>
      <c r="AH2883"/>
      <c r="AI2883"/>
      <c r="AJ2883"/>
      <c r="AK2883">
        <v>4.9000000000000004</v>
      </c>
      <c r="AL2883"/>
      <c r="AM2883"/>
      <c r="AN2883">
        <v>3.7</v>
      </c>
      <c r="AO2883">
        <v>5.5</v>
      </c>
      <c r="AP2883"/>
      <c r="AQ2883"/>
      <c r="AR2883">
        <v>4.0999999999999996</v>
      </c>
      <c r="AS2883">
        <v>5.4</v>
      </c>
      <c r="AT2883"/>
      <c r="AU2883"/>
      <c r="AV2883">
        <v>4.5999999999999996</v>
      </c>
      <c r="AW2883">
        <v>6.7</v>
      </c>
      <c r="AX2883"/>
      <c r="AY2883"/>
      <c r="AZ2883">
        <v>5.2</v>
      </c>
      <c r="BA2883">
        <v>7.5</v>
      </c>
      <c r="BB2883"/>
      <c r="BC2883"/>
      <c r="BD2883">
        <v>6.3</v>
      </c>
      <c r="BE2883">
        <v>8.5</v>
      </c>
      <c r="BF2883"/>
      <c r="BG2883"/>
      <c r="BH2883">
        <v>5.5</v>
      </c>
      <c r="BI2883"/>
      <c r="BJ2883"/>
      <c r="BK2883"/>
      <c r="BL2883"/>
      <c r="BM2883"/>
      <c r="BN2883"/>
      <c r="BO2883"/>
      <c r="BP2883"/>
      <c r="BQ2883"/>
      <c r="BR2883" t="s">
        <v>67</v>
      </c>
      <c r="BS2883" s="1">
        <v>44819</v>
      </c>
      <c r="BT2883" t="s">
        <v>2143</v>
      </c>
      <c r="BU2883">
        <v>1637</v>
      </c>
      <c r="BV2883"/>
      <c r="BW2883"/>
      <c r="BX2883" s="10"/>
      <c r="BY2883" s="10"/>
      <c r="BZ2883" s="10"/>
    </row>
    <row r="2884" spans="1:78" s="46" customFormat="1" x14ac:dyDescent="0.2">
      <c r="A2884" s="11" t="s">
        <v>1700</v>
      </c>
      <c r="B2884" s="11"/>
      <c r="C2884" s="11" t="s">
        <v>1482</v>
      </c>
      <c r="D2884" s="11" t="s">
        <v>64</v>
      </c>
      <c r="E2884" s="11" t="s">
        <v>859</v>
      </c>
      <c r="F2884" s="11" t="s">
        <v>1548</v>
      </c>
      <c r="G2884" s="11" t="s">
        <v>859</v>
      </c>
      <c r="H2884" s="11" t="s">
        <v>1548</v>
      </c>
      <c r="I2884" s="11"/>
      <c r="J2884" s="11"/>
      <c r="K2884" s="11"/>
      <c r="L2884" s="11"/>
      <c r="M2884" s="11"/>
      <c r="N2884" s="11"/>
      <c r="O2884" s="11"/>
      <c r="P2884" s="11"/>
      <c r="Q2884" s="11"/>
      <c r="R2884" s="11"/>
      <c r="S2884" s="11"/>
      <c r="T2884" s="11"/>
      <c r="U2884" s="11"/>
      <c r="V2884" s="11"/>
      <c r="W2884" s="11"/>
      <c r="X2884" s="11"/>
      <c r="Y2884" s="11"/>
      <c r="Z2884" s="11"/>
      <c r="AA2884" s="11"/>
      <c r="AB2884" s="11"/>
      <c r="AC2884" s="11"/>
      <c r="AD2884" s="11"/>
      <c r="AE2884" s="11"/>
      <c r="AF2884" s="11"/>
      <c r="AG2884" s="11"/>
      <c r="AH2884" s="11"/>
      <c r="AI2884" s="11"/>
      <c r="AJ2884" s="11"/>
      <c r="AK2884" s="11"/>
      <c r="AL2884" s="11"/>
      <c r="AM2884" s="11"/>
      <c r="AN2884" s="11"/>
      <c r="AO2884" s="11"/>
      <c r="AP2884" s="11"/>
      <c r="AQ2884" s="11"/>
      <c r="AR2884" s="11"/>
      <c r="AS2884" s="11"/>
      <c r="AT2884" s="11"/>
      <c r="AU2884" s="11"/>
      <c r="AV2884" s="11"/>
      <c r="AW2884" s="11"/>
      <c r="AX2884" s="11"/>
      <c r="AY2884" s="11"/>
      <c r="AZ2884" s="11"/>
      <c r="BA2884" s="11"/>
      <c r="BB2884" s="11"/>
      <c r="BC2884" s="11"/>
      <c r="BD2884" s="11"/>
      <c r="BE2884" s="11"/>
      <c r="BF2884" s="11"/>
      <c r="BG2884" s="11"/>
      <c r="BH2884" s="11"/>
      <c r="BI2884" s="11"/>
      <c r="BJ2884" s="11"/>
      <c r="BK2884" s="11"/>
      <c r="BL2884" s="11"/>
      <c r="BM2884" s="11"/>
      <c r="BN2884" s="11"/>
      <c r="BO2884" s="11"/>
      <c r="BP2884" s="11"/>
      <c r="BQ2884" s="11"/>
      <c r="BR2884" s="11"/>
      <c r="BS2884" s="11"/>
      <c r="BT2884" s="11"/>
      <c r="BU2884" s="11"/>
      <c r="BV2884" s="11"/>
      <c r="BW2884" s="11"/>
      <c r="BX2884" s="10"/>
      <c r="BY2884" s="10"/>
      <c r="BZ2884" s="10"/>
    </row>
    <row r="2885" spans="1:78" s="46" customFormat="1" x14ac:dyDescent="0.2">
      <c r="A2885" t="s">
        <v>2430</v>
      </c>
      <c r="B2885"/>
      <c r="C2885" t="s">
        <v>1482</v>
      </c>
      <c r="D2885" t="s">
        <v>64</v>
      </c>
      <c r="E2885" t="s">
        <v>859</v>
      </c>
      <c r="F2885" t="s">
        <v>1548</v>
      </c>
      <c r="G2885" t="s">
        <v>859</v>
      </c>
      <c r="H2885" t="s">
        <v>1548</v>
      </c>
      <c r="I2885"/>
      <c r="J2885"/>
      <c r="K2885"/>
      <c r="L2885"/>
      <c r="M2885"/>
      <c r="N2885"/>
      <c r="O2885"/>
      <c r="P2885"/>
      <c r="Q2885"/>
      <c r="R2885"/>
      <c r="S2885"/>
      <c r="T2885"/>
      <c r="U2885"/>
      <c r="V2885"/>
      <c r="W2885"/>
      <c r="X2885"/>
      <c r="Y2885"/>
      <c r="Z2885"/>
      <c r="AA2885"/>
      <c r="AB2885"/>
      <c r="AC2885">
        <v>4.54</v>
      </c>
      <c r="AD2885"/>
      <c r="AE2885"/>
      <c r="AF2885">
        <v>5.19</v>
      </c>
      <c r="AG2885"/>
      <c r="AH2885"/>
      <c r="AI2885"/>
      <c r="AJ2885"/>
      <c r="AK2885"/>
      <c r="AL2885"/>
      <c r="AM2885"/>
      <c r="AN2885"/>
      <c r="AO2885"/>
      <c r="AP2885"/>
      <c r="AQ2885"/>
      <c r="AR2885"/>
      <c r="AS2885"/>
      <c r="AT2885"/>
      <c r="AU2885"/>
      <c r="AV2885"/>
      <c r="AW2885"/>
      <c r="AX2885"/>
      <c r="AY2885"/>
      <c r="AZ2885"/>
      <c r="BA2885"/>
      <c r="BB2885"/>
      <c r="BC2885"/>
      <c r="BD2885"/>
      <c r="BE2885"/>
      <c r="BF2885"/>
      <c r="BG2885"/>
      <c r="BH2885"/>
      <c r="BI2885"/>
      <c r="BJ2885"/>
      <c r="BK2885"/>
      <c r="BL2885"/>
      <c r="BM2885"/>
      <c r="BN2885"/>
      <c r="BO2885"/>
      <c r="BP2885"/>
      <c r="BQ2885"/>
      <c r="BR2885" t="s">
        <v>67</v>
      </c>
      <c r="BS2885" s="1">
        <v>44825</v>
      </c>
      <c r="BT2885" t="s">
        <v>2426</v>
      </c>
      <c r="BU2885">
        <v>79420</v>
      </c>
      <c r="BV2885"/>
      <c r="BW2885"/>
      <c r="BX2885"/>
      <c r="BY2885"/>
      <c r="BZ2885"/>
    </row>
    <row r="2886" spans="1:78" s="46" customFormat="1" x14ac:dyDescent="0.2">
      <c r="A2886" t="s">
        <v>2429</v>
      </c>
      <c r="B2886"/>
      <c r="C2886" t="s">
        <v>1482</v>
      </c>
      <c r="D2886" t="s">
        <v>64</v>
      </c>
      <c r="E2886" t="s">
        <v>859</v>
      </c>
      <c r="F2886" t="s">
        <v>1548</v>
      </c>
      <c r="G2886" t="s">
        <v>859</v>
      </c>
      <c r="H2886" t="s">
        <v>1548</v>
      </c>
      <c r="I2886"/>
      <c r="J2886"/>
      <c r="K2886"/>
      <c r="L2886"/>
      <c r="M2886"/>
      <c r="N2886"/>
      <c r="O2886"/>
      <c r="P2886"/>
      <c r="Q2886"/>
      <c r="R2886"/>
      <c r="S2886"/>
      <c r="T2886"/>
      <c r="U2886"/>
      <c r="V2886"/>
      <c r="W2886"/>
      <c r="X2886"/>
      <c r="Y2886"/>
      <c r="Z2886"/>
      <c r="AA2886"/>
      <c r="AB2886"/>
      <c r="AC2886"/>
      <c r="AD2886"/>
      <c r="AE2886"/>
      <c r="AF2886"/>
      <c r="AG2886"/>
      <c r="AH2886"/>
      <c r="AI2886"/>
      <c r="AJ2886"/>
      <c r="AK2886"/>
      <c r="AL2886"/>
      <c r="AM2886"/>
      <c r="AN2886"/>
      <c r="AO2886"/>
      <c r="AP2886"/>
      <c r="AQ2886"/>
      <c r="AR2886"/>
      <c r="AS2886"/>
      <c r="AT2886"/>
      <c r="AU2886"/>
      <c r="AV2886">
        <v>2.79</v>
      </c>
      <c r="AW2886" s="5"/>
      <c r="AX2886" s="5"/>
      <c r="AY2886" s="5">
        <v>2.93</v>
      </c>
      <c r="AZ2886" s="5"/>
      <c r="BA2886">
        <v>4.41</v>
      </c>
      <c r="BB2886">
        <v>3.15</v>
      </c>
      <c r="BC2886">
        <v>3.22</v>
      </c>
      <c r="BD2886">
        <v>3.22</v>
      </c>
      <c r="BE2886"/>
      <c r="BF2886"/>
      <c r="BG2886"/>
      <c r="BH2886"/>
      <c r="BI2886"/>
      <c r="BJ2886"/>
      <c r="BK2886"/>
      <c r="BL2886"/>
      <c r="BM2886"/>
      <c r="BN2886"/>
      <c r="BO2886"/>
      <c r="BP2886"/>
      <c r="BQ2886" t="s">
        <v>2433</v>
      </c>
      <c r="BR2886" t="s">
        <v>67</v>
      </c>
      <c r="BS2886" s="1">
        <v>44825</v>
      </c>
      <c r="BT2886" t="s">
        <v>2426</v>
      </c>
      <c r="BU2886">
        <v>79420</v>
      </c>
      <c r="BV2886" t="s">
        <v>60</v>
      </c>
      <c r="BW2886" t="s">
        <v>2426</v>
      </c>
      <c r="BX2886"/>
      <c r="BY2886"/>
      <c r="BZ2886"/>
    </row>
    <row r="2887" spans="1:78" s="46" customFormat="1" x14ac:dyDescent="0.2">
      <c r="A2887" t="s">
        <v>2147</v>
      </c>
      <c r="B2887" t="s">
        <v>322</v>
      </c>
      <c r="C2887" t="s">
        <v>1482</v>
      </c>
      <c r="D2887" t="s">
        <v>64</v>
      </c>
      <c r="E2887" t="s">
        <v>859</v>
      </c>
      <c r="F2887" t="s">
        <v>1548</v>
      </c>
      <c r="G2887" t="s">
        <v>859</v>
      </c>
      <c r="H2887" t="s">
        <v>1548</v>
      </c>
      <c r="I2887" t="b">
        <v>0</v>
      </c>
      <c r="J2887"/>
      <c r="K2887"/>
      <c r="L2887"/>
      <c r="M2887"/>
      <c r="N2887"/>
      <c r="O2887"/>
      <c r="P2887"/>
      <c r="Q2887"/>
      <c r="R2887"/>
      <c r="S2887"/>
      <c r="T2887"/>
      <c r="U2887"/>
      <c r="V2887"/>
      <c r="W2887"/>
      <c r="X2887"/>
      <c r="Y2887"/>
      <c r="Z2887"/>
      <c r="AA2887"/>
      <c r="AB2887"/>
      <c r="AC2887">
        <v>4.62</v>
      </c>
      <c r="AD2887"/>
      <c r="AE2887"/>
      <c r="AF2887">
        <v>5.5</v>
      </c>
      <c r="AG2887"/>
      <c r="AH2887"/>
      <c r="AI2887"/>
      <c r="AJ2887"/>
      <c r="AK2887"/>
      <c r="AL2887"/>
      <c r="AM2887"/>
      <c r="AN2887"/>
      <c r="AO2887"/>
      <c r="AP2887"/>
      <c r="AQ2887"/>
      <c r="AR2887"/>
      <c r="AS2887"/>
      <c r="AT2887"/>
      <c r="AU2887"/>
      <c r="AV2887"/>
      <c r="AW2887"/>
      <c r="AX2887"/>
      <c r="AY2887"/>
      <c r="AZ2887"/>
      <c r="BA2887"/>
      <c r="BB2887"/>
      <c r="BC2887"/>
      <c r="BD2887"/>
      <c r="BE2887"/>
      <c r="BF2887"/>
      <c r="BG2887"/>
      <c r="BH2887"/>
      <c r="BI2887"/>
      <c r="BJ2887"/>
      <c r="BK2887"/>
      <c r="BL2887"/>
      <c r="BM2887"/>
      <c r="BN2887"/>
      <c r="BO2887"/>
      <c r="BP2887"/>
      <c r="BQ2887"/>
      <c r="BR2887" t="s">
        <v>67</v>
      </c>
      <c r="BS2887" s="1">
        <v>44825</v>
      </c>
      <c r="BT2887" t="s">
        <v>2426</v>
      </c>
      <c r="BU2887">
        <v>79420</v>
      </c>
      <c r="BV2887"/>
      <c r="BW2887"/>
      <c r="BX2887" s="10"/>
      <c r="BY2887" s="10"/>
      <c r="BZ2887" s="10"/>
    </row>
    <row r="2888" spans="1:78" s="46" customFormat="1" x14ac:dyDescent="0.2">
      <c r="A2888" t="s">
        <v>2147</v>
      </c>
      <c r="B2888"/>
      <c r="C2888" t="s">
        <v>1482</v>
      </c>
      <c r="D2888" t="s">
        <v>64</v>
      </c>
      <c r="E2888" t="s">
        <v>859</v>
      </c>
      <c r="F2888" t="s">
        <v>1548</v>
      </c>
      <c r="G2888" s="13" t="s">
        <v>859</v>
      </c>
      <c r="H2888" t="s">
        <v>1548</v>
      </c>
      <c r="I2888"/>
      <c r="J2888"/>
      <c r="K2888"/>
      <c r="L2888"/>
      <c r="M2888"/>
      <c r="N2888"/>
      <c r="O2888"/>
      <c r="P2888"/>
      <c r="Q2888"/>
      <c r="R2888"/>
      <c r="S2888"/>
      <c r="T2888"/>
      <c r="U2888">
        <v>3.3</v>
      </c>
      <c r="V2888"/>
      <c r="W2888"/>
      <c r="X2888">
        <v>4.0999999999999996</v>
      </c>
      <c r="Y2888">
        <v>4.4000000000000004</v>
      </c>
      <c r="Z2888"/>
      <c r="AA2888"/>
      <c r="AB2888">
        <v>4.58</v>
      </c>
      <c r="AC2888">
        <v>4.62</v>
      </c>
      <c r="AD2888"/>
      <c r="AE2888"/>
      <c r="AF2888">
        <v>5.5</v>
      </c>
      <c r="AG2888">
        <v>3.44</v>
      </c>
      <c r="AH2888"/>
      <c r="AI2888"/>
      <c r="AJ2888">
        <v>4.8899999999999997</v>
      </c>
      <c r="AK2888"/>
      <c r="AL2888"/>
      <c r="AM2888"/>
      <c r="AN2888"/>
      <c r="AO2888"/>
      <c r="AP2888"/>
      <c r="AQ2888"/>
      <c r="AR2888"/>
      <c r="AS2888"/>
      <c r="AT2888"/>
      <c r="AU2888"/>
      <c r="AV2888"/>
      <c r="AW2888"/>
      <c r="AX2888"/>
      <c r="AY2888"/>
      <c r="AZ2888"/>
      <c r="BA2888"/>
      <c r="BB2888"/>
      <c r="BC2888"/>
      <c r="BD2888"/>
      <c r="BE2888"/>
      <c r="BF2888"/>
      <c r="BG2888"/>
      <c r="BH2888"/>
      <c r="BI2888"/>
      <c r="BJ2888"/>
      <c r="BK2888"/>
      <c r="BL2888"/>
      <c r="BM2888"/>
      <c r="BN2888"/>
      <c r="BO2888"/>
      <c r="BP2888"/>
      <c r="BQ2888" t="s">
        <v>2145</v>
      </c>
      <c r="BR2888" t="s">
        <v>67</v>
      </c>
      <c r="BS2888" s="1">
        <v>44819</v>
      </c>
      <c r="BT2888" t="s">
        <v>2146</v>
      </c>
      <c r="BU2888">
        <v>9611</v>
      </c>
      <c r="BV2888" t="s">
        <v>60</v>
      </c>
      <c r="BW2888" t="s">
        <v>2146</v>
      </c>
      <c r="BX2888" s="10"/>
      <c r="BY2888" s="10"/>
      <c r="BZ2888" s="10"/>
    </row>
    <row r="2889" spans="1:78" s="46" customFormat="1" x14ac:dyDescent="0.2">
      <c r="A2889" t="s">
        <v>2431</v>
      </c>
      <c r="B2889"/>
      <c r="C2889" t="s">
        <v>1482</v>
      </c>
      <c r="D2889" t="s">
        <v>64</v>
      </c>
      <c r="E2889" t="s">
        <v>859</v>
      </c>
      <c r="F2889" t="s">
        <v>1548</v>
      </c>
      <c r="G2889" t="s">
        <v>859</v>
      </c>
      <c r="H2889" t="s">
        <v>1548</v>
      </c>
      <c r="I2889"/>
      <c r="J2889"/>
      <c r="K2889"/>
      <c r="L2889"/>
      <c r="M2889"/>
      <c r="N2889"/>
      <c r="O2889"/>
      <c r="P2889"/>
      <c r="Q2889"/>
      <c r="R2889"/>
      <c r="S2889"/>
      <c r="T2889"/>
      <c r="U2889"/>
      <c r="V2889"/>
      <c r="W2889"/>
      <c r="X2889"/>
      <c r="Y2889"/>
      <c r="Z2889"/>
      <c r="AA2889"/>
      <c r="AB2889"/>
      <c r="AC2889"/>
      <c r="AD2889"/>
      <c r="AE2889"/>
      <c r="AF2889"/>
      <c r="AG2889"/>
      <c r="AH2889"/>
      <c r="AI2889"/>
      <c r="AJ2889"/>
      <c r="AK2889"/>
      <c r="AL2889"/>
      <c r="AM2889"/>
      <c r="AN2889"/>
      <c r="AO2889"/>
      <c r="AP2889"/>
      <c r="AQ2889"/>
      <c r="AR2889"/>
      <c r="AS2889"/>
      <c r="AT2889"/>
      <c r="AU2889"/>
      <c r="AV2889"/>
      <c r="AW2889"/>
      <c r="AX2889"/>
      <c r="AY2889"/>
      <c r="AZ2889"/>
      <c r="BA2889"/>
      <c r="BB2889"/>
      <c r="BC2889"/>
      <c r="BD2889"/>
      <c r="BE2889">
        <v>5.27</v>
      </c>
      <c r="BF2889"/>
      <c r="BG2889"/>
      <c r="BH2889">
        <v>3.18</v>
      </c>
      <c r="BI2889"/>
      <c r="BJ2889"/>
      <c r="BK2889"/>
      <c r="BL2889"/>
      <c r="BM2889"/>
      <c r="BN2889"/>
      <c r="BO2889"/>
      <c r="BP2889"/>
      <c r="BQ2889"/>
      <c r="BR2889" t="s">
        <v>67</v>
      </c>
      <c r="BS2889" s="1">
        <v>44825</v>
      </c>
      <c r="BT2889" t="s">
        <v>2426</v>
      </c>
      <c r="BU2889">
        <v>79420</v>
      </c>
      <c r="BV2889" t="s">
        <v>60</v>
      </c>
      <c r="BW2889" t="s">
        <v>2426</v>
      </c>
      <c r="BX2889" s="10"/>
      <c r="BY2889" s="10"/>
      <c r="BZ2889" s="10"/>
    </row>
    <row r="2890" spans="1:78" s="46" customFormat="1" x14ac:dyDescent="0.2">
      <c r="A2890" t="s">
        <v>2432</v>
      </c>
      <c r="B2890"/>
      <c r="C2890" t="s">
        <v>1482</v>
      </c>
      <c r="D2890" t="s">
        <v>64</v>
      </c>
      <c r="E2890" t="s">
        <v>859</v>
      </c>
      <c r="F2890" t="s">
        <v>1548</v>
      </c>
      <c r="G2890" t="s">
        <v>859</v>
      </c>
      <c r="H2890" t="s">
        <v>1548</v>
      </c>
      <c r="I2890"/>
      <c r="J2890"/>
      <c r="K2890"/>
      <c r="L2890"/>
      <c r="M2890"/>
      <c r="N2890"/>
      <c r="O2890"/>
      <c r="P2890"/>
      <c r="Q2890"/>
      <c r="R2890"/>
      <c r="S2890"/>
      <c r="T2890"/>
      <c r="U2890"/>
      <c r="V2890"/>
      <c r="W2890"/>
      <c r="X2890"/>
      <c r="Y2890"/>
      <c r="Z2890"/>
      <c r="AA2890"/>
      <c r="AB2890"/>
      <c r="AC2890"/>
      <c r="AD2890"/>
      <c r="AE2890"/>
      <c r="AF2890"/>
      <c r="AG2890"/>
      <c r="AH2890"/>
      <c r="AI2890"/>
      <c r="AJ2890"/>
      <c r="AK2890"/>
      <c r="AL2890"/>
      <c r="AM2890"/>
      <c r="AN2890"/>
      <c r="AO2890"/>
      <c r="AP2890"/>
      <c r="AQ2890"/>
      <c r="AR2890"/>
      <c r="AS2890">
        <v>3.5</v>
      </c>
      <c r="AT2890"/>
      <c r="AU2890"/>
      <c r="AV2890">
        <v>2.5</v>
      </c>
      <c r="AW2890" s="5"/>
      <c r="AX2890" s="5"/>
      <c r="AY2890" s="5">
        <v>3.14</v>
      </c>
      <c r="AZ2890" s="5">
        <v>3.14</v>
      </c>
      <c r="BA2890"/>
      <c r="BB2890"/>
      <c r="BC2890"/>
      <c r="BD2890"/>
      <c r="BE2890"/>
      <c r="BF2890"/>
      <c r="BG2890"/>
      <c r="BH2890"/>
      <c r="BI2890"/>
      <c r="BJ2890"/>
      <c r="BK2890"/>
      <c r="BL2890"/>
      <c r="BM2890"/>
      <c r="BN2890"/>
      <c r="BO2890"/>
      <c r="BP2890"/>
      <c r="BQ2890" t="s">
        <v>2434</v>
      </c>
      <c r="BR2890" t="s">
        <v>67</v>
      </c>
      <c r="BS2890" s="1">
        <v>44825</v>
      </c>
      <c r="BT2890" t="s">
        <v>2426</v>
      </c>
      <c r="BU2890">
        <v>79420</v>
      </c>
      <c r="BV2890" t="s">
        <v>60</v>
      </c>
      <c r="BW2890" t="s">
        <v>2426</v>
      </c>
      <c r="BX2890" s="10"/>
      <c r="BY2890" s="10"/>
      <c r="BZ2890" s="10"/>
    </row>
    <row r="2891" spans="1:78" s="46" customFormat="1" x14ac:dyDescent="0.2">
      <c r="A2891" t="s">
        <v>2435</v>
      </c>
      <c r="B2891"/>
      <c r="C2891" t="s">
        <v>1482</v>
      </c>
      <c r="D2891" t="s">
        <v>64</v>
      </c>
      <c r="E2891" t="s">
        <v>859</v>
      </c>
      <c r="F2891" t="s">
        <v>1548</v>
      </c>
      <c r="G2891" t="s">
        <v>859</v>
      </c>
      <c r="H2891" t="s">
        <v>1548</v>
      </c>
      <c r="I2891"/>
      <c r="J2891"/>
      <c r="K2891"/>
      <c r="L2891"/>
      <c r="M2891"/>
      <c r="N2891"/>
      <c r="O2891"/>
      <c r="P2891"/>
      <c r="Q2891"/>
      <c r="R2891"/>
      <c r="S2891"/>
      <c r="T2891"/>
      <c r="U2891"/>
      <c r="V2891"/>
      <c r="W2891"/>
      <c r="X2891"/>
      <c r="Y2891"/>
      <c r="Z2891"/>
      <c r="AA2891"/>
      <c r="AB2891"/>
      <c r="AC2891"/>
      <c r="AD2891"/>
      <c r="AE2891"/>
      <c r="AF2891"/>
      <c r="AG2891"/>
      <c r="AH2891"/>
      <c r="AI2891"/>
      <c r="AJ2891"/>
      <c r="AK2891"/>
      <c r="AL2891"/>
      <c r="AM2891"/>
      <c r="AN2891"/>
      <c r="AO2891"/>
      <c r="AP2891"/>
      <c r="AQ2891"/>
      <c r="AR2891"/>
      <c r="AS2891"/>
      <c r="AT2891"/>
      <c r="AU2891"/>
      <c r="AV2891"/>
      <c r="AW2891">
        <f>AVERAGE(4.38,4.49)</f>
        <v>4.4350000000000005</v>
      </c>
      <c r="AX2891">
        <f>AVERAGE(2.78,2.94)</f>
        <v>2.86</v>
      </c>
      <c r="AY2891">
        <f>AVERAGE(2.93,3.14)</f>
        <v>3.0350000000000001</v>
      </c>
      <c r="AZ2891">
        <f>MAX(AX2891:AY2891)</f>
        <v>3.0350000000000001</v>
      </c>
      <c r="BA2891"/>
      <c r="BB2891"/>
      <c r="BC2891"/>
      <c r="BD2891"/>
      <c r="BE2891"/>
      <c r="BF2891"/>
      <c r="BG2891"/>
      <c r="BH2891"/>
      <c r="BI2891"/>
      <c r="BJ2891"/>
      <c r="BK2891"/>
      <c r="BL2891"/>
      <c r="BM2891"/>
      <c r="BN2891"/>
      <c r="BO2891"/>
      <c r="BP2891"/>
      <c r="BQ2891"/>
      <c r="BR2891" t="s">
        <v>67</v>
      </c>
      <c r="BS2891" s="1">
        <v>44825</v>
      </c>
      <c r="BT2891" t="s">
        <v>2426</v>
      </c>
      <c r="BU2891">
        <v>79420</v>
      </c>
      <c r="BV2891"/>
      <c r="BW2891"/>
      <c r="BX2891" s="10"/>
      <c r="BY2891" s="10"/>
      <c r="BZ2891" s="10"/>
    </row>
    <row r="2892" spans="1:78" s="46" customFormat="1" x14ac:dyDescent="0.2">
      <c r="A2892" s="11" t="s">
        <v>1700</v>
      </c>
      <c r="B2892" s="11"/>
      <c r="C2892" s="11" t="s">
        <v>1482</v>
      </c>
      <c r="D2892" s="11" t="s">
        <v>64</v>
      </c>
      <c r="E2892" s="11" t="s">
        <v>859</v>
      </c>
      <c r="F2892" s="11"/>
      <c r="G2892" s="11" t="s">
        <v>859</v>
      </c>
      <c r="H2892" s="11"/>
      <c r="I2892" s="11"/>
      <c r="J2892" s="11"/>
      <c r="K2892" s="11"/>
      <c r="L2892" s="11"/>
      <c r="M2892" s="11"/>
      <c r="N2892" s="11"/>
      <c r="O2892" s="11"/>
      <c r="P2892" s="11"/>
      <c r="Q2892" s="11"/>
      <c r="R2892" s="11"/>
      <c r="S2892" s="11"/>
      <c r="T2892" s="11"/>
      <c r="U2892" s="11"/>
      <c r="V2892" s="11"/>
      <c r="W2892" s="11"/>
      <c r="X2892" s="11"/>
      <c r="Y2892" s="11"/>
      <c r="Z2892" s="11"/>
      <c r="AA2892" s="11"/>
      <c r="AB2892" s="11"/>
      <c r="AC2892" s="11"/>
      <c r="AD2892" s="11"/>
      <c r="AE2892" s="11"/>
      <c r="AF2892" s="11"/>
      <c r="AG2892" s="11"/>
      <c r="AH2892" s="11"/>
      <c r="AI2892" s="11"/>
      <c r="AJ2892" s="11"/>
      <c r="AK2892" s="11"/>
      <c r="AL2892" s="11"/>
      <c r="AM2892" s="11"/>
      <c r="AN2892" s="11"/>
      <c r="AO2892" s="11"/>
      <c r="AP2892" s="11"/>
      <c r="AQ2892" s="11"/>
      <c r="AR2892" s="11"/>
      <c r="AS2892" s="11"/>
      <c r="AT2892" s="11"/>
      <c r="AU2892" s="11"/>
      <c r="AV2892" s="11"/>
      <c r="AW2892" s="11"/>
      <c r="AX2892" s="11"/>
      <c r="AY2892" s="11"/>
      <c r="AZ2892" s="11"/>
      <c r="BA2892" s="11"/>
      <c r="BB2892" s="11"/>
      <c r="BC2892" s="11"/>
      <c r="BD2892" s="11"/>
      <c r="BE2892" s="11"/>
      <c r="BF2892" s="11"/>
      <c r="BG2892" s="11"/>
      <c r="BH2892" s="11"/>
      <c r="BI2892" s="11"/>
      <c r="BJ2892" s="11"/>
      <c r="BK2892" s="11"/>
      <c r="BL2892" s="11"/>
      <c r="BM2892" s="11"/>
      <c r="BN2892" s="11"/>
      <c r="BO2892" s="11"/>
      <c r="BP2892" s="11"/>
      <c r="BQ2892" s="11"/>
      <c r="BR2892" s="11"/>
      <c r="BS2892" s="11"/>
      <c r="BT2892" s="11"/>
      <c r="BU2892" s="11"/>
      <c r="BV2892" s="11"/>
      <c r="BW2892" s="11"/>
      <c r="BX2892"/>
      <c r="BY2892"/>
      <c r="BZ2892"/>
    </row>
    <row r="2893" spans="1:78" s="46" customFormat="1" x14ac:dyDescent="0.2">
      <c r="A2893" s="11" t="s">
        <v>1700</v>
      </c>
      <c r="B2893" s="11"/>
      <c r="C2893" s="11" t="s">
        <v>1482</v>
      </c>
      <c r="D2893" s="11" t="s">
        <v>64</v>
      </c>
      <c r="E2893" s="11" t="s">
        <v>1016</v>
      </c>
      <c r="F2893" s="11" t="s">
        <v>1539</v>
      </c>
      <c r="G2893" s="11" t="s">
        <v>1016</v>
      </c>
      <c r="H2893" s="11" t="s">
        <v>1539</v>
      </c>
      <c r="I2893" s="11"/>
      <c r="J2893" s="11"/>
      <c r="K2893" s="11"/>
      <c r="L2893" s="11"/>
      <c r="M2893" s="11"/>
      <c r="N2893" s="11"/>
      <c r="O2893" s="11"/>
      <c r="P2893" s="11"/>
      <c r="Q2893" s="11"/>
      <c r="R2893" s="11"/>
      <c r="S2893" s="11"/>
      <c r="T2893" s="11"/>
      <c r="U2893" s="11"/>
      <c r="V2893" s="11"/>
      <c r="W2893" s="11"/>
      <c r="X2893" s="11"/>
      <c r="Y2893" s="11"/>
      <c r="Z2893" s="11"/>
      <c r="AA2893" s="11"/>
      <c r="AB2893" s="11"/>
      <c r="AC2893" s="11"/>
      <c r="AD2893" s="11"/>
      <c r="AE2893" s="11"/>
      <c r="AF2893" s="11"/>
      <c r="AG2893" s="11"/>
      <c r="AH2893" s="11"/>
      <c r="AI2893" s="11"/>
      <c r="AJ2893" s="11"/>
      <c r="AK2893" s="11"/>
      <c r="AL2893" s="11"/>
      <c r="AM2893" s="11"/>
      <c r="AN2893" s="11"/>
      <c r="AO2893" s="11"/>
      <c r="AP2893" s="11"/>
      <c r="AQ2893" s="11"/>
      <c r="AR2893" s="11"/>
      <c r="AS2893" s="11"/>
      <c r="AT2893" s="11"/>
      <c r="AU2893" s="11"/>
      <c r="AV2893" s="11"/>
      <c r="AW2893" s="11"/>
      <c r="AX2893" s="11"/>
      <c r="AY2893" s="11"/>
      <c r="AZ2893" s="11"/>
      <c r="BA2893" s="11"/>
      <c r="BB2893" s="11"/>
      <c r="BC2893" s="11"/>
      <c r="BD2893" s="11"/>
      <c r="BE2893" s="11"/>
      <c r="BF2893" s="11"/>
      <c r="BG2893" s="11"/>
      <c r="BH2893" s="11"/>
      <c r="BI2893" s="11"/>
      <c r="BJ2893" s="11"/>
      <c r="BK2893" s="11"/>
      <c r="BL2893" s="11"/>
      <c r="BM2893" s="11"/>
      <c r="BN2893" s="11"/>
      <c r="BO2893" s="11"/>
      <c r="BP2893" s="11"/>
      <c r="BQ2893" s="11"/>
      <c r="BR2893" s="11"/>
      <c r="BS2893" s="11"/>
      <c r="BT2893" s="11"/>
      <c r="BU2893" s="11"/>
      <c r="BV2893" s="11"/>
      <c r="BW2893" s="11"/>
      <c r="BX2893" s="10"/>
      <c r="BY2893" s="10"/>
      <c r="BZ2893" s="10"/>
    </row>
    <row r="2894" spans="1:78" s="46" customFormat="1" x14ac:dyDescent="0.2">
      <c r="A2894"/>
      <c r="B2894"/>
      <c r="C2894" t="s">
        <v>1482</v>
      </c>
      <c r="D2894" t="s">
        <v>64</v>
      </c>
      <c r="E2894" t="s">
        <v>1016</v>
      </c>
      <c r="F2894" t="s">
        <v>1017</v>
      </c>
      <c r="G2894" t="s">
        <v>126</v>
      </c>
      <c r="H2894" t="s">
        <v>1017</v>
      </c>
      <c r="I2894"/>
      <c r="J2894"/>
      <c r="K2894"/>
      <c r="L2894"/>
      <c r="M2894"/>
      <c r="N2894"/>
      <c r="O2894"/>
      <c r="P2894"/>
      <c r="Q2894"/>
      <c r="R2894"/>
      <c r="S2894"/>
      <c r="T2894"/>
      <c r="U2894">
        <f>0.006*1000</f>
        <v>6</v>
      </c>
      <c r="V2894"/>
      <c r="W2894"/>
      <c r="X2894">
        <f>0.004*1000</f>
        <v>4</v>
      </c>
      <c r="Y2894">
        <f>0.006*1000</f>
        <v>6</v>
      </c>
      <c r="Z2894"/>
      <c r="AA2894"/>
      <c r="AB2894">
        <f>0.006*1000</f>
        <v>6</v>
      </c>
      <c r="AC2894">
        <f>0.0064*1000</f>
        <v>6.4</v>
      </c>
      <c r="AD2894"/>
      <c r="AE2894"/>
      <c r="AF2894">
        <f>0.008*1000</f>
        <v>8</v>
      </c>
      <c r="AG2894">
        <f>0.0045*1000</f>
        <v>4.5</v>
      </c>
      <c r="AH2894"/>
      <c r="AI2894"/>
      <c r="AJ2894">
        <f>0.006*1000</f>
        <v>6</v>
      </c>
      <c r="AK2894"/>
      <c r="AL2894"/>
      <c r="AM2894"/>
      <c r="AN2894"/>
      <c r="AO2894"/>
      <c r="AP2894"/>
      <c r="AQ2894"/>
      <c r="AR2894"/>
      <c r="AS2894"/>
      <c r="AT2894"/>
      <c r="AU2894"/>
      <c r="AV2894"/>
      <c r="AW2894"/>
      <c r="AX2894"/>
      <c r="AY2894"/>
      <c r="AZ2894"/>
      <c r="BA2894"/>
      <c r="BB2894"/>
      <c r="BC2894"/>
      <c r="BD2894"/>
      <c r="BE2894"/>
      <c r="BF2894"/>
      <c r="BG2894"/>
      <c r="BH2894"/>
      <c r="BI2894"/>
      <c r="BJ2894"/>
      <c r="BK2894"/>
      <c r="BL2894"/>
      <c r="BM2894"/>
      <c r="BN2894"/>
      <c r="BO2894"/>
      <c r="BP2894"/>
      <c r="BQ2894"/>
      <c r="BR2894" t="s">
        <v>67</v>
      </c>
      <c r="BS2894" s="1">
        <v>44826</v>
      </c>
      <c r="BT2894" t="s">
        <v>2504</v>
      </c>
      <c r="BU2894">
        <v>53560</v>
      </c>
      <c r="BV2894"/>
      <c r="BW2894"/>
      <c r="BX2894" s="10"/>
      <c r="BY2894" s="10"/>
      <c r="BZ2894" s="10"/>
    </row>
    <row r="2895" spans="1:78" s="6" customFormat="1" x14ac:dyDescent="0.2">
      <c r="C2895" s="6" t="s">
        <v>1482</v>
      </c>
      <c r="D2895" s="6" t="s">
        <v>64</v>
      </c>
      <c r="E2895" s="6" t="s">
        <v>1016</v>
      </c>
      <c r="F2895" s="6" t="s">
        <v>1017</v>
      </c>
      <c r="G2895" s="6" t="s">
        <v>126</v>
      </c>
      <c r="H2895" s="6" t="s">
        <v>1017</v>
      </c>
      <c r="BI2895" s="6">
        <v>19</v>
      </c>
      <c r="BR2895" s="6" t="s">
        <v>67</v>
      </c>
      <c r="BS2895" s="7">
        <v>44964</v>
      </c>
      <c r="BT2895" s="6" t="s">
        <v>3669</v>
      </c>
      <c r="BU2895" s="58" t="s">
        <v>3702</v>
      </c>
    </row>
    <row r="2896" spans="1:78" s="6" customFormat="1" x14ac:dyDescent="0.2">
      <c r="A2896" t="s">
        <v>1970</v>
      </c>
      <c r="B2896"/>
      <c r="C2896" t="s">
        <v>1482</v>
      </c>
      <c r="D2896" t="s">
        <v>64</v>
      </c>
      <c r="E2896" t="s">
        <v>1016</v>
      </c>
      <c r="F2896" t="s">
        <v>1017</v>
      </c>
      <c r="G2896" t="s">
        <v>1016</v>
      </c>
      <c r="H2896" t="s">
        <v>1969</v>
      </c>
      <c r="I2896"/>
      <c r="J2896"/>
      <c r="K2896"/>
      <c r="L2896"/>
      <c r="M2896"/>
      <c r="N2896"/>
      <c r="O2896"/>
      <c r="P2896"/>
      <c r="Q2896"/>
      <c r="R2896"/>
      <c r="S2896"/>
      <c r="T2896"/>
      <c r="U2896"/>
      <c r="V2896"/>
      <c r="W2896"/>
      <c r="X2896"/>
      <c r="Y2896"/>
      <c r="Z2896"/>
      <c r="AA2896"/>
      <c r="AB2896"/>
      <c r="AC2896"/>
      <c r="AD2896"/>
      <c r="AE2896"/>
      <c r="AF2896"/>
      <c r="AG2896"/>
      <c r="AH2896"/>
      <c r="AI2896"/>
      <c r="AJ2896"/>
      <c r="AK2896"/>
      <c r="AL2896"/>
      <c r="AM2896"/>
      <c r="AN2896"/>
      <c r="AO2896"/>
      <c r="AP2896"/>
      <c r="AQ2896"/>
      <c r="AR2896"/>
      <c r="AS2896"/>
      <c r="AT2896"/>
      <c r="AU2896"/>
      <c r="AV2896"/>
      <c r="AW2896">
        <v>4.9000000000000004</v>
      </c>
      <c r="AX2896">
        <v>3.5</v>
      </c>
      <c r="AY2896">
        <v>3.9</v>
      </c>
      <c r="AZ2896">
        <v>3.9</v>
      </c>
      <c r="BA2896">
        <v>6</v>
      </c>
      <c r="BB2896">
        <v>4.9000000000000004</v>
      </c>
      <c r="BC2896">
        <v>5</v>
      </c>
      <c r="BD2896">
        <v>5</v>
      </c>
      <c r="BE2896">
        <v>5.9</v>
      </c>
      <c r="BF2896">
        <v>4.2</v>
      </c>
      <c r="BG2896">
        <v>3.4</v>
      </c>
      <c r="BH2896">
        <v>4.2</v>
      </c>
      <c r="BI2896"/>
      <c r="BJ2896"/>
      <c r="BK2896"/>
      <c r="BL2896"/>
      <c r="BM2896"/>
      <c r="BN2896"/>
      <c r="BO2896"/>
      <c r="BP2896"/>
      <c r="BQ2896"/>
      <c r="BR2896" t="s">
        <v>67</v>
      </c>
      <c r="BS2896" s="1">
        <v>44816</v>
      </c>
      <c r="BT2896" t="s">
        <v>1910</v>
      </c>
      <c r="BU2896">
        <v>2585</v>
      </c>
      <c r="BV2896"/>
      <c r="BW2896"/>
      <c r="BX2896" s="10"/>
      <c r="BY2896" s="10"/>
      <c r="BZ2896" s="10"/>
    </row>
    <row r="2897" spans="1:78" s="6" customFormat="1" x14ac:dyDescent="0.2">
      <c r="A2897" t="s">
        <v>1971</v>
      </c>
      <c r="B2897"/>
      <c r="C2897" t="s">
        <v>1482</v>
      </c>
      <c r="D2897" t="s">
        <v>64</v>
      </c>
      <c r="E2897" t="s">
        <v>1016</v>
      </c>
      <c r="F2897" t="s">
        <v>1017</v>
      </c>
      <c r="G2897" t="s">
        <v>1016</v>
      </c>
      <c r="H2897" t="s">
        <v>1969</v>
      </c>
      <c r="I2897"/>
      <c r="J2897"/>
      <c r="K2897"/>
      <c r="L2897"/>
      <c r="M2897"/>
      <c r="N2897"/>
      <c r="O2897"/>
      <c r="P2897"/>
      <c r="Q2897"/>
      <c r="R2897"/>
      <c r="S2897"/>
      <c r="T2897"/>
      <c r="U2897"/>
      <c r="V2897"/>
      <c r="W2897"/>
      <c r="X2897"/>
      <c r="Y2897"/>
      <c r="Z2897"/>
      <c r="AA2897"/>
      <c r="AB2897"/>
      <c r="AC2897"/>
      <c r="AD2897"/>
      <c r="AE2897"/>
      <c r="AF2897"/>
      <c r="AG2897"/>
      <c r="AH2897"/>
      <c r="AI2897"/>
      <c r="AJ2897"/>
      <c r="AK2897"/>
      <c r="AL2897"/>
      <c r="AM2897"/>
      <c r="AN2897"/>
      <c r="AO2897"/>
      <c r="AP2897"/>
      <c r="AQ2897"/>
      <c r="AR2897"/>
      <c r="AS2897"/>
      <c r="AT2897"/>
      <c r="AU2897"/>
      <c r="AV2897"/>
      <c r="AW2897"/>
      <c r="AX2897"/>
      <c r="AY2897"/>
      <c r="AZ2897"/>
      <c r="BA2897"/>
      <c r="BB2897"/>
      <c r="BC2897"/>
      <c r="BD2897"/>
      <c r="BE2897">
        <v>5.9</v>
      </c>
      <c r="BF2897">
        <v>3.7</v>
      </c>
      <c r="BG2897">
        <v>3.1</v>
      </c>
      <c r="BH2897">
        <v>3.7</v>
      </c>
      <c r="BI2897"/>
      <c r="BJ2897"/>
      <c r="BK2897"/>
      <c r="BL2897"/>
      <c r="BM2897"/>
      <c r="BN2897"/>
      <c r="BO2897"/>
      <c r="BP2897"/>
      <c r="BQ2897" s="9" t="s">
        <v>3427</v>
      </c>
      <c r="BR2897" t="s">
        <v>67</v>
      </c>
      <c r="BS2897" s="1">
        <v>44816</v>
      </c>
      <c r="BT2897" t="s">
        <v>1910</v>
      </c>
      <c r="BU2897">
        <v>2585</v>
      </c>
      <c r="BV2897"/>
      <c r="BW2897"/>
      <c r="BX2897" s="10"/>
      <c r="BY2897" s="10"/>
      <c r="BZ2897" s="10"/>
    </row>
    <row r="2898" spans="1:78" s="10" customFormat="1" x14ac:dyDescent="0.2">
      <c r="A2898" s="11" t="s">
        <v>1700</v>
      </c>
      <c r="B2898" s="11"/>
      <c r="C2898" s="11" t="s">
        <v>1482</v>
      </c>
      <c r="D2898" s="11" t="s">
        <v>64</v>
      </c>
      <c r="E2898" s="11" t="s">
        <v>1016</v>
      </c>
      <c r="F2898" s="11" t="s">
        <v>1017</v>
      </c>
      <c r="G2898" s="11" t="s">
        <v>1016</v>
      </c>
      <c r="H2898" s="11" t="s">
        <v>1017</v>
      </c>
      <c r="I2898" s="11"/>
      <c r="J2898" s="11"/>
      <c r="K2898" s="11"/>
      <c r="L2898" s="11"/>
      <c r="M2898" s="11"/>
      <c r="N2898" s="11"/>
      <c r="O2898" s="11"/>
      <c r="P2898" s="11"/>
      <c r="Q2898" s="11"/>
      <c r="R2898" s="11"/>
      <c r="S2898" s="11"/>
      <c r="T2898" s="11"/>
      <c r="U2898" s="11"/>
      <c r="V2898" s="11"/>
      <c r="W2898" s="11"/>
      <c r="X2898" s="11"/>
      <c r="Y2898" s="11"/>
      <c r="Z2898" s="11"/>
      <c r="AA2898" s="11"/>
      <c r="AB2898" s="11"/>
      <c r="AC2898" s="11"/>
      <c r="AD2898" s="11"/>
      <c r="AE2898" s="11"/>
      <c r="AF2898" s="11"/>
      <c r="AG2898" s="11"/>
      <c r="AH2898" s="11"/>
      <c r="AI2898" s="11"/>
      <c r="AJ2898" s="11"/>
      <c r="AK2898" s="11"/>
      <c r="AL2898" s="11"/>
      <c r="AM2898" s="11"/>
      <c r="AN2898" s="11"/>
      <c r="AO2898" s="11"/>
      <c r="AP2898" s="11"/>
      <c r="AQ2898" s="11"/>
      <c r="AR2898" s="11"/>
      <c r="AS2898" s="11"/>
      <c r="AT2898" s="11"/>
      <c r="AU2898" s="11"/>
      <c r="AV2898" s="11"/>
      <c r="AW2898" s="11"/>
      <c r="AX2898" s="11"/>
      <c r="AY2898" s="11"/>
      <c r="AZ2898" s="11"/>
      <c r="BA2898" s="11"/>
      <c r="BB2898" s="11"/>
      <c r="BC2898" s="11"/>
      <c r="BD2898" s="11"/>
      <c r="BE2898" s="11"/>
      <c r="BF2898" s="11"/>
      <c r="BG2898" s="11"/>
      <c r="BH2898" s="11"/>
      <c r="BI2898" s="11"/>
      <c r="BJ2898" s="11"/>
      <c r="BK2898" s="11"/>
      <c r="BL2898" s="11"/>
      <c r="BM2898" s="11"/>
      <c r="BN2898" s="11"/>
      <c r="BO2898" s="11"/>
      <c r="BP2898" s="11"/>
      <c r="BQ2898" s="11"/>
      <c r="BR2898" s="11"/>
      <c r="BS2898" s="11"/>
      <c r="BT2898" s="11"/>
      <c r="BU2898" s="11"/>
      <c r="BV2898" s="11"/>
      <c r="BW2898" s="11"/>
      <c r="BX2898"/>
      <c r="BY2898"/>
      <c r="BZ2898"/>
    </row>
    <row r="2899" spans="1:78" s="10" customFormat="1" x14ac:dyDescent="0.2">
      <c r="A2899" t="s">
        <v>1015</v>
      </c>
      <c r="B2899"/>
      <c r="C2899" t="s">
        <v>1482</v>
      </c>
      <c r="D2899" t="s">
        <v>64</v>
      </c>
      <c r="E2899" t="s">
        <v>1016</v>
      </c>
      <c r="F2899" t="s">
        <v>1017</v>
      </c>
      <c r="G2899" t="s">
        <v>1016</v>
      </c>
      <c r="H2899" t="s">
        <v>1017</v>
      </c>
      <c r="I2899"/>
      <c r="J2899"/>
      <c r="K2899"/>
      <c r="L2899"/>
      <c r="M2899"/>
      <c r="N2899"/>
      <c r="O2899"/>
      <c r="P2899"/>
      <c r="Q2899"/>
      <c r="R2899"/>
      <c r="S2899"/>
      <c r="T2899"/>
      <c r="U2899"/>
      <c r="V2899"/>
      <c r="W2899"/>
      <c r="X2899"/>
      <c r="Y2899"/>
      <c r="Z2899"/>
      <c r="AA2899"/>
      <c r="AB2899"/>
      <c r="AC2899"/>
      <c r="AD2899"/>
      <c r="AE2899"/>
      <c r="AF2899"/>
      <c r="AG2899"/>
      <c r="AH2899"/>
      <c r="AI2899"/>
      <c r="AJ2899"/>
      <c r="AK2899"/>
      <c r="AL2899"/>
      <c r="AM2899"/>
      <c r="AN2899"/>
      <c r="AO2899">
        <v>6.9</v>
      </c>
      <c r="AP2899"/>
      <c r="AQ2899"/>
      <c r="AR2899">
        <v>2.2000000000000002</v>
      </c>
      <c r="AS2899"/>
      <c r="AT2899"/>
      <c r="AU2899"/>
      <c r="AV2899"/>
      <c r="AW2899">
        <v>5.3</v>
      </c>
      <c r="AX2899"/>
      <c r="AY2899"/>
      <c r="AZ2899">
        <v>4</v>
      </c>
      <c r="BA2899">
        <v>6</v>
      </c>
      <c r="BB2899"/>
      <c r="BC2899"/>
      <c r="BD2899">
        <v>4.7</v>
      </c>
      <c r="BE2899">
        <v>6</v>
      </c>
      <c r="BF2899"/>
      <c r="BG2899"/>
      <c r="BH2899">
        <v>3.8</v>
      </c>
      <c r="BI2899"/>
      <c r="BJ2899"/>
      <c r="BK2899"/>
      <c r="BL2899"/>
      <c r="BM2899"/>
      <c r="BN2899"/>
      <c r="BO2899"/>
      <c r="BP2899"/>
      <c r="BQ2899"/>
      <c r="BR2899" t="s">
        <v>67</v>
      </c>
      <c r="BS2899"/>
      <c r="BT2899" t="s">
        <v>200</v>
      </c>
      <c r="BU2899">
        <v>7016</v>
      </c>
      <c r="BV2899"/>
      <c r="BW2899"/>
      <c r="BX2899"/>
      <c r="BY2899"/>
      <c r="BZ2899"/>
    </row>
    <row r="2900" spans="1:78" s="10" customFormat="1" x14ac:dyDescent="0.2">
      <c r="A2900" t="s">
        <v>1018</v>
      </c>
      <c r="B2900"/>
      <c r="C2900" t="s">
        <v>1482</v>
      </c>
      <c r="D2900" t="s">
        <v>64</v>
      </c>
      <c r="E2900" t="s">
        <v>1016</v>
      </c>
      <c r="F2900" t="s">
        <v>1017</v>
      </c>
      <c r="G2900" t="s">
        <v>1016</v>
      </c>
      <c r="H2900" t="s">
        <v>1017</v>
      </c>
      <c r="I2900"/>
      <c r="J2900"/>
      <c r="K2900"/>
      <c r="L2900"/>
      <c r="M2900"/>
      <c r="N2900"/>
      <c r="O2900"/>
      <c r="P2900"/>
      <c r="Q2900"/>
      <c r="R2900"/>
      <c r="S2900"/>
      <c r="T2900"/>
      <c r="U2900"/>
      <c r="V2900"/>
      <c r="W2900"/>
      <c r="X2900"/>
      <c r="Y2900"/>
      <c r="Z2900"/>
      <c r="AA2900"/>
      <c r="AB2900"/>
      <c r="AC2900">
        <v>6.6</v>
      </c>
      <c r="AD2900"/>
      <c r="AE2900"/>
      <c r="AF2900">
        <v>8.9</v>
      </c>
      <c r="AG2900">
        <v>4.2</v>
      </c>
      <c r="AH2900"/>
      <c r="AI2900"/>
      <c r="AJ2900">
        <v>7.3</v>
      </c>
      <c r="AK2900"/>
      <c r="AL2900"/>
      <c r="AM2900"/>
      <c r="AN2900"/>
      <c r="AO2900"/>
      <c r="AP2900"/>
      <c r="AQ2900"/>
      <c r="AR2900"/>
      <c r="AS2900"/>
      <c r="AT2900"/>
      <c r="AU2900"/>
      <c r="AV2900"/>
      <c r="AW2900"/>
      <c r="AX2900"/>
      <c r="AY2900"/>
      <c r="AZ2900"/>
      <c r="BA2900">
        <v>6.8</v>
      </c>
      <c r="BB2900"/>
      <c r="BC2900"/>
      <c r="BD2900">
        <v>5</v>
      </c>
      <c r="BE2900">
        <v>6.2</v>
      </c>
      <c r="BF2900"/>
      <c r="BG2900"/>
      <c r="BH2900">
        <v>4.7</v>
      </c>
      <c r="BI2900"/>
      <c r="BJ2900"/>
      <c r="BK2900"/>
      <c r="BL2900"/>
      <c r="BM2900"/>
      <c r="BN2900"/>
      <c r="BO2900"/>
      <c r="BP2900"/>
      <c r="BQ2900"/>
      <c r="BR2900" t="s">
        <v>67</v>
      </c>
      <c r="BS2900"/>
      <c r="BT2900" t="s">
        <v>200</v>
      </c>
      <c r="BU2900">
        <v>7016</v>
      </c>
      <c r="BV2900"/>
      <c r="BW2900"/>
      <c r="BX2900"/>
      <c r="BY2900"/>
      <c r="BZ2900"/>
    </row>
    <row r="2901" spans="1:78" s="10" customFormat="1" x14ac:dyDescent="0.2">
      <c r="A2901" t="s">
        <v>1019</v>
      </c>
      <c r="B2901"/>
      <c r="C2901" t="s">
        <v>1482</v>
      </c>
      <c r="D2901" t="s">
        <v>64</v>
      </c>
      <c r="E2901" t="s">
        <v>1016</v>
      </c>
      <c r="F2901" t="s">
        <v>1017</v>
      </c>
      <c r="G2901" t="s">
        <v>1016</v>
      </c>
      <c r="H2901" t="s">
        <v>1017</v>
      </c>
      <c r="I2901"/>
      <c r="J2901"/>
      <c r="K2901"/>
      <c r="L2901"/>
      <c r="M2901"/>
      <c r="N2901"/>
      <c r="O2901"/>
      <c r="P2901"/>
      <c r="Q2901"/>
      <c r="R2901"/>
      <c r="S2901"/>
      <c r="T2901"/>
      <c r="U2901"/>
      <c r="V2901"/>
      <c r="W2901"/>
      <c r="X2901"/>
      <c r="Y2901"/>
      <c r="Z2901"/>
      <c r="AA2901"/>
      <c r="AB2901"/>
      <c r="AC2901">
        <v>6.7</v>
      </c>
      <c r="AD2901"/>
      <c r="AE2901"/>
      <c r="AF2901">
        <v>8.8000000000000007</v>
      </c>
      <c r="AG2901">
        <v>4.2</v>
      </c>
      <c r="AH2901"/>
      <c r="AI2901"/>
      <c r="AJ2901">
        <v>6.3</v>
      </c>
      <c r="AK2901"/>
      <c r="AL2901"/>
      <c r="AM2901"/>
      <c r="AN2901"/>
      <c r="AO2901"/>
      <c r="AP2901"/>
      <c r="AQ2901"/>
      <c r="AR2901"/>
      <c r="AS2901"/>
      <c r="AT2901"/>
      <c r="AU2901"/>
      <c r="AV2901"/>
      <c r="AW2901"/>
      <c r="AX2901"/>
      <c r="AY2901"/>
      <c r="AZ2901"/>
      <c r="BA2901"/>
      <c r="BB2901"/>
      <c r="BC2901"/>
      <c r="BD2901"/>
      <c r="BE2901"/>
      <c r="BF2901"/>
      <c r="BG2901"/>
      <c r="BH2901"/>
      <c r="BI2901"/>
      <c r="BJ2901"/>
      <c r="BK2901"/>
      <c r="BL2901"/>
      <c r="BM2901"/>
      <c r="BN2901"/>
      <c r="BO2901"/>
      <c r="BP2901"/>
      <c r="BQ2901"/>
      <c r="BR2901" t="s">
        <v>67</v>
      </c>
      <c r="BS2901"/>
      <c r="BT2901" t="s">
        <v>200</v>
      </c>
      <c r="BU2901">
        <v>7016</v>
      </c>
      <c r="BV2901" t="s">
        <v>69</v>
      </c>
      <c r="BW2901" t="s">
        <v>200</v>
      </c>
      <c r="BX2901"/>
      <c r="BY2901"/>
      <c r="BZ2901"/>
    </row>
    <row r="2902" spans="1:78" s="10" customFormat="1" x14ac:dyDescent="0.2">
      <c r="A2902" t="s">
        <v>1733</v>
      </c>
      <c r="B2902"/>
      <c r="C2902" t="s">
        <v>1482</v>
      </c>
      <c r="D2902" t="s">
        <v>64</v>
      </c>
      <c r="E2902" t="s">
        <v>1016</v>
      </c>
      <c r="F2902" t="s">
        <v>1017</v>
      </c>
      <c r="G2902" t="s">
        <v>1016</v>
      </c>
      <c r="H2902" t="s">
        <v>1017</v>
      </c>
      <c r="I2902"/>
      <c r="J2902"/>
      <c r="K2902"/>
      <c r="L2902" t="s">
        <v>1734</v>
      </c>
      <c r="M2902"/>
      <c r="N2902"/>
      <c r="O2902"/>
      <c r="P2902"/>
      <c r="Q2902"/>
      <c r="R2902"/>
      <c r="S2902"/>
      <c r="T2902"/>
      <c r="U2902"/>
      <c r="V2902"/>
      <c r="W2902"/>
      <c r="X2902"/>
      <c r="Y2902"/>
      <c r="Z2902"/>
      <c r="AA2902"/>
      <c r="AB2902"/>
      <c r="AC2902"/>
      <c r="AD2902"/>
      <c r="AE2902"/>
      <c r="AF2902"/>
      <c r="AG2902"/>
      <c r="AH2902"/>
      <c r="AI2902"/>
      <c r="AJ2902"/>
      <c r="AK2902"/>
      <c r="AL2902"/>
      <c r="AM2902"/>
      <c r="AN2902"/>
      <c r="AO2902"/>
      <c r="AP2902"/>
      <c r="AQ2902"/>
      <c r="AR2902"/>
      <c r="AS2902"/>
      <c r="AT2902"/>
      <c r="AU2902"/>
      <c r="AV2902"/>
      <c r="AW2902"/>
      <c r="AX2902"/>
      <c r="AY2902"/>
      <c r="AZ2902"/>
      <c r="BA2902"/>
      <c r="BB2902"/>
      <c r="BC2902"/>
      <c r="BD2902"/>
      <c r="BE2902"/>
      <c r="BF2902"/>
      <c r="BG2902"/>
      <c r="BH2902"/>
      <c r="BI2902"/>
      <c r="BJ2902"/>
      <c r="BK2902"/>
      <c r="BL2902"/>
      <c r="BM2902"/>
      <c r="BN2902"/>
      <c r="BO2902"/>
      <c r="BP2902"/>
      <c r="BQ2902"/>
      <c r="BR2902" t="s">
        <v>67</v>
      </c>
      <c r="BS2902" s="1">
        <v>44812</v>
      </c>
      <c r="BT2902" t="s">
        <v>1701</v>
      </c>
      <c r="BU2902">
        <v>1420</v>
      </c>
      <c r="BV2902"/>
      <c r="BW2902"/>
      <c r="BX2902"/>
      <c r="BY2902"/>
      <c r="BZ2902"/>
    </row>
    <row r="2903" spans="1:78" s="10" customFormat="1" x14ac:dyDescent="0.2">
      <c r="A2903" t="s">
        <v>1732</v>
      </c>
      <c r="B2903"/>
      <c r="C2903" t="s">
        <v>1482</v>
      </c>
      <c r="D2903" t="s">
        <v>64</v>
      </c>
      <c r="E2903" t="s">
        <v>1016</v>
      </c>
      <c r="F2903" t="s">
        <v>1017</v>
      </c>
      <c r="G2903" t="s">
        <v>1016</v>
      </c>
      <c r="H2903" t="s">
        <v>1017</v>
      </c>
      <c r="I2903"/>
      <c r="J2903"/>
      <c r="K2903"/>
      <c r="L2903" t="s">
        <v>1706</v>
      </c>
      <c r="M2903"/>
      <c r="N2903"/>
      <c r="O2903"/>
      <c r="P2903"/>
      <c r="Q2903"/>
      <c r="R2903"/>
      <c r="S2903"/>
      <c r="T2903"/>
      <c r="U2903"/>
      <c r="V2903"/>
      <c r="W2903"/>
      <c r="X2903"/>
      <c r="Y2903"/>
      <c r="Z2903"/>
      <c r="AA2903"/>
      <c r="AB2903"/>
      <c r="AC2903"/>
      <c r="AD2903"/>
      <c r="AE2903"/>
      <c r="AF2903"/>
      <c r="AG2903"/>
      <c r="AH2903"/>
      <c r="AI2903"/>
      <c r="AJ2903"/>
      <c r="AK2903"/>
      <c r="AL2903"/>
      <c r="AM2903"/>
      <c r="AN2903"/>
      <c r="AO2903"/>
      <c r="AP2903"/>
      <c r="AQ2903"/>
      <c r="AR2903"/>
      <c r="AS2903"/>
      <c r="AT2903"/>
      <c r="AU2903"/>
      <c r="AV2903"/>
      <c r="AW2903"/>
      <c r="AX2903"/>
      <c r="AY2903"/>
      <c r="AZ2903"/>
      <c r="BA2903"/>
      <c r="BB2903"/>
      <c r="BC2903"/>
      <c r="BD2903"/>
      <c r="BE2903"/>
      <c r="BF2903"/>
      <c r="BG2903"/>
      <c r="BH2903"/>
      <c r="BI2903"/>
      <c r="BJ2903"/>
      <c r="BK2903"/>
      <c r="BL2903"/>
      <c r="BM2903"/>
      <c r="BN2903"/>
      <c r="BO2903"/>
      <c r="BP2903"/>
      <c r="BQ2903"/>
      <c r="BR2903" t="s">
        <v>67</v>
      </c>
      <c r="BS2903" s="1">
        <v>44812</v>
      </c>
      <c r="BT2903" t="s">
        <v>1701</v>
      </c>
      <c r="BU2903">
        <v>1420</v>
      </c>
      <c r="BV2903" t="s">
        <v>60</v>
      </c>
      <c r="BW2903" t="s">
        <v>1701</v>
      </c>
      <c r="BX2903"/>
      <c r="BY2903"/>
      <c r="BZ2903"/>
    </row>
    <row r="2904" spans="1:78" s="10" customFormat="1" x14ac:dyDescent="0.2">
      <c r="A2904" t="s">
        <v>1024</v>
      </c>
      <c r="B2904" t="s">
        <v>154</v>
      </c>
      <c r="C2904" t="s">
        <v>1482</v>
      </c>
      <c r="D2904" t="s">
        <v>64</v>
      </c>
      <c r="E2904" t="s">
        <v>1016</v>
      </c>
      <c r="F2904" t="s">
        <v>1021</v>
      </c>
      <c r="G2904" t="s">
        <v>1025</v>
      </c>
      <c r="H2904" t="s">
        <v>1021</v>
      </c>
      <c r="I2904"/>
      <c r="J2904"/>
      <c r="K2904"/>
      <c r="L2904"/>
      <c r="M2904"/>
      <c r="N2904"/>
      <c r="O2904"/>
      <c r="P2904"/>
      <c r="Q2904"/>
      <c r="R2904"/>
      <c r="S2904"/>
      <c r="T2904"/>
      <c r="U2904"/>
      <c r="V2904"/>
      <c r="W2904"/>
      <c r="X2904"/>
      <c r="Y2904"/>
      <c r="Z2904"/>
      <c r="AA2904"/>
      <c r="AB2904"/>
      <c r="AC2904"/>
      <c r="AD2904"/>
      <c r="AE2904"/>
      <c r="AF2904"/>
      <c r="AG2904"/>
      <c r="AH2904"/>
      <c r="AI2904"/>
      <c r="AJ2904"/>
      <c r="AK2904"/>
      <c r="AL2904"/>
      <c r="AM2904"/>
      <c r="AN2904"/>
      <c r="AO2904"/>
      <c r="AP2904"/>
      <c r="AQ2904"/>
      <c r="AR2904"/>
      <c r="AS2904"/>
      <c r="AT2904"/>
      <c r="AU2904"/>
      <c r="AV2904"/>
      <c r="AW2904">
        <v>7.1</v>
      </c>
      <c r="AX2904">
        <v>4.9000000000000004</v>
      </c>
      <c r="AY2904">
        <v>5.9</v>
      </c>
      <c r="AZ2904">
        <v>5.9</v>
      </c>
      <c r="BA2904"/>
      <c r="BB2904"/>
      <c r="BC2904"/>
      <c r="BD2904"/>
      <c r="BE2904"/>
      <c r="BF2904"/>
      <c r="BG2904"/>
      <c r="BH2904"/>
      <c r="BI2904"/>
      <c r="BJ2904"/>
      <c r="BK2904"/>
      <c r="BL2904"/>
      <c r="BM2904"/>
      <c r="BN2904"/>
      <c r="BO2904"/>
      <c r="BP2904"/>
      <c r="BQ2904" t="s">
        <v>1026</v>
      </c>
      <c r="BR2904" t="s">
        <v>67</v>
      </c>
      <c r="BS2904"/>
      <c r="BT2904" t="s">
        <v>95</v>
      </c>
      <c r="BU2904">
        <v>3144</v>
      </c>
      <c r="BV2904" t="s">
        <v>69</v>
      </c>
      <c r="BW2904" t="s">
        <v>95</v>
      </c>
      <c r="BX2904"/>
      <c r="BY2904"/>
      <c r="BZ2904"/>
    </row>
    <row r="2905" spans="1:78" s="10" customFormat="1" x14ac:dyDescent="0.2">
      <c r="A2905" t="s">
        <v>1024</v>
      </c>
      <c r="B2905" t="s">
        <v>154</v>
      </c>
      <c r="C2905" t="s">
        <v>1482</v>
      </c>
      <c r="D2905" t="s">
        <v>64</v>
      </c>
      <c r="E2905" t="s">
        <v>1016</v>
      </c>
      <c r="F2905" t="s">
        <v>1021</v>
      </c>
      <c r="G2905" t="s">
        <v>343</v>
      </c>
      <c r="H2905" t="s">
        <v>1021</v>
      </c>
      <c r="I2905"/>
      <c r="J2905"/>
      <c r="K2905"/>
      <c r="L2905"/>
      <c r="M2905"/>
      <c r="N2905"/>
      <c r="O2905"/>
      <c r="P2905"/>
      <c r="Q2905"/>
      <c r="R2905"/>
      <c r="S2905"/>
      <c r="T2905"/>
      <c r="U2905"/>
      <c r="V2905"/>
      <c r="W2905"/>
      <c r="X2905"/>
      <c r="Y2905"/>
      <c r="Z2905"/>
      <c r="AA2905"/>
      <c r="AB2905"/>
      <c r="AC2905"/>
      <c r="AD2905"/>
      <c r="AE2905"/>
      <c r="AF2905"/>
      <c r="AG2905"/>
      <c r="AH2905"/>
      <c r="AI2905"/>
      <c r="AJ2905"/>
      <c r="AK2905"/>
      <c r="AL2905"/>
      <c r="AM2905"/>
      <c r="AN2905"/>
      <c r="AO2905"/>
      <c r="AP2905"/>
      <c r="AQ2905"/>
      <c r="AR2905"/>
      <c r="AS2905"/>
      <c r="AT2905"/>
      <c r="AU2905"/>
      <c r="AV2905"/>
      <c r="AW2905">
        <v>7</v>
      </c>
      <c r="AX2905">
        <v>4.9000000000000004</v>
      </c>
      <c r="AY2905">
        <v>5.9</v>
      </c>
      <c r="AZ2905">
        <v>5.9</v>
      </c>
      <c r="BA2905"/>
      <c r="BB2905"/>
      <c r="BC2905"/>
      <c r="BD2905"/>
      <c r="BE2905"/>
      <c r="BF2905"/>
      <c r="BG2905"/>
      <c r="BH2905"/>
      <c r="BI2905"/>
      <c r="BJ2905"/>
      <c r="BK2905"/>
      <c r="BL2905"/>
      <c r="BM2905"/>
      <c r="BN2905"/>
      <c r="BO2905"/>
      <c r="BP2905"/>
      <c r="BQ2905"/>
      <c r="BR2905" t="s">
        <v>58</v>
      </c>
      <c r="BS2905"/>
      <c r="BT2905" t="s">
        <v>372</v>
      </c>
      <c r="BU2905">
        <v>3140</v>
      </c>
      <c r="BV2905"/>
      <c r="BW2905"/>
      <c r="BX2905"/>
      <c r="BY2905"/>
      <c r="BZ2905"/>
    </row>
    <row r="2906" spans="1:78" s="10" customFormat="1" x14ac:dyDescent="0.2">
      <c r="A2906" s="11" t="s">
        <v>1700</v>
      </c>
      <c r="B2906" s="11"/>
      <c r="C2906" s="11" t="s">
        <v>1482</v>
      </c>
      <c r="D2906" s="11" t="s">
        <v>64</v>
      </c>
      <c r="E2906" s="11" t="s">
        <v>1016</v>
      </c>
      <c r="F2906" s="11" t="s">
        <v>1021</v>
      </c>
      <c r="G2906" s="11" t="s">
        <v>1016</v>
      </c>
      <c r="H2906" s="11" t="s">
        <v>1021</v>
      </c>
      <c r="I2906" s="11"/>
      <c r="J2906" s="11"/>
      <c r="K2906" s="11"/>
      <c r="L2906" s="11"/>
      <c r="M2906" s="11"/>
      <c r="N2906" s="11"/>
      <c r="O2906" s="11"/>
      <c r="P2906" s="11"/>
      <c r="Q2906" s="11"/>
      <c r="R2906" s="11"/>
      <c r="S2906" s="11"/>
      <c r="T2906" s="11"/>
      <c r="U2906" s="11"/>
      <c r="V2906" s="11"/>
      <c r="W2906" s="11"/>
      <c r="X2906" s="11"/>
      <c r="Y2906" s="11"/>
      <c r="Z2906" s="11"/>
      <c r="AA2906" s="11"/>
      <c r="AB2906" s="11"/>
      <c r="AC2906" s="11"/>
      <c r="AD2906" s="11"/>
      <c r="AE2906" s="11"/>
      <c r="AF2906" s="11"/>
      <c r="AG2906" s="11"/>
      <c r="AH2906" s="11"/>
      <c r="AI2906" s="11"/>
      <c r="AJ2906" s="11"/>
      <c r="AK2906" s="11"/>
      <c r="AL2906" s="11"/>
      <c r="AM2906" s="11"/>
      <c r="AN2906" s="11"/>
      <c r="AO2906" s="11"/>
      <c r="AP2906" s="11"/>
      <c r="AQ2906" s="11"/>
      <c r="AR2906" s="11"/>
      <c r="AS2906" s="11"/>
      <c r="AT2906" s="11"/>
      <c r="AU2906" s="11"/>
      <c r="AV2906" s="11"/>
      <c r="AW2906" s="11"/>
      <c r="AX2906" s="11"/>
      <c r="AY2906" s="11"/>
      <c r="AZ2906" s="11"/>
      <c r="BA2906" s="11"/>
      <c r="BB2906" s="11"/>
      <c r="BC2906" s="11"/>
      <c r="BD2906" s="11"/>
      <c r="BE2906" s="11"/>
      <c r="BF2906" s="11"/>
      <c r="BG2906" s="11"/>
      <c r="BH2906" s="11"/>
      <c r="BI2906" s="11"/>
      <c r="BJ2906" s="11"/>
      <c r="BK2906" s="11"/>
      <c r="BL2906" s="11"/>
      <c r="BM2906" s="11"/>
      <c r="BN2906" s="11"/>
      <c r="BO2906" s="11"/>
      <c r="BP2906" s="11"/>
      <c r="BQ2906" s="11"/>
      <c r="BR2906" s="11"/>
      <c r="BS2906" s="11"/>
      <c r="BT2906" s="11"/>
      <c r="BU2906" s="11"/>
      <c r="BV2906" s="11"/>
      <c r="BW2906" s="11"/>
      <c r="BX2906"/>
      <c r="BY2906"/>
      <c r="BZ2906"/>
    </row>
    <row r="2907" spans="1:78" s="10" customFormat="1" x14ac:dyDescent="0.2">
      <c r="A2907" t="s">
        <v>2390</v>
      </c>
      <c r="B2907"/>
      <c r="C2907" t="s">
        <v>1482</v>
      </c>
      <c r="D2907" t="s">
        <v>64</v>
      </c>
      <c r="E2907" t="s">
        <v>1016</v>
      </c>
      <c r="F2907" t="s">
        <v>1021</v>
      </c>
      <c r="G2907" t="s">
        <v>1016</v>
      </c>
      <c r="H2907" t="s">
        <v>1021</v>
      </c>
      <c r="I2907"/>
      <c r="J2907"/>
      <c r="K2907"/>
      <c r="L2907"/>
      <c r="M2907"/>
      <c r="N2907"/>
      <c r="O2907"/>
      <c r="P2907"/>
      <c r="Q2907"/>
      <c r="R2907"/>
      <c r="S2907"/>
      <c r="T2907"/>
      <c r="U2907"/>
      <c r="V2907"/>
      <c r="W2907"/>
      <c r="X2907"/>
      <c r="Y2907"/>
      <c r="Z2907"/>
      <c r="AA2907"/>
      <c r="AB2907"/>
      <c r="AC2907"/>
      <c r="AD2907"/>
      <c r="AE2907"/>
      <c r="AF2907"/>
      <c r="AG2907"/>
      <c r="AH2907"/>
      <c r="AI2907"/>
      <c r="AJ2907"/>
      <c r="AK2907"/>
      <c r="AL2907"/>
      <c r="AM2907"/>
      <c r="AN2907"/>
      <c r="AO2907"/>
      <c r="AP2907"/>
      <c r="AQ2907"/>
      <c r="AR2907"/>
      <c r="AS2907">
        <v>6.7</v>
      </c>
      <c r="AT2907"/>
      <c r="AU2907"/>
      <c r="AV2907">
        <v>3.35</v>
      </c>
      <c r="AW2907">
        <v>6.65</v>
      </c>
      <c r="AX2907">
        <v>4.5</v>
      </c>
      <c r="AY2907">
        <v>5.2</v>
      </c>
      <c r="AZ2907">
        <v>5.2</v>
      </c>
      <c r="BA2907"/>
      <c r="BB2907"/>
      <c r="BC2907"/>
      <c r="BD2907"/>
      <c r="BE2907"/>
      <c r="BF2907"/>
      <c r="BG2907"/>
      <c r="BH2907"/>
      <c r="BI2907"/>
      <c r="BJ2907"/>
      <c r="BK2907"/>
      <c r="BL2907"/>
      <c r="BM2907"/>
      <c r="BN2907"/>
      <c r="BO2907"/>
      <c r="BP2907"/>
      <c r="BQ2907"/>
      <c r="BR2907" t="s">
        <v>67</v>
      </c>
      <c r="BS2907" s="1">
        <v>44824</v>
      </c>
      <c r="BT2907" t="s">
        <v>2329</v>
      </c>
      <c r="BU2907">
        <v>2930</v>
      </c>
      <c r="BV2907" t="s">
        <v>60</v>
      </c>
      <c r="BW2907" t="s">
        <v>2329</v>
      </c>
      <c r="BX2907"/>
      <c r="BY2907"/>
      <c r="BZ2907"/>
    </row>
    <row r="2908" spans="1:78" s="10" customFormat="1" x14ac:dyDescent="0.2">
      <c r="A2908" t="s">
        <v>2391</v>
      </c>
      <c r="B2908"/>
      <c r="C2908" t="s">
        <v>1482</v>
      </c>
      <c r="D2908" t="s">
        <v>64</v>
      </c>
      <c r="E2908" t="s">
        <v>1016</v>
      </c>
      <c r="F2908" t="s">
        <v>1021</v>
      </c>
      <c r="G2908" t="s">
        <v>1016</v>
      </c>
      <c r="H2908" t="s">
        <v>1021</v>
      </c>
      <c r="I2908"/>
      <c r="J2908"/>
      <c r="K2908"/>
      <c r="L2908"/>
      <c r="M2908"/>
      <c r="N2908"/>
      <c r="O2908"/>
      <c r="P2908"/>
      <c r="Q2908"/>
      <c r="R2908"/>
      <c r="S2908"/>
      <c r="T2908"/>
      <c r="U2908"/>
      <c r="V2908"/>
      <c r="W2908"/>
      <c r="X2908"/>
      <c r="Y2908"/>
      <c r="Z2908"/>
      <c r="AA2908"/>
      <c r="AB2908"/>
      <c r="AC2908"/>
      <c r="AD2908"/>
      <c r="AE2908"/>
      <c r="AF2908"/>
      <c r="AG2908"/>
      <c r="AH2908"/>
      <c r="AI2908"/>
      <c r="AJ2908"/>
      <c r="AK2908"/>
      <c r="AL2908"/>
      <c r="AM2908"/>
      <c r="AN2908"/>
      <c r="AO2908"/>
      <c r="AP2908"/>
      <c r="AQ2908"/>
      <c r="AR2908"/>
      <c r="AS2908"/>
      <c r="AT2908"/>
      <c r="AU2908"/>
      <c r="AV2908"/>
      <c r="AW2908">
        <v>7.55</v>
      </c>
      <c r="AX2908">
        <v>5</v>
      </c>
      <c r="AY2908">
        <v>5.85</v>
      </c>
      <c r="AZ2908">
        <v>5.85</v>
      </c>
      <c r="BA2908"/>
      <c r="BB2908"/>
      <c r="BC2908"/>
      <c r="BD2908"/>
      <c r="BE2908"/>
      <c r="BF2908"/>
      <c r="BG2908"/>
      <c r="BH2908"/>
      <c r="BI2908"/>
      <c r="BJ2908"/>
      <c r="BK2908"/>
      <c r="BL2908"/>
      <c r="BM2908"/>
      <c r="BN2908"/>
      <c r="BO2908"/>
      <c r="BP2908"/>
      <c r="BQ2908"/>
      <c r="BR2908" t="s">
        <v>67</v>
      </c>
      <c r="BS2908" s="1">
        <v>44824</v>
      </c>
      <c r="BT2908" t="s">
        <v>2329</v>
      </c>
      <c r="BU2908">
        <v>2930</v>
      </c>
      <c r="BV2908"/>
      <c r="BW2908"/>
      <c r="BX2908"/>
      <c r="BY2908"/>
      <c r="BZ2908"/>
    </row>
    <row r="2909" spans="1:78" s="10" customFormat="1" x14ac:dyDescent="0.2">
      <c r="A2909" s="11" t="s">
        <v>1700</v>
      </c>
      <c r="B2909" s="11"/>
      <c r="C2909" s="11" t="s">
        <v>1482</v>
      </c>
      <c r="D2909" s="11" t="s">
        <v>64</v>
      </c>
      <c r="E2909" s="11" t="s">
        <v>1016</v>
      </c>
      <c r="F2909" s="11" t="s">
        <v>1021</v>
      </c>
      <c r="G2909" s="11" t="s">
        <v>1022</v>
      </c>
      <c r="H2909" s="11" t="s">
        <v>1023</v>
      </c>
      <c r="I2909" s="11"/>
      <c r="J2909" s="11"/>
      <c r="K2909" s="11"/>
      <c r="L2909" s="11"/>
      <c r="M2909" s="11"/>
      <c r="N2909" s="11"/>
      <c r="O2909" s="11"/>
      <c r="P2909" s="11"/>
      <c r="Q2909" s="11"/>
      <c r="R2909" s="11"/>
      <c r="S2909" s="11"/>
      <c r="T2909" s="11"/>
      <c r="U2909" s="11"/>
      <c r="V2909" s="11"/>
      <c r="W2909" s="11"/>
      <c r="X2909" s="11"/>
      <c r="Y2909" s="11"/>
      <c r="Z2909" s="11"/>
      <c r="AA2909" s="11"/>
      <c r="AB2909" s="11"/>
      <c r="AC2909" s="11"/>
      <c r="AD2909" s="11"/>
      <c r="AE2909" s="11"/>
      <c r="AF2909" s="11"/>
      <c r="AG2909" s="11"/>
      <c r="AH2909" s="11"/>
      <c r="AI2909" s="11"/>
      <c r="AJ2909" s="11"/>
      <c r="AK2909" s="11"/>
      <c r="AL2909" s="11"/>
      <c r="AM2909" s="11"/>
      <c r="AN2909" s="11"/>
      <c r="AO2909" s="11"/>
      <c r="AP2909" s="11"/>
      <c r="AQ2909" s="11"/>
      <c r="AR2909" s="11"/>
      <c r="AS2909" s="11"/>
      <c r="AT2909" s="11"/>
      <c r="AU2909" s="11"/>
      <c r="AV2909" s="11"/>
      <c r="AW2909" s="11"/>
      <c r="AX2909" s="11"/>
      <c r="AY2909" s="11"/>
      <c r="AZ2909" s="11"/>
      <c r="BA2909" s="11"/>
      <c r="BB2909" s="11"/>
      <c r="BC2909" s="11"/>
      <c r="BD2909" s="11"/>
      <c r="BE2909" s="11"/>
      <c r="BF2909" s="11"/>
      <c r="BG2909" s="11"/>
      <c r="BH2909" s="11"/>
      <c r="BI2909" s="11"/>
      <c r="BJ2909" s="11"/>
      <c r="BK2909" s="11"/>
      <c r="BL2909" s="11"/>
      <c r="BM2909" s="11"/>
      <c r="BN2909" s="11"/>
      <c r="BO2909" s="11"/>
      <c r="BP2909" s="11"/>
      <c r="BQ2909" s="11"/>
      <c r="BR2909" s="11"/>
      <c r="BS2909" s="11"/>
      <c r="BT2909" s="11"/>
      <c r="BU2909" s="11"/>
      <c r="BV2909" s="11"/>
      <c r="BW2909" s="11"/>
      <c r="BX2909"/>
      <c r="BY2909"/>
      <c r="BZ2909"/>
    </row>
    <row r="2910" spans="1:78" s="10" customFormat="1" x14ac:dyDescent="0.2">
      <c r="A2910" t="s">
        <v>1020</v>
      </c>
      <c r="B2910" t="s">
        <v>322</v>
      </c>
      <c r="C2910" t="s">
        <v>1482</v>
      </c>
      <c r="D2910" t="s">
        <v>64</v>
      </c>
      <c r="E2910" t="s">
        <v>1016</v>
      </c>
      <c r="F2910" t="s">
        <v>1021</v>
      </c>
      <c r="G2910" t="s">
        <v>1022</v>
      </c>
      <c r="H2910" t="s">
        <v>1023</v>
      </c>
      <c r="I2910"/>
      <c r="J2910"/>
      <c r="K2910"/>
      <c r="L2910"/>
      <c r="M2910"/>
      <c r="N2910"/>
      <c r="O2910"/>
      <c r="P2910"/>
      <c r="Q2910"/>
      <c r="R2910"/>
      <c r="S2910"/>
      <c r="T2910"/>
      <c r="U2910"/>
      <c r="V2910"/>
      <c r="W2910"/>
      <c r="X2910"/>
      <c r="Y2910"/>
      <c r="Z2910"/>
      <c r="AA2910"/>
      <c r="AB2910"/>
      <c r="AC2910"/>
      <c r="AD2910"/>
      <c r="AE2910"/>
      <c r="AF2910"/>
      <c r="AG2910"/>
      <c r="AH2910"/>
      <c r="AI2910"/>
      <c r="AJ2910"/>
      <c r="AK2910"/>
      <c r="AL2910"/>
      <c r="AM2910"/>
      <c r="AN2910"/>
      <c r="AO2910"/>
      <c r="AP2910"/>
      <c r="AQ2910"/>
      <c r="AR2910"/>
      <c r="AS2910"/>
      <c r="AT2910"/>
      <c r="AU2910"/>
      <c r="AV2910"/>
      <c r="AW2910">
        <v>6.8</v>
      </c>
      <c r="AX2910">
        <v>4.8</v>
      </c>
      <c r="AY2910">
        <v>5.6</v>
      </c>
      <c r="AZ2910">
        <v>5.6</v>
      </c>
      <c r="BA2910"/>
      <c r="BB2910"/>
      <c r="BC2910"/>
      <c r="BD2910"/>
      <c r="BE2910"/>
      <c r="BF2910"/>
      <c r="BG2910"/>
      <c r="BH2910"/>
      <c r="BI2910"/>
      <c r="BJ2910"/>
      <c r="BK2910"/>
      <c r="BL2910"/>
      <c r="BM2910"/>
      <c r="BN2910"/>
      <c r="BO2910"/>
      <c r="BP2910"/>
      <c r="BQ2910"/>
      <c r="BR2910" t="s">
        <v>58</v>
      </c>
      <c r="BS2910" s="1">
        <v>44819</v>
      </c>
      <c r="BT2910" t="s">
        <v>59</v>
      </c>
      <c r="BU2910">
        <v>3485</v>
      </c>
      <c r="BV2910" t="s">
        <v>60</v>
      </c>
      <c r="BW2910" t="s">
        <v>59</v>
      </c>
      <c r="BX2910"/>
      <c r="BY2910"/>
      <c r="BZ2910"/>
    </row>
    <row r="2911" spans="1:78" s="10" customFormat="1" x14ac:dyDescent="0.2">
      <c r="A2911" t="s">
        <v>1257</v>
      </c>
      <c r="B2911"/>
      <c r="C2911" t="s">
        <v>1482</v>
      </c>
      <c r="D2911" t="s">
        <v>64</v>
      </c>
      <c r="E2911" t="s">
        <v>1016</v>
      </c>
      <c r="F2911" t="s">
        <v>797</v>
      </c>
      <c r="G2911" t="s">
        <v>341</v>
      </c>
      <c r="H2911" t="s">
        <v>1258</v>
      </c>
      <c r="I2911"/>
      <c r="J2911"/>
      <c r="K2911"/>
      <c r="L2911"/>
      <c r="M2911"/>
      <c r="N2911"/>
      <c r="O2911"/>
      <c r="P2911"/>
      <c r="Q2911"/>
      <c r="R2911"/>
      <c r="S2911"/>
      <c r="T2911"/>
      <c r="U2911"/>
      <c r="V2911"/>
      <c r="W2911"/>
      <c r="X2911"/>
      <c r="Y2911"/>
      <c r="Z2911"/>
      <c r="AA2911"/>
      <c r="AB2911"/>
      <c r="AC2911"/>
      <c r="AD2911"/>
      <c r="AE2911"/>
      <c r="AF2911"/>
      <c r="AG2911"/>
      <c r="AH2911"/>
      <c r="AI2911"/>
      <c r="AJ2911"/>
      <c r="AK2911"/>
      <c r="AL2911"/>
      <c r="AM2911"/>
      <c r="AN2911"/>
      <c r="AO2911">
        <v>4.7</v>
      </c>
      <c r="AP2911"/>
      <c r="AQ2911"/>
      <c r="AR2911">
        <v>2.9</v>
      </c>
      <c r="AS2911"/>
      <c r="AT2911"/>
      <c r="AU2911"/>
      <c r="AV2911"/>
      <c r="AW2911">
        <v>4.8</v>
      </c>
      <c r="AX2911"/>
      <c r="AY2911"/>
      <c r="AZ2911">
        <v>3.1</v>
      </c>
      <c r="BA2911">
        <v>5</v>
      </c>
      <c r="BB2911"/>
      <c r="BC2911"/>
      <c r="BD2911">
        <v>3.9</v>
      </c>
      <c r="BE2911">
        <v>6.5</v>
      </c>
      <c r="BF2911"/>
      <c r="BG2911"/>
      <c r="BH2911">
        <v>3.5</v>
      </c>
      <c r="BI2911"/>
      <c r="BJ2911"/>
      <c r="BK2911"/>
      <c r="BL2911"/>
      <c r="BM2911"/>
      <c r="BN2911"/>
      <c r="BO2911"/>
      <c r="BP2911"/>
      <c r="BQ2911" t="s">
        <v>1259</v>
      </c>
      <c r="BR2911" t="s">
        <v>67</v>
      </c>
      <c r="BS2911"/>
      <c r="BT2911" t="s">
        <v>200</v>
      </c>
      <c r="BU2911">
        <v>7016</v>
      </c>
      <c r="BV2911" t="s">
        <v>69</v>
      </c>
      <c r="BW2911" t="s">
        <v>200</v>
      </c>
      <c r="BX2911"/>
      <c r="BY2911"/>
      <c r="BZ2911"/>
    </row>
    <row r="2912" spans="1:78" s="10" customFormat="1" x14ac:dyDescent="0.2">
      <c r="A2912"/>
      <c r="B2912"/>
      <c r="C2912" t="s">
        <v>1482</v>
      </c>
      <c r="D2912" t="s">
        <v>64</v>
      </c>
      <c r="E2912" t="s">
        <v>1016</v>
      </c>
      <c r="F2912" t="s">
        <v>797</v>
      </c>
      <c r="G2912" t="s">
        <v>343</v>
      </c>
      <c r="H2912" t="s">
        <v>797</v>
      </c>
      <c r="I2912"/>
      <c r="J2912"/>
      <c r="K2912"/>
      <c r="L2912"/>
      <c r="M2912"/>
      <c r="N2912"/>
      <c r="O2912"/>
      <c r="P2912"/>
      <c r="Q2912"/>
      <c r="R2912"/>
      <c r="S2912"/>
      <c r="T2912"/>
      <c r="U2912"/>
      <c r="V2912"/>
      <c r="W2912"/>
      <c r="X2912"/>
      <c r="Y2912">
        <f>0.005*1000</f>
        <v>5</v>
      </c>
      <c r="Z2912"/>
      <c r="AA2912"/>
      <c r="AB2912">
        <f>0.006*1000</f>
        <v>6</v>
      </c>
      <c r="AC2912">
        <f>0.0053*1000</f>
        <v>5.3</v>
      </c>
      <c r="AD2912"/>
      <c r="AE2912"/>
      <c r="AF2912">
        <f>0.007*1000</f>
        <v>7</v>
      </c>
      <c r="AG2912">
        <f>0.0034*1000</f>
        <v>3.4</v>
      </c>
      <c r="AH2912"/>
      <c r="AI2912"/>
      <c r="AJ2912">
        <f>0.006*1000</f>
        <v>6</v>
      </c>
      <c r="AK2912"/>
      <c r="AL2912"/>
      <c r="AM2912"/>
      <c r="AN2912"/>
      <c r="AO2912"/>
      <c r="AP2912"/>
      <c r="AQ2912"/>
      <c r="AR2912"/>
      <c r="AS2912"/>
      <c r="AT2912"/>
      <c r="AU2912"/>
      <c r="AV2912"/>
      <c r="AW2912">
        <f>0.005*1000</f>
        <v>5</v>
      </c>
      <c r="AX2912"/>
      <c r="AY2912"/>
      <c r="AZ2912">
        <f>0.0035*1000</f>
        <v>3.5</v>
      </c>
      <c r="BA2912">
        <f>0.0056*1000</f>
        <v>5.6</v>
      </c>
      <c r="BB2912"/>
      <c r="BC2912"/>
      <c r="BD2912">
        <f>0.0043*1000</f>
        <v>4.3</v>
      </c>
      <c r="BE2912"/>
      <c r="BF2912"/>
      <c r="BG2912"/>
      <c r="BH2912"/>
      <c r="BI2912"/>
      <c r="BJ2912"/>
      <c r="BK2912"/>
      <c r="BL2912"/>
      <c r="BM2912"/>
      <c r="BN2912"/>
      <c r="BO2912"/>
      <c r="BP2912"/>
      <c r="BQ2912"/>
      <c r="BR2912" t="s">
        <v>67</v>
      </c>
      <c r="BS2912" s="1">
        <v>44826</v>
      </c>
      <c r="BT2912" t="s">
        <v>2504</v>
      </c>
      <c r="BU2912">
        <v>53560</v>
      </c>
      <c r="BV2912"/>
      <c r="BW2912"/>
      <c r="BX2912"/>
      <c r="BY2912"/>
      <c r="BZ2912"/>
    </row>
    <row r="2913" spans="1:78" s="10" customFormat="1" x14ac:dyDescent="0.2">
      <c r="A2913" s="6"/>
      <c r="B2913" s="6"/>
      <c r="C2913" s="6" t="s">
        <v>1482</v>
      </c>
      <c r="D2913" s="6" t="s">
        <v>64</v>
      </c>
      <c r="E2913" s="6" t="s">
        <v>1016</v>
      </c>
      <c r="F2913" s="6" t="s">
        <v>797</v>
      </c>
      <c r="G2913" s="6" t="s">
        <v>343</v>
      </c>
      <c r="H2913" s="6" t="s">
        <v>797</v>
      </c>
      <c r="I2913" s="6"/>
      <c r="J2913" s="6"/>
      <c r="K2913" s="6"/>
      <c r="L2913" s="6"/>
      <c r="M2913" s="6"/>
      <c r="N2913" s="6"/>
      <c r="O2913" s="6"/>
      <c r="P2913" s="6"/>
      <c r="Q2913" s="6"/>
      <c r="R2913" s="6"/>
      <c r="S2913" s="6"/>
      <c r="T2913" s="6"/>
      <c r="U2913" s="6"/>
      <c r="V2913" s="6"/>
      <c r="W2913" s="6"/>
      <c r="X2913" s="6"/>
      <c r="Y2913" s="6"/>
      <c r="Z2913" s="6"/>
      <c r="AA2913" s="6"/>
      <c r="AB2913" s="6"/>
      <c r="AC2913" s="6"/>
      <c r="AD2913" s="6"/>
      <c r="AE2913" s="6"/>
      <c r="AF2913" s="6"/>
      <c r="AG2913" s="6"/>
      <c r="AH2913" s="6"/>
      <c r="AI2913" s="6"/>
      <c r="AJ2913" s="6"/>
      <c r="AK2913" s="6"/>
      <c r="AL2913" s="6"/>
      <c r="AM2913" s="6"/>
      <c r="AN2913" s="6"/>
      <c r="AO2913" s="6"/>
      <c r="AP2913" s="6"/>
      <c r="AQ2913" s="6"/>
      <c r="AR2913" s="6"/>
      <c r="AS2913" s="6"/>
      <c r="AT2913" s="6"/>
      <c r="AU2913" s="6"/>
      <c r="AV2913" s="6"/>
      <c r="AW2913" s="6"/>
      <c r="AX2913" s="6"/>
      <c r="AY2913" s="6"/>
      <c r="AZ2913" s="6"/>
      <c r="BA2913" s="6"/>
      <c r="BB2913" s="6"/>
      <c r="BC2913" s="6"/>
      <c r="BD2913" s="6"/>
      <c r="BE2913" s="6"/>
      <c r="BF2913" s="6"/>
      <c r="BG2913" s="6"/>
      <c r="BH2913" s="6"/>
      <c r="BI2913" s="6">
        <v>10</v>
      </c>
      <c r="BJ2913" s="6"/>
      <c r="BK2913" s="6"/>
      <c r="BL2913" s="6"/>
      <c r="BM2913" s="6"/>
      <c r="BN2913" s="6"/>
      <c r="BO2913" s="6"/>
      <c r="BP2913" s="6"/>
      <c r="BQ2913" s="6"/>
      <c r="BR2913" s="6" t="s">
        <v>67</v>
      </c>
      <c r="BS2913" s="7">
        <v>44964</v>
      </c>
      <c r="BT2913" s="6" t="s">
        <v>3669</v>
      </c>
      <c r="BU2913" s="58" t="s">
        <v>3702</v>
      </c>
      <c r="BV2913" s="6"/>
      <c r="BW2913" s="6"/>
      <c r="BX2913" s="6"/>
      <c r="BY2913" s="6"/>
      <c r="BZ2913" s="6"/>
    </row>
    <row r="2914" spans="1:78" s="10" customFormat="1" x14ac:dyDescent="0.2">
      <c r="A2914" s="11" t="s">
        <v>1700</v>
      </c>
      <c r="B2914" s="11"/>
      <c r="C2914" s="11" t="s">
        <v>1482</v>
      </c>
      <c r="D2914" s="11" t="s">
        <v>64</v>
      </c>
      <c r="E2914" s="11" t="s">
        <v>1016</v>
      </c>
      <c r="F2914" s="11" t="s">
        <v>797</v>
      </c>
      <c r="G2914" s="11" t="s">
        <v>126</v>
      </c>
      <c r="H2914" s="11" t="s">
        <v>1258</v>
      </c>
      <c r="I2914" s="11"/>
      <c r="J2914" s="11"/>
      <c r="K2914" s="11"/>
      <c r="L2914" s="11"/>
      <c r="M2914" s="11"/>
      <c r="N2914" s="11"/>
      <c r="O2914" s="11"/>
      <c r="P2914" s="11"/>
      <c r="Q2914" s="11"/>
      <c r="R2914" s="11"/>
      <c r="S2914" s="11"/>
      <c r="T2914" s="11"/>
      <c r="U2914" s="11"/>
      <c r="V2914" s="11"/>
      <c r="W2914" s="11"/>
      <c r="X2914" s="11"/>
      <c r="Y2914" s="11"/>
      <c r="Z2914" s="11"/>
      <c r="AA2914" s="11"/>
      <c r="AB2914" s="11"/>
      <c r="AC2914" s="11"/>
      <c r="AD2914" s="11"/>
      <c r="AE2914" s="11"/>
      <c r="AF2914" s="11"/>
      <c r="AG2914" s="11"/>
      <c r="AH2914" s="11"/>
      <c r="AI2914" s="11"/>
      <c r="AJ2914" s="11"/>
      <c r="AK2914" s="11"/>
      <c r="AL2914" s="11"/>
      <c r="AM2914" s="11"/>
      <c r="AN2914" s="11"/>
      <c r="AO2914" s="11"/>
      <c r="AP2914" s="11"/>
      <c r="AQ2914" s="11"/>
      <c r="AR2914" s="11"/>
      <c r="AS2914" s="11"/>
      <c r="AT2914" s="11"/>
      <c r="AU2914" s="11"/>
      <c r="AV2914" s="11"/>
      <c r="AW2914" s="11"/>
      <c r="AX2914" s="11"/>
      <c r="AY2914" s="11"/>
      <c r="AZ2914" s="11"/>
      <c r="BA2914" s="11"/>
      <c r="BB2914" s="11"/>
      <c r="BC2914" s="11"/>
      <c r="BD2914" s="11"/>
      <c r="BE2914" s="11"/>
      <c r="BF2914" s="11"/>
      <c r="BG2914" s="11"/>
      <c r="BH2914" s="11"/>
      <c r="BI2914" s="11"/>
      <c r="BJ2914" s="11"/>
      <c r="BK2914" s="11"/>
      <c r="BL2914" s="11"/>
      <c r="BM2914" s="11"/>
      <c r="BN2914" s="11"/>
      <c r="BO2914" s="11"/>
      <c r="BP2914" s="11"/>
      <c r="BQ2914" s="11"/>
      <c r="BR2914" s="11"/>
      <c r="BS2914" s="11"/>
      <c r="BT2914" s="11"/>
      <c r="BU2914" s="11"/>
      <c r="BV2914" s="11"/>
      <c r="BW2914" s="11"/>
      <c r="BX2914"/>
      <c r="BY2914"/>
      <c r="BZ2914"/>
    </row>
    <row r="2915" spans="1:78" x14ac:dyDescent="0.2">
      <c r="A2915" s="6"/>
      <c r="B2915" s="6"/>
      <c r="C2915" s="6" t="s">
        <v>1482</v>
      </c>
      <c r="D2915" s="6" t="s">
        <v>64</v>
      </c>
      <c r="E2915" s="6" t="s">
        <v>1016</v>
      </c>
      <c r="F2915" s="6" t="s">
        <v>797</v>
      </c>
      <c r="G2915" s="6" t="s">
        <v>126</v>
      </c>
      <c r="H2915" s="6" t="s">
        <v>1258</v>
      </c>
      <c r="I2915" s="6"/>
      <c r="J2915" s="6"/>
      <c r="K2915" s="6"/>
      <c r="L2915" s="6"/>
      <c r="M2915" s="6"/>
      <c r="N2915" s="6"/>
      <c r="O2915" s="6"/>
      <c r="P2915" s="6"/>
      <c r="Q2915" s="6"/>
      <c r="R2915" s="6"/>
      <c r="S2915" s="6"/>
      <c r="T2915" s="6"/>
      <c r="U2915" s="6"/>
      <c r="V2915" s="6"/>
      <c r="W2915" s="6"/>
      <c r="X2915" s="6"/>
      <c r="Y2915" s="6"/>
      <c r="Z2915" s="6"/>
      <c r="AA2915" s="6"/>
      <c r="AB2915" s="6"/>
      <c r="AC2915" s="6"/>
      <c r="AD2915" s="6"/>
      <c r="AE2915" s="6"/>
      <c r="AF2915" s="6"/>
      <c r="AG2915" s="6"/>
      <c r="AH2915" s="6"/>
      <c r="AI2915" s="6"/>
      <c r="AJ2915" s="6"/>
      <c r="AK2915" s="6"/>
      <c r="AL2915" s="6"/>
      <c r="AM2915" s="6"/>
      <c r="AN2915" s="6"/>
      <c r="AO2915" s="6"/>
      <c r="AP2915" s="6"/>
      <c r="AQ2915" s="6"/>
      <c r="AR2915" s="6"/>
      <c r="AS2915" s="6"/>
      <c r="AT2915" s="6"/>
      <c r="AU2915" s="6"/>
      <c r="AV2915" s="6"/>
      <c r="AW2915" s="6">
        <v>4.5</v>
      </c>
      <c r="AX2915" s="6"/>
      <c r="AY2915" s="6"/>
      <c r="AZ2915" s="6">
        <v>3</v>
      </c>
      <c r="BA2915" s="6">
        <v>5.2</v>
      </c>
      <c r="BB2915" s="6"/>
      <c r="BC2915" s="6"/>
      <c r="BD2915" s="6">
        <v>3.5</v>
      </c>
      <c r="BE2915" s="6">
        <v>6</v>
      </c>
      <c r="BF2915" s="6"/>
      <c r="BG2915" s="6"/>
      <c r="BH2915" s="6">
        <v>3.5</v>
      </c>
      <c r="BI2915" s="6"/>
      <c r="BJ2915" s="6">
        <v>17</v>
      </c>
      <c r="BK2915" s="6"/>
      <c r="BL2915" s="6"/>
      <c r="BM2915" s="6"/>
      <c r="BN2915" s="6"/>
      <c r="BO2915" s="6"/>
      <c r="BP2915" s="6"/>
      <c r="BQ2915" s="6"/>
      <c r="BR2915" s="6" t="s">
        <v>67</v>
      </c>
      <c r="BS2915" s="7">
        <v>44964</v>
      </c>
      <c r="BT2915" s="6" t="s">
        <v>3669</v>
      </c>
      <c r="BU2915" s="58" t="s">
        <v>3702</v>
      </c>
      <c r="BV2915" s="6"/>
      <c r="BW2915" s="6"/>
      <c r="BX2915" s="6"/>
      <c r="BY2915" s="6"/>
      <c r="BZ2915" s="6"/>
    </row>
    <row r="2916" spans="1:78" x14ac:dyDescent="0.2">
      <c r="A2916" t="s">
        <v>1262</v>
      </c>
      <c r="C2916" t="s">
        <v>1482</v>
      </c>
      <c r="D2916" t="s">
        <v>64</v>
      </c>
      <c r="E2916" t="s">
        <v>1016</v>
      </c>
      <c r="F2916" t="s">
        <v>797</v>
      </c>
      <c r="G2916" t="s">
        <v>1016</v>
      </c>
      <c r="H2916" t="s">
        <v>1263</v>
      </c>
      <c r="BE2916">
        <v>4.47</v>
      </c>
      <c r="BF2916">
        <v>2.99</v>
      </c>
      <c r="BG2916">
        <v>2.73</v>
      </c>
      <c r="BH2916">
        <v>2.99</v>
      </c>
      <c r="BR2916" t="s">
        <v>67</v>
      </c>
      <c r="BS2916"/>
      <c r="BT2916" t="s">
        <v>79</v>
      </c>
      <c r="BU2916">
        <v>42805</v>
      </c>
      <c r="BV2916" t="s">
        <v>69</v>
      </c>
      <c r="BW2916" t="s">
        <v>79</v>
      </c>
    </row>
    <row r="2917" spans="1:78" s="10" customFormat="1" ht="18" x14ac:dyDescent="0.2">
      <c r="A2917" s="10" t="s">
        <v>1254</v>
      </c>
      <c r="C2917" s="10" t="s">
        <v>1482</v>
      </c>
      <c r="D2917" s="10" t="s">
        <v>64</v>
      </c>
      <c r="E2917" s="10" t="s">
        <v>1016</v>
      </c>
      <c r="F2917" s="10" t="s">
        <v>797</v>
      </c>
      <c r="G2917" s="10" t="s">
        <v>1016</v>
      </c>
      <c r="H2917" s="10" t="s">
        <v>797</v>
      </c>
      <c r="BR2917" s="10" t="s">
        <v>67</v>
      </c>
      <c r="BS2917" s="12">
        <v>44820</v>
      </c>
      <c r="BT2917" s="10" t="s">
        <v>2256</v>
      </c>
      <c r="BU2917" s="28">
        <v>82637</v>
      </c>
      <c r="BV2917" s="10" t="s">
        <v>60</v>
      </c>
      <c r="BW2917" s="10" t="s">
        <v>2256</v>
      </c>
      <c r="BX2917"/>
      <c r="BY2917"/>
      <c r="BZ2917"/>
    </row>
    <row r="2918" spans="1:78" s="10" customFormat="1" x14ac:dyDescent="0.2">
      <c r="A2918" t="s">
        <v>1254</v>
      </c>
      <c r="B2918"/>
      <c r="C2918" t="s">
        <v>1482</v>
      </c>
      <c r="D2918" t="s">
        <v>64</v>
      </c>
      <c r="E2918" t="s">
        <v>1016</v>
      </c>
      <c r="F2918" t="s">
        <v>797</v>
      </c>
      <c r="G2918" t="s">
        <v>1016</v>
      </c>
      <c r="H2918" t="s">
        <v>797</v>
      </c>
      <c r="I2918"/>
      <c r="J2918"/>
      <c r="K2918"/>
      <c r="L2918"/>
      <c r="M2918"/>
      <c r="N2918"/>
      <c r="O2918"/>
      <c r="P2918"/>
      <c r="Q2918"/>
      <c r="R2918"/>
      <c r="S2918"/>
      <c r="T2918"/>
      <c r="U2918"/>
      <c r="V2918"/>
      <c r="W2918"/>
      <c r="X2918"/>
      <c r="Y2918">
        <v>5</v>
      </c>
      <c r="Z2918"/>
      <c r="AA2918"/>
      <c r="AB2918">
        <v>5.9</v>
      </c>
      <c r="AC2918">
        <v>5.5</v>
      </c>
      <c r="AD2918"/>
      <c r="AE2918"/>
      <c r="AF2918">
        <v>7</v>
      </c>
      <c r="AG2918">
        <v>3.5</v>
      </c>
      <c r="AH2918"/>
      <c r="AI2918"/>
      <c r="AJ2918">
        <v>5.7</v>
      </c>
      <c r="AK2918"/>
      <c r="AL2918"/>
      <c r="AM2918"/>
      <c r="AN2918"/>
      <c r="AO2918"/>
      <c r="AP2918"/>
      <c r="AQ2918"/>
      <c r="AR2918"/>
      <c r="AS2918"/>
      <c r="AT2918"/>
      <c r="AU2918"/>
      <c r="AV2918"/>
      <c r="AW2918"/>
      <c r="AX2918"/>
      <c r="AY2918"/>
      <c r="AZ2918"/>
      <c r="BA2918"/>
      <c r="BB2918"/>
      <c r="BC2918"/>
      <c r="BD2918"/>
      <c r="BE2918"/>
      <c r="BF2918"/>
      <c r="BG2918"/>
      <c r="BH2918"/>
      <c r="BI2918"/>
      <c r="BJ2918"/>
      <c r="BK2918"/>
      <c r="BL2918"/>
      <c r="BM2918"/>
      <c r="BN2918"/>
      <c r="BO2918"/>
      <c r="BP2918"/>
      <c r="BQ2918"/>
      <c r="BR2918" t="s">
        <v>67</v>
      </c>
      <c r="BS2918"/>
      <c r="BT2918" t="s">
        <v>345</v>
      </c>
      <c r="BU2918">
        <v>3142</v>
      </c>
      <c r="BV2918"/>
      <c r="BW2918"/>
    </row>
    <row r="2919" spans="1:78" x14ac:dyDescent="0.2">
      <c r="A2919" t="s">
        <v>1256</v>
      </c>
      <c r="C2919" t="s">
        <v>1482</v>
      </c>
      <c r="D2919" t="s">
        <v>64</v>
      </c>
      <c r="E2919" t="s">
        <v>1016</v>
      </c>
      <c r="F2919" t="s">
        <v>797</v>
      </c>
      <c r="G2919" t="s">
        <v>1016</v>
      </c>
      <c r="H2919" t="s">
        <v>797</v>
      </c>
      <c r="U2919">
        <v>4.5999999999999996</v>
      </c>
      <c r="X2919">
        <v>5.9</v>
      </c>
      <c r="Y2919">
        <v>4.9000000000000004</v>
      </c>
      <c r="AB2919">
        <v>5.7</v>
      </c>
      <c r="AC2919">
        <v>4.9000000000000004</v>
      </c>
      <c r="AF2919">
        <v>6.5</v>
      </c>
      <c r="AG2919">
        <v>3.3</v>
      </c>
      <c r="AJ2919">
        <v>5.4</v>
      </c>
      <c r="BR2919" t="s">
        <v>67</v>
      </c>
      <c r="BS2919"/>
      <c r="BT2919" t="s">
        <v>345</v>
      </c>
      <c r="BU2919">
        <v>3142</v>
      </c>
      <c r="BV2919" t="s">
        <v>69</v>
      </c>
      <c r="BW2919" t="s">
        <v>345</v>
      </c>
      <c r="BX2919" s="10"/>
      <c r="BY2919" s="10"/>
      <c r="BZ2919" s="10"/>
    </row>
    <row r="2920" spans="1:78" x14ac:dyDescent="0.2">
      <c r="A2920" t="s">
        <v>1260</v>
      </c>
      <c r="C2920" t="s">
        <v>1482</v>
      </c>
      <c r="D2920" t="s">
        <v>64</v>
      </c>
      <c r="E2920" t="s">
        <v>1016</v>
      </c>
      <c r="F2920" t="s">
        <v>797</v>
      </c>
      <c r="G2920" t="s">
        <v>1016</v>
      </c>
      <c r="H2920" t="s">
        <v>797</v>
      </c>
      <c r="Y2920">
        <v>4.51</v>
      </c>
      <c r="AB2920">
        <v>6.42</v>
      </c>
      <c r="AC2920">
        <v>5.28</v>
      </c>
      <c r="AF2920">
        <v>7.4</v>
      </c>
      <c r="AG2920">
        <v>3.6</v>
      </c>
      <c r="AJ2920">
        <v>6.4</v>
      </c>
      <c r="AW2920">
        <v>4.5</v>
      </c>
      <c r="AX2920">
        <v>3.13</v>
      </c>
      <c r="AY2920">
        <v>3.44</v>
      </c>
      <c r="AZ2920">
        <v>3.44</v>
      </c>
      <c r="BA2920">
        <v>5.45</v>
      </c>
      <c r="BB2920">
        <v>3.9</v>
      </c>
      <c r="BC2920">
        <v>3.7</v>
      </c>
      <c r="BD2920">
        <v>3.9</v>
      </c>
      <c r="BE2920">
        <v>6.3</v>
      </c>
      <c r="BF2920">
        <v>3.37</v>
      </c>
      <c r="BG2920">
        <v>2.9</v>
      </c>
      <c r="BH2920">
        <v>3.37</v>
      </c>
      <c r="BR2920" t="s">
        <v>67</v>
      </c>
      <c r="BS2920"/>
      <c r="BT2920" t="s">
        <v>275</v>
      </c>
      <c r="BU2920">
        <v>17228</v>
      </c>
      <c r="BV2920" t="s">
        <v>60</v>
      </c>
      <c r="BW2920" t="s">
        <v>275</v>
      </c>
      <c r="BX2920" s="10"/>
      <c r="BY2920" s="10"/>
      <c r="BZ2920" s="10"/>
    </row>
    <row r="2921" spans="1:78" x14ac:dyDescent="0.2">
      <c r="A2921" t="s">
        <v>1261</v>
      </c>
      <c r="C2921" t="s">
        <v>1482</v>
      </c>
      <c r="D2921" t="s">
        <v>64</v>
      </c>
      <c r="E2921" t="s">
        <v>1016</v>
      </c>
      <c r="F2921" t="s">
        <v>797</v>
      </c>
      <c r="G2921" t="s">
        <v>1016</v>
      </c>
      <c r="H2921" t="s">
        <v>797</v>
      </c>
      <c r="BF2921">
        <v>3.73</v>
      </c>
      <c r="BH2921">
        <v>3.73</v>
      </c>
      <c r="BR2921" t="s">
        <v>67</v>
      </c>
      <c r="BS2921"/>
      <c r="BT2921" t="s">
        <v>275</v>
      </c>
      <c r="BU2921">
        <v>17228</v>
      </c>
      <c r="BX2921" s="10"/>
      <c r="BY2921" s="10"/>
      <c r="BZ2921" s="10"/>
    </row>
    <row r="2922" spans="1:78" x14ac:dyDescent="0.2">
      <c r="A2922" s="11" t="s">
        <v>1700</v>
      </c>
      <c r="B2922" s="11"/>
      <c r="C2922" s="11" t="s">
        <v>1482</v>
      </c>
      <c r="D2922" s="11" t="s">
        <v>64</v>
      </c>
      <c r="E2922" s="11" t="s">
        <v>1016</v>
      </c>
      <c r="F2922" s="11" t="s">
        <v>797</v>
      </c>
      <c r="G2922" s="11" t="s">
        <v>1255</v>
      </c>
      <c r="H2922" s="11" t="s">
        <v>797</v>
      </c>
      <c r="I2922" s="11"/>
      <c r="J2922" s="11"/>
      <c r="K2922" s="11"/>
      <c r="L2922" s="11"/>
      <c r="M2922" s="11"/>
      <c r="N2922" s="11"/>
      <c r="O2922" s="11"/>
      <c r="P2922" s="11"/>
      <c r="Q2922" s="11"/>
      <c r="R2922" s="11"/>
      <c r="S2922" s="11"/>
      <c r="T2922" s="11"/>
      <c r="U2922" s="11"/>
      <c r="V2922" s="11"/>
      <c r="W2922" s="11"/>
      <c r="X2922" s="11"/>
      <c r="Y2922" s="11"/>
      <c r="Z2922" s="11"/>
      <c r="AA2922" s="11"/>
      <c r="AB2922" s="11"/>
      <c r="AC2922" s="11"/>
      <c r="AD2922" s="11"/>
      <c r="AE2922" s="11"/>
      <c r="AF2922" s="11"/>
      <c r="AG2922" s="11"/>
      <c r="AH2922" s="11"/>
      <c r="AI2922" s="11"/>
      <c r="AJ2922" s="11"/>
      <c r="AK2922" s="11"/>
      <c r="AL2922" s="11"/>
      <c r="AM2922" s="11"/>
      <c r="AN2922" s="11"/>
      <c r="AO2922" s="11"/>
      <c r="AP2922" s="11"/>
      <c r="AQ2922" s="11"/>
      <c r="AR2922" s="11"/>
      <c r="AS2922" s="11"/>
      <c r="AT2922" s="11"/>
      <c r="AU2922" s="11"/>
      <c r="AV2922" s="11"/>
      <c r="AW2922" s="11"/>
      <c r="AX2922" s="11"/>
      <c r="AY2922" s="11"/>
      <c r="AZ2922" s="11"/>
      <c r="BA2922" s="11"/>
      <c r="BB2922" s="11"/>
      <c r="BC2922" s="11"/>
      <c r="BD2922" s="11"/>
      <c r="BE2922" s="11"/>
      <c r="BF2922" s="11"/>
      <c r="BG2922" s="11"/>
      <c r="BH2922" s="11"/>
      <c r="BI2922" s="11"/>
      <c r="BJ2922" s="11"/>
      <c r="BK2922" s="11"/>
      <c r="BL2922" s="11"/>
      <c r="BM2922" s="11"/>
      <c r="BN2922" s="11"/>
      <c r="BO2922" s="11"/>
      <c r="BP2922" s="11"/>
      <c r="BQ2922" s="11"/>
      <c r="BR2922" s="11"/>
      <c r="BS2922" s="11"/>
      <c r="BT2922" s="11"/>
      <c r="BU2922" s="11"/>
      <c r="BV2922" s="11"/>
      <c r="BW2922" s="11"/>
      <c r="BX2922" s="10"/>
      <c r="BY2922" s="10"/>
      <c r="BZ2922" s="10"/>
    </row>
    <row r="2923" spans="1:78" x14ac:dyDescent="0.2">
      <c r="A2923" t="s">
        <v>2393</v>
      </c>
      <c r="C2923" t="s">
        <v>1482</v>
      </c>
      <c r="D2923" t="s">
        <v>64</v>
      </c>
      <c r="E2923" t="s">
        <v>1016</v>
      </c>
      <c r="F2923" t="s">
        <v>267</v>
      </c>
      <c r="G2923" t="s">
        <v>2392</v>
      </c>
      <c r="H2923" t="s">
        <v>267</v>
      </c>
      <c r="AC2923">
        <v>4.3</v>
      </c>
      <c r="AF2923">
        <v>5.53</v>
      </c>
      <c r="BR2923" t="s">
        <v>67</v>
      </c>
      <c r="BS2923" s="1">
        <v>44824</v>
      </c>
      <c r="BT2923" t="s">
        <v>2329</v>
      </c>
      <c r="BU2923">
        <v>2930</v>
      </c>
      <c r="BX2923" s="10"/>
      <c r="BY2923" s="10"/>
      <c r="BZ2923" s="10"/>
    </row>
    <row r="2924" spans="1:78" x14ac:dyDescent="0.2">
      <c r="A2924" t="s">
        <v>2585</v>
      </c>
      <c r="C2924" t="s">
        <v>1482</v>
      </c>
      <c r="D2924" t="s">
        <v>64</v>
      </c>
      <c r="E2924" t="s">
        <v>1016</v>
      </c>
      <c r="F2924" t="s">
        <v>267</v>
      </c>
      <c r="G2924" t="s">
        <v>2392</v>
      </c>
      <c r="H2924" t="s">
        <v>267</v>
      </c>
      <c r="U2924">
        <v>5.0999999999999996</v>
      </c>
      <c r="X2924">
        <v>5.8</v>
      </c>
      <c r="BR2924" t="s">
        <v>67</v>
      </c>
      <c r="BS2924" s="1">
        <v>44827</v>
      </c>
      <c r="BT2924" t="s">
        <v>2590</v>
      </c>
      <c r="BU2924">
        <v>1985</v>
      </c>
      <c r="BV2924" t="s">
        <v>60</v>
      </c>
      <c r="BX2924" s="10"/>
      <c r="BY2924" s="10"/>
      <c r="BZ2924" s="10"/>
    </row>
    <row r="2925" spans="1:78" s="10" customFormat="1" x14ac:dyDescent="0.2">
      <c r="A2925" s="10" t="s">
        <v>2593</v>
      </c>
      <c r="C2925" s="10" t="s">
        <v>1482</v>
      </c>
      <c r="D2925" s="10" t="s">
        <v>64</v>
      </c>
      <c r="E2925" s="10" t="s">
        <v>1016</v>
      </c>
      <c r="F2925" s="10" t="s">
        <v>267</v>
      </c>
      <c r="G2925" s="10" t="s">
        <v>2392</v>
      </c>
      <c r="H2925" s="10" t="s">
        <v>267</v>
      </c>
      <c r="BR2925" s="10" t="s">
        <v>67</v>
      </c>
      <c r="BS2925" s="12">
        <v>44827</v>
      </c>
      <c r="BT2925" s="10" t="s">
        <v>2590</v>
      </c>
      <c r="BU2925" s="10">
        <v>1985</v>
      </c>
      <c r="BV2925" s="10" t="s">
        <v>60</v>
      </c>
      <c r="BX2925"/>
      <c r="BY2925"/>
      <c r="BZ2925"/>
    </row>
    <row r="2926" spans="1:78" s="10" customFormat="1" x14ac:dyDescent="0.2">
      <c r="A2926" t="s">
        <v>2586</v>
      </c>
      <c r="B2926"/>
      <c r="C2926" t="s">
        <v>1482</v>
      </c>
      <c r="D2926" t="s">
        <v>64</v>
      </c>
      <c r="E2926" t="s">
        <v>1016</v>
      </c>
      <c r="F2926" t="s">
        <v>267</v>
      </c>
      <c r="G2926" t="s">
        <v>2392</v>
      </c>
      <c r="H2926" t="s">
        <v>267</v>
      </c>
      <c r="I2926"/>
      <c r="J2926"/>
      <c r="K2926"/>
      <c r="L2926"/>
      <c r="M2926"/>
      <c r="N2926"/>
      <c r="O2926"/>
      <c r="P2926"/>
      <c r="Q2926"/>
      <c r="R2926"/>
      <c r="S2926"/>
      <c r="T2926"/>
      <c r="U2926"/>
      <c r="V2926"/>
      <c r="W2926"/>
      <c r="X2926"/>
      <c r="Y2926"/>
      <c r="Z2926"/>
      <c r="AA2926"/>
      <c r="AB2926"/>
      <c r="AC2926"/>
      <c r="AD2926"/>
      <c r="AE2926"/>
      <c r="AF2926"/>
      <c r="AG2926">
        <v>4.0999999999999996</v>
      </c>
      <c r="AH2926"/>
      <c r="AI2926"/>
      <c r="AJ2926">
        <v>5.5</v>
      </c>
      <c r="AK2926"/>
      <c r="AL2926"/>
      <c r="AM2926"/>
      <c r="AN2926"/>
      <c r="AO2926"/>
      <c r="AP2926"/>
      <c r="AQ2926"/>
      <c r="AR2926"/>
      <c r="AS2926"/>
      <c r="AT2926"/>
      <c r="AU2926"/>
      <c r="AV2926"/>
      <c r="AW2926"/>
      <c r="AX2926"/>
      <c r="AY2926"/>
      <c r="AZ2926"/>
      <c r="BA2926"/>
      <c r="BB2926"/>
      <c r="BC2926"/>
      <c r="BD2926"/>
      <c r="BE2926"/>
      <c r="BF2926"/>
      <c r="BG2926"/>
      <c r="BH2926"/>
      <c r="BI2926"/>
      <c r="BJ2926"/>
      <c r="BK2926"/>
      <c r="BL2926"/>
      <c r="BM2926"/>
      <c r="BN2926"/>
      <c r="BO2926"/>
      <c r="BP2926"/>
      <c r="BQ2926"/>
      <c r="BR2926" t="s">
        <v>67</v>
      </c>
      <c r="BS2926" s="1">
        <v>44827</v>
      </c>
      <c r="BT2926" t="s">
        <v>2590</v>
      </c>
      <c r="BU2926">
        <v>1985</v>
      </c>
      <c r="BV2926" t="s">
        <v>60</v>
      </c>
      <c r="BW2926"/>
      <c r="BX2926"/>
      <c r="BY2926"/>
      <c r="BZ2926"/>
    </row>
    <row r="2927" spans="1:78" x14ac:dyDescent="0.2">
      <c r="A2927" t="s">
        <v>1743</v>
      </c>
      <c r="C2927" t="s">
        <v>1482</v>
      </c>
      <c r="D2927" t="s">
        <v>64</v>
      </c>
      <c r="E2927" t="s">
        <v>1016</v>
      </c>
      <c r="F2927" t="s">
        <v>267</v>
      </c>
      <c r="G2927" t="s">
        <v>1744</v>
      </c>
      <c r="H2927" t="s">
        <v>267</v>
      </c>
      <c r="Y2927">
        <v>4.99</v>
      </c>
      <c r="AB2927">
        <v>6.032</v>
      </c>
      <c r="BQ2927" t="s">
        <v>1748</v>
      </c>
      <c r="BR2927" t="s">
        <v>67</v>
      </c>
      <c r="BS2927" s="1">
        <v>44812</v>
      </c>
      <c r="BT2927" t="s">
        <v>1701</v>
      </c>
      <c r="BU2927">
        <v>1420</v>
      </c>
      <c r="BV2927" t="s">
        <v>60</v>
      </c>
      <c r="BW2927" t="s">
        <v>1701</v>
      </c>
    </row>
    <row r="2928" spans="1:78" x14ac:dyDescent="0.2">
      <c r="A2928" t="s">
        <v>2283</v>
      </c>
      <c r="C2928" t="s">
        <v>1482</v>
      </c>
      <c r="D2928" t="s">
        <v>64</v>
      </c>
      <c r="E2928" t="s">
        <v>1016</v>
      </c>
      <c r="F2928" t="s">
        <v>267</v>
      </c>
      <c r="G2928" t="s">
        <v>1016</v>
      </c>
      <c r="H2928" t="s">
        <v>267</v>
      </c>
      <c r="Y2928">
        <v>4.8</v>
      </c>
      <c r="AB2928">
        <v>5.2</v>
      </c>
      <c r="BR2928" t="s">
        <v>67</v>
      </c>
      <c r="BS2928" s="1">
        <v>44820</v>
      </c>
      <c r="BT2928" t="s">
        <v>2276</v>
      </c>
      <c r="BU2928" t="s">
        <v>2308</v>
      </c>
    </row>
    <row r="2929" spans="1:78" s="10" customFormat="1" x14ac:dyDescent="0.2">
      <c r="A2929" t="s">
        <v>1059</v>
      </c>
      <c r="B2929"/>
      <c r="C2929" t="s">
        <v>1482</v>
      </c>
      <c r="D2929" t="s">
        <v>64</v>
      </c>
      <c r="E2929" t="s">
        <v>1016</v>
      </c>
      <c r="F2929" t="s">
        <v>1028</v>
      </c>
      <c r="G2929" t="s">
        <v>1016</v>
      </c>
      <c r="H2929" t="s">
        <v>1060</v>
      </c>
      <c r="I2929"/>
      <c r="J2929"/>
      <c r="K2929"/>
      <c r="L2929"/>
      <c r="M2929"/>
      <c r="N2929"/>
      <c r="O2929"/>
      <c r="P2929"/>
      <c r="Q2929"/>
      <c r="R2929"/>
      <c r="S2929"/>
      <c r="T2929"/>
      <c r="U2929"/>
      <c r="V2929"/>
      <c r="W2929"/>
      <c r="X2929"/>
      <c r="Y2929">
        <v>3.28</v>
      </c>
      <c r="Z2929">
        <v>5.04</v>
      </c>
      <c r="AA2929">
        <v>5.19</v>
      </c>
      <c r="AB2929">
        <v>5.19</v>
      </c>
      <c r="AC2929"/>
      <c r="AD2929"/>
      <c r="AE2929"/>
      <c r="AF2929"/>
      <c r="AG2929"/>
      <c r="AH2929"/>
      <c r="AI2929"/>
      <c r="AJ2929"/>
      <c r="AK2929"/>
      <c r="AL2929"/>
      <c r="AM2929"/>
      <c r="AN2929"/>
      <c r="AO2929"/>
      <c r="AP2929"/>
      <c r="AQ2929"/>
      <c r="AR2929"/>
      <c r="AS2929"/>
      <c r="AT2929"/>
      <c r="AU2929"/>
      <c r="AV2929"/>
      <c r="AW2929"/>
      <c r="AX2929"/>
      <c r="AY2929"/>
      <c r="AZ2929"/>
      <c r="BA2929"/>
      <c r="BB2929"/>
      <c r="BC2929"/>
      <c r="BD2929"/>
      <c r="BE2929"/>
      <c r="BF2929"/>
      <c r="BG2929"/>
      <c r="BH2929"/>
      <c r="BI2929"/>
      <c r="BJ2929"/>
      <c r="BK2929"/>
      <c r="BL2929"/>
      <c r="BM2929"/>
      <c r="BN2929"/>
      <c r="BO2929"/>
      <c r="BP2929"/>
      <c r="BQ2929" t="s">
        <v>57</v>
      </c>
      <c r="BR2929" t="s">
        <v>67</v>
      </c>
      <c r="BS2929"/>
      <c r="BT2929" t="s">
        <v>79</v>
      </c>
      <c r="BU2929">
        <v>42805</v>
      </c>
      <c r="BV2929"/>
      <c r="BW2929"/>
      <c r="BX2929"/>
      <c r="BY2929"/>
      <c r="BZ2929"/>
    </row>
    <row r="2930" spans="1:78" s="10" customFormat="1" x14ac:dyDescent="0.2">
      <c r="A2930" t="s">
        <v>1061</v>
      </c>
      <c r="B2930"/>
      <c r="C2930" t="s">
        <v>1482</v>
      </c>
      <c r="D2930" t="s">
        <v>64</v>
      </c>
      <c r="E2930" t="s">
        <v>1016</v>
      </c>
      <c r="F2930" t="s">
        <v>1028</v>
      </c>
      <c r="G2930" t="s">
        <v>1016</v>
      </c>
      <c r="H2930" t="s">
        <v>1060</v>
      </c>
      <c r="I2930"/>
      <c r="J2930"/>
      <c r="K2930"/>
      <c r="L2930"/>
      <c r="M2930"/>
      <c r="N2930"/>
      <c r="O2930"/>
      <c r="P2930"/>
      <c r="Q2930"/>
      <c r="R2930"/>
      <c r="S2930"/>
      <c r="T2930"/>
      <c r="U2930"/>
      <c r="V2930"/>
      <c r="W2930"/>
      <c r="X2930"/>
      <c r="Y2930"/>
      <c r="Z2930"/>
      <c r="AA2930"/>
      <c r="AB2930"/>
      <c r="AC2930"/>
      <c r="AD2930"/>
      <c r="AE2930"/>
      <c r="AF2930"/>
      <c r="AG2930"/>
      <c r="AH2930"/>
      <c r="AI2930"/>
      <c r="AJ2930"/>
      <c r="AK2930"/>
      <c r="AL2930"/>
      <c r="AM2930"/>
      <c r="AN2930"/>
      <c r="AO2930"/>
      <c r="AP2930"/>
      <c r="AQ2930"/>
      <c r="AR2930"/>
      <c r="AS2930"/>
      <c r="AT2930"/>
      <c r="AU2930"/>
      <c r="AV2930"/>
      <c r="AW2930"/>
      <c r="AX2930"/>
      <c r="AY2930"/>
      <c r="AZ2930"/>
      <c r="BA2930">
        <v>3.95</v>
      </c>
      <c r="BB2930">
        <v>3.14</v>
      </c>
      <c r="BC2930">
        <v>3.28</v>
      </c>
      <c r="BD2930">
        <v>3.28</v>
      </c>
      <c r="BE2930"/>
      <c r="BF2930"/>
      <c r="BG2930"/>
      <c r="BH2930"/>
      <c r="BI2930"/>
      <c r="BJ2930"/>
      <c r="BK2930"/>
      <c r="BL2930"/>
      <c r="BM2930"/>
      <c r="BN2930"/>
      <c r="BO2930"/>
      <c r="BP2930"/>
      <c r="BQ2930"/>
      <c r="BR2930" t="s">
        <v>67</v>
      </c>
      <c r="BS2930"/>
      <c r="BT2930" t="s">
        <v>79</v>
      </c>
      <c r="BU2930">
        <v>42805</v>
      </c>
      <c r="BV2930" t="s">
        <v>69</v>
      </c>
      <c r="BW2930" t="s">
        <v>79</v>
      </c>
      <c r="BX2930"/>
      <c r="BY2930"/>
      <c r="BZ2930"/>
    </row>
    <row r="2931" spans="1:78" x14ac:dyDescent="0.2">
      <c r="A2931" s="11" t="s">
        <v>1700</v>
      </c>
      <c r="B2931" s="11"/>
      <c r="C2931" s="11" t="s">
        <v>1482</v>
      </c>
      <c r="D2931" s="11" t="s">
        <v>64</v>
      </c>
      <c r="E2931" s="11" t="s">
        <v>1016</v>
      </c>
      <c r="F2931" s="11" t="s">
        <v>1028</v>
      </c>
      <c r="G2931" s="11" t="s">
        <v>1016</v>
      </c>
      <c r="H2931" s="11" t="s">
        <v>1028</v>
      </c>
      <c r="I2931" s="11"/>
      <c r="J2931" s="11"/>
      <c r="K2931" s="11"/>
      <c r="L2931" s="11"/>
      <c r="M2931" s="11"/>
      <c r="N2931" s="11"/>
      <c r="O2931" s="11"/>
      <c r="P2931" s="11"/>
      <c r="Q2931" s="11"/>
      <c r="R2931" s="11"/>
      <c r="S2931" s="11"/>
      <c r="T2931" s="11"/>
      <c r="U2931" s="11"/>
      <c r="V2931" s="11"/>
      <c r="W2931" s="11"/>
      <c r="X2931" s="11"/>
      <c r="Y2931" s="11"/>
      <c r="Z2931" s="11"/>
      <c r="AA2931" s="11"/>
      <c r="AB2931" s="11"/>
      <c r="AC2931" s="11"/>
      <c r="AD2931" s="11"/>
      <c r="AE2931" s="11"/>
      <c r="AF2931" s="11"/>
      <c r="AG2931" s="11"/>
      <c r="AH2931" s="11"/>
      <c r="AI2931" s="11"/>
      <c r="AJ2931" s="11"/>
      <c r="AK2931" s="11"/>
      <c r="AL2931" s="11"/>
      <c r="AM2931" s="11"/>
      <c r="AN2931" s="11"/>
      <c r="AO2931" s="11"/>
      <c r="AP2931" s="11"/>
      <c r="AQ2931" s="11"/>
      <c r="AR2931" s="11"/>
      <c r="AS2931" s="11"/>
      <c r="AT2931" s="11"/>
      <c r="AU2931" s="11"/>
      <c r="AV2931" s="11"/>
      <c r="AW2931" s="11"/>
      <c r="AX2931" s="11"/>
      <c r="AY2931" s="11"/>
      <c r="AZ2931" s="11"/>
      <c r="BA2931" s="11"/>
      <c r="BB2931" s="11"/>
      <c r="BC2931" s="11"/>
      <c r="BD2931" s="11"/>
      <c r="BE2931" s="11"/>
      <c r="BF2931" s="11"/>
      <c r="BG2931" s="11"/>
      <c r="BH2931" s="11"/>
      <c r="BI2931" s="11"/>
      <c r="BJ2931" s="11"/>
      <c r="BK2931" s="11"/>
      <c r="BL2931" s="11"/>
      <c r="BM2931" s="11"/>
      <c r="BN2931" s="11"/>
      <c r="BO2931" s="11"/>
      <c r="BP2931" s="11"/>
      <c r="BQ2931" s="11"/>
      <c r="BR2931" s="11"/>
      <c r="BS2931" s="11"/>
      <c r="BT2931" s="11"/>
      <c r="BU2931" s="11"/>
      <c r="BV2931" s="11"/>
      <c r="BW2931" s="11"/>
    </row>
    <row r="2932" spans="1:78" x14ac:dyDescent="0.2">
      <c r="A2932" t="s">
        <v>1027</v>
      </c>
      <c r="C2932" t="s">
        <v>1482</v>
      </c>
      <c r="D2932" t="s">
        <v>64</v>
      </c>
      <c r="E2932" t="s">
        <v>1016</v>
      </c>
      <c r="F2932" t="s">
        <v>1028</v>
      </c>
      <c r="G2932" t="s">
        <v>1016</v>
      </c>
      <c r="H2932" t="s">
        <v>1028</v>
      </c>
      <c r="Y2932">
        <v>4.05</v>
      </c>
      <c r="Z2932">
        <v>4.3</v>
      </c>
      <c r="AA2932">
        <v>4.6500000000000004</v>
      </c>
      <c r="AB2932">
        <v>4.6500000000000004</v>
      </c>
      <c r="BR2932" t="s">
        <v>58</v>
      </c>
      <c r="BS2932"/>
      <c r="BT2932" t="s">
        <v>261</v>
      </c>
      <c r="BU2932">
        <v>19561</v>
      </c>
    </row>
    <row r="2933" spans="1:78" x14ac:dyDescent="0.2">
      <c r="A2933" t="s">
        <v>1029</v>
      </c>
      <c r="C2933" t="s">
        <v>1482</v>
      </c>
      <c r="D2933" t="s">
        <v>64</v>
      </c>
      <c r="E2933" t="s">
        <v>1016</v>
      </c>
      <c r="F2933" t="s">
        <v>1028</v>
      </c>
      <c r="G2933" t="s">
        <v>1016</v>
      </c>
      <c r="H2933" t="s">
        <v>1028</v>
      </c>
      <c r="AY2933">
        <v>2.85</v>
      </c>
      <c r="AZ2933">
        <v>2.85</v>
      </c>
      <c r="BA2933">
        <v>3.7</v>
      </c>
      <c r="BB2933">
        <v>3.18</v>
      </c>
      <c r="BC2933">
        <v>2.98</v>
      </c>
      <c r="BD2933">
        <v>3.18</v>
      </c>
      <c r="BE2933">
        <v>4.3499999999999996</v>
      </c>
      <c r="BF2933">
        <v>2.9</v>
      </c>
      <c r="BG2933">
        <v>2.46</v>
      </c>
      <c r="BH2933">
        <v>2.9</v>
      </c>
      <c r="BR2933" t="s">
        <v>58</v>
      </c>
      <c r="BS2933"/>
      <c r="BT2933" t="s">
        <v>261</v>
      </c>
      <c r="BU2933">
        <v>19561</v>
      </c>
    </row>
    <row r="2934" spans="1:78" x14ac:dyDescent="0.2">
      <c r="A2934" t="s">
        <v>1030</v>
      </c>
      <c r="B2934" t="s">
        <v>322</v>
      </c>
      <c r="C2934" t="s">
        <v>1482</v>
      </c>
      <c r="D2934" t="s">
        <v>64</v>
      </c>
      <c r="E2934" t="s">
        <v>1016</v>
      </c>
      <c r="F2934" t="s">
        <v>1028</v>
      </c>
      <c r="G2934" t="s">
        <v>1016</v>
      </c>
      <c r="H2934" t="s">
        <v>1028</v>
      </c>
      <c r="Y2934">
        <v>3.8</v>
      </c>
      <c r="Z2934">
        <v>4.55</v>
      </c>
      <c r="AA2934">
        <v>4.5999999999999996</v>
      </c>
      <c r="AB2934">
        <v>4.5999999999999996</v>
      </c>
      <c r="AC2934">
        <v>4.33</v>
      </c>
      <c r="AD2934">
        <v>5.52</v>
      </c>
      <c r="AE2934">
        <v>5.55</v>
      </c>
      <c r="AF2934">
        <v>5.55</v>
      </c>
      <c r="BR2934" t="s">
        <v>58</v>
      </c>
      <c r="BS2934"/>
      <c r="BT2934" t="s">
        <v>261</v>
      </c>
      <c r="BU2934">
        <v>19561</v>
      </c>
      <c r="BV2934" t="s">
        <v>69</v>
      </c>
      <c r="BW2934" t="s">
        <v>261</v>
      </c>
    </row>
    <row r="2935" spans="1:78" s="10" customFormat="1" x14ac:dyDescent="0.2">
      <c r="A2935" t="s">
        <v>1031</v>
      </c>
      <c r="B2935"/>
      <c r="C2935" t="s">
        <v>1482</v>
      </c>
      <c r="D2935" t="s">
        <v>64</v>
      </c>
      <c r="E2935" t="s">
        <v>1016</v>
      </c>
      <c r="F2935" t="s">
        <v>1028</v>
      </c>
      <c r="G2935" t="s">
        <v>1016</v>
      </c>
      <c r="H2935" t="s">
        <v>1028</v>
      </c>
      <c r="I2935"/>
      <c r="J2935"/>
      <c r="K2935"/>
      <c r="L2935"/>
      <c r="M2935"/>
      <c r="N2935"/>
      <c r="O2935"/>
      <c r="P2935"/>
      <c r="Q2935"/>
      <c r="R2935"/>
      <c r="S2935"/>
      <c r="T2935"/>
      <c r="U2935"/>
      <c r="V2935"/>
      <c r="W2935"/>
      <c r="X2935"/>
      <c r="Y2935"/>
      <c r="Z2935"/>
      <c r="AA2935"/>
      <c r="AB2935"/>
      <c r="AC2935"/>
      <c r="AD2935"/>
      <c r="AE2935"/>
      <c r="AF2935"/>
      <c r="AG2935"/>
      <c r="AH2935"/>
      <c r="AI2935"/>
      <c r="AJ2935"/>
      <c r="AK2935"/>
      <c r="AL2935"/>
      <c r="AM2935"/>
      <c r="AN2935"/>
      <c r="AO2935"/>
      <c r="AP2935"/>
      <c r="AQ2935"/>
      <c r="AR2935"/>
      <c r="AS2935"/>
      <c r="AT2935"/>
      <c r="AU2935"/>
      <c r="AV2935"/>
      <c r="AW2935">
        <v>3.5</v>
      </c>
      <c r="AX2935">
        <v>2.4</v>
      </c>
      <c r="AY2935">
        <v>2.4700000000000002</v>
      </c>
      <c r="AZ2935">
        <v>2.4700000000000002</v>
      </c>
      <c r="BA2935"/>
      <c r="BB2935"/>
      <c r="BC2935"/>
      <c r="BD2935"/>
      <c r="BE2935"/>
      <c r="BF2935"/>
      <c r="BG2935"/>
      <c r="BH2935"/>
      <c r="BI2935"/>
      <c r="BJ2935"/>
      <c r="BK2935"/>
      <c r="BL2935"/>
      <c r="BM2935"/>
      <c r="BN2935"/>
      <c r="BO2935"/>
      <c r="BP2935"/>
      <c r="BQ2935"/>
      <c r="BR2935" t="s">
        <v>58</v>
      </c>
      <c r="BS2935"/>
      <c r="BT2935" t="s">
        <v>261</v>
      </c>
      <c r="BU2935">
        <v>19561</v>
      </c>
      <c r="BV2935"/>
      <c r="BW2935"/>
      <c r="BX2935"/>
      <c r="BY2935"/>
      <c r="BZ2935"/>
    </row>
    <row r="2936" spans="1:78" s="10" customFormat="1" x14ac:dyDescent="0.2">
      <c r="A2936" t="s">
        <v>1032</v>
      </c>
      <c r="B2936"/>
      <c r="C2936" t="s">
        <v>1482</v>
      </c>
      <c r="D2936" t="s">
        <v>64</v>
      </c>
      <c r="E2936" t="s">
        <v>1016</v>
      </c>
      <c r="F2936" t="s">
        <v>1028</v>
      </c>
      <c r="G2936" t="s">
        <v>1016</v>
      </c>
      <c r="H2936" t="s">
        <v>1028</v>
      </c>
      <c r="I2936"/>
      <c r="J2936"/>
      <c r="K2936"/>
      <c r="L2936"/>
      <c r="M2936"/>
      <c r="N2936"/>
      <c r="O2936"/>
      <c r="P2936"/>
      <c r="Q2936"/>
      <c r="R2936"/>
      <c r="S2936"/>
      <c r="T2936"/>
      <c r="U2936"/>
      <c r="V2936"/>
      <c r="W2936"/>
      <c r="X2936"/>
      <c r="Y2936"/>
      <c r="Z2936"/>
      <c r="AA2936"/>
      <c r="AB2936"/>
      <c r="AC2936"/>
      <c r="AD2936"/>
      <c r="AE2936"/>
      <c r="AF2936"/>
      <c r="AG2936"/>
      <c r="AH2936"/>
      <c r="AI2936"/>
      <c r="AJ2936"/>
      <c r="AK2936"/>
      <c r="AL2936"/>
      <c r="AM2936"/>
      <c r="AN2936"/>
      <c r="AO2936"/>
      <c r="AP2936"/>
      <c r="AQ2936"/>
      <c r="AR2936"/>
      <c r="AS2936"/>
      <c r="AT2936"/>
      <c r="AU2936"/>
      <c r="AV2936"/>
      <c r="AW2936">
        <v>3.84</v>
      </c>
      <c r="AX2936">
        <v>2.57</v>
      </c>
      <c r="AY2936">
        <v>2.86</v>
      </c>
      <c r="AZ2936">
        <v>2.86</v>
      </c>
      <c r="BA2936"/>
      <c r="BB2936"/>
      <c r="BC2936"/>
      <c r="BD2936"/>
      <c r="BE2936"/>
      <c r="BF2936"/>
      <c r="BG2936"/>
      <c r="BH2936"/>
      <c r="BI2936"/>
      <c r="BJ2936"/>
      <c r="BK2936"/>
      <c r="BL2936"/>
      <c r="BM2936"/>
      <c r="BN2936"/>
      <c r="BO2936"/>
      <c r="BP2936"/>
      <c r="BQ2936"/>
      <c r="BR2936" t="s">
        <v>58</v>
      </c>
      <c r="BS2936"/>
      <c r="BT2936" t="s">
        <v>261</v>
      </c>
      <c r="BU2936">
        <v>19561</v>
      </c>
      <c r="BV2936"/>
      <c r="BW2936"/>
      <c r="BX2936"/>
      <c r="BY2936"/>
      <c r="BZ2936"/>
    </row>
    <row r="2937" spans="1:78" s="10" customFormat="1" x14ac:dyDescent="0.2">
      <c r="A2937" t="s">
        <v>1033</v>
      </c>
      <c r="B2937"/>
      <c r="C2937" t="s">
        <v>1482</v>
      </c>
      <c r="D2937" t="s">
        <v>64</v>
      </c>
      <c r="E2937" t="s">
        <v>1016</v>
      </c>
      <c r="F2937" t="s">
        <v>1028</v>
      </c>
      <c r="G2937" t="s">
        <v>1016</v>
      </c>
      <c r="H2937" t="s">
        <v>1028</v>
      </c>
      <c r="I2937"/>
      <c r="J2937"/>
      <c r="K2937"/>
      <c r="L2937"/>
      <c r="M2937"/>
      <c r="N2937"/>
      <c r="O2937"/>
      <c r="P2937"/>
      <c r="Q2937"/>
      <c r="R2937"/>
      <c r="S2937"/>
      <c r="T2937"/>
      <c r="U2937"/>
      <c r="V2937"/>
      <c r="W2937"/>
      <c r="X2937"/>
      <c r="Y2937"/>
      <c r="Z2937"/>
      <c r="AA2937"/>
      <c r="AB2937"/>
      <c r="AC2937"/>
      <c r="AD2937"/>
      <c r="AE2937"/>
      <c r="AF2937"/>
      <c r="AG2937"/>
      <c r="AH2937"/>
      <c r="AI2937"/>
      <c r="AJ2937"/>
      <c r="AK2937"/>
      <c r="AL2937"/>
      <c r="AM2937"/>
      <c r="AN2937"/>
      <c r="AO2937"/>
      <c r="AP2937"/>
      <c r="AQ2937"/>
      <c r="AR2937"/>
      <c r="AS2937"/>
      <c r="AT2937"/>
      <c r="AU2937"/>
      <c r="AV2937"/>
      <c r="AW2937"/>
      <c r="AX2937"/>
      <c r="AY2937"/>
      <c r="AZ2937"/>
      <c r="BA2937">
        <v>4.05</v>
      </c>
      <c r="BB2937">
        <v>3.2</v>
      </c>
      <c r="BC2937">
        <v>3.2</v>
      </c>
      <c r="BD2937">
        <v>3.2</v>
      </c>
      <c r="BE2937"/>
      <c r="BF2937"/>
      <c r="BG2937"/>
      <c r="BH2937"/>
      <c r="BI2937"/>
      <c r="BJ2937"/>
      <c r="BK2937"/>
      <c r="BL2937"/>
      <c r="BM2937"/>
      <c r="BN2937"/>
      <c r="BO2937"/>
      <c r="BP2937"/>
      <c r="BQ2937"/>
      <c r="BR2937" t="s">
        <v>58</v>
      </c>
      <c r="BS2937"/>
      <c r="BT2937" t="s">
        <v>261</v>
      </c>
      <c r="BU2937">
        <v>19561</v>
      </c>
      <c r="BV2937"/>
      <c r="BW2937"/>
      <c r="BX2937"/>
      <c r="BY2937"/>
      <c r="BZ2937"/>
    </row>
    <row r="2938" spans="1:78" s="10" customFormat="1" x14ac:dyDescent="0.2">
      <c r="A2938" t="s">
        <v>1034</v>
      </c>
      <c r="B2938"/>
      <c r="C2938" t="s">
        <v>1482</v>
      </c>
      <c r="D2938" t="s">
        <v>64</v>
      </c>
      <c r="E2938" t="s">
        <v>1016</v>
      </c>
      <c r="F2938" t="s">
        <v>1028</v>
      </c>
      <c r="G2938" t="s">
        <v>1016</v>
      </c>
      <c r="H2938" t="s">
        <v>1028</v>
      </c>
      <c r="I2938"/>
      <c r="J2938"/>
      <c r="K2938"/>
      <c r="L2938"/>
      <c r="M2938"/>
      <c r="N2938"/>
      <c r="O2938"/>
      <c r="P2938"/>
      <c r="Q2938"/>
      <c r="R2938"/>
      <c r="S2938"/>
      <c r="T2938"/>
      <c r="U2938"/>
      <c r="V2938"/>
      <c r="W2938"/>
      <c r="X2938"/>
      <c r="Y2938"/>
      <c r="Z2938"/>
      <c r="AA2938"/>
      <c r="AB2938"/>
      <c r="AC2938"/>
      <c r="AD2938"/>
      <c r="AE2938"/>
      <c r="AF2938"/>
      <c r="AG2938"/>
      <c r="AH2938"/>
      <c r="AI2938"/>
      <c r="AJ2938"/>
      <c r="AK2938"/>
      <c r="AL2938"/>
      <c r="AM2938"/>
      <c r="AN2938"/>
      <c r="AO2938"/>
      <c r="AP2938"/>
      <c r="AQ2938"/>
      <c r="AR2938"/>
      <c r="AS2938"/>
      <c r="AT2938"/>
      <c r="AU2938"/>
      <c r="AV2938"/>
      <c r="AW2938">
        <v>3.62</v>
      </c>
      <c r="AX2938">
        <v>2.5299999999999998</v>
      </c>
      <c r="AY2938">
        <v>2.75</v>
      </c>
      <c r="AZ2938">
        <v>2.75</v>
      </c>
      <c r="BA2938">
        <v>4.0599999999999996</v>
      </c>
      <c r="BB2938">
        <v>3.07</v>
      </c>
      <c r="BC2938"/>
      <c r="BD2938">
        <v>3.07</v>
      </c>
      <c r="BE2938"/>
      <c r="BF2938"/>
      <c r="BG2938"/>
      <c r="BH2938"/>
      <c r="BI2938"/>
      <c r="BJ2938"/>
      <c r="BK2938"/>
      <c r="BL2938"/>
      <c r="BM2938"/>
      <c r="BN2938"/>
      <c r="BO2938"/>
      <c r="BP2938"/>
      <c r="BQ2938" t="s">
        <v>1035</v>
      </c>
      <c r="BR2938" t="s">
        <v>58</v>
      </c>
      <c r="BS2938"/>
      <c r="BT2938" t="s">
        <v>261</v>
      </c>
      <c r="BU2938">
        <v>19561</v>
      </c>
      <c r="BV2938"/>
      <c r="BW2938"/>
      <c r="BX2938"/>
      <c r="BY2938"/>
      <c r="BZ2938"/>
    </row>
    <row r="2939" spans="1:78" s="10" customFormat="1" x14ac:dyDescent="0.2">
      <c r="A2939" t="s">
        <v>1036</v>
      </c>
      <c r="B2939"/>
      <c r="C2939" t="s">
        <v>1482</v>
      </c>
      <c r="D2939" t="s">
        <v>64</v>
      </c>
      <c r="E2939" t="s">
        <v>1016</v>
      </c>
      <c r="F2939" t="s">
        <v>1028</v>
      </c>
      <c r="G2939" t="s">
        <v>1016</v>
      </c>
      <c r="H2939" t="s">
        <v>1028</v>
      </c>
      <c r="I2939"/>
      <c r="J2939"/>
      <c r="K2939"/>
      <c r="L2939"/>
      <c r="M2939"/>
      <c r="N2939"/>
      <c r="O2939"/>
      <c r="P2939"/>
      <c r="Q2939"/>
      <c r="R2939"/>
      <c r="S2939"/>
      <c r="T2939"/>
      <c r="U2939"/>
      <c r="V2939"/>
      <c r="W2939"/>
      <c r="X2939"/>
      <c r="Y2939"/>
      <c r="Z2939"/>
      <c r="AA2939"/>
      <c r="AB2939"/>
      <c r="AC2939"/>
      <c r="AD2939"/>
      <c r="AE2939"/>
      <c r="AF2939"/>
      <c r="AG2939"/>
      <c r="AH2939"/>
      <c r="AI2939"/>
      <c r="AJ2939"/>
      <c r="AK2939"/>
      <c r="AL2939"/>
      <c r="AM2939"/>
      <c r="AN2939"/>
      <c r="AO2939"/>
      <c r="AP2939"/>
      <c r="AQ2939"/>
      <c r="AR2939"/>
      <c r="AS2939"/>
      <c r="AT2939"/>
      <c r="AU2939"/>
      <c r="AV2939"/>
      <c r="AW2939"/>
      <c r="AX2939"/>
      <c r="AY2939">
        <v>2.78</v>
      </c>
      <c r="AZ2939">
        <v>2.78</v>
      </c>
      <c r="BA2939">
        <v>4.0999999999999996</v>
      </c>
      <c r="BB2939">
        <v>3</v>
      </c>
      <c r="BC2939">
        <v>2.98</v>
      </c>
      <c r="BD2939">
        <v>3</v>
      </c>
      <c r="BE2939"/>
      <c r="BF2939"/>
      <c r="BG2939"/>
      <c r="BH2939"/>
      <c r="BI2939"/>
      <c r="BJ2939"/>
      <c r="BK2939"/>
      <c r="BL2939"/>
      <c r="BM2939"/>
      <c r="BN2939"/>
      <c r="BO2939"/>
      <c r="BP2939"/>
      <c r="BQ2939"/>
      <c r="BR2939" t="s">
        <v>58</v>
      </c>
      <c r="BS2939"/>
      <c r="BT2939" t="s">
        <v>261</v>
      </c>
      <c r="BU2939">
        <v>19561</v>
      </c>
      <c r="BV2939"/>
      <c r="BW2939"/>
      <c r="BX2939"/>
      <c r="BY2939"/>
      <c r="BZ2939"/>
    </row>
    <row r="2940" spans="1:78" x14ac:dyDescent="0.2">
      <c r="A2940" t="s">
        <v>1037</v>
      </c>
      <c r="C2940" t="s">
        <v>1482</v>
      </c>
      <c r="D2940" t="s">
        <v>64</v>
      </c>
      <c r="E2940" t="s">
        <v>1016</v>
      </c>
      <c r="F2940" t="s">
        <v>1028</v>
      </c>
      <c r="G2940" t="s">
        <v>1016</v>
      </c>
      <c r="H2940" t="s">
        <v>1028</v>
      </c>
      <c r="AO2940">
        <v>3</v>
      </c>
      <c r="AR2940">
        <v>1.65</v>
      </c>
      <c r="AS2940">
        <v>3.15</v>
      </c>
      <c r="AV2940">
        <v>1.97</v>
      </c>
      <c r="AW2940">
        <v>3.58</v>
      </c>
      <c r="AX2940">
        <v>2.5499999999999998</v>
      </c>
      <c r="AY2940">
        <v>2.7</v>
      </c>
      <c r="AZ2940">
        <v>2.7</v>
      </c>
      <c r="BA2940">
        <v>3.91</v>
      </c>
      <c r="BB2940">
        <v>3.2</v>
      </c>
      <c r="BC2940">
        <v>3.13</v>
      </c>
      <c r="BD2940">
        <v>3.2</v>
      </c>
      <c r="BE2940">
        <v>4.45</v>
      </c>
      <c r="BF2940">
        <v>2.9</v>
      </c>
      <c r="BG2940">
        <v>2.5</v>
      </c>
      <c r="BH2940">
        <v>2.9</v>
      </c>
      <c r="BQ2940" t="s">
        <v>994</v>
      </c>
      <c r="BR2940" t="s">
        <v>58</v>
      </c>
      <c r="BS2940"/>
      <c r="BT2940" t="s">
        <v>261</v>
      </c>
      <c r="BU2940">
        <v>19561</v>
      </c>
    </row>
    <row r="2941" spans="1:78" x14ac:dyDescent="0.2">
      <c r="A2941" t="s">
        <v>1038</v>
      </c>
      <c r="C2941" t="s">
        <v>1482</v>
      </c>
      <c r="D2941" t="s">
        <v>64</v>
      </c>
      <c r="E2941" t="s">
        <v>1016</v>
      </c>
      <c r="F2941" t="s">
        <v>1028</v>
      </c>
      <c r="G2941" t="s">
        <v>1016</v>
      </c>
      <c r="H2941" t="s">
        <v>1028</v>
      </c>
      <c r="BA2941">
        <v>3.97</v>
      </c>
      <c r="BB2941">
        <v>3.05</v>
      </c>
      <c r="BC2941">
        <v>3.13</v>
      </c>
      <c r="BD2941">
        <v>3.13</v>
      </c>
      <c r="BR2941" t="s">
        <v>58</v>
      </c>
      <c r="BS2941"/>
      <c r="BT2941" t="s">
        <v>261</v>
      </c>
      <c r="BU2941">
        <v>19561</v>
      </c>
    </row>
    <row r="2942" spans="1:78" s="6" customFormat="1" x14ac:dyDescent="0.2">
      <c r="A2942" t="s">
        <v>1039</v>
      </c>
      <c r="B2942"/>
      <c r="C2942" t="s">
        <v>1482</v>
      </c>
      <c r="D2942" t="s">
        <v>64</v>
      </c>
      <c r="E2942" t="s">
        <v>1016</v>
      </c>
      <c r="F2942" t="s">
        <v>1028</v>
      </c>
      <c r="G2942" t="s">
        <v>1016</v>
      </c>
      <c r="H2942" t="s">
        <v>1028</v>
      </c>
      <c r="I2942"/>
      <c r="J2942"/>
      <c r="K2942"/>
      <c r="L2942"/>
      <c r="M2942"/>
      <c r="N2942"/>
      <c r="O2942"/>
      <c r="P2942"/>
      <c r="Q2942"/>
      <c r="R2942"/>
      <c r="S2942"/>
      <c r="T2942"/>
      <c r="U2942"/>
      <c r="V2942"/>
      <c r="W2942"/>
      <c r="X2942"/>
      <c r="Y2942"/>
      <c r="Z2942"/>
      <c r="AA2942"/>
      <c r="AB2942"/>
      <c r="AC2942"/>
      <c r="AD2942"/>
      <c r="AE2942"/>
      <c r="AF2942"/>
      <c r="AG2942"/>
      <c r="AH2942"/>
      <c r="AI2942"/>
      <c r="AJ2942"/>
      <c r="AK2942"/>
      <c r="AL2942"/>
      <c r="AM2942"/>
      <c r="AN2942"/>
      <c r="AO2942"/>
      <c r="AP2942"/>
      <c r="AQ2942"/>
      <c r="AR2942"/>
      <c r="AS2942">
        <v>3.38</v>
      </c>
      <c r="AT2942"/>
      <c r="AU2942"/>
      <c r="AV2942">
        <v>2.06</v>
      </c>
      <c r="AW2942">
        <v>3.55</v>
      </c>
      <c r="AX2942">
        <v>2.6</v>
      </c>
      <c r="AY2942">
        <v>2.9</v>
      </c>
      <c r="AZ2942">
        <v>2.9</v>
      </c>
      <c r="BA2942">
        <v>3.75</v>
      </c>
      <c r="BB2942">
        <v>3.18</v>
      </c>
      <c r="BC2942">
        <v>3.28</v>
      </c>
      <c r="BD2942">
        <v>3.28</v>
      </c>
      <c r="BE2942">
        <v>4.32</v>
      </c>
      <c r="BF2942">
        <v>2.95</v>
      </c>
      <c r="BG2942">
        <v>2.5499999999999998</v>
      </c>
      <c r="BH2942">
        <v>2.95</v>
      </c>
      <c r="BI2942"/>
      <c r="BJ2942"/>
      <c r="BK2942"/>
      <c r="BL2942"/>
      <c r="BM2942"/>
      <c r="BN2942"/>
      <c r="BO2942"/>
      <c r="BP2942"/>
      <c r="BQ2942"/>
      <c r="BR2942" t="s">
        <v>58</v>
      </c>
      <c r="BS2942"/>
      <c r="BT2942" t="s">
        <v>261</v>
      </c>
      <c r="BU2942">
        <v>19561</v>
      </c>
      <c r="BV2942"/>
      <c r="BW2942"/>
      <c r="BX2942"/>
      <c r="BY2942"/>
      <c r="BZ2942"/>
    </row>
    <row r="2943" spans="1:78" x14ac:dyDescent="0.2">
      <c r="A2943" t="s">
        <v>1040</v>
      </c>
      <c r="C2943" t="s">
        <v>1482</v>
      </c>
      <c r="D2943" t="s">
        <v>64</v>
      </c>
      <c r="E2943" t="s">
        <v>1016</v>
      </c>
      <c r="F2943" t="s">
        <v>1028</v>
      </c>
      <c r="G2943" t="s">
        <v>1016</v>
      </c>
      <c r="H2943" t="s">
        <v>1028</v>
      </c>
      <c r="AW2943">
        <v>3.52</v>
      </c>
      <c r="AX2943">
        <v>2.59</v>
      </c>
      <c r="AY2943">
        <v>2.79</v>
      </c>
      <c r="AZ2943">
        <v>2.79</v>
      </c>
      <c r="BA2943">
        <v>3.55</v>
      </c>
      <c r="BB2943">
        <v>2.97</v>
      </c>
      <c r="BC2943">
        <v>2.9</v>
      </c>
      <c r="BD2943">
        <v>2.97</v>
      </c>
      <c r="BE2943">
        <v>3.8</v>
      </c>
      <c r="BF2943">
        <v>2.48</v>
      </c>
      <c r="BG2943">
        <v>2.2000000000000002</v>
      </c>
      <c r="BH2943">
        <v>2.48</v>
      </c>
      <c r="BR2943" t="s">
        <v>58</v>
      </c>
      <c r="BS2943"/>
      <c r="BT2943" t="s">
        <v>261</v>
      </c>
      <c r="BU2943">
        <v>19561</v>
      </c>
      <c r="BV2943" t="s">
        <v>69</v>
      </c>
      <c r="BW2943" t="s">
        <v>261</v>
      </c>
    </row>
    <row r="2944" spans="1:78" x14ac:dyDescent="0.2">
      <c r="A2944" t="s">
        <v>1041</v>
      </c>
      <c r="C2944" t="s">
        <v>1482</v>
      </c>
      <c r="D2944" t="s">
        <v>64</v>
      </c>
      <c r="E2944" t="s">
        <v>1016</v>
      </c>
      <c r="F2944" t="s">
        <v>1028</v>
      </c>
      <c r="G2944" t="s">
        <v>1016</v>
      </c>
      <c r="H2944" t="s">
        <v>1028</v>
      </c>
      <c r="AW2944">
        <v>3.58</v>
      </c>
      <c r="AX2944">
        <v>2.35</v>
      </c>
      <c r="AY2944">
        <v>2.64</v>
      </c>
      <c r="AZ2944">
        <v>2.64</v>
      </c>
      <c r="BR2944" t="s">
        <v>58</v>
      </c>
      <c r="BS2944"/>
      <c r="BT2944" t="s">
        <v>261</v>
      </c>
      <c r="BU2944">
        <v>19561</v>
      </c>
    </row>
    <row r="2945" spans="1:78" x14ac:dyDescent="0.2">
      <c r="A2945" t="s">
        <v>1042</v>
      </c>
      <c r="C2945" t="s">
        <v>1482</v>
      </c>
      <c r="D2945" t="s">
        <v>64</v>
      </c>
      <c r="E2945" t="s">
        <v>1016</v>
      </c>
      <c r="F2945" t="s">
        <v>1028</v>
      </c>
      <c r="G2945" t="s">
        <v>1016</v>
      </c>
      <c r="H2945" t="s">
        <v>1028</v>
      </c>
      <c r="BE2945">
        <v>4.2</v>
      </c>
      <c r="BF2945">
        <v>2.61</v>
      </c>
      <c r="BG2945">
        <v>2.2999999999999998</v>
      </c>
      <c r="BH2945">
        <v>2.61</v>
      </c>
      <c r="BR2945" t="s">
        <v>58</v>
      </c>
      <c r="BS2945"/>
      <c r="BT2945" t="s">
        <v>261</v>
      </c>
      <c r="BU2945">
        <v>19561</v>
      </c>
    </row>
    <row r="2946" spans="1:78" x14ac:dyDescent="0.2">
      <c r="A2946" t="s">
        <v>1043</v>
      </c>
      <c r="C2946" t="s">
        <v>1482</v>
      </c>
      <c r="D2946" t="s">
        <v>64</v>
      </c>
      <c r="E2946" t="s">
        <v>1016</v>
      </c>
      <c r="F2946" t="s">
        <v>1028</v>
      </c>
      <c r="G2946" t="s">
        <v>1016</v>
      </c>
      <c r="H2946" t="s">
        <v>1028</v>
      </c>
      <c r="AW2946">
        <v>3.6</v>
      </c>
      <c r="AX2946">
        <v>2.54</v>
      </c>
      <c r="AY2946">
        <v>2.82</v>
      </c>
      <c r="AZ2946">
        <v>2.82</v>
      </c>
      <c r="BA2946">
        <v>3.68</v>
      </c>
      <c r="BB2946">
        <v>3</v>
      </c>
      <c r="BC2946">
        <v>3</v>
      </c>
      <c r="BD2946">
        <v>3</v>
      </c>
      <c r="BE2946">
        <v>4.33</v>
      </c>
      <c r="BF2946">
        <v>2.68</v>
      </c>
      <c r="BG2946">
        <v>2.35</v>
      </c>
      <c r="BH2946">
        <v>2.68</v>
      </c>
      <c r="BR2946" t="s">
        <v>58</v>
      </c>
      <c r="BS2946"/>
      <c r="BT2946" t="s">
        <v>261</v>
      </c>
      <c r="BU2946">
        <v>19561</v>
      </c>
    </row>
    <row r="2947" spans="1:78" s="6" customFormat="1" x14ac:dyDescent="0.2">
      <c r="A2947" t="s">
        <v>1044</v>
      </c>
      <c r="B2947"/>
      <c r="C2947" t="s">
        <v>1482</v>
      </c>
      <c r="D2947" t="s">
        <v>64</v>
      </c>
      <c r="E2947" t="s">
        <v>1016</v>
      </c>
      <c r="F2947" t="s">
        <v>1028</v>
      </c>
      <c r="G2947" t="s">
        <v>1016</v>
      </c>
      <c r="H2947" t="s">
        <v>1028</v>
      </c>
      <c r="I2947"/>
      <c r="J2947"/>
      <c r="K2947"/>
      <c r="L2947"/>
      <c r="M2947"/>
      <c r="N2947"/>
      <c r="O2947"/>
      <c r="P2947"/>
      <c r="Q2947"/>
      <c r="R2947"/>
      <c r="S2947"/>
      <c r="T2947"/>
      <c r="U2947"/>
      <c r="V2947"/>
      <c r="W2947"/>
      <c r="X2947"/>
      <c r="Y2947"/>
      <c r="Z2947"/>
      <c r="AA2947"/>
      <c r="AB2947"/>
      <c r="AC2947"/>
      <c r="AD2947"/>
      <c r="AE2947"/>
      <c r="AF2947"/>
      <c r="AG2947"/>
      <c r="AH2947"/>
      <c r="AI2947"/>
      <c r="AJ2947"/>
      <c r="AK2947"/>
      <c r="AL2947"/>
      <c r="AM2947"/>
      <c r="AN2947"/>
      <c r="AO2947"/>
      <c r="AP2947"/>
      <c r="AQ2947"/>
      <c r="AR2947"/>
      <c r="AS2947"/>
      <c r="AT2947"/>
      <c r="AU2947"/>
      <c r="AV2947"/>
      <c r="AW2947"/>
      <c r="AX2947"/>
      <c r="AY2947"/>
      <c r="AZ2947"/>
      <c r="BA2947"/>
      <c r="BB2947"/>
      <c r="BC2947"/>
      <c r="BD2947"/>
      <c r="BE2947">
        <v>3.9</v>
      </c>
      <c r="BF2947">
        <v>2.5</v>
      </c>
      <c r="BG2947"/>
      <c r="BH2947">
        <v>2.5</v>
      </c>
      <c r="BI2947"/>
      <c r="BJ2947"/>
      <c r="BK2947"/>
      <c r="BL2947"/>
      <c r="BM2947"/>
      <c r="BN2947"/>
      <c r="BO2947"/>
      <c r="BP2947"/>
      <c r="BQ2947"/>
      <c r="BR2947" t="s">
        <v>58</v>
      </c>
      <c r="BS2947"/>
      <c r="BT2947" t="s">
        <v>261</v>
      </c>
      <c r="BU2947">
        <v>19561</v>
      </c>
      <c r="BV2947"/>
      <c r="BW2947"/>
      <c r="BX2947"/>
      <c r="BY2947"/>
      <c r="BZ2947"/>
    </row>
    <row r="2948" spans="1:78" s="10" customFormat="1" x14ac:dyDescent="0.2">
      <c r="A2948" t="s">
        <v>1045</v>
      </c>
      <c r="B2948"/>
      <c r="C2948" t="s">
        <v>1482</v>
      </c>
      <c r="D2948" t="s">
        <v>64</v>
      </c>
      <c r="E2948" t="s">
        <v>1016</v>
      </c>
      <c r="F2948" t="s">
        <v>1028</v>
      </c>
      <c r="G2948" t="s">
        <v>1016</v>
      </c>
      <c r="H2948" t="s">
        <v>1028</v>
      </c>
      <c r="I2948"/>
      <c r="J2948"/>
      <c r="K2948"/>
      <c r="L2948"/>
      <c r="M2948"/>
      <c r="N2948"/>
      <c r="O2948"/>
      <c r="P2948"/>
      <c r="Q2948"/>
      <c r="R2948"/>
      <c r="S2948"/>
      <c r="T2948"/>
      <c r="U2948"/>
      <c r="V2948"/>
      <c r="W2948"/>
      <c r="X2948"/>
      <c r="Y2948"/>
      <c r="Z2948"/>
      <c r="AA2948"/>
      <c r="AB2948"/>
      <c r="AC2948"/>
      <c r="AD2948"/>
      <c r="AE2948"/>
      <c r="AF2948"/>
      <c r="AG2948"/>
      <c r="AH2948"/>
      <c r="AI2948"/>
      <c r="AJ2948"/>
      <c r="AK2948"/>
      <c r="AL2948"/>
      <c r="AM2948"/>
      <c r="AN2948"/>
      <c r="AO2948"/>
      <c r="AP2948"/>
      <c r="AQ2948"/>
      <c r="AR2948"/>
      <c r="AS2948">
        <v>3.35</v>
      </c>
      <c r="AT2948">
        <v>2.08</v>
      </c>
      <c r="AU2948"/>
      <c r="AV2948">
        <v>2.08</v>
      </c>
      <c r="AW2948"/>
      <c r="AX2948"/>
      <c r="AY2948">
        <v>2.83</v>
      </c>
      <c r="AZ2948">
        <v>2.83</v>
      </c>
      <c r="BA2948">
        <v>3.95</v>
      </c>
      <c r="BB2948">
        <v>3.05</v>
      </c>
      <c r="BC2948">
        <v>3.18</v>
      </c>
      <c r="BD2948">
        <v>3.18</v>
      </c>
      <c r="BE2948">
        <v>4.3499999999999996</v>
      </c>
      <c r="BF2948">
        <v>2.7</v>
      </c>
      <c r="BG2948">
        <v>2.4</v>
      </c>
      <c r="BH2948">
        <v>2.7</v>
      </c>
      <c r="BI2948"/>
      <c r="BJ2948"/>
      <c r="BK2948"/>
      <c r="BL2948"/>
      <c r="BM2948"/>
      <c r="BN2948"/>
      <c r="BO2948"/>
      <c r="BP2948"/>
      <c r="BQ2948" s="5" t="s">
        <v>1046</v>
      </c>
      <c r="BR2948" t="s">
        <v>58</v>
      </c>
      <c r="BS2948"/>
      <c r="BT2948" t="s">
        <v>261</v>
      </c>
      <c r="BU2948">
        <v>19561</v>
      </c>
      <c r="BV2948"/>
      <c r="BW2948"/>
      <c r="BX2948" s="6"/>
      <c r="BY2948" s="6"/>
      <c r="BZ2948" s="6"/>
    </row>
    <row r="2949" spans="1:78" s="6" customFormat="1" x14ac:dyDescent="0.2">
      <c r="A2949" t="s">
        <v>1047</v>
      </c>
      <c r="B2949"/>
      <c r="C2949" t="s">
        <v>1482</v>
      </c>
      <c r="D2949" t="s">
        <v>64</v>
      </c>
      <c r="E2949" t="s">
        <v>1016</v>
      </c>
      <c r="F2949" t="s">
        <v>1028</v>
      </c>
      <c r="G2949" t="s">
        <v>1016</v>
      </c>
      <c r="H2949" t="s">
        <v>1028</v>
      </c>
      <c r="I2949"/>
      <c r="J2949"/>
      <c r="K2949"/>
      <c r="L2949"/>
      <c r="M2949"/>
      <c r="N2949"/>
      <c r="O2949"/>
      <c r="P2949"/>
      <c r="Q2949"/>
      <c r="R2949"/>
      <c r="S2949"/>
      <c r="T2949"/>
      <c r="U2949"/>
      <c r="V2949"/>
      <c r="W2949"/>
      <c r="X2949"/>
      <c r="Y2949"/>
      <c r="Z2949"/>
      <c r="AA2949"/>
      <c r="AB2949"/>
      <c r="AC2949"/>
      <c r="AD2949"/>
      <c r="AE2949"/>
      <c r="AF2949"/>
      <c r="AG2949"/>
      <c r="AH2949"/>
      <c r="AI2949"/>
      <c r="AJ2949"/>
      <c r="AK2949">
        <v>2.35</v>
      </c>
      <c r="AL2949"/>
      <c r="AM2949"/>
      <c r="AN2949">
        <v>1.3</v>
      </c>
      <c r="AO2949"/>
      <c r="AP2949"/>
      <c r="AQ2949"/>
      <c r="AR2949"/>
      <c r="AS2949"/>
      <c r="AT2949"/>
      <c r="AU2949"/>
      <c r="AV2949">
        <v>1.85</v>
      </c>
      <c r="AW2949"/>
      <c r="AX2949"/>
      <c r="AY2949">
        <v>2.65</v>
      </c>
      <c r="AZ2949">
        <v>2.65</v>
      </c>
      <c r="BA2949">
        <v>3.47</v>
      </c>
      <c r="BB2949">
        <v>2.9</v>
      </c>
      <c r="BC2949">
        <v>3</v>
      </c>
      <c r="BD2949">
        <v>3</v>
      </c>
      <c r="BE2949">
        <v>3.75</v>
      </c>
      <c r="BF2949">
        <v>2.54</v>
      </c>
      <c r="BG2949">
        <v>2.25</v>
      </c>
      <c r="BH2949">
        <v>2.54</v>
      </c>
      <c r="BI2949"/>
      <c r="BJ2949"/>
      <c r="BK2949"/>
      <c r="BL2949"/>
      <c r="BM2949"/>
      <c r="BN2949"/>
      <c r="BO2949"/>
      <c r="BP2949"/>
      <c r="BQ2949"/>
      <c r="BR2949" t="s">
        <v>58</v>
      </c>
      <c r="BS2949"/>
      <c r="BT2949" t="s">
        <v>261</v>
      </c>
      <c r="BU2949">
        <v>19561</v>
      </c>
      <c r="BV2949"/>
      <c r="BW2949"/>
    </row>
    <row r="2950" spans="1:78" s="6" customFormat="1" x14ac:dyDescent="0.2">
      <c r="A2950" t="s">
        <v>1048</v>
      </c>
      <c r="B2950"/>
      <c r="C2950" t="s">
        <v>1482</v>
      </c>
      <c r="D2950" t="s">
        <v>64</v>
      </c>
      <c r="E2950" t="s">
        <v>1016</v>
      </c>
      <c r="F2950" t="s">
        <v>1028</v>
      </c>
      <c r="G2950" t="s">
        <v>1016</v>
      </c>
      <c r="H2950" t="s">
        <v>1028</v>
      </c>
      <c r="I2950"/>
      <c r="J2950"/>
      <c r="K2950"/>
      <c r="L2950"/>
      <c r="M2950"/>
      <c r="N2950"/>
      <c r="O2950"/>
      <c r="P2950"/>
      <c r="Q2950"/>
      <c r="R2950"/>
      <c r="S2950"/>
      <c r="T2950"/>
      <c r="U2950"/>
      <c r="V2950"/>
      <c r="W2950"/>
      <c r="X2950"/>
      <c r="Y2950"/>
      <c r="Z2950"/>
      <c r="AA2950"/>
      <c r="AB2950"/>
      <c r="AC2950"/>
      <c r="AD2950"/>
      <c r="AE2950"/>
      <c r="AF2950"/>
      <c r="AG2950"/>
      <c r="AH2950"/>
      <c r="AI2950"/>
      <c r="AJ2950"/>
      <c r="AK2950"/>
      <c r="AL2950"/>
      <c r="AM2950"/>
      <c r="AN2950"/>
      <c r="AO2950"/>
      <c r="AP2950"/>
      <c r="AQ2950"/>
      <c r="AR2950"/>
      <c r="AS2950">
        <v>3.55</v>
      </c>
      <c r="AT2950"/>
      <c r="AU2950"/>
      <c r="AV2950">
        <v>2.15</v>
      </c>
      <c r="AW2950">
        <v>3.85</v>
      </c>
      <c r="AX2950">
        <v>2.68</v>
      </c>
      <c r="AY2950">
        <v>2.84</v>
      </c>
      <c r="AZ2950">
        <v>2.84</v>
      </c>
      <c r="BA2950"/>
      <c r="BB2950"/>
      <c r="BC2950"/>
      <c r="BD2950"/>
      <c r="BE2950"/>
      <c r="BF2950"/>
      <c r="BG2950"/>
      <c r="BH2950"/>
      <c r="BI2950"/>
      <c r="BJ2950"/>
      <c r="BK2950"/>
      <c r="BL2950"/>
      <c r="BM2950"/>
      <c r="BN2950"/>
      <c r="BO2950"/>
      <c r="BP2950"/>
      <c r="BQ2950"/>
      <c r="BR2950" t="s">
        <v>58</v>
      </c>
      <c r="BS2950"/>
      <c r="BT2950" t="s">
        <v>261</v>
      </c>
      <c r="BU2950">
        <v>19561</v>
      </c>
      <c r="BV2950"/>
      <c r="BW2950"/>
    </row>
    <row r="2951" spans="1:78" s="6" customFormat="1" x14ac:dyDescent="0.2">
      <c r="A2951" t="s">
        <v>1049</v>
      </c>
      <c r="B2951"/>
      <c r="C2951" t="s">
        <v>1482</v>
      </c>
      <c r="D2951" t="s">
        <v>64</v>
      </c>
      <c r="E2951" t="s">
        <v>1016</v>
      </c>
      <c r="F2951" t="s">
        <v>1028</v>
      </c>
      <c r="G2951" t="s">
        <v>1016</v>
      </c>
      <c r="H2951" t="s">
        <v>1028</v>
      </c>
      <c r="I2951"/>
      <c r="J2951"/>
      <c r="K2951"/>
      <c r="L2951"/>
      <c r="M2951"/>
      <c r="N2951"/>
      <c r="O2951"/>
      <c r="P2951"/>
      <c r="Q2951"/>
      <c r="R2951"/>
      <c r="S2951"/>
      <c r="T2951"/>
      <c r="U2951"/>
      <c r="V2951"/>
      <c r="W2951"/>
      <c r="X2951"/>
      <c r="Y2951">
        <v>3</v>
      </c>
      <c r="Z2951">
        <v>4.62</v>
      </c>
      <c r="AA2951">
        <v>5</v>
      </c>
      <c r="AB2951">
        <v>5</v>
      </c>
      <c r="AC2951"/>
      <c r="AD2951"/>
      <c r="AE2951"/>
      <c r="AF2951"/>
      <c r="AG2951"/>
      <c r="AH2951"/>
      <c r="AI2951"/>
      <c r="AJ2951"/>
      <c r="AK2951"/>
      <c r="AL2951"/>
      <c r="AM2951"/>
      <c r="AN2951"/>
      <c r="AO2951"/>
      <c r="AP2951"/>
      <c r="AQ2951"/>
      <c r="AR2951"/>
      <c r="AS2951"/>
      <c r="AT2951"/>
      <c r="AU2951"/>
      <c r="AV2951"/>
      <c r="AW2951"/>
      <c r="AX2951"/>
      <c r="AY2951"/>
      <c r="AZ2951"/>
      <c r="BA2951"/>
      <c r="BB2951"/>
      <c r="BC2951"/>
      <c r="BD2951"/>
      <c r="BE2951"/>
      <c r="BF2951"/>
      <c r="BG2951"/>
      <c r="BH2951"/>
      <c r="BI2951"/>
      <c r="BJ2951"/>
      <c r="BK2951"/>
      <c r="BL2951"/>
      <c r="BM2951"/>
      <c r="BN2951"/>
      <c r="BO2951"/>
      <c r="BP2951"/>
      <c r="BQ2951" t="s">
        <v>1050</v>
      </c>
      <c r="BR2951" t="s">
        <v>58</v>
      </c>
      <c r="BS2951"/>
      <c r="BT2951" t="s">
        <v>261</v>
      </c>
      <c r="BU2951">
        <v>19561</v>
      </c>
      <c r="BV2951"/>
      <c r="BW2951"/>
    </row>
    <row r="2952" spans="1:78" s="10" customFormat="1" x14ac:dyDescent="0.2">
      <c r="A2952" t="s">
        <v>1051</v>
      </c>
      <c r="B2952"/>
      <c r="C2952" t="s">
        <v>1482</v>
      </c>
      <c r="D2952" t="s">
        <v>64</v>
      </c>
      <c r="E2952" t="s">
        <v>1016</v>
      </c>
      <c r="F2952" t="s">
        <v>1028</v>
      </c>
      <c r="G2952" t="s">
        <v>1016</v>
      </c>
      <c r="H2952" t="s">
        <v>1028</v>
      </c>
      <c r="I2952"/>
      <c r="J2952"/>
      <c r="K2952"/>
      <c r="L2952"/>
      <c r="M2952"/>
      <c r="N2952"/>
      <c r="O2952"/>
      <c r="P2952"/>
      <c r="Q2952"/>
      <c r="R2952"/>
      <c r="S2952"/>
      <c r="T2952"/>
      <c r="U2952"/>
      <c r="V2952"/>
      <c r="W2952"/>
      <c r="X2952"/>
      <c r="Y2952"/>
      <c r="Z2952"/>
      <c r="AA2952"/>
      <c r="AB2952"/>
      <c r="AC2952"/>
      <c r="AD2952"/>
      <c r="AE2952"/>
      <c r="AF2952"/>
      <c r="AG2952"/>
      <c r="AH2952"/>
      <c r="AI2952"/>
      <c r="AJ2952"/>
      <c r="AK2952"/>
      <c r="AL2952"/>
      <c r="AM2952"/>
      <c r="AN2952"/>
      <c r="AO2952"/>
      <c r="AP2952"/>
      <c r="AQ2952"/>
      <c r="AR2952"/>
      <c r="AS2952"/>
      <c r="AT2952"/>
      <c r="AU2952"/>
      <c r="AV2952"/>
      <c r="AW2952"/>
      <c r="AX2952"/>
      <c r="AY2952"/>
      <c r="AZ2952"/>
      <c r="BA2952">
        <v>3.6</v>
      </c>
      <c r="BB2952">
        <v>2.9</v>
      </c>
      <c r="BC2952">
        <v>2.9</v>
      </c>
      <c r="BD2952">
        <v>2.9</v>
      </c>
      <c r="BE2952"/>
      <c r="BF2952"/>
      <c r="BG2952"/>
      <c r="BH2952"/>
      <c r="BI2952"/>
      <c r="BJ2952"/>
      <c r="BK2952"/>
      <c r="BL2952"/>
      <c r="BM2952"/>
      <c r="BN2952"/>
      <c r="BO2952"/>
      <c r="BP2952"/>
      <c r="BQ2952"/>
      <c r="BR2952" t="s">
        <v>58</v>
      </c>
      <c r="BS2952"/>
      <c r="BT2952" t="s">
        <v>261</v>
      </c>
      <c r="BU2952">
        <v>19561</v>
      </c>
      <c r="BV2952"/>
      <c r="BW2952"/>
      <c r="BX2952" s="6"/>
      <c r="BY2952" s="6"/>
      <c r="BZ2952" s="6"/>
    </row>
    <row r="2953" spans="1:78" s="6" customFormat="1" x14ac:dyDescent="0.2">
      <c r="A2953" t="s">
        <v>1052</v>
      </c>
      <c r="B2953"/>
      <c r="C2953" t="s">
        <v>1482</v>
      </c>
      <c r="D2953" t="s">
        <v>64</v>
      </c>
      <c r="E2953" t="s">
        <v>1016</v>
      </c>
      <c r="F2953" t="s">
        <v>1028</v>
      </c>
      <c r="G2953" t="s">
        <v>1016</v>
      </c>
      <c r="H2953" t="s">
        <v>1028</v>
      </c>
      <c r="I2953"/>
      <c r="J2953"/>
      <c r="K2953"/>
      <c r="L2953"/>
      <c r="M2953"/>
      <c r="N2953"/>
      <c r="O2953"/>
      <c r="P2953"/>
      <c r="Q2953"/>
      <c r="R2953"/>
      <c r="S2953"/>
      <c r="T2953"/>
      <c r="U2953"/>
      <c r="V2953"/>
      <c r="W2953"/>
      <c r="X2953"/>
      <c r="Y2953"/>
      <c r="Z2953"/>
      <c r="AA2953"/>
      <c r="AB2953"/>
      <c r="AC2953"/>
      <c r="AD2953"/>
      <c r="AE2953"/>
      <c r="AF2953"/>
      <c r="AG2953"/>
      <c r="AH2953"/>
      <c r="AI2953"/>
      <c r="AJ2953"/>
      <c r="AK2953"/>
      <c r="AL2953"/>
      <c r="AM2953"/>
      <c r="AN2953"/>
      <c r="AO2953"/>
      <c r="AP2953"/>
      <c r="AQ2953"/>
      <c r="AR2953"/>
      <c r="AS2953">
        <v>3.84</v>
      </c>
      <c r="AT2953"/>
      <c r="AU2953"/>
      <c r="AV2953">
        <v>2.23</v>
      </c>
      <c r="AW2953"/>
      <c r="AX2953"/>
      <c r="AY2953"/>
      <c r="AZ2953"/>
      <c r="BA2953"/>
      <c r="BB2953"/>
      <c r="BC2953"/>
      <c r="BD2953"/>
      <c r="BE2953"/>
      <c r="BF2953"/>
      <c r="BG2953"/>
      <c r="BH2953"/>
      <c r="BI2953"/>
      <c r="BJ2953"/>
      <c r="BK2953"/>
      <c r="BL2953"/>
      <c r="BM2953"/>
      <c r="BN2953"/>
      <c r="BO2953"/>
      <c r="BP2953"/>
      <c r="BQ2953"/>
      <c r="BR2953" t="s">
        <v>58</v>
      </c>
      <c r="BS2953"/>
      <c r="BT2953" t="s">
        <v>261</v>
      </c>
      <c r="BU2953">
        <v>19561</v>
      </c>
      <c r="BV2953"/>
      <c r="BW2953"/>
    </row>
    <row r="2954" spans="1:78" s="6" customFormat="1" x14ac:dyDescent="0.2">
      <c r="A2954" t="s">
        <v>1053</v>
      </c>
      <c r="B2954"/>
      <c r="C2954" t="s">
        <v>1482</v>
      </c>
      <c r="D2954" t="s">
        <v>64</v>
      </c>
      <c r="E2954" t="s">
        <v>1016</v>
      </c>
      <c r="F2954" t="s">
        <v>1028</v>
      </c>
      <c r="G2954" t="s">
        <v>1016</v>
      </c>
      <c r="H2954" t="s">
        <v>1028</v>
      </c>
      <c r="I2954"/>
      <c r="J2954"/>
      <c r="K2954"/>
      <c r="L2954"/>
      <c r="M2954"/>
      <c r="N2954"/>
      <c r="O2954"/>
      <c r="P2954"/>
      <c r="Q2954"/>
      <c r="R2954"/>
      <c r="S2954"/>
      <c r="T2954"/>
      <c r="U2954"/>
      <c r="V2954"/>
      <c r="W2954"/>
      <c r="X2954"/>
      <c r="Y2954"/>
      <c r="Z2954"/>
      <c r="AA2954"/>
      <c r="AB2954"/>
      <c r="AC2954"/>
      <c r="AD2954"/>
      <c r="AE2954"/>
      <c r="AF2954"/>
      <c r="AG2954"/>
      <c r="AH2954"/>
      <c r="AI2954"/>
      <c r="AJ2954"/>
      <c r="AK2954"/>
      <c r="AL2954"/>
      <c r="AM2954"/>
      <c r="AN2954"/>
      <c r="AO2954"/>
      <c r="AP2954"/>
      <c r="AQ2954"/>
      <c r="AR2954"/>
      <c r="AS2954"/>
      <c r="AT2954"/>
      <c r="AU2954"/>
      <c r="AV2954">
        <v>2</v>
      </c>
      <c r="AW2954"/>
      <c r="AX2954"/>
      <c r="AY2954"/>
      <c r="AZ2954"/>
      <c r="BA2954"/>
      <c r="BB2954"/>
      <c r="BC2954"/>
      <c r="BD2954"/>
      <c r="BE2954"/>
      <c r="BF2954"/>
      <c r="BG2954"/>
      <c r="BH2954"/>
      <c r="BI2954"/>
      <c r="BJ2954"/>
      <c r="BK2954"/>
      <c r="BL2954"/>
      <c r="BM2954"/>
      <c r="BN2954"/>
      <c r="BO2954"/>
      <c r="BP2954"/>
      <c r="BQ2954" t="s">
        <v>1054</v>
      </c>
      <c r="BR2954" t="s">
        <v>58</v>
      </c>
      <c r="BS2954"/>
      <c r="BT2954" t="s">
        <v>261</v>
      </c>
      <c r="BU2954">
        <v>19561</v>
      </c>
      <c r="BV2954"/>
      <c r="BW2954"/>
    </row>
    <row r="2955" spans="1:78" s="6" customFormat="1" x14ac:dyDescent="0.2">
      <c r="A2955" t="s">
        <v>1055</v>
      </c>
      <c r="B2955"/>
      <c r="C2955" t="s">
        <v>1482</v>
      </c>
      <c r="D2955" t="s">
        <v>64</v>
      </c>
      <c r="E2955" t="s">
        <v>1016</v>
      </c>
      <c r="F2955" t="s">
        <v>1028</v>
      </c>
      <c r="G2955" t="s">
        <v>1016</v>
      </c>
      <c r="H2955" t="s">
        <v>1028</v>
      </c>
      <c r="I2955"/>
      <c r="J2955"/>
      <c r="K2955"/>
      <c r="L2955"/>
      <c r="M2955"/>
      <c r="N2955"/>
      <c r="O2955"/>
      <c r="P2955"/>
      <c r="Q2955"/>
      <c r="R2955"/>
      <c r="S2955"/>
      <c r="T2955"/>
      <c r="U2955"/>
      <c r="V2955"/>
      <c r="W2955"/>
      <c r="X2955"/>
      <c r="Y2955"/>
      <c r="Z2955"/>
      <c r="AA2955"/>
      <c r="AB2955"/>
      <c r="AC2955"/>
      <c r="AD2955"/>
      <c r="AE2955"/>
      <c r="AF2955"/>
      <c r="AG2955">
        <v>3.24</v>
      </c>
      <c r="AH2955">
        <v>4.78</v>
      </c>
      <c r="AI2955">
        <v>4.2</v>
      </c>
      <c r="AJ2955">
        <v>4.78</v>
      </c>
      <c r="AK2955"/>
      <c r="AL2955"/>
      <c r="AM2955"/>
      <c r="AN2955"/>
      <c r="AO2955"/>
      <c r="AP2955"/>
      <c r="AQ2955"/>
      <c r="AR2955"/>
      <c r="AS2955"/>
      <c r="AT2955"/>
      <c r="AU2955"/>
      <c r="AV2955"/>
      <c r="AW2955"/>
      <c r="AX2955"/>
      <c r="AY2955"/>
      <c r="AZ2955"/>
      <c r="BA2955"/>
      <c r="BB2955"/>
      <c r="BC2955"/>
      <c r="BD2955"/>
      <c r="BE2955"/>
      <c r="BF2955"/>
      <c r="BG2955"/>
      <c r="BH2955"/>
      <c r="BI2955"/>
      <c r="BJ2955"/>
      <c r="BK2955"/>
      <c r="BL2955"/>
      <c r="BM2955"/>
      <c r="BN2955"/>
      <c r="BO2955"/>
      <c r="BP2955"/>
      <c r="BQ2955"/>
      <c r="BR2955" t="s">
        <v>58</v>
      </c>
      <c r="BS2955"/>
      <c r="BT2955" t="s">
        <v>261</v>
      </c>
      <c r="BU2955">
        <v>19561</v>
      </c>
      <c r="BV2955"/>
      <c r="BW2955"/>
    </row>
    <row r="2956" spans="1:78" s="6" customFormat="1" x14ac:dyDescent="0.2">
      <c r="A2956" t="s">
        <v>1056</v>
      </c>
      <c r="B2956"/>
      <c r="C2956" t="s">
        <v>1482</v>
      </c>
      <c r="D2956" t="s">
        <v>64</v>
      </c>
      <c r="E2956" t="s">
        <v>1016</v>
      </c>
      <c r="F2956" t="s">
        <v>1028</v>
      </c>
      <c r="G2956" t="s">
        <v>1016</v>
      </c>
      <c r="H2956" t="s">
        <v>1028</v>
      </c>
      <c r="I2956"/>
      <c r="J2956"/>
      <c r="K2956"/>
      <c r="L2956"/>
      <c r="M2956"/>
      <c r="N2956"/>
      <c r="O2956"/>
      <c r="P2956"/>
      <c r="Q2956"/>
      <c r="R2956"/>
      <c r="S2956"/>
      <c r="T2956"/>
      <c r="U2956"/>
      <c r="V2956"/>
      <c r="W2956"/>
      <c r="X2956"/>
      <c r="Y2956">
        <v>3.7</v>
      </c>
      <c r="Z2956">
        <v>4.12</v>
      </c>
      <c r="AA2956">
        <v>4.3499999999999996</v>
      </c>
      <c r="AB2956">
        <v>4.3499999999999996</v>
      </c>
      <c r="AC2956">
        <v>3.85</v>
      </c>
      <c r="AD2956">
        <v>4.95</v>
      </c>
      <c r="AE2956">
        <v>5.3</v>
      </c>
      <c r="AF2956">
        <v>5.3</v>
      </c>
      <c r="AG2956"/>
      <c r="AH2956"/>
      <c r="AI2956"/>
      <c r="AJ2956"/>
      <c r="AK2956"/>
      <c r="AL2956"/>
      <c r="AM2956"/>
      <c r="AN2956"/>
      <c r="AO2956"/>
      <c r="AP2956"/>
      <c r="AQ2956"/>
      <c r="AR2956"/>
      <c r="AS2956"/>
      <c r="AT2956"/>
      <c r="AU2956"/>
      <c r="AV2956"/>
      <c r="AW2956"/>
      <c r="AX2956"/>
      <c r="AY2956"/>
      <c r="AZ2956"/>
      <c r="BA2956"/>
      <c r="BB2956"/>
      <c r="BC2956"/>
      <c r="BD2956"/>
      <c r="BE2956"/>
      <c r="BF2956"/>
      <c r="BG2956"/>
      <c r="BH2956"/>
      <c r="BI2956"/>
      <c r="BJ2956"/>
      <c r="BK2956"/>
      <c r="BL2956"/>
      <c r="BM2956"/>
      <c r="BN2956"/>
      <c r="BO2956"/>
      <c r="BP2956"/>
      <c r="BQ2956"/>
      <c r="BR2956" t="s">
        <v>58</v>
      </c>
      <c r="BS2956"/>
      <c r="BT2956" t="s">
        <v>261</v>
      </c>
      <c r="BU2956">
        <v>19561</v>
      </c>
      <c r="BV2956"/>
      <c r="BW2956"/>
    </row>
    <row r="2957" spans="1:78" s="6" customFormat="1" x14ac:dyDescent="0.2">
      <c r="A2957" t="s">
        <v>1057</v>
      </c>
      <c r="B2957"/>
      <c r="C2957" t="s">
        <v>1482</v>
      </c>
      <c r="D2957" t="s">
        <v>64</v>
      </c>
      <c r="E2957" t="s">
        <v>1016</v>
      </c>
      <c r="F2957" t="s">
        <v>1028</v>
      </c>
      <c r="G2957" t="s">
        <v>1016</v>
      </c>
      <c r="H2957" t="s">
        <v>1028</v>
      </c>
      <c r="I2957"/>
      <c r="J2957"/>
      <c r="K2957"/>
      <c r="L2957"/>
      <c r="M2957"/>
      <c r="N2957"/>
      <c r="O2957"/>
      <c r="P2957"/>
      <c r="Q2957"/>
      <c r="R2957"/>
      <c r="S2957"/>
      <c r="T2957"/>
      <c r="U2957"/>
      <c r="V2957"/>
      <c r="W2957"/>
      <c r="X2957"/>
      <c r="Y2957"/>
      <c r="Z2957"/>
      <c r="AA2957"/>
      <c r="AB2957"/>
      <c r="AC2957"/>
      <c r="AD2957"/>
      <c r="AE2957"/>
      <c r="AF2957"/>
      <c r="AG2957"/>
      <c r="AH2957"/>
      <c r="AI2957"/>
      <c r="AJ2957"/>
      <c r="AK2957"/>
      <c r="AL2957"/>
      <c r="AM2957"/>
      <c r="AN2957"/>
      <c r="AO2957"/>
      <c r="AP2957"/>
      <c r="AQ2957"/>
      <c r="AR2957"/>
      <c r="AS2957"/>
      <c r="AT2957"/>
      <c r="AU2957"/>
      <c r="AV2957"/>
      <c r="AW2957"/>
      <c r="AX2957"/>
      <c r="AY2957"/>
      <c r="AZ2957"/>
      <c r="BA2957">
        <v>3.82</v>
      </c>
      <c r="BB2957">
        <v>3.09</v>
      </c>
      <c r="BC2957">
        <v>2.96</v>
      </c>
      <c r="BD2957">
        <v>3.09</v>
      </c>
      <c r="BE2957"/>
      <c r="BF2957"/>
      <c r="BG2957"/>
      <c r="BH2957"/>
      <c r="BI2957"/>
      <c r="BJ2957"/>
      <c r="BK2957"/>
      <c r="BL2957"/>
      <c r="BM2957"/>
      <c r="BN2957"/>
      <c r="BO2957"/>
      <c r="BP2957"/>
      <c r="BQ2957"/>
      <c r="BR2957" t="s">
        <v>58</v>
      </c>
      <c r="BS2957"/>
      <c r="BT2957" t="s">
        <v>261</v>
      </c>
      <c r="BU2957">
        <v>19561</v>
      </c>
      <c r="BV2957"/>
      <c r="BW2957"/>
    </row>
    <row r="2958" spans="1:78" s="6" customFormat="1" x14ac:dyDescent="0.2">
      <c r="A2958" t="s">
        <v>1058</v>
      </c>
      <c r="B2958"/>
      <c r="C2958" t="s">
        <v>1482</v>
      </c>
      <c r="D2958" t="s">
        <v>64</v>
      </c>
      <c r="E2958" t="s">
        <v>1016</v>
      </c>
      <c r="F2958" t="s">
        <v>1028</v>
      </c>
      <c r="G2958" t="s">
        <v>1016</v>
      </c>
      <c r="H2958" t="s">
        <v>1028</v>
      </c>
      <c r="I2958"/>
      <c r="J2958"/>
      <c r="K2958"/>
      <c r="L2958"/>
      <c r="M2958"/>
      <c r="N2958"/>
      <c r="O2958"/>
      <c r="P2958"/>
      <c r="Q2958"/>
      <c r="R2958"/>
      <c r="S2958"/>
      <c r="T2958"/>
      <c r="U2958"/>
      <c r="V2958"/>
      <c r="W2958"/>
      <c r="X2958"/>
      <c r="Y2958"/>
      <c r="Z2958"/>
      <c r="AA2958"/>
      <c r="AB2958"/>
      <c r="AC2958"/>
      <c r="AD2958"/>
      <c r="AE2958"/>
      <c r="AF2958"/>
      <c r="AG2958"/>
      <c r="AH2958"/>
      <c r="AI2958"/>
      <c r="AJ2958"/>
      <c r="AK2958"/>
      <c r="AL2958"/>
      <c r="AM2958"/>
      <c r="AN2958"/>
      <c r="AO2958"/>
      <c r="AP2958"/>
      <c r="AQ2958"/>
      <c r="AR2958"/>
      <c r="AS2958"/>
      <c r="AT2958"/>
      <c r="AU2958"/>
      <c r="AV2958"/>
      <c r="AW2958"/>
      <c r="AX2958"/>
      <c r="AY2958"/>
      <c r="AZ2958"/>
      <c r="BA2958">
        <v>4.12</v>
      </c>
      <c r="BB2958">
        <v>3.02</v>
      </c>
      <c r="BC2958">
        <v>3.03</v>
      </c>
      <c r="BD2958">
        <v>3.03</v>
      </c>
      <c r="BE2958"/>
      <c r="BF2958"/>
      <c r="BG2958"/>
      <c r="BH2958"/>
      <c r="BI2958"/>
      <c r="BJ2958"/>
      <c r="BK2958"/>
      <c r="BL2958"/>
      <c r="BM2958"/>
      <c r="BN2958"/>
      <c r="BO2958"/>
      <c r="BP2958"/>
      <c r="BQ2958"/>
      <c r="BR2958" t="s">
        <v>58</v>
      </c>
      <c r="BS2958"/>
      <c r="BT2958" t="s">
        <v>261</v>
      </c>
      <c r="BU2958">
        <v>19561</v>
      </c>
      <c r="BV2958"/>
      <c r="BW2958"/>
    </row>
    <row r="2959" spans="1:78" s="6" customFormat="1" x14ac:dyDescent="0.2">
      <c r="A2959" t="s">
        <v>1942</v>
      </c>
      <c r="B2959"/>
      <c r="C2959" t="s">
        <v>1482</v>
      </c>
      <c r="D2959" t="s">
        <v>64</v>
      </c>
      <c r="E2959" t="s">
        <v>1016</v>
      </c>
      <c r="F2959" t="s">
        <v>1028</v>
      </c>
      <c r="G2959" t="s">
        <v>1016</v>
      </c>
      <c r="H2959" t="s">
        <v>1028</v>
      </c>
      <c r="I2959"/>
      <c r="J2959"/>
      <c r="K2959"/>
      <c r="L2959"/>
      <c r="M2959"/>
      <c r="N2959"/>
      <c r="O2959"/>
      <c r="P2959"/>
      <c r="Q2959"/>
      <c r="R2959"/>
      <c r="S2959"/>
      <c r="T2959"/>
      <c r="U2959"/>
      <c r="V2959"/>
      <c r="W2959"/>
      <c r="X2959"/>
      <c r="Y2959">
        <v>4.05</v>
      </c>
      <c r="Z2959">
        <v>4.3</v>
      </c>
      <c r="AA2959">
        <v>4.6500000000000004</v>
      </c>
      <c r="AB2959">
        <v>4.6500000000000004</v>
      </c>
      <c r="AC2959"/>
      <c r="AD2959"/>
      <c r="AE2959"/>
      <c r="AF2959"/>
      <c r="AG2959"/>
      <c r="AH2959"/>
      <c r="AI2959"/>
      <c r="AJ2959"/>
      <c r="AK2959"/>
      <c r="AL2959"/>
      <c r="AM2959"/>
      <c r="AN2959"/>
      <c r="AO2959"/>
      <c r="AP2959"/>
      <c r="AQ2959"/>
      <c r="AR2959"/>
      <c r="AS2959"/>
      <c r="AT2959"/>
      <c r="AU2959"/>
      <c r="AV2959"/>
      <c r="AW2959"/>
      <c r="AX2959"/>
      <c r="AY2959"/>
      <c r="AZ2959"/>
      <c r="BA2959"/>
      <c r="BB2959"/>
      <c r="BC2959"/>
      <c r="BD2959"/>
      <c r="BE2959"/>
      <c r="BF2959"/>
      <c r="BG2959"/>
      <c r="BH2959"/>
      <c r="BI2959"/>
      <c r="BJ2959"/>
      <c r="BK2959"/>
      <c r="BL2959"/>
      <c r="BM2959"/>
      <c r="BN2959"/>
      <c r="BO2959"/>
      <c r="BP2959"/>
      <c r="BQ2959"/>
      <c r="BR2959" t="s">
        <v>67</v>
      </c>
      <c r="BS2959" s="1">
        <v>44816</v>
      </c>
      <c r="BT2959" t="s">
        <v>1910</v>
      </c>
      <c r="BU2959">
        <v>2585</v>
      </c>
      <c r="BV2959"/>
      <c r="BW2959"/>
    </row>
    <row r="2960" spans="1:78" s="10" customFormat="1" x14ac:dyDescent="0.2">
      <c r="A2960" t="s">
        <v>1947</v>
      </c>
      <c r="B2960"/>
      <c r="C2960" t="s">
        <v>1482</v>
      </c>
      <c r="D2960" t="s">
        <v>64</v>
      </c>
      <c r="E2960" t="s">
        <v>1016</v>
      </c>
      <c r="F2960" t="s">
        <v>1028</v>
      </c>
      <c r="G2960" t="s">
        <v>1016</v>
      </c>
      <c r="H2960" t="s">
        <v>1028</v>
      </c>
      <c r="I2960"/>
      <c r="J2960"/>
      <c r="K2960"/>
      <c r="L2960"/>
      <c r="M2960"/>
      <c r="N2960"/>
      <c r="O2960"/>
      <c r="P2960"/>
      <c r="Q2960"/>
      <c r="R2960"/>
      <c r="S2960"/>
      <c r="T2960"/>
      <c r="U2960"/>
      <c r="V2960"/>
      <c r="W2960"/>
      <c r="X2960"/>
      <c r="Y2960"/>
      <c r="Z2960"/>
      <c r="AA2960"/>
      <c r="AB2960"/>
      <c r="AC2960"/>
      <c r="AD2960"/>
      <c r="AE2960"/>
      <c r="AF2960"/>
      <c r="AG2960"/>
      <c r="AH2960"/>
      <c r="AI2960"/>
      <c r="AJ2960"/>
      <c r="AK2960"/>
      <c r="AL2960"/>
      <c r="AM2960"/>
      <c r="AN2960"/>
      <c r="AO2960"/>
      <c r="AP2960"/>
      <c r="AQ2960"/>
      <c r="AR2960"/>
      <c r="AS2960"/>
      <c r="AT2960"/>
      <c r="AU2960"/>
      <c r="AV2960"/>
      <c r="AW2960"/>
      <c r="AX2960"/>
      <c r="AY2960">
        <v>2.85</v>
      </c>
      <c r="AZ2960">
        <v>2.85</v>
      </c>
      <c r="BA2960">
        <v>3.7</v>
      </c>
      <c r="BB2960">
        <v>3.18</v>
      </c>
      <c r="BC2960">
        <v>2.98</v>
      </c>
      <c r="BD2960">
        <v>3.18</v>
      </c>
      <c r="BE2960">
        <v>4.3499999999999996</v>
      </c>
      <c r="BF2960">
        <v>2.9</v>
      </c>
      <c r="BG2960">
        <v>2.46</v>
      </c>
      <c r="BH2960">
        <v>2.9</v>
      </c>
      <c r="BI2960"/>
      <c r="BJ2960"/>
      <c r="BK2960"/>
      <c r="BL2960"/>
      <c r="BM2960"/>
      <c r="BN2960"/>
      <c r="BO2960"/>
      <c r="BP2960"/>
      <c r="BQ2960"/>
      <c r="BR2960" t="s">
        <v>67</v>
      </c>
      <c r="BS2960" s="1">
        <v>44816</v>
      </c>
      <c r="BT2960" t="s">
        <v>1910</v>
      </c>
      <c r="BU2960">
        <v>2585</v>
      </c>
      <c r="BV2960"/>
      <c r="BW2960"/>
      <c r="BX2960" s="6"/>
      <c r="BY2960" s="6"/>
      <c r="BZ2960" s="6"/>
    </row>
    <row r="2961" spans="1:78" s="6" customFormat="1" x14ac:dyDescent="0.2">
      <c r="A2961" t="s">
        <v>1943</v>
      </c>
      <c r="B2961"/>
      <c r="C2961" t="s">
        <v>1482</v>
      </c>
      <c r="D2961" t="s">
        <v>64</v>
      </c>
      <c r="E2961" t="s">
        <v>1016</v>
      </c>
      <c r="F2961" t="s">
        <v>1028</v>
      </c>
      <c r="G2961" t="s">
        <v>1016</v>
      </c>
      <c r="H2961" t="s">
        <v>1028</v>
      </c>
      <c r="I2961"/>
      <c r="J2961"/>
      <c r="K2961"/>
      <c r="L2961"/>
      <c r="M2961"/>
      <c r="N2961"/>
      <c r="O2961"/>
      <c r="P2961"/>
      <c r="Q2961"/>
      <c r="R2961"/>
      <c r="S2961"/>
      <c r="T2961"/>
      <c r="U2961"/>
      <c r="V2961"/>
      <c r="W2961"/>
      <c r="X2961"/>
      <c r="Y2961">
        <v>3.8</v>
      </c>
      <c r="Z2961">
        <v>4.55</v>
      </c>
      <c r="AA2961">
        <v>4.5999999999999996</v>
      </c>
      <c r="AB2961">
        <v>4.5999999999999996</v>
      </c>
      <c r="AC2961">
        <v>4.33</v>
      </c>
      <c r="AD2961">
        <v>5.52</v>
      </c>
      <c r="AE2961">
        <v>5.55</v>
      </c>
      <c r="AF2961">
        <v>5.55</v>
      </c>
      <c r="AG2961"/>
      <c r="AH2961"/>
      <c r="AI2961"/>
      <c r="AJ2961"/>
      <c r="AK2961"/>
      <c r="AL2961"/>
      <c r="AM2961"/>
      <c r="AN2961"/>
      <c r="AO2961"/>
      <c r="AP2961"/>
      <c r="AQ2961"/>
      <c r="AR2961"/>
      <c r="AS2961"/>
      <c r="AT2961"/>
      <c r="AU2961"/>
      <c r="AV2961"/>
      <c r="AW2961"/>
      <c r="AX2961"/>
      <c r="AY2961"/>
      <c r="AZ2961"/>
      <c r="BA2961"/>
      <c r="BB2961"/>
      <c r="BC2961"/>
      <c r="BD2961"/>
      <c r="BE2961"/>
      <c r="BF2961"/>
      <c r="BG2961"/>
      <c r="BH2961"/>
      <c r="BI2961"/>
      <c r="BJ2961"/>
      <c r="BK2961"/>
      <c r="BL2961"/>
      <c r="BM2961"/>
      <c r="BN2961"/>
      <c r="BO2961"/>
      <c r="BP2961"/>
      <c r="BQ2961"/>
      <c r="BR2961" t="s">
        <v>67</v>
      </c>
      <c r="BS2961" s="1">
        <v>44816</v>
      </c>
      <c r="BT2961" t="s">
        <v>1910</v>
      </c>
      <c r="BU2961">
        <v>2585</v>
      </c>
      <c r="BV2961"/>
      <c r="BW2961"/>
    </row>
    <row r="2962" spans="1:78" s="6" customFormat="1" x14ac:dyDescent="0.2">
      <c r="A2962" t="s">
        <v>1948</v>
      </c>
      <c r="B2962"/>
      <c r="C2962" t="s">
        <v>1482</v>
      </c>
      <c r="D2962" t="s">
        <v>64</v>
      </c>
      <c r="E2962" t="s">
        <v>1016</v>
      </c>
      <c r="F2962" t="s">
        <v>1028</v>
      </c>
      <c r="G2962" t="s">
        <v>1016</v>
      </c>
      <c r="H2962" t="s">
        <v>1028</v>
      </c>
      <c r="I2962"/>
      <c r="J2962"/>
      <c r="K2962"/>
      <c r="L2962"/>
      <c r="M2962"/>
      <c r="N2962"/>
      <c r="O2962"/>
      <c r="P2962"/>
      <c r="Q2962"/>
      <c r="R2962"/>
      <c r="S2962"/>
      <c r="T2962"/>
      <c r="U2962"/>
      <c r="V2962"/>
      <c r="W2962"/>
      <c r="X2962"/>
      <c r="Y2962"/>
      <c r="Z2962"/>
      <c r="AA2962"/>
      <c r="AB2962"/>
      <c r="AC2962"/>
      <c r="AD2962"/>
      <c r="AE2962"/>
      <c r="AF2962"/>
      <c r="AG2962"/>
      <c r="AH2962"/>
      <c r="AI2962"/>
      <c r="AJ2962"/>
      <c r="AK2962"/>
      <c r="AL2962"/>
      <c r="AM2962"/>
      <c r="AN2962"/>
      <c r="AO2962"/>
      <c r="AP2962"/>
      <c r="AQ2962"/>
      <c r="AR2962"/>
      <c r="AS2962"/>
      <c r="AT2962"/>
      <c r="AU2962"/>
      <c r="AV2962"/>
      <c r="AW2962">
        <v>3.5</v>
      </c>
      <c r="AX2962">
        <v>2.4</v>
      </c>
      <c r="AY2962">
        <v>2.4700000000000002</v>
      </c>
      <c r="AZ2962">
        <v>2.4700000000000002</v>
      </c>
      <c r="BA2962"/>
      <c r="BB2962"/>
      <c r="BC2962"/>
      <c r="BD2962"/>
      <c r="BE2962"/>
      <c r="BF2962"/>
      <c r="BG2962"/>
      <c r="BH2962"/>
      <c r="BI2962"/>
      <c r="BJ2962"/>
      <c r="BK2962"/>
      <c r="BL2962"/>
      <c r="BM2962"/>
      <c r="BN2962"/>
      <c r="BO2962"/>
      <c r="BP2962"/>
      <c r="BQ2962"/>
      <c r="BR2962" t="s">
        <v>67</v>
      </c>
      <c r="BS2962" s="1">
        <v>44816</v>
      </c>
      <c r="BT2962" t="s">
        <v>1910</v>
      </c>
      <c r="BU2962">
        <v>2585</v>
      </c>
      <c r="BV2962"/>
      <c r="BW2962"/>
      <c r="BX2962" s="11"/>
      <c r="BY2962" s="11"/>
      <c r="BZ2962" s="11"/>
    </row>
    <row r="2963" spans="1:78" s="6" customFormat="1" x14ac:dyDescent="0.2">
      <c r="A2963" t="s">
        <v>1949</v>
      </c>
      <c r="B2963"/>
      <c r="C2963" t="s">
        <v>1482</v>
      </c>
      <c r="D2963" t="s">
        <v>64</v>
      </c>
      <c r="E2963" t="s">
        <v>1016</v>
      </c>
      <c r="F2963" t="s">
        <v>1028</v>
      </c>
      <c r="G2963" t="s">
        <v>1016</v>
      </c>
      <c r="H2963" t="s">
        <v>1028</v>
      </c>
      <c r="I2963"/>
      <c r="J2963"/>
      <c r="K2963"/>
      <c r="L2963"/>
      <c r="M2963"/>
      <c r="N2963"/>
      <c r="O2963"/>
      <c r="P2963"/>
      <c r="Q2963"/>
      <c r="R2963"/>
      <c r="S2963"/>
      <c r="T2963"/>
      <c r="U2963"/>
      <c r="V2963"/>
      <c r="W2963"/>
      <c r="X2963"/>
      <c r="Y2963"/>
      <c r="Z2963"/>
      <c r="AA2963"/>
      <c r="AB2963"/>
      <c r="AC2963"/>
      <c r="AD2963"/>
      <c r="AE2963"/>
      <c r="AF2963"/>
      <c r="AG2963"/>
      <c r="AH2963"/>
      <c r="AI2963"/>
      <c r="AJ2963"/>
      <c r="AK2963"/>
      <c r="AL2963"/>
      <c r="AM2963"/>
      <c r="AN2963"/>
      <c r="AO2963"/>
      <c r="AP2963"/>
      <c r="AQ2963"/>
      <c r="AR2963"/>
      <c r="AS2963"/>
      <c r="AT2963"/>
      <c r="AU2963"/>
      <c r="AV2963"/>
      <c r="AW2963">
        <v>3.84</v>
      </c>
      <c r="AX2963">
        <v>2.57</v>
      </c>
      <c r="AY2963">
        <v>2.86</v>
      </c>
      <c r="AZ2963">
        <v>2.86</v>
      </c>
      <c r="BA2963"/>
      <c r="BB2963"/>
      <c r="BC2963"/>
      <c r="BD2963"/>
      <c r="BE2963"/>
      <c r="BF2963"/>
      <c r="BG2963"/>
      <c r="BH2963"/>
      <c r="BI2963"/>
      <c r="BJ2963"/>
      <c r="BK2963"/>
      <c r="BL2963"/>
      <c r="BM2963"/>
      <c r="BN2963"/>
      <c r="BO2963"/>
      <c r="BP2963"/>
      <c r="BQ2963"/>
      <c r="BR2963" t="s">
        <v>67</v>
      </c>
      <c r="BS2963" s="1">
        <v>44816</v>
      </c>
      <c r="BT2963" t="s">
        <v>1910</v>
      </c>
      <c r="BU2963">
        <v>2585</v>
      </c>
      <c r="BV2963"/>
      <c r="BW2963"/>
      <c r="BX2963" s="11"/>
      <c r="BY2963" s="11"/>
      <c r="BZ2963" s="11"/>
    </row>
    <row r="2964" spans="1:78" s="6" customFormat="1" x14ac:dyDescent="0.2">
      <c r="A2964" t="s">
        <v>1950</v>
      </c>
      <c r="B2964"/>
      <c r="C2964" t="s">
        <v>1482</v>
      </c>
      <c r="D2964" t="s">
        <v>64</v>
      </c>
      <c r="E2964" t="s">
        <v>1016</v>
      </c>
      <c r="F2964" t="s">
        <v>1028</v>
      </c>
      <c r="G2964" t="s">
        <v>1016</v>
      </c>
      <c r="H2964" t="s">
        <v>1028</v>
      </c>
      <c r="I2964"/>
      <c r="J2964"/>
      <c r="K2964"/>
      <c r="L2964"/>
      <c r="M2964"/>
      <c r="N2964"/>
      <c r="O2964"/>
      <c r="P2964"/>
      <c r="Q2964"/>
      <c r="R2964"/>
      <c r="S2964"/>
      <c r="T2964"/>
      <c r="U2964"/>
      <c r="V2964"/>
      <c r="W2964"/>
      <c r="X2964"/>
      <c r="Y2964"/>
      <c r="Z2964"/>
      <c r="AA2964"/>
      <c r="AB2964"/>
      <c r="AC2964"/>
      <c r="AD2964"/>
      <c r="AE2964"/>
      <c r="AF2964"/>
      <c r="AG2964"/>
      <c r="AH2964"/>
      <c r="AI2964"/>
      <c r="AJ2964"/>
      <c r="AK2964"/>
      <c r="AL2964"/>
      <c r="AM2964"/>
      <c r="AN2964"/>
      <c r="AO2964"/>
      <c r="AP2964"/>
      <c r="AQ2964"/>
      <c r="AR2964"/>
      <c r="AS2964"/>
      <c r="AT2964"/>
      <c r="AU2964"/>
      <c r="AV2964"/>
      <c r="AW2964"/>
      <c r="AX2964"/>
      <c r="AY2964"/>
      <c r="AZ2964"/>
      <c r="BA2964">
        <v>4.05</v>
      </c>
      <c r="BB2964">
        <v>3.2</v>
      </c>
      <c r="BC2964">
        <v>3.2</v>
      </c>
      <c r="BD2964">
        <v>3.2</v>
      </c>
      <c r="BE2964"/>
      <c r="BF2964"/>
      <c r="BG2964"/>
      <c r="BH2964"/>
      <c r="BI2964"/>
      <c r="BJ2964"/>
      <c r="BK2964"/>
      <c r="BL2964"/>
      <c r="BM2964"/>
      <c r="BN2964"/>
      <c r="BO2964"/>
      <c r="BP2964"/>
      <c r="BQ2964"/>
      <c r="BR2964" t="s">
        <v>67</v>
      </c>
      <c r="BS2964" s="1">
        <v>44816</v>
      </c>
      <c r="BT2964" t="s">
        <v>1910</v>
      </c>
      <c r="BU2964">
        <v>2585</v>
      </c>
      <c r="BV2964"/>
      <c r="BW2964"/>
      <c r="BX2964" s="11"/>
      <c r="BY2964" s="11"/>
      <c r="BZ2964" s="11"/>
    </row>
    <row r="2965" spans="1:78" s="6" customFormat="1" x14ac:dyDescent="0.2">
      <c r="A2965" t="s">
        <v>1951</v>
      </c>
      <c r="B2965"/>
      <c r="C2965" t="s">
        <v>1482</v>
      </c>
      <c r="D2965" t="s">
        <v>64</v>
      </c>
      <c r="E2965" t="s">
        <v>1016</v>
      </c>
      <c r="F2965" t="s">
        <v>1028</v>
      </c>
      <c r="G2965" t="s">
        <v>1016</v>
      </c>
      <c r="H2965" t="s">
        <v>1028</v>
      </c>
      <c r="I2965"/>
      <c r="J2965"/>
      <c r="K2965"/>
      <c r="L2965"/>
      <c r="M2965"/>
      <c r="N2965"/>
      <c r="O2965"/>
      <c r="P2965"/>
      <c r="Q2965"/>
      <c r="R2965"/>
      <c r="S2965"/>
      <c r="T2965"/>
      <c r="U2965"/>
      <c r="V2965"/>
      <c r="W2965"/>
      <c r="X2965"/>
      <c r="Y2965"/>
      <c r="Z2965"/>
      <c r="AA2965"/>
      <c r="AB2965"/>
      <c r="AC2965"/>
      <c r="AD2965"/>
      <c r="AE2965"/>
      <c r="AF2965"/>
      <c r="AG2965"/>
      <c r="AH2965"/>
      <c r="AI2965"/>
      <c r="AJ2965"/>
      <c r="AK2965"/>
      <c r="AL2965"/>
      <c r="AM2965"/>
      <c r="AN2965"/>
      <c r="AO2965"/>
      <c r="AP2965"/>
      <c r="AQ2965"/>
      <c r="AR2965"/>
      <c r="AS2965"/>
      <c r="AT2965"/>
      <c r="AU2965"/>
      <c r="AV2965"/>
      <c r="AW2965">
        <v>3.62</v>
      </c>
      <c r="AX2965">
        <v>2.5299999999999998</v>
      </c>
      <c r="AY2965">
        <v>2.75</v>
      </c>
      <c r="AZ2965">
        <v>2.75</v>
      </c>
      <c r="BA2965">
        <v>4.0599999999999996</v>
      </c>
      <c r="BB2965">
        <v>3.07</v>
      </c>
      <c r="BC2965"/>
      <c r="BD2965">
        <v>3.07</v>
      </c>
      <c r="BE2965"/>
      <c r="BF2965"/>
      <c r="BG2965"/>
      <c r="BH2965"/>
      <c r="BI2965"/>
      <c r="BJ2965"/>
      <c r="BK2965"/>
      <c r="BL2965"/>
      <c r="BM2965"/>
      <c r="BN2965"/>
      <c r="BO2965"/>
      <c r="BP2965"/>
      <c r="BQ2965" s="9" t="s">
        <v>3428</v>
      </c>
      <c r="BR2965" t="s">
        <v>67</v>
      </c>
      <c r="BS2965" s="1">
        <v>44816</v>
      </c>
      <c r="BT2965" t="s">
        <v>1910</v>
      </c>
      <c r="BU2965">
        <v>2585</v>
      </c>
      <c r="BV2965"/>
      <c r="BW2965"/>
      <c r="BX2965" s="11"/>
      <c r="BY2965" s="11"/>
      <c r="BZ2965" s="11"/>
    </row>
    <row r="2966" spans="1:78" s="6" customFormat="1" x14ac:dyDescent="0.2">
      <c r="A2966" t="s">
        <v>1952</v>
      </c>
      <c r="B2966"/>
      <c r="C2966" t="s">
        <v>1482</v>
      </c>
      <c r="D2966" t="s">
        <v>64</v>
      </c>
      <c r="E2966" t="s">
        <v>1016</v>
      </c>
      <c r="F2966" t="s">
        <v>1028</v>
      </c>
      <c r="G2966" t="s">
        <v>1016</v>
      </c>
      <c r="H2966" t="s">
        <v>1028</v>
      </c>
      <c r="I2966"/>
      <c r="J2966"/>
      <c r="K2966"/>
      <c r="L2966"/>
      <c r="M2966"/>
      <c r="N2966"/>
      <c r="O2966"/>
      <c r="P2966"/>
      <c r="Q2966"/>
      <c r="R2966"/>
      <c r="S2966"/>
      <c r="T2966"/>
      <c r="U2966"/>
      <c r="V2966"/>
      <c r="W2966"/>
      <c r="X2966"/>
      <c r="Y2966"/>
      <c r="Z2966"/>
      <c r="AA2966"/>
      <c r="AB2966"/>
      <c r="AC2966"/>
      <c r="AD2966"/>
      <c r="AE2966"/>
      <c r="AF2966"/>
      <c r="AG2966"/>
      <c r="AH2966"/>
      <c r="AI2966"/>
      <c r="AJ2966"/>
      <c r="AK2966"/>
      <c r="AL2966"/>
      <c r="AM2966"/>
      <c r="AN2966"/>
      <c r="AO2966"/>
      <c r="AP2966"/>
      <c r="AQ2966"/>
      <c r="AR2966"/>
      <c r="AS2966"/>
      <c r="AT2966"/>
      <c r="AU2966"/>
      <c r="AV2966"/>
      <c r="AW2966"/>
      <c r="AX2966"/>
      <c r="AY2966">
        <v>2.78</v>
      </c>
      <c r="AZ2966">
        <v>2.78</v>
      </c>
      <c r="BA2966">
        <v>4.0999999999999996</v>
      </c>
      <c r="BB2966">
        <v>3</v>
      </c>
      <c r="BC2966">
        <v>2.98</v>
      </c>
      <c r="BD2966">
        <v>3</v>
      </c>
      <c r="BE2966"/>
      <c r="BF2966"/>
      <c r="BG2966"/>
      <c r="BH2966"/>
      <c r="BI2966"/>
      <c r="BJ2966"/>
      <c r="BK2966"/>
      <c r="BL2966"/>
      <c r="BM2966"/>
      <c r="BN2966"/>
      <c r="BO2966"/>
      <c r="BP2966"/>
      <c r="BQ2966"/>
      <c r="BR2966" t="s">
        <v>67</v>
      </c>
      <c r="BS2966" s="1">
        <v>44816</v>
      </c>
      <c r="BT2966" t="s">
        <v>1910</v>
      </c>
      <c r="BU2966">
        <v>2585</v>
      </c>
      <c r="BV2966"/>
      <c r="BW2966"/>
      <c r="BX2966" s="11"/>
      <c r="BY2966" s="11"/>
      <c r="BZ2966" s="11"/>
    </row>
    <row r="2967" spans="1:78" s="6" customFormat="1" x14ac:dyDescent="0.2">
      <c r="A2967" t="s">
        <v>1953</v>
      </c>
      <c r="B2967"/>
      <c r="C2967" t="s">
        <v>1482</v>
      </c>
      <c r="D2967" t="s">
        <v>64</v>
      </c>
      <c r="E2967" t="s">
        <v>1016</v>
      </c>
      <c r="F2967" t="s">
        <v>1028</v>
      </c>
      <c r="G2967" t="s">
        <v>1016</v>
      </c>
      <c r="H2967" t="s">
        <v>1028</v>
      </c>
      <c r="I2967"/>
      <c r="J2967"/>
      <c r="K2967"/>
      <c r="L2967"/>
      <c r="M2967"/>
      <c r="N2967"/>
      <c r="O2967"/>
      <c r="P2967"/>
      <c r="Q2967"/>
      <c r="R2967"/>
      <c r="S2967"/>
      <c r="T2967"/>
      <c r="U2967"/>
      <c r="V2967"/>
      <c r="W2967"/>
      <c r="X2967"/>
      <c r="Y2967"/>
      <c r="Z2967"/>
      <c r="AA2967"/>
      <c r="AB2967"/>
      <c r="AC2967"/>
      <c r="AD2967"/>
      <c r="AE2967"/>
      <c r="AF2967"/>
      <c r="AG2967"/>
      <c r="AH2967"/>
      <c r="AI2967"/>
      <c r="AJ2967"/>
      <c r="AK2967"/>
      <c r="AL2967"/>
      <c r="AM2967"/>
      <c r="AN2967"/>
      <c r="AO2967">
        <v>3</v>
      </c>
      <c r="AP2967"/>
      <c r="AQ2967"/>
      <c r="AR2967">
        <v>1.65</v>
      </c>
      <c r="AS2967">
        <v>3.15</v>
      </c>
      <c r="AT2967"/>
      <c r="AU2967"/>
      <c r="AV2967">
        <v>1.97</v>
      </c>
      <c r="AW2967">
        <v>3.58</v>
      </c>
      <c r="AX2967">
        <v>2.5499999999999998</v>
      </c>
      <c r="AY2967">
        <v>2.7</v>
      </c>
      <c r="AZ2967">
        <v>2.7</v>
      </c>
      <c r="BA2967">
        <v>3.91</v>
      </c>
      <c r="BB2967">
        <v>3.2</v>
      </c>
      <c r="BC2967">
        <v>3.13</v>
      </c>
      <c r="BD2967">
        <v>3.2</v>
      </c>
      <c r="BE2967">
        <v>4.45</v>
      </c>
      <c r="BF2967">
        <v>2.9</v>
      </c>
      <c r="BG2967">
        <v>2.5</v>
      </c>
      <c r="BH2967">
        <v>2.9</v>
      </c>
      <c r="BI2967"/>
      <c r="BJ2967"/>
      <c r="BK2967"/>
      <c r="BL2967"/>
      <c r="BM2967"/>
      <c r="BN2967"/>
      <c r="BO2967"/>
      <c r="BP2967"/>
      <c r="BQ2967" s="9" t="s">
        <v>3429</v>
      </c>
      <c r="BR2967" t="s">
        <v>67</v>
      </c>
      <c r="BS2967" s="1">
        <v>44816</v>
      </c>
      <c r="BT2967" t="s">
        <v>1910</v>
      </c>
      <c r="BU2967">
        <v>2585</v>
      </c>
      <c r="BV2967"/>
      <c r="BW2967"/>
      <c r="BX2967" s="11"/>
      <c r="BY2967" s="11"/>
      <c r="BZ2967" s="11"/>
    </row>
    <row r="2968" spans="1:78" s="6" customFormat="1" x14ac:dyDescent="0.2">
      <c r="A2968" t="s">
        <v>1954</v>
      </c>
      <c r="B2968"/>
      <c r="C2968" t="s">
        <v>1482</v>
      </c>
      <c r="D2968" t="s">
        <v>64</v>
      </c>
      <c r="E2968" t="s">
        <v>1016</v>
      </c>
      <c r="F2968" t="s">
        <v>1028</v>
      </c>
      <c r="G2968" t="s">
        <v>1016</v>
      </c>
      <c r="H2968" t="s">
        <v>1028</v>
      </c>
      <c r="I2968"/>
      <c r="J2968"/>
      <c r="K2968"/>
      <c r="L2968"/>
      <c r="M2968"/>
      <c r="N2968"/>
      <c r="O2968"/>
      <c r="P2968"/>
      <c r="Q2968"/>
      <c r="R2968"/>
      <c r="S2968"/>
      <c r="T2968"/>
      <c r="U2968"/>
      <c r="V2968"/>
      <c r="W2968"/>
      <c r="X2968"/>
      <c r="Y2968"/>
      <c r="Z2968"/>
      <c r="AA2968"/>
      <c r="AB2968"/>
      <c r="AC2968"/>
      <c r="AD2968"/>
      <c r="AE2968"/>
      <c r="AF2968"/>
      <c r="AG2968"/>
      <c r="AH2968"/>
      <c r="AI2968"/>
      <c r="AJ2968"/>
      <c r="AK2968"/>
      <c r="AL2968"/>
      <c r="AM2968"/>
      <c r="AN2968"/>
      <c r="AO2968"/>
      <c r="AP2968"/>
      <c r="AQ2968"/>
      <c r="AR2968"/>
      <c r="AS2968"/>
      <c r="AT2968"/>
      <c r="AU2968"/>
      <c r="AV2968"/>
      <c r="AW2968"/>
      <c r="AX2968"/>
      <c r="AY2968"/>
      <c r="AZ2968"/>
      <c r="BA2968">
        <v>3.97</v>
      </c>
      <c r="BB2968">
        <v>3.05</v>
      </c>
      <c r="BC2968">
        <v>3.13</v>
      </c>
      <c r="BD2968">
        <v>3.13</v>
      </c>
      <c r="BE2968"/>
      <c r="BF2968"/>
      <c r="BG2968"/>
      <c r="BH2968"/>
      <c r="BI2968"/>
      <c r="BJ2968"/>
      <c r="BK2968"/>
      <c r="BL2968"/>
      <c r="BM2968"/>
      <c r="BN2968"/>
      <c r="BO2968"/>
      <c r="BP2968"/>
      <c r="BQ2968"/>
      <c r="BR2968" t="s">
        <v>67</v>
      </c>
      <c r="BS2968" s="1">
        <v>44816</v>
      </c>
      <c r="BT2968" t="s">
        <v>1910</v>
      </c>
      <c r="BU2968">
        <v>2585</v>
      </c>
      <c r="BV2968"/>
      <c r="BW2968"/>
      <c r="BX2968"/>
      <c r="BY2968"/>
      <c r="BZ2968"/>
    </row>
    <row r="2969" spans="1:78" s="6" customFormat="1" x14ac:dyDescent="0.2">
      <c r="A2969" t="s">
        <v>1955</v>
      </c>
      <c r="B2969"/>
      <c r="C2969" t="s">
        <v>1482</v>
      </c>
      <c r="D2969" t="s">
        <v>64</v>
      </c>
      <c r="E2969" t="s">
        <v>1016</v>
      </c>
      <c r="F2969" t="s">
        <v>1028</v>
      </c>
      <c r="G2969" t="s">
        <v>1016</v>
      </c>
      <c r="H2969" t="s">
        <v>1028</v>
      </c>
      <c r="I2969"/>
      <c r="J2969"/>
      <c r="K2969"/>
      <c r="L2969"/>
      <c r="M2969"/>
      <c r="N2969"/>
      <c r="O2969"/>
      <c r="P2969"/>
      <c r="Q2969"/>
      <c r="R2969"/>
      <c r="S2969"/>
      <c r="T2969"/>
      <c r="U2969"/>
      <c r="V2969"/>
      <c r="W2969"/>
      <c r="X2969"/>
      <c r="Y2969"/>
      <c r="Z2969"/>
      <c r="AA2969"/>
      <c r="AB2969"/>
      <c r="AC2969"/>
      <c r="AD2969"/>
      <c r="AE2969"/>
      <c r="AF2969"/>
      <c r="AG2969"/>
      <c r="AH2969"/>
      <c r="AI2969"/>
      <c r="AJ2969"/>
      <c r="AK2969"/>
      <c r="AL2969"/>
      <c r="AM2969"/>
      <c r="AN2969"/>
      <c r="AO2969"/>
      <c r="AP2969"/>
      <c r="AQ2969"/>
      <c r="AR2969"/>
      <c r="AS2969">
        <v>3.38</v>
      </c>
      <c r="AT2969"/>
      <c r="AU2969"/>
      <c r="AV2969">
        <v>2.06</v>
      </c>
      <c r="AW2969">
        <v>3.55</v>
      </c>
      <c r="AX2969">
        <v>2.6</v>
      </c>
      <c r="AY2969">
        <v>2.9</v>
      </c>
      <c r="AZ2969">
        <v>2.9</v>
      </c>
      <c r="BA2969">
        <v>3.75</v>
      </c>
      <c r="BB2969">
        <v>3.18</v>
      </c>
      <c r="BC2969">
        <v>3.28</v>
      </c>
      <c r="BD2969">
        <v>3.28</v>
      </c>
      <c r="BE2969">
        <v>4.32</v>
      </c>
      <c r="BF2969">
        <v>2.95</v>
      </c>
      <c r="BG2969">
        <v>2.5499999999999998</v>
      </c>
      <c r="BH2969">
        <v>2.95</v>
      </c>
      <c r="BI2969"/>
      <c r="BJ2969"/>
      <c r="BK2969"/>
      <c r="BL2969"/>
      <c r="BM2969"/>
      <c r="BN2969"/>
      <c r="BO2969"/>
      <c r="BP2969"/>
      <c r="BQ2969"/>
      <c r="BR2969" t="s">
        <v>67</v>
      </c>
      <c r="BS2969" s="1">
        <v>44816</v>
      </c>
      <c r="BT2969" t="s">
        <v>1910</v>
      </c>
      <c r="BU2969">
        <v>2585</v>
      </c>
      <c r="BV2969"/>
      <c r="BW2969"/>
      <c r="BX2969"/>
      <c r="BY2969"/>
      <c r="BZ2969"/>
    </row>
    <row r="2970" spans="1:78" s="6" customFormat="1" x14ac:dyDescent="0.2">
      <c r="A2970" t="s">
        <v>1956</v>
      </c>
      <c r="B2970"/>
      <c r="C2970" t="s">
        <v>1482</v>
      </c>
      <c r="D2970" t="s">
        <v>64</v>
      </c>
      <c r="E2970" t="s">
        <v>1016</v>
      </c>
      <c r="F2970" t="s">
        <v>1028</v>
      </c>
      <c r="G2970" t="s">
        <v>1016</v>
      </c>
      <c r="H2970" t="s">
        <v>1028</v>
      </c>
      <c r="I2970"/>
      <c r="J2970"/>
      <c r="K2970"/>
      <c r="L2970"/>
      <c r="M2970"/>
      <c r="N2970"/>
      <c r="O2970"/>
      <c r="P2970"/>
      <c r="Q2970"/>
      <c r="R2970"/>
      <c r="S2970"/>
      <c r="T2970"/>
      <c r="U2970"/>
      <c r="V2970"/>
      <c r="W2970"/>
      <c r="X2970"/>
      <c r="Y2970"/>
      <c r="Z2970"/>
      <c r="AA2970"/>
      <c r="AB2970"/>
      <c r="AC2970"/>
      <c r="AD2970"/>
      <c r="AE2970"/>
      <c r="AF2970"/>
      <c r="AG2970"/>
      <c r="AH2970"/>
      <c r="AI2970"/>
      <c r="AJ2970"/>
      <c r="AK2970"/>
      <c r="AL2970"/>
      <c r="AM2970"/>
      <c r="AN2970"/>
      <c r="AO2970"/>
      <c r="AP2970"/>
      <c r="AQ2970"/>
      <c r="AR2970"/>
      <c r="AS2970"/>
      <c r="AT2970"/>
      <c r="AU2970"/>
      <c r="AV2970"/>
      <c r="AW2970">
        <v>3.52</v>
      </c>
      <c r="AX2970">
        <v>2.59</v>
      </c>
      <c r="AY2970">
        <v>2.79</v>
      </c>
      <c r="AZ2970">
        <v>2.79</v>
      </c>
      <c r="BA2970">
        <v>3.55</v>
      </c>
      <c r="BB2970">
        <v>2.97</v>
      </c>
      <c r="BC2970">
        <v>2.9</v>
      </c>
      <c r="BD2970">
        <v>2.97</v>
      </c>
      <c r="BE2970">
        <v>3.8</v>
      </c>
      <c r="BF2970">
        <v>2.48</v>
      </c>
      <c r="BG2970">
        <v>2.2000000000000002</v>
      </c>
      <c r="BH2970">
        <v>2.48</v>
      </c>
      <c r="BI2970"/>
      <c r="BJ2970"/>
      <c r="BK2970"/>
      <c r="BL2970"/>
      <c r="BM2970"/>
      <c r="BN2970"/>
      <c r="BO2970"/>
      <c r="BP2970"/>
      <c r="BQ2970"/>
      <c r="BR2970" t="s">
        <v>67</v>
      </c>
      <c r="BS2970" s="1">
        <v>44816</v>
      </c>
      <c r="BT2970" t="s">
        <v>1910</v>
      </c>
      <c r="BU2970">
        <v>2585</v>
      </c>
      <c r="BV2970"/>
      <c r="BW2970"/>
      <c r="BX2970"/>
      <c r="BY2970"/>
      <c r="BZ2970"/>
    </row>
    <row r="2971" spans="1:78" s="6" customFormat="1" x14ac:dyDescent="0.2">
      <c r="A2971" t="s">
        <v>1957</v>
      </c>
      <c r="B2971"/>
      <c r="C2971" t="s">
        <v>1482</v>
      </c>
      <c r="D2971" t="s">
        <v>64</v>
      </c>
      <c r="E2971" t="s">
        <v>1016</v>
      </c>
      <c r="F2971" t="s">
        <v>1028</v>
      </c>
      <c r="G2971" t="s">
        <v>1016</v>
      </c>
      <c r="H2971" t="s">
        <v>1028</v>
      </c>
      <c r="I2971"/>
      <c r="J2971"/>
      <c r="K2971"/>
      <c r="L2971"/>
      <c r="M2971"/>
      <c r="N2971"/>
      <c r="O2971"/>
      <c r="P2971"/>
      <c r="Q2971"/>
      <c r="R2971"/>
      <c r="S2971"/>
      <c r="T2971"/>
      <c r="U2971"/>
      <c r="V2971"/>
      <c r="W2971"/>
      <c r="X2971"/>
      <c r="Y2971"/>
      <c r="Z2971"/>
      <c r="AA2971"/>
      <c r="AB2971"/>
      <c r="AC2971"/>
      <c r="AD2971"/>
      <c r="AE2971"/>
      <c r="AF2971"/>
      <c r="AG2971"/>
      <c r="AH2971"/>
      <c r="AI2971"/>
      <c r="AJ2971"/>
      <c r="AK2971"/>
      <c r="AL2971"/>
      <c r="AM2971"/>
      <c r="AN2971"/>
      <c r="AO2971"/>
      <c r="AP2971"/>
      <c r="AQ2971"/>
      <c r="AR2971"/>
      <c r="AS2971"/>
      <c r="AT2971"/>
      <c r="AU2971"/>
      <c r="AV2971"/>
      <c r="AW2971">
        <v>3.58</v>
      </c>
      <c r="AX2971">
        <v>2.35</v>
      </c>
      <c r="AY2971">
        <v>2.64</v>
      </c>
      <c r="AZ2971">
        <v>2.64</v>
      </c>
      <c r="BA2971"/>
      <c r="BB2971"/>
      <c r="BC2971"/>
      <c r="BD2971"/>
      <c r="BE2971"/>
      <c r="BF2971"/>
      <c r="BG2971"/>
      <c r="BH2971"/>
      <c r="BI2971"/>
      <c r="BJ2971"/>
      <c r="BK2971"/>
      <c r="BL2971"/>
      <c r="BM2971"/>
      <c r="BN2971"/>
      <c r="BO2971"/>
      <c r="BP2971"/>
      <c r="BQ2971"/>
      <c r="BR2971" t="s">
        <v>67</v>
      </c>
      <c r="BS2971" s="1">
        <v>44816</v>
      </c>
      <c r="BT2971" t="s">
        <v>1910</v>
      </c>
      <c r="BU2971">
        <v>2585</v>
      </c>
      <c r="BV2971"/>
      <c r="BW2971"/>
      <c r="BX2971"/>
      <c r="BY2971"/>
      <c r="BZ2971"/>
    </row>
    <row r="2972" spans="1:78" s="6" customFormat="1" x14ac:dyDescent="0.2">
      <c r="A2972" t="s">
        <v>1958</v>
      </c>
      <c r="B2972"/>
      <c r="C2972" t="s">
        <v>1482</v>
      </c>
      <c r="D2972" t="s">
        <v>64</v>
      </c>
      <c r="E2972" t="s">
        <v>1016</v>
      </c>
      <c r="F2972" t="s">
        <v>1028</v>
      </c>
      <c r="G2972" t="s">
        <v>1016</v>
      </c>
      <c r="H2972" t="s">
        <v>1028</v>
      </c>
      <c r="I2972"/>
      <c r="J2972"/>
      <c r="K2972"/>
      <c r="L2972"/>
      <c r="M2972"/>
      <c r="N2972"/>
      <c r="O2972"/>
      <c r="P2972"/>
      <c r="Q2972"/>
      <c r="R2972"/>
      <c r="S2972"/>
      <c r="T2972"/>
      <c r="U2972"/>
      <c r="V2972"/>
      <c r="W2972"/>
      <c r="X2972"/>
      <c r="Y2972"/>
      <c r="Z2972"/>
      <c r="AA2972"/>
      <c r="AB2972"/>
      <c r="AC2972"/>
      <c r="AD2972"/>
      <c r="AE2972"/>
      <c r="AF2972"/>
      <c r="AG2972"/>
      <c r="AH2972"/>
      <c r="AI2972"/>
      <c r="AJ2972"/>
      <c r="AK2972"/>
      <c r="AL2972"/>
      <c r="AM2972"/>
      <c r="AN2972"/>
      <c r="AO2972"/>
      <c r="AP2972"/>
      <c r="AQ2972"/>
      <c r="AR2972"/>
      <c r="AS2972"/>
      <c r="AT2972"/>
      <c r="AU2972"/>
      <c r="AV2972"/>
      <c r="AW2972"/>
      <c r="AX2972"/>
      <c r="AY2972"/>
      <c r="AZ2972"/>
      <c r="BA2972"/>
      <c r="BB2972"/>
      <c r="BC2972"/>
      <c r="BD2972"/>
      <c r="BE2972">
        <v>4.2</v>
      </c>
      <c r="BF2972">
        <v>2.61</v>
      </c>
      <c r="BG2972">
        <v>2.2999999999999998</v>
      </c>
      <c r="BH2972">
        <v>2.61</v>
      </c>
      <c r="BI2972"/>
      <c r="BJ2972"/>
      <c r="BK2972"/>
      <c r="BL2972"/>
      <c r="BM2972"/>
      <c r="BN2972"/>
      <c r="BO2972"/>
      <c r="BP2972"/>
      <c r="BQ2972"/>
      <c r="BR2972" t="s">
        <v>67</v>
      </c>
      <c r="BS2972" s="1">
        <v>44816</v>
      </c>
      <c r="BT2972" t="s">
        <v>1910</v>
      </c>
      <c r="BU2972">
        <v>2585</v>
      </c>
      <c r="BV2972"/>
      <c r="BW2972"/>
      <c r="BX2972"/>
      <c r="BY2972"/>
      <c r="BZ2972"/>
    </row>
    <row r="2973" spans="1:78" s="6" customFormat="1" x14ac:dyDescent="0.2">
      <c r="A2973" t="s">
        <v>1959</v>
      </c>
      <c r="B2973"/>
      <c r="C2973" t="s">
        <v>1482</v>
      </c>
      <c r="D2973" t="s">
        <v>64</v>
      </c>
      <c r="E2973" t="s">
        <v>1016</v>
      </c>
      <c r="F2973" t="s">
        <v>1028</v>
      </c>
      <c r="G2973" t="s">
        <v>1016</v>
      </c>
      <c r="H2973" t="s">
        <v>1028</v>
      </c>
      <c r="I2973"/>
      <c r="J2973"/>
      <c r="K2973"/>
      <c r="L2973"/>
      <c r="M2973"/>
      <c r="N2973"/>
      <c r="O2973"/>
      <c r="P2973"/>
      <c r="Q2973"/>
      <c r="R2973"/>
      <c r="S2973"/>
      <c r="T2973"/>
      <c r="U2973"/>
      <c r="V2973"/>
      <c r="W2973"/>
      <c r="X2973"/>
      <c r="Y2973"/>
      <c r="Z2973"/>
      <c r="AA2973"/>
      <c r="AB2973"/>
      <c r="AC2973"/>
      <c r="AD2973"/>
      <c r="AE2973"/>
      <c r="AF2973"/>
      <c r="AG2973"/>
      <c r="AH2973"/>
      <c r="AI2973"/>
      <c r="AJ2973"/>
      <c r="AK2973"/>
      <c r="AL2973"/>
      <c r="AM2973"/>
      <c r="AN2973"/>
      <c r="AO2973"/>
      <c r="AP2973"/>
      <c r="AQ2973"/>
      <c r="AR2973"/>
      <c r="AS2973"/>
      <c r="AT2973"/>
      <c r="AU2973"/>
      <c r="AV2973"/>
      <c r="AW2973">
        <v>3.6</v>
      </c>
      <c r="AX2973">
        <v>2.54</v>
      </c>
      <c r="AY2973">
        <v>2.82</v>
      </c>
      <c r="AZ2973">
        <v>2.82</v>
      </c>
      <c r="BA2973">
        <v>3.68</v>
      </c>
      <c r="BB2973">
        <v>3</v>
      </c>
      <c r="BC2973">
        <v>3</v>
      </c>
      <c r="BD2973">
        <v>3</v>
      </c>
      <c r="BE2973">
        <v>4.33</v>
      </c>
      <c r="BF2973">
        <v>2.68</v>
      </c>
      <c r="BG2973">
        <v>2.35</v>
      </c>
      <c r="BH2973">
        <v>2.68</v>
      </c>
      <c r="BI2973"/>
      <c r="BJ2973"/>
      <c r="BK2973"/>
      <c r="BL2973"/>
      <c r="BM2973"/>
      <c r="BN2973"/>
      <c r="BO2973"/>
      <c r="BP2973"/>
      <c r="BQ2973"/>
      <c r="BR2973" t="s">
        <v>67</v>
      </c>
      <c r="BS2973" s="1">
        <v>44816</v>
      </c>
      <c r="BT2973" t="s">
        <v>1910</v>
      </c>
      <c r="BU2973">
        <v>2585</v>
      </c>
      <c r="BV2973"/>
      <c r="BW2973"/>
      <c r="BX2973"/>
      <c r="BY2973"/>
      <c r="BZ2973"/>
    </row>
    <row r="2974" spans="1:78" s="6" customFormat="1" x14ac:dyDescent="0.2">
      <c r="A2974" t="s">
        <v>1960</v>
      </c>
      <c r="B2974"/>
      <c r="C2974" t="s">
        <v>1482</v>
      </c>
      <c r="D2974" t="s">
        <v>64</v>
      </c>
      <c r="E2974" t="s">
        <v>1016</v>
      </c>
      <c r="F2974" t="s">
        <v>1028</v>
      </c>
      <c r="G2974" t="s">
        <v>1016</v>
      </c>
      <c r="H2974" t="s">
        <v>1028</v>
      </c>
      <c r="I2974"/>
      <c r="J2974"/>
      <c r="K2974"/>
      <c r="L2974"/>
      <c r="M2974"/>
      <c r="N2974"/>
      <c r="O2974"/>
      <c r="P2974"/>
      <c r="Q2974"/>
      <c r="R2974"/>
      <c r="S2974"/>
      <c r="T2974"/>
      <c r="U2974"/>
      <c r="V2974"/>
      <c r="W2974"/>
      <c r="X2974"/>
      <c r="Y2974"/>
      <c r="Z2974"/>
      <c r="AA2974"/>
      <c r="AB2974"/>
      <c r="AC2974"/>
      <c r="AD2974"/>
      <c r="AE2974"/>
      <c r="AF2974"/>
      <c r="AG2974"/>
      <c r="AH2974"/>
      <c r="AI2974"/>
      <c r="AJ2974"/>
      <c r="AK2974"/>
      <c r="AL2974"/>
      <c r="AM2974"/>
      <c r="AN2974"/>
      <c r="AO2974"/>
      <c r="AP2974"/>
      <c r="AQ2974"/>
      <c r="AR2974"/>
      <c r="AS2974"/>
      <c r="AT2974"/>
      <c r="AU2974"/>
      <c r="AV2974"/>
      <c r="AW2974"/>
      <c r="AX2974"/>
      <c r="AY2974"/>
      <c r="AZ2974"/>
      <c r="BA2974"/>
      <c r="BB2974"/>
      <c r="BC2974"/>
      <c r="BD2974"/>
      <c r="BE2974">
        <v>3.9</v>
      </c>
      <c r="BF2974">
        <v>2.5</v>
      </c>
      <c r="BG2974"/>
      <c r="BH2974">
        <v>2.5</v>
      </c>
      <c r="BI2974"/>
      <c r="BJ2974"/>
      <c r="BK2974"/>
      <c r="BL2974"/>
      <c r="BM2974"/>
      <c r="BN2974"/>
      <c r="BO2974"/>
      <c r="BP2974"/>
      <c r="BQ2974"/>
      <c r="BR2974" t="s">
        <v>67</v>
      </c>
      <c r="BS2974" s="1">
        <v>44816</v>
      </c>
      <c r="BT2974" t="s">
        <v>1910</v>
      </c>
      <c r="BU2974">
        <v>2585</v>
      </c>
      <c r="BV2974"/>
      <c r="BW2974"/>
      <c r="BX2974"/>
      <c r="BY2974"/>
      <c r="BZ2974"/>
    </row>
    <row r="2975" spans="1:78" s="6" customFormat="1" x14ac:dyDescent="0.2">
      <c r="A2975" t="s">
        <v>1961</v>
      </c>
      <c r="B2975"/>
      <c r="C2975" t="s">
        <v>1482</v>
      </c>
      <c r="D2975" t="s">
        <v>64</v>
      </c>
      <c r="E2975" t="s">
        <v>1016</v>
      </c>
      <c r="F2975" t="s">
        <v>1028</v>
      </c>
      <c r="G2975" t="s">
        <v>1016</v>
      </c>
      <c r="H2975" t="s">
        <v>1028</v>
      </c>
      <c r="I2975"/>
      <c r="J2975"/>
      <c r="K2975"/>
      <c r="L2975"/>
      <c r="M2975"/>
      <c r="N2975"/>
      <c r="O2975"/>
      <c r="P2975"/>
      <c r="Q2975"/>
      <c r="R2975"/>
      <c r="S2975"/>
      <c r="T2975"/>
      <c r="U2975"/>
      <c r="V2975"/>
      <c r="W2975"/>
      <c r="X2975"/>
      <c r="Y2975"/>
      <c r="Z2975"/>
      <c r="AA2975"/>
      <c r="AB2975"/>
      <c r="AC2975"/>
      <c r="AD2975"/>
      <c r="AE2975"/>
      <c r="AF2975"/>
      <c r="AG2975"/>
      <c r="AH2975"/>
      <c r="AI2975"/>
      <c r="AJ2975"/>
      <c r="AK2975"/>
      <c r="AL2975"/>
      <c r="AM2975"/>
      <c r="AN2975"/>
      <c r="AO2975"/>
      <c r="AP2975"/>
      <c r="AQ2975"/>
      <c r="AR2975"/>
      <c r="AS2975">
        <v>3.35</v>
      </c>
      <c r="AT2975"/>
      <c r="AU2975"/>
      <c r="AV2975">
        <v>2.08</v>
      </c>
      <c r="AW2975"/>
      <c r="AX2975"/>
      <c r="AY2975">
        <v>2.83</v>
      </c>
      <c r="AZ2975">
        <v>2.83</v>
      </c>
      <c r="BA2975">
        <v>3.95</v>
      </c>
      <c r="BB2975">
        <v>3.05</v>
      </c>
      <c r="BC2975">
        <v>3.18</v>
      </c>
      <c r="BD2975">
        <v>3.18</v>
      </c>
      <c r="BE2975">
        <v>4.3499999999999996</v>
      </c>
      <c r="BF2975">
        <v>2.7</v>
      </c>
      <c r="BG2975">
        <v>2.4</v>
      </c>
      <c r="BH2975">
        <v>2.7</v>
      </c>
      <c r="BI2975"/>
      <c r="BJ2975"/>
      <c r="BK2975"/>
      <c r="BL2975"/>
      <c r="BM2975"/>
      <c r="BN2975"/>
      <c r="BO2975"/>
      <c r="BP2975"/>
      <c r="BQ2975" s="9" t="s">
        <v>3428</v>
      </c>
      <c r="BR2975" t="s">
        <v>67</v>
      </c>
      <c r="BS2975" s="1">
        <v>44816</v>
      </c>
      <c r="BT2975" t="s">
        <v>1910</v>
      </c>
      <c r="BU2975">
        <v>2585</v>
      </c>
      <c r="BV2975"/>
      <c r="BW2975"/>
      <c r="BX2975" s="10"/>
      <c r="BY2975" s="10"/>
      <c r="BZ2975" s="10"/>
    </row>
    <row r="2976" spans="1:78" s="6" customFormat="1" x14ac:dyDescent="0.2">
      <c r="A2976" t="s">
        <v>1962</v>
      </c>
      <c r="B2976"/>
      <c r="C2976" t="s">
        <v>1482</v>
      </c>
      <c r="D2976" t="s">
        <v>64</v>
      </c>
      <c r="E2976" t="s">
        <v>1016</v>
      </c>
      <c r="F2976" t="s">
        <v>1028</v>
      </c>
      <c r="G2976" t="s">
        <v>1016</v>
      </c>
      <c r="H2976" t="s">
        <v>1028</v>
      </c>
      <c r="I2976"/>
      <c r="J2976"/>
      <c r="K2976"/>
      <c r="L2976"/>
      <c r="M2976"/>
      <c r="N2976"/>
      <c r="O2976"/>
      <c r="P2976"/>
      <c r="Q2976"/>
      <c r="R2976"/>
      <c r="S2976"/>
      <c r="T2976"/>
      <c r="U2976"/>
      <c r="V2976"/>
      <c r="W2976"/>
      <c r="X2976"/>
      <c r="Y2976"/>
      <c r="Z2976"/>
      <c r="AA2976"/>
      <c r="AB2976"/>
      <c r="AC2976"/>
      <c r="AD2976"/>
      <c r="AE2976"/>
      <c r="AF2976"/>
      <c r="AG2976"/>
      <c r="AH2976"/>
      <c r="AI2976"/>
      <c r="AJ2976"/>
      <c r="AK2976">
        <v>2.35</v>
      </c>
      <c r="AL2976"/>
      <c r="AM2976"/>
      <c r="AN2976">
        <v>1.3</v>
      </c>
      <c r="AO2976"/>
      <c r="AP2976"/>
      <c r="AQ2976"/>
      <c r="AR2976"/>
      <c r="AS2976"/>
      <c r="AT2976"/>
      <c r="AU2976"/>
      <c r="AV2976">
        <v>1.85</v>
      </c>
      <c r="AW2976"/>
      <c r="AX2976"/>
      <c r="AY2976">
        <v>2.65</v>
      </c>
      <c r="AZ2976">
        <v>2.65</v>
      </c>
      <c r="BA2976">
        <v>3.47</v>
      </c>
      <c r="BB2976">
        <v>2.9</v>
      </c>
      <c r="BC2976">
        <v>3</v>
      </c>
      <c r="BD2976">
        <v>3</v>
      </c>
      <c r="BE2976">
        <v>3.75</v>
      </c>
      <c r="BF2976">
        <v>2.54</v>
      </c>
      <c r="BG2976">
        <v>2.25</v>
      </c>
      <c r="BH2976">
        <v>2.54</v>
      </c>
      <c r="BI2976"/>
      <c r="BJ2976"/>
      <c r="BK2976"/>
      <c r="BL2976"/>
      <c r="BM2976"/>
      <c r="BN2976"/>
      <c r="BO2976"/>
      <c r="BP2976"/>
      <c r="BQ2976"/>
      <c r="BR2976" t="s">
        <v>67</v>
      </c>
      <c r="BS2976" s="1">
        <v>44816</v>
      </c>
      <c r="BT2976" t="s">
        <v>1910</v>
      </c>
      <c r="BU2976">
        <v>2585</v>
      </c>
      <c r="BV2976"/>
      <c r="BW2976"/>
      <c r="BX2976"/>
      <c r="BY2976"/>
      <c r="BZ2976"/>
    </row>
    <row r="2977" spans="1:78" s="6" customFormat="1" x14ac:dyDescent="0.2">
      <c r="A2977" t="s">
        <v>1963</v>
      </c>
      <c r="B2977"/>
      <c r="C2977" t="s">
        <v>1482</v>
      </c>
      <c r="D2977" t="s">
        <v>64</v>
      </c>
      <c r="E2977" t="s">
        <v>1016</v>
      </c>
      <c r="F2977" t="s">
        <v>1028</v>
      </c>
      <c r="G2977" t="s">
        <v>1016</v>
      </c>
      <c r="H2977" t="s">
        <v>1028</v>
      </c>
      <c r="I2977"/>
      <c r="J2977"/>
      <c r="K2977"/>
      <c r="L2977"/>
      <c r="M2977"/>
      <c r="N2977"/>
      <c r="O2977"/>
      <c r="P2977"/>
      <c r="Q2977"/>
      <c r="R2977"/>
      <c r="S2977"/>
      <c r="T2977"/>
      <c r="U2977"/>
      <c r="V2977"/>
      <c r="W2977"/>
      <c r="X2977"/>
      <c r="Y2977"/>
      <c r="Z2977"/>
      <c r="AA2977"/>
      <c r="AB2977"/>
      <c r="AC2977"/>
      <c r="AD2977"/>
      <c r="AE2977"/>
      <c r="AF2977"/>
      <c r="AG2977"/>
      <c r="AH2977"/>
      <c r="AI2977"/>
      <c r="AJ2977"/>
      <c r="AK2977"/>
      <c r="AL2977"/>
      <c r="AM2977"/>
      <c r="AN2977"/>
      <c r="AO2977"/>
      <c r="AP2977"/>
      <c r="AQ2977"/>
      <c r="AR2977"/>
      <c r="AS2977">
        <v>3.55</v>
      </c>
      <c r="AT2977"/>
      <c r="AU2977"/>
      <c r="AV2977">
        <v>2.15</v>
      </c>
      <c r="AW2977">
        <v>3.85</v>
      </c>
      <c r="AX2977">
        <v>2.68</v>
      </c>
      <c r="AY2977">
        <v>2.84</v>
      </c>
      <c r="AZ2977">
        <v>2.84</v>
      </c>
      <c r="BA2977"/>
      <c r="BB2977"/>
      <c r="BC2977"/>
      <c r="BD2977"/>
      <c r="BE2977"/>
      <c r="BF2977"/>
      <c r="BG2977"/>
      <c r="BH2977"/>
      <c r="BI2977"/>
      <c r="BJ2977"/>
      <c r="BK2977"/>
      <c r="BL2977"/>
      <c r="BM2977"/>
      <c r="BN2977"/>
      <c r="BO2977"/>
      <c r="BP2977"/>
      <c r="BQ2977"/>
      <c r="BR2977" t="s">
        <v>67</v>
      </c>
      <c r="BS2977" s="1">
        <v>44816</v>
      </c>
      <c r="BT2977" t="s">
        <v>1910</v>
      </c>
      <c r="BU2977">
        <v>2585</v>
      </c>
      <c r="BV2977"/>
      <c r="BW2977"/>
      <c r="BX2977"/>
      <c r="BY2977"/>
      <c r="BZ2977"/>
    </row>
    <row r="2978" spans="1:78" s="6" customFormat="1" x14ac:dyDescent="0.2">
      <c r="A2978" t="s">
        <v>1944</v>
      </c>
      <c r="B2978"/>
      <c r="C2978" t="s">
        <v>1482</v>
      </c>
      <c r="D2978" t="s">
        <v>64</v>
      </c>
      <c r="E2978" t="s">
        <v>1016</v>
      </c>
      <c r="F2978" t="s">
        <v>1028</v>
      </c>
      <c r="G2978" t="s">
        <v>1016</v>
      </c>
      <c r="H2978" t="s">
        <v>1028</v>
      </c>
      <c r="I2978"/>
      <c r="J2978"/>
      <c r="K2978"/>
      <c r="L2978"/>
      <c r="M2978"/>
      <c r="N2978"/>
      <c r="O2978"/>
      <c r="P2978"/>
      <c r="Q2978"/>
      <c r="R2978"/>
      <c r="S2978"/>
      <c r="T2978"/>
      <c r="U2978"/>
      <c r="V2978"/>
      <c r="W2978"/>
      <c r="X2978"/>
      <c r="Y2978">
        <v>3</v>
      </c>
      <c r="Z2978">
        <v>4.62</v>
      </c>
      <c r="AA2978">
        <v>5</v>
      </c>
      <c r="AB2978">
        <v>5</v>
      </c>
      <c r="AC2978"/>
      <c r="AD2978"/>
      <c r="AE2978"/>
      <c r="AF2978"/>
      <c r="AG2978"/>
      <c r="AH2978"/>
      <c r="AI2978"/>
      <c r="AJ2978"/>
      <c r="AK2978"/>
      <c r="AL2978"/>
      <c r="AM2978"/>
      <c r="AN2978"/>
      <c r="AO2978"/>
      <c r="AP2978"/>
      <c r="AQ2978"/>
      <c r="AR2978"/>
      <c r="AS2978"/>
      <c r="AT2978"/>
      <c r="AU2978"/>
      <c r="AV2978"/>
      <c r="AW2978"/>
      <c r="AX2978"/>
      <c r="AY2978"/>
      <c r="AZ2978"/>
      <c r="BA2978"/>
      <c r="BB2978"/>
      <c r="BC2978"/>
      <c r="BD2978"/>
      <c r="BE2978"/>
      <c r="BF2978"/>
      <c r="BG2978"/>
      <c r="BH2978"/>
      <c r="BI2978"/>
      <c r="BJ2978"/>
      <c r="BK2978"/>
      <c r="BL2978"/>
      <c r="BM2978"/>
      <c r="BN2978"/>
      <c r="BO2978"/>
      <c r="BP2978"/>
      <c r="BQ2978" s="9" t="s">
        <v>3414</v>
      </c>
      <c r="BR2978" t="s">
        <v>67</v>
      </c>
      <c r="BS2978" s="1">
        <v>44816</v>
      </c>
      <c r="BT2978" t="s">
        <v>1910</v>
      </c>
      <c r="BU2978">
        <v>2585</v>
      </c>
      <c r="BV2978"/>
      <c r="BW2978"/>
      <c r="BX2978"/>
      <c r="BY2978"/>
      <c r="BZ2978"/>
    </row>
    <row r="2979" spans="1:78" s="6" customFormat="1" x14ac:dyDescent="0.2">
      <c r="A2979" t="s">
        <v>1964</v>
      </c>
      <c r="B2979"/>
      <c r="C2979" t="s">
        <v>1482</v>
      </c>
      <c r="D2979" t="s">
        <v>64</v>
      </c>
      <c r="E2979" t="s">
        <v>1016</v>
      </c>
      <c r="F2979" t="s">
        <v>1028</v>
      </c>
      <c r="G2979" t="s">
        <v>1016</v>
      </c>
      <c r="H2979" t="s">
        <v>1028</v>
      </c>
      <c r="I2979"/>
      <c r="J2979"/>
      <c r="K2979"/>
      <c r="L2979"/>
      <c r="M2979"/>
      <c r="N2979"/>
      <c r="O2979"/>
      <c r="P2979"/>
      <c r="Q2979"/>
      <c r="R2979"/>
      <c r="S2979"/>
      <c r="T2979"/>
      <c r="U2979"/>
      <c r="V2979"/>
      <c r="W2979"/>
      <c r="X2979"/>
      <c r="Y2979"/>
      <c r="Z2979"/>
      <c r="AA2979"/>
      <c r="AB2979"/>
      <c r="AC2979"/>
      <c r="AD2979"/>
      <c r="AE2979"/>
      <c r="AF2979"/>
      <c r="AG2979"/>
      <c r="AH2979"/>
      <c r="AI2979"/>
      <c r="AJ2979"/>
      <c r="AK2979"/>
      <c r="AL2979"/>
      <c r="AM2979"/>
      <c r="AN2979"/>
      <c r="AO2979"/>
      <c r="AP2979"/>
      <c r="AQ2979"/>
      <c r="AR2979"/>
      <c r="AS2979"/>
      <c r="AT2979"/>
      <c r="AU2979"/>
      <c r="AV2979"/>
      <c r="AW2979"/>
      <c r="AX2979"/>
      <c r="AY2979"/>
      <c r="AZ2979"/>
      <c r="BA2979">
        <v>3.6</v>
      </c>
      <c r="BB2979">
        <v>2.9</v>
      </c>
      <c r="BC2979">
        <v>2.9</v>
      </c>
      <c r="BD2979">
        <v>2.9</v>
      </c>
      <c r="BE2979"/>
      <c r="BF2979"/>
      <c r="BG2979"/>
      <c r="BH2979"/>
      <c r="BI2979"/>
      <c r="BJ2979"/>
      <c r="BK2979"/>
      <c r="BL2979"/>
      <c r="BM2979"/>
      <c r="BN2979"/>
      <c r="BO2979"/>
      <c r="BP2979"/>
      <c r="BQ2979"/>
      <c r="BR2979" t="s">
        <v>67</v>
      </c>
      <c r="BS2979" s="1">
        <v>44816</v>
      </c>
      <c r="BT2979" t="s">
        <v>1910</v>
      </c>
      <c r="BU2979">
        <v>2585</v>
      </c>
      <c r="BV2979"/>
      <c r="BW2979"/>
      <c r="BX2979"/>
      <c r="BY2979"/>
      <c r="BZ2979"/>
    </row>
    <row r="2980" spans="1:78" s="6" customFormat="1" x14ac:dyDescent="0.2">
      <c r="A2980" t="s">
        <v>1965</v>
      </c>
      <c r="B2980"/>
      <c r="C2980" t="s">
        <v>1482</v>
      </c>
      <c r="D2980" t="s">
        <v>64</v>
      </c>
      <c r="E2980" t="s">
        <v>1016</v>
      </c>
      <c r="F2980" t="s">
        <v>1028</v>
      </c>
      <c r="G2980" t="s">
        <v>1016</v>
      </c>
      <c r="H2980" t="s">
        <v>1028</v>
      </c>
      <c r="I2980"/>
      <c r="J2980"/>
      <c r="K2980"/>
      <c r="L2980"/>
      <c r="M2980"/>
      <c r="N2980"/>
      <c r="O2980"/>
      <c r="P2980"/>
      <c r="Q2980"/>
      <c r="R2980"/>
      <c r="S2980"/>
      <c r="T2980"/>
      <c r="U2980"/>
      <c r="V2980"/>
      <c r="W2980"/>
      <c r="X2980"/>
      <c r="Y2980"/>
      <c r="Z2980"/>
      <c r="AA2980"/>
      <c r="AB2980"/>
      <c r="AC2980"/>
      <c r="AD2980"/>
      <c r="AE2980"/>
      <c r="AF2980"/>
      <c r="AG2980"/>
      <c r="AH2980"/>
      <c r="AI2980"/>
      <c r="AJ2980"/>
      <c r="AK2980"/>
      <c r="AL2980"/>
      <c r="AM2980"/>
      <c r="AN2980"/>
      <c r="AO2980"/>
      <c r="AP2980"/>
      <c r="AQ2980"/>
      <c r="AR2980"/>
      <c r="AS2980">
        <v>3.84</v>
      </c>
      <c r="AT2980"/>
      <c r="AU2980"/>
      <c r="AV2980">
        <v>2.23</v>
      </c>
      <c r="AW2980"/>
      <c r="AX2980"/>
      <c r="AY2980"/>
      <c r="AZ2980"/>
      <c r="BA2980"/>
      <c r="BB2980"/>
      <c r="BC2980"/>
      <c r="BD2980"/>
      <c r="BE2980"/>
      <c r="BF2980"/>
      <c r="BG2980"/>
      <c r="BH2980"/>
      <c r="BI2980"/>
      <c r="BJ2980"/>
      <c r="BK2980"/>
      <c r="BL2980"/>
      <c r="BM2980"/>
      <c r="BN2980"/>
      <c r="BO2980"/>
      <c r="BP2980"/>
      <c r="BQ2980"/>
      <c r="BR2980" t="s">
        <v>67</v>
      </c>
      <c r="BS2980" s="1">
        <v>44816</v>
      </c>
      <c r="BT2980" t="s">
        <v>1910</v>
      </c>
      <c r="BU2980">
        <v>2585</v>
      </c>
      <c r="BV2980"/>
      <c r="BW2980"/>
      <c r="BX2980"/>
      <c r="BY2980"/>
      <c r="BZ2980"/>
    </row>
    <row r="2981" spans="1:78" s="6" customFormat="1" x14ac:dyDescent="0.2">
      <c r="A2981" t="s">
        <v>1966</v>
      </c>
      <c r="B2981"/>
      <c r="C2981" t="s">
        <v>1482</v>
      </c>
      <c r="D2981" t="s">
        <v>64</v>
      </c>
      <c r="E2981" t="s">
        <v>1016</v>
      </c>
      <c r="F2981" t="s">
        <v>1028</v>
      </c>
      <c r="G2981" t="s">
        <v>1016</v>
      </c>
      <c r="H2981" t="s">
        <v>1028</v>
      </c>
      <c r="I2981"/>
      <c r="J2981"/>
      <c r="K2981"/>
      <c r="L2981"/>
      <c r="M2981"/>
      <c r="N2981"/>
      <c r="O2981"/>
      <c r="P2981"/>
      <c r="Q2981"/>
      <c r="R2981"/>
      <c r="S2981"/>
      <c r="T2981"/>
      <c r="U2981"/>
      <c r="V2981"/>
      <c r="W2981"/>
      <c r="X2981"/>
      <c r="Y2981"/>
      <c r="Z2981"/>
      <c r="AA2981"/>
      <c r="AB2981"/>
      <c r="AC2981"/>
      <c r="AD2981"/>
      <c r="AE2981"/>
      <c r="AF2981"/>
      <c r="AG2981"/>
      <c r="AH2981"/>
      <c r="AI2981"/>
      <c r="AJ2981"/>
      <c r="AK2981"/>
      <c r="AL2981"/>
      <c r="AM2981"/>
      <c r="AN2981"/>
      <c r="AO2981"/>
      <c r="AP2981"/>
      <c r="AQ2981"/>
      <c r="AR2981"/>
      <c r="AS2981"/>
      <c r="AT2981"/>
      <c r="AU2981"/>
      <c r="AV2981">
        <v>2</v>
      </c>
      <c r="AW2981"/>
      <c r="AX2981"/>
      <c r="AY2981"/>
      <c r="AZ2981"/>
      <c r="BA2981"/>
      <c r="BB2981"/>
      <c r="BC2981"/>
      <c r="BD2981"/>
      <c r="BE2981"/>
      <c r="BF2981"/>
      <c r="BG2981"/>
      <c r="BH2981"/>
      <c r="BI2981"/>
      <c r="BJ2981"/>
      <c r="BK2981"/>
      <c r="BL2981"/>
      <c r="BM2981"/>
      <c r="BN2981"/>
      <c r="BO2981"/>
      <c r="BP2981"/>
      <c r="BQ2981" s="9" t="s">
        <v>3430</v>
      </c>
      <c r="BR2981" t="s">
        <v>67</v>
      </c>
      <c r="BS2981" s="1">
        <v>44816</v>
      </c>
      <c r="BT2981" t="s">
        <v>1910</v>
      </c>
      <c r="BU2981">
        <v>2585</v>
      </c>
      <c r="BV2981"/>
      <c r="BW2981"/>
      <c r="BX2981"/>
      <c r="BY2981"/>
      <c r="BZ2981"/>
    </row>
    <row r="2982" spans="1:78" s="6" customFormat="1" x14ac:dyDescent="0.2">
      <c r="A2982" t="s">
        <v>1945</v>
      </c>
      <c r="B2982"/>
      <c r="C2982" t="s">
        <v>1482</v>
      </c>
      <c r="D2982" t="s">
        <v>64</v>
      </c>
      <c r="E2982" t="s">
        <v>1016</v>
      </c>
      <c r="F2982" t="s">
        <v>1028</v>
      </c>
      <c r="G2982" t="s">
        <v>1016</v>
      </c>
      <c r="H2982" t="s">
        <v>1028</v>
      </c>
      <c r="I2982"/>
      <c r="J2982"/>
      <c r="K2982"/>
      <c r="L2982"/>
      <c r="M2982"/>
      <c r="N2982"/>
      <c r="O2982"/>
      <c r="P2982"/>
      <c r="Q2982"/>
      <c r="R2982"/>
      <c r="S2982"/>
      <c r="T2982"/>
      <c r="U2982"/>
      <c r="V2982"/>
      <c r="W2982"/>
      <c r="X2982"/>
      <c r="Y2982"/>
      <c r="Z2982"/>
      <c r="AA2982"/>
      <c r="AB2982"/>
      <c r="AC2982"/>
      <c r="AD2982"/>
      <c r="AE2982"/>
      <c r="AF2982"/>
      <c r="AG2982">
        <v>3.24</v>
      </c>
      <c r="AH2982">
        <v>4.78</v>
      </c>
      <c r="AI2982">
        <v>4.2</v>
      </c>
      <c r="AJ2982">
        <v>4.78</v>
      </c>
      <c r="AK2982"/>
      <c r="AL2982"/>
      <c r="AM2982"/>
      <c r="AN2982"/>
      <c r="AO2982"/>
      <c r="AP2982"/>
      <c r="AQ2982"/>
      <c r="AR2982"/>
      <c r="AS2982"/>
      <c r="AT2982"/>
      <c r="AU2982"/>
      <c r="AV2982"/>
      <c r="AW2982"/>
      <c r="AX2982"/>
      <c r="AY2982"/>
      <c r="AZ2982"/>
      <c r="BA2982"/>
      <c r="BB2982"/>
      <c r="BC2982"/>
      <c r="BD2982"/>
      <c r="BE2982"/>
      <c r="BF2982"/>
      <c r="BG2982"/>
      <c r="BH2982"/>
      <c r="BI2982"/>
      <c r="BJ2982"/>
      <c r="BK2982"/>
      <c r="BL2982"/>
      <c r="BM2982"/>
      <c r="BN2982"/>
      <c r="BO2982"/>
      <c r="BP2982"/>
      <c r="BQ2982"/>
      <c r="BR2982" t="s">
        <v>67</v>
      </c>
      <c r="BS2982" s="1">
        <v>44816</v>
      </c>
      <c r="BT2982" t="s">
        <v>1910</v>
      </c>
      <c r="BU2982">
        <v>2585</v>
      </c>
      <c r="BV2982"/>
      <c r="BW2982"/>
      <c r="BX2982"/>
      <c r="BY2982"/>
      <c r="BZ2982"/>
    </row>
    <row r="2983" spans="1:78" s="6" customFormat="1" x14ac:dyDescent="0.2">
      <c r="A2983" t="s">
        <v>1946</v>
      </c>
      <c r="B2983"/>
      <c r="C2983" t="s">
        <v>1482</v>
      </c>
      <c r="D2983" t="s">
        <v>64</v>
      </c>
      <c r="E2983" t="s">
        <v>1016</v>
      </c>
      <c r="F2983" t="s">
        <v>1028</v>
      </c>
      <c r="G2983" t="s">
        <v>1016</v>
      </c>
      <c r="H2983" t="s">
        <v>1028</v>
      </c>
      <c r="I2983"/>
      <c r="J2983"/>
      <c r="K2983"/>
      <c r="L2983"/>
      <c r="M2983"/>
      <c r="N2983"/>
      <c r="O2983"/>
      <c r="P2983"/>
      <c r="Q2983"/>
      <c r="R2983"/>
      <c r="S2983"/>
      <c r="T2983"/>
      <c r="U2983"/>
      <c r="V2983"/>
      <c r="W2983"/>
      <c r="X2983"/>
      <c r="Y2983">
        <v>3.7</v>
      </c>
      <c r="Z2983">
        <v>4.12</v>
      </c>
      <c r="AA2983">
        <v>4.3499999999999996</v>
      </c>
      <c r="AB2983">
        <v>4.3499999999999996</v>
      </c>
      <c r="AC2983">
        <v>3.85</v>
      </c>
      <c r="AD2983">
        <v>4.95</v>
      </c>
      <c r="AE2983">
        <v>5.3</v>
      </c>
      <c r="AF2983">
        <v>5.3</v>
      </c>
      <c r="AG2983"/>
      <c r="AH2983"/>
      <c r="AI2983"/>
      <c r="AJ2983"/>
      <c r="AK2983"/>
      <c r="AL2983"/>
      <c r="AM2983"/>
      <c r="AN2983"/>
      <c r="AO2983"/>
      <c r="AP2983"/>
      <c r="AQ2983"/>
      <c r="AR2983"/>
      <c r="AS2983"/>
      <c r="AT2983"/>
      <c r="AU2983"/>
      <c r="AV2983"/>
      <c r="AW2983"/>
      <c r="AX2983"/>
      <c r="AY2983"/>
      <c r="AZ2983"/>
      <c r="BA2983"/>
      <c r="BB2983"/>
      <c r="BC2983"/>
      <c r="BD2983"/>
      <c r="BE2983"/>
      <c r="BF2983"/>
      <c r="BG2983"/>
      <c r="BH2983"/>
      <c r="BI2983"/>
      <c r="BJ2983"/>
      <c r="BK2983"/>
      <c r="BL2983"/>
      <c r="BM2983"/>
      <c r="BN2983"/>
      <c r="BO2983"/>
      <c r="BP2983"/>
      <c r="BQ2983"/>
      <c r="BR2983" t="s">
        <v>67</v>
      </c>
      <c r="BS2983" s="1">
        <v>44816</v>
      </c>
      <c r="BT2983" t="s">
        <v>1910</v>
      </c>
      <c r="BU2983">
        <v>2585</v>
      </c>
      <c r="BV2983"/>
      <c r="BW2983"/>
      <c r="BX2983" s="2"/>
      <c r="BY2983" s="2"/>
      <c r="BZ2983" s="2"/>
    </row>
    <row r="2984" spans="1:78" s="6" customFormat="1" x14ac:dyDescent="0.2">
      <c r="A2984" t="s">
        <v>1967</v>
      </c>
      <c r="B2984"/>
      <c r="C2984" t="s">
        <v>1482</v>
      </c>
      <c r="D2984" t="s">
        <v>64</v>
      </c>
      <c r="E2984" t="s">
        <v>1016</v>
      </c>
      <c r="F2984" t="s">
        <v>1028</v>
      </c>
      <c r="G2984" t="s">
        <v>1016</v>
      </c>
      <c r="H2984" t="s">
        <v>1028</v>
      </c>
      <c r="I2984"/>
      <c r="J2984"/>
      <c r="K2984"/>
      <c r="L2984"/>
      <c r="M2984"/>
      <c r="N2984"/>
      <c r="O2984"/>
      <c r="P2984"/>
      <c r="Q2984"/>
      <c r="R2984"/>
      <c r="S2984"/>
      <c r="T2984"/>
      <c r="U2984"/>
      <c r="V2984"/>
      <c r="W2984"/>
      <c r="X2984"/>
      <c r="Y2984"/>
      <c r="Z2984"/>
      <c r="AA2984"/>
      <c r="AB2984"/>
      <c r="AC2984"/>
      <c r="AD2984"/>
      <c r="AE2984"/>
      <c r="AF2984"/>
      <c r="AG2984"/>
      <c r="AH2984"/>
      <c r="AI2984"/>
      <c r="AJ2984"/>
      <c r="AK2984"/>
      <c r="AL2984"/>
      <c r="AM2984"/>
      <c r="AN2984"/>
      <c r="AO2984"/>
      <c r="AP2984"/>
      <c r="AQ2984"/>
      <c r="AR2984"/>
      <c r="AS2984"/>
      <c r="AT2984"/>
      <c r="AU2984"/>
      <c r="AV2984"/>
      <c r="AW2984"/>
      <c r="AX2984"/>
      <c r="AY2984"/>
      <c r="AZ2984"/>
      <c r="BA2984">
        <v>3.82</v>
      </c>
      <c r="BB2984">
        <v>3.09</v>
      </c>
      <c r="BC2984">
        <v>2.96</v>
      </c>
      <c r="BD2984">
        <v>3.09</v>
      </c>
      <c r="BE2984"/>
      <c r="BF2984"/>
      <c r="BG2984"/>
      <c r="BH2984"/>
      <c r="BI2984"/>
      <c r="BJ2984"/>
      <c r="BK2984"/>
      <c r="BL2984"/>
      <c r="BM2984"/>
      <c r="BN2984"/>
      <c r="BO2984"/>
      <c r="BP2984"/>
      <c r="BQ2984"/>
      <c r="BR2984" t="s">
        <v>67</v>
      </c>
      <c r="BS2984" s="1">
        <v>44816</v>
      </c>
      <c r="BT2984" t="s">
        <v>1910</v>
      </c>
      <c r="BU2984">
        <v>2585</v>
      </c>
      <c r="BV2984"/>
      <c r="BW2984"/>
      <c r="BX2984" s="2"/>
      <c r="BY2984" s="2"/>
      <c r="BZ2984" s="2"/>
    </row>
    <row r="2985" spans="1:78" s="6" customFormat="1" x14ac:dyDescent="0.2">
      <c r="A2985" t="s">
        <v>1968</v>
      </c>
      <c r="B2985"/>
      <c r="C2985" t="s">
        <v>1482</v>
      </c>
      <c r="D2985" t="s">
        <v>64</v>
      </c>
      <c r="E2985" t="s">
        <v>1016</v>
      </c>
      <c r="F2985" t="s">
        <v>1028</v>
      </c>
      <c r="G2985" t="s">
        <v>1016</v>
      </c>
      <c r="H2985" t="s">
        <v>1028</v>
      </c>
      <c r="I2985"/>
      <c r="J2985"/>
      <c r="K2985"/>
      <c r="L2985"/>
      <c r="M2985"/>
      <c r="N2985"/>
      <c r="O2985"/>
      <c r="P2985"/>
      <c r="Q2985"/>
      <c r="R2985"/>
      <c r="S2985"/>
      <c r="T2985"/>
      <c r="U2985"/>
      <c r="V2985"/>
      <c r="W2985"/>
      <c r="X2985"/>
      <c r="Y2985"/>
      <c r="Z2985"/>
      <c r="AA2985"/>
      <c r="AB2985"/>
      <c r="AC2985"/>
      <c r="AD2985"/>
      <c r="AE2985"/>
      <c r="AF2985"/>
      <c r="AG2985"/>
      <c r="AH2985"/>
      <c r="AI2985"/>
      <c r="AJ2985"/>
      <c r="AK2985"/>
      <c r="AL2985"/>
      <c r="AM2985"/>
      <c r="AN2985"/>
      <c r="AO2985"/>
      <c r="AP2985"/>
      <c r="AQ2985"/>
      <c r="AR2985"/>
      <c r="AS2985"/>
      <c r="AT2985"/>
      <c r="AU2985"/>
      <c r="AV2985"/>
      <c r="AW2985"/>
      <c r="AX2985"/>
      <c r="AY2985"/>
      <c r="AZ2985"/>
      <c r="BA2985">
        <v>4.12</v>
      </c>
      <c r="BB2985">
        <v>3.02</v>
      </c>
      <c r="BC2985">
        <v>3.03</v>
      </c>
      <c r="BD2985">
        <v>3.03</v>
      </c>
      <c r="BE2985"/>
      <c r="BF2985"/>
      <c r="BG2985"/>
      <c r="BH2985"/>
      <c r="BI2985"/>
      <c r="BJ2985"/>
      <c r="BK2985"/>
      <c r="BL2985"/>
      <c r="BM2985"/>
      <c r="BN2985"/>
      <c r="BO2985"/>
      <c r="BP2985"/>
      <c r="BQ2985"/>
      <c r="BR2985" t="s">
        <v>67</v>
      </c>
      <c r="BS2985" s="1">
        <v>44816</v>
      </c>
      <c r="BT2985" t="s">
        <v>1910</v>
      </c>
      <c r="BU2985">
        <v>2585</v>
      </c>
      <c r="BV2985"/>
      <c r="BW2985"/>
      <c r="BX2985" s="2"/>
      <c r="BY2985" s="2"/>
      <c r="BZ2985" s="2"/>
    </row>
    <row r="2986" spans="1:78" s="6" customFormat="1" x14ac:dyDescent="0.2">
      <c r="A2986" s="11" t="s">
        <v>1700</v>
      </c>
      <c r="B2986" s="11"/>
      <c r="C2986" s="11" t="s">
        <v>1482</v>
      </c>
      <c r="D2986" s="11" t="s">
        <v>64</v>
      </c>
      <c r="E2986" s="11" t="s">
        <v>1016</v>
      </c>
      <c r="F2986" s="11"/>
      <c r="G2986" s="11" t="s">
        <v>1540</v>
      </c>
      <c r="H2986" s="11"/>
      <c r="I2986" s="11"/>
      <c r="J2986" s="11"/>
      <c r="K2986" s="11"/>
      <c r="L2986" s="11"/>
      <c r="M2986" s="11"/>
      <c r="N2986" s="11"/>
      <c r="O2986" s="11"/>
      <c r="P2986" s="11"/>
      <c r="Q2986" s="11"/>
      <c r="R2986" s="11"/>
      <c r="S2986" s="11"/>
      <c r="T2986" s="11"/>
      <c r="U2986" s="11"/>
      <c r="V2986" s="11"/>
      <c r="W2986" s="11"/>
      <c r="X2986" s="11"/>
      <c r="Y2986" s="11"/>
      <c r="Z2986" s="11"/>
      <c r="AA2986" s="11"/>
      <c r="AB2986" s="11"/>
      <c r="AC2986" s="11"/>
      <c r="AD2986" s="11"/>
      <c r="AE2986" s="11"/>
      <c r="AF2986" s="11"/>
      <c r="AG2986" s="11"/>
      <c r="AH2986" s="11"/>
      <c r="AI2986" s="11"/>
      <c r="AJ2986" s="11"/>
      <c r="AK2986" s="11"/>
      <c r="AL2986" s="11"/>
      <c r="AM2986" s="11"/>
      <c r="AN2986" s="11"/>
      <c r="AO2986" s="11"/>
      <c r="AP2986" s="11"/>
      <c r="AQ2986" s="11"/>
      <c r="AR2986" s="11"/>
      <c r="AS2986" s="11"/>
      <c r="AT2986" s="11"/>
      <c r="AU2986" s="11"/>
      <c r="AV2986" s="11"/>
      <c r="AW2986" s="11"/>
      <c r="AX2986" s="11"/>
      <c r="AY2986" s="11"/>
      <c r="AZ2986" s="11"/>
      <c r="BA2986" s="11"/>
      <c r="BB2986" s="11"/>
      <c r="BC2986" s="11"/>
      <c r="BD2986" s="11"/>
      <c r="BE2986" s="11"/>
      <c r="BF2986" s="11"/>
      <c r="BG2986" s="11"/>
      <c r="BH2986" s="11"/>
      <c r="BI2986" s="11"/>
      <c r="BJ2986" s="11"/>
      <c r="BK2986" s="11"/>
      <c r="BL2986" s="11"/>
      <c r="BM2986" s="11"/>
      <c r="BN2986" s="11"/>
      <c r="BO2986" s="11"/>
      <c r="BP2986" s="11"/>
      <c r="BQ2986" s="11"/>
      <c r="BR2986" s="11"/>
      <c r="BS2986" s="11"/>
      <c r="BT2986" s="11"/>
      <c r="BU2986" s="11"/>
      <c r="BV2986" s="11"/>
      <c r="BW2986" s="11"/>
      <c r="BX2986"/>
      <c r="BY2986"/>
      <c r="BZ2986"/>
    </row>
    <row r="2987" spans="1:78" s="6" customFormat="1" x14ac:dyDescent="0.2">
      <c r="A2987" s="11" t="s">
        <v>1700</v>
      </c>
      <c r="B2987" s="11"/>
      <c r="C2987" s="11" t="s">
        <v>1482</v>
      </c>
      <c r="D2987" s="11" t="s">
        <v>64</v>
      </c>
      <c r="E2987" s="11" t="s">
        <v>1016</v>
      </c>
      <c r="F2987" s="11"/>
      <c r="G2987" s="11" t="s">
        <v>1016</v>
      </c>
      <c r="H2987" s="11"/>
      <c r="I2987" s="11"/>
      <c r="J2987" s="11"/>
      <c r="K2987" s="11"/>
      <c r="L2987" s="11"/>
      <c r="M2987" s="11"/>
      <c r="N2987" s="11"/>
      <c r="O2987" s="11"/>
      <c r="P2987" s="11"/>
      <c r="Q2987" s="11"/>
      <c r="R2987" s="11"/>
      <c r="S2987" s="11"/>
      <c r="T2987" s="11"/>
      <c r="U2987" s="11"/>
      <c r="V2987" s="11"/>
      <c r="W2987" s="11"/>
      <c r="X2987" s="11"/>
      <c r="Y2987" s="11"/>
      <c r="Z2987" s="11"/>
      <c r="AA2987" s="11"/>
      <c r="AB2987" s="11"/>
      <c r="AC2987" s="11"/>
      <c r="AD2987" s="11"/>
      <c r="AE2987" s="11"/>
      <c r="AF2987" s="11"/>
      <c r="AG2987" s="11"/>
      <c r="AH2987" s="11"/>
      <c r="AI2987" s="11"/>
      <c r="AJ2987" s="11"/>
      <c r="AK2987" s="11"/>
      <c r="AL2987" s="11"/>
      <c r="AM2987" s="11"/>
      <c r="AN2987" s="11"/>
      <c r="AO2987" s="11"/>
      <c r="AP2987" s="11"/>
      <c r="AQ2987" s="11"/>
      <c r="AR2987" s="11"/>
      <c r="AS2987" s="11"/>
      <c r="AT2987" s="11"/>
      <c r="AU2987" s="11"/>
      <c r="AV2987" s="11"/>
      <c r="AW2987" s="11"/>
      <c r="AX2987" s="11"/>
      <c r="AY2987" s="11"/>
      <c r="AZ2987" s="11"/>
      <c r="BA2987" s="11"/>
      <c r="BB2987" s="11"/>
      <c r="BC2987" s="11"/>
      <c r="BD2987" s="11"/>
      <c r="BE2987" s="11"/>
      <c r="BF2987" s="11"/>
      <c r="BG2987" s="11"/>
      <c r="BH2987" s="11"/>
      <c r="BI2987" s="11"/>
      <c r="BJ2987" s="11"/>
      <c r="BK2987" s="11"/>
      <c r="BL2987" s="11"/>
      <c r="BM2987" s="11"/>
      <c r="BN2987" s="11"/>
      <c r="BO2987" s="11"/>
      <c r="BP2987" s="11"/>
      <c r="BQ2987" s="11"/>
      <c r="BR2987" s="11"/>
      <c r="BS2987" s="11"/>
      <c r="BT2987" s="11"/>
      <c r="BU2987" s="11"/>
      <c r="BV2987" s="11"/>
      <c r="BW2987" s="11"/>
      <c r="BX2987"/>
      <c r="BY2987"/>
      <c r="BZ2987"/>
    </row>
    <row r="2988" spans="1:78" s="6" customFormat="1" x14ac:dyDescent="0.2">
      <c r="A2988" s="11" t="s">
        <v>1700</v>
      </c>
      <c r="B2988" s="11"/>
      <c r="C2988" s="11" t="s">
        <v>1482</v>
      </c>
      <c r="D2988" s="11" t="s">
        <v>64</v>
      </c>
      <c r="E2988" s="11" t="s">
        <v>1016</v>
      </c>
      <c r="F2988" s="11"/>
      <c r="G2988" s="11" t="s">
        <v>1022</v>
      </c>
      <c r="H2988" s="11"/>
      <c r="I2988" s="11"/>
      <c r="J2988" s="11"/>
      <c r="K2988" s="11"/>
      <c r="L2988" s="11"/>
      <c r="M2988" s="11"/>
      <c r="N2988" s="11"/>
      <c r="O2988" s="11"/>
      <c r="P2988" s="11"/>
      <c r="Q2988" s="11"/>
      <c r="R2988" s="11"/>
      <c r="S2988" s="11"/>
      <c r="T2988" s="11"/>
      <c r="U2988" s="11"/>
      <c r="V2988" s="11"/>
      <c r="W2988" s="11"/>
      <c r="X2988" s="11"/>
      <c r="Y2988" s="11"/>
      <c r="Z2988" s="11"/>
      <c r="AA2988" s="11"/>
      <c r="AB2988" s="11"/>
      <c r="AC2988" s="11"/>
      <c r="AD2988" s="11"/>
      <c r="AE2988" s="11"/>
      <c r="AF2988" s="11"/>
      <c r="AG2988" s="11"/>
      <c r="AH2988" s="11"/>
      <c r="AI2988" s="11"/>
      <c r="AJ2988" s="11"/>
      <c r="AK2988" s="11"/>
      <c r="AL2988" s="11"/>
      <c r="AM2988" s="11"/>
      <c r="AN2988" s="11"/>
      <c r="AO2988" s="11"/>
      <c r="AP2988" s="11"/>
      <c r="AQ2988" s="11"/>
      <c r="AR2988" s="11"/>
      <c r="AS2988" s="11"/>
      <c r="AT2988" s="11"/>
      <c r="AU2988" s="11"/>
      <c r="AV2988" s="11"/>
      <c r="AW2988" s="11"/>
      <c r="AX2988" s="11"/>
      <c r="AY2988" s="11"/>
      <c r="AZ2988" s="11"/>
      <c r="BA2988" s="11"/>
      <c r="BB2988" s="11"/>
      <c r="BC2988" s="11"/>
      <c r="BD2988" s="11"/>
      <c r="BE2988" s="11"/>
      <c r="BF2988" s="11"/>
      <c r="BG2988" s="11"/>
      <c r="BH2988" s="11"/>
      <c r="BI2988" s="11"/>
      <c r="BJ2988" s="11"/>
      <c r="BK2988" s="11"/>
      <c r="BL2988" s="11"/>
      <c r="BM2988" s="11"/>
      <c r="BN2988" s="11"/>
      <c r="BO2988" s="11"/>
      <c r="BP2988" s="11"/>
      <c r="BQ2988" s="11"/>
      <c r="BR2988" s="11"/>
      <c r="BS2988" s="11"/>
      <c r="BT2988" s="11"/>
      <c r="BU2988" s="11"/>
      <c r="BV2988" s="11"/>
      <c r="BW2988" s="11"/>
      <c r="BX2988"/>
      <c r="BY2988"/>
      <c r="BZ2988"/>
    </row>
    <row r="2989" spans="1:78" s="6" customFormat="1" x14ac:dyDescent="0.2">
      <c r="A2989" s="11" t="s">
        <v>1700</v>
      </c>
      <c r="B2989" s="11"/>
      <c r="C2989" s="11" t="s">
        <v>1482</v>
      </c>
      <c r="D2989" s="11" t="s">
        <v>64</v>
      </c>
      <c r="E2989" s="11" t="s">
        <v>1062</v>
      </c>
      <c r="F2989" s="11" t="s">
        <v>1063</v>
      </c>
      <c r="G2989" s="11" t="s">
        <v>1062</v>
      </c>
      <c r="H2989" s="11" t="s">
        <v>1063</v>
      </c>
      <c r="I2989" s="11"/>
      <c r="J2989" s="11"/>
      <c r="K2989" s="11"/>
      <c r="L2989" s="11"/>
      <c r="M2989" s="11"/>
      <c r="N2989" s="11"/>
      <c r="O2989" s="11"/>
      <c r="P2989" s="11"/>
      <c r="Q2989" s="11"/>
      <c r="R2989" s="11"/>
      <c r="S2989" s="11"/>
      <c r="T2989" s="11"/>
      <c r="U2989" s="11"/>
      <c r="V2989" s="11"/>
      <c r="W2989" s="11"/>
      <c r="X2989" s="11"/>
      <c r="Y2989" s="11"/>
      <c r="Z2989" s="11"/>
      <c r="AA2989" s="11"/>
      <c r="AB2989" s="11"/>
      <c r="AC2989" s="11"/>
      <c r="AD2989" s="11"/>
      <c r="AE2989" s="11"/>
      <c r="AF2989" s="11"/>
      <c r="AG2989" s="11"/>
      <c r="AH2989" s="11"/>
      <c r="AI2989" s="11"/>
      <c r="AJ2989" s="11"/>
      <c r="AK2989" s="11"/>
      <c r="AL2989" s="11"/>
      <c r="AM2989" s="11"/>
      <c r="AN2989" s="11"/>
      <c r="AO2989" s="11"/>
      <c r="AP2989" s="11"/>
      <c r="AQ2989" s="11"/>
      <c r="AR2989" s="11"/>
      <c r="AS2989" s="11"/>
      <c r="AT2989" s="11"/>
      <c r="AU2989" s="11"/>
      <c r="AV2989" s="11"/>
      <c r="AW2989" s="11"/>
      <c r="AX2989" s="11"/>
      <c r="AY2989" s="11"/>
      <c r="AZ2989" s="11"/>
      <c r="BA2989" s="11"/>
      <c r="BB2989" s="11"/>
      <c r="BC2989" s="11"/>
      <c r="BD2989" s="11"/>
      <c r="BE2989" s="11"/>
      <c r="BF2989" s="11"/>
      <c r="BG2989" s="11"/>
      <c r="BH2989" s="11"/>
      <c r="BI2989" s="11"/>
      <c r="BJ2989" s="11"/>
      <c r="BK2989" s="11"/>
      <c r="BL2989" s="11"/>
      <c r="BM2989" s="11"/>
      <c r="BN2989" s="11"/>
      <c r="BO2989" s="11"/>
      <c r="BP2989" s="11"/>
      <c r="BQ2989" s="11"/>
      <c r="BR2989" s="11"/>
      <c r="BS2989" s="11"/>
      <c r="BT2989" s="11"/>
      <c r="BU2989" s="11"/>
      <c r="BV2989" s="11"/>
      <c r="BW2989" s="11"/>
      <c r="BX2989"/>
      <c r="BY2989"/>
      <c r="BZ2989"/>
    </row>
    <row r="2990" spans="1:78" s="6" customFormat="1" x14ac:dyDescent="0.2">
      <c r="A2990" t="s">
        <v>456</v>
      </c>
      <c r="B2990"/>
      <c r="C2990" t="s">
        <v>1482</v>
      </c>
      <c r="D2990" t="s">
        <v>64</v>
      </c>
      <c r="E2990" t="s">
        <v>1062</v>
      </c>
      <c r="F2990" t="s">
        <v>1063</v>
      </c>
      <c r="G2990" t="s">
        <v>1062</v>
      </c>
      <c r="H2990" t="s">
        <v>1063</v>
      </c>
      <c r="I2990"/>
      <c r="J2990"/>
      <c r="K2990"/>
      <c r="L2990" t="s">
        <v>291</v>
      </c>
      <c r="M2990"/>
      <c r="N2990"/>
      <c r="O2990"/>
      <c r="P2990"/>
      <c r="Q2990"/>
      <c r="R2990"/>
      <c r="S2990"/>
      <c r="T2990"/>
      <c r="U2990"/>
      <c r="V2990"/>
      <c r="W2990"/>
      <c r="X2990"/>
      <c r="Y2990"/>
      <c r="Z2990"/>
      <c r="AA2990"/>
      <c r="AB2990"/>
      <c r="AC2990"/>
      <c r="AD2990"/>
      <c r="AE2990"/>
      <c r="AF2990"/>
      <c r="AG2990"/>
      <c r="AH2990"/>
      <c r="AI2990"/>
      <c r="AJ2990"/>
      <c r="AK2990"/>
      <c r="AL2990"/>
      <c r="AM2990"/>
      <c r="AN2990"/>
      <c r="AO2990"/>
      <c r="AP2990"/>
      <c r="AQ2990"/>
      <c r="AR2990"/>
      <c r="AS2990">
        <v>3.17</v>
      </c>
      <c r="AT2990"/>
      <c r="AU2990"/>
      <c r="AV2990">
        <v>1.73</v>
      </c>
      <c r="AW2990">
        <v>3.23</v>
      </c>
      <c r="AX2990">
        <v>2.0699999999999998</v>
      </c>
      <c r="AY2990">
        <v>2.13</v>
      </c>
      <c r="AZ2990">
        <v>2.13</v>
      </c>
      <c r="BA2990">
        <v>3.53</v>
      </c>
      <c r="BB2990">
        <v>2.59</v>
      </c>
      <c r="BC2990">
        <v>2.4300000000000002</v>
      </c>
      <c r="BD2990">
        <v>2.59</v>
      </c>
      <c r="BE2990">
        <v>4.17</v>
      </c>
      <c r="BF2990">
        <v>2.5</v>
      </c>
      <c r="BG2990">
        <v>1.98</v>
      </c>
      <c r="BH2990">
        <v>2.5</v>
      </c>
      <c r="BI2990"/>
      <c r="BJ2990"/>
      <c r="BK2990"/>
      <c r="BL2990"/>
      <c r="BM2990"/>
      <c r="BN2990"/>
      <c r="BO2990"/>
      <c r="BP2990"/>
      <c r="BQ2990"/>
      <c r="BR2990" t="s">
        <v>67</v>
      </c>
      <c r="BS2990"/>
      <c r="BT2990" t="s">
        <v>285</v>
      </c>
      <c r="BU2990">
        <v>2255</v>
      </c>
      <c r="BV2990"/>
      <c r="BW2990"/>
      <c r="BX2990"/>
      <c r="BY2990"/>
      <c r="BZ2990"/>
    </row>
    <row r="2991" spans="1:78" s="6" customFormat="1" x14ac:dyDescent="0.2">
      <c r="A2991" t="s">
        <v>456</v>
      </c>
      <c r="B2991"/>
      <c r="C2991" t="s">
        <v>1482</v>
      </c>
      <c r="D2991" t="s">
        <v>64</v>
      </c>
      <c r="E2991" t="s">
        <v>1062</v>
      </c>
      <c r="F2991" t="s">
        <v>1063</v>
      </c>
      <c r="G2991" t="s">
        <v>1062</v>
      </c>
      <c r="H2991" t="s">
        <v>1063</v>
      </c>
      <c r="I2991"/>
      <c r="J2991"/>
      <c r="K2991"/>
      <c r="L2991" t="s">
        <v>284</v>
      </c>
      <c r="M2991"/>
      <c r="N2991"/>
      <c r="O2991"/>
      <c r="P2991"/>
      <c r="Q2991"/>
      <c r="R2991"/>
      <c r="S2991"/>
      <c r="T2991"/>
      <c r="U2991"/>
      <c r="V2991"/>
      <c r="W2991"/>
      <c r="X2991"/>
      <c r="Y2991"/>
      <c r="Z2991"/>
      <c r="AA2991"/>
      <c r="AB2991"/>
      <c r="AC2991"/>
      <c r="AD2991"/>
      <c r="AE2991"/>
      <c r="AF2991"/>
      <c r="AG2991"/>
      <c r="AH2991"/>
      <c r="AI2991"/>
      <c r="AJ2991"/>
      <c r="AK2991"/>
      <c r="AL2991"/>
      <c r="AM2991"/>
      <c r="AN2991"/>
      <c r="AO2991"/>
      <c r="AP2991"/>
      <c r="AQ2991"/>
      <c r="AR2991"/>
      <c r="AS2991"/>
      <c r="AT2991"/>
      <c r="AU2991"/>
      <c r="AV2991"/>
      <c r="AW2991">
        <v>3.36</v>
      </c>
      <c r="AX2991">
        <v>2.1800000000000002</v>
      </c>
      <c r="AY2991">
        <v>2.2799999999999998</v>
      </c>
      <c r="AZ2991">
        <v>2.2799999999999998</v>
      </c>
      <c r="BA2991"/>
      <c r="BB2991"/>
      <c r="BC2991"/>
      <c r="BD2991"/>
      <c r="BE2991"/>
      <c r="BF2991"/>
      <c r="BG2991"/>
      <c r="BH2991"/>
      <c r="BI2991"/>
      <c r="BJ2991"/>
      <c r="BK2991"/>
      <c r="BL2991"/>
      <c r="BM2991"/>
      <c r="BN2991"/>
      <c r="BO2991"/>
      <c r="BP2991"/>
      <c r="BQ2991"/>
      <c r="BR2991" t="s">
        <v>67</v>
      </c>
      <c r="BS2991"/>
      <c r="BT2991" t="s">
        <v>285</v>
      </c>
      <c r="BU2991">
        <v>2255</v>
      </c>
      <c r="BV2991"/>
      <c r="BW2991"/>
      <c r="BX2991"/>
      <c r="BY2991"/>
      <c r="BZ2991"/>
    </row>
    <row r="2992" spans="1:78" s="6" customFormat="1" x14ac:dyDescent="0.2">
      <c r="A2992" t="s">
        <v>456</v>
      </c>
      <c r="B2992"/>
      <c r="C2992" t="s">
        <v>1482</v>
      </c>
      <c r="D2992" t="s">
        <v>64</v>
      </c>
      <c r="E2992" t="s">
        <v>1062</v>
      </c>
      <c r="F2992" t="s">
        <v>1063</v>
      </c>
      <c r="G2992" t="s">
        <v>1062</v>
      </c>
      <c r="H2992" t="s">
        <v>1063</v>
      </c>
      <c r="I2992"/>
      <c r="J2992"/>
      <c r="K2992"/>
      <c r="L2992" t="s">
        <v>292</v>
      </c>
      <c r="M2992"/>
      <c r="N2992"/>
      <c r="O2992"/>
      <c r="P2992"/>
      <c r="Q2992"/>
      <c r="R2992"/>
      <c r="S2992"/>
      <c r="T2992"/>
      <c r="U2992"/>
      <c r="V2992"/>
      <c r="W2992"/>
      <c r="X2992"/>
      <c r="Y2992"/>
      <c r="Z2992"/>
      <c r="AA2992"/>
      <c r="AB2992"/>
      <c r="AC2992"/>
      <c r="AD2992"/>
      <c r="AE2992"/>
      <c r="AF2992"/>
      <c r="AG2992"/>
      <c r="AH2992"/>
      <c r="AI2992"/>
      <c r="AJ2992"/>
      <c r="AK2992"/>
      <c r="AL2992"/>
      <c r="AM2992"/>
      <c r="AN2992"/>
      <c r="AO2992"/>
      <c r="AP2992"/>
      <c r="AQ2992"/>
      <c r="AR2992"/>
      <c r="AS2992">
        <v>2.9</v>
      </c>
      <c r="AT2992"/>
      <c r="AU2992"/>
      <c r="AV2992">
        <v>1.77</v>
      </c>
      <c r="AW2992">
        <v>3.23</v>
      </c>
      <c r="AX2992">
        <v>2.14</v>
      </c>
      <c r="AY2992">
        <v>2.38</v>
      </c>
      <c r="AZ2992">
        <v>2.38</v>
      </c>
      <c r="BA2992">
        <v>3.6</v>
      </c>
      <c r="BB2992">
        <v>2.67</v>
      </c>
      <c r="BC2992">
        <v>2.64</v>
      </c>
      <c r="BD2992">
        <v>2.67</v>
      </c>
      <c r="BE2992">
        <v>3.96</v>
      </c>
      <c r="BF2992">
        <v>2.46</v>
      </c>
      <c r="BG2992">
        <v>2.0299999999999998</v>
      </c>
      <c r="BH2992">
        <v>2.46</v>
      </c>
      <c r="BI2992"/>
      <c r="BJ2992"/>
      <c r="BK2992"/>
      <c r="BL2992"/>
      <c r="BM2992"/>
      <c r="BN2992"/>
      <c r="BO2992"/>
      <c r="BP2992"/>
      <c r="BQ2992"/>
      <c r="BR2992" t="s">
        <v>67</v>
      </c>
      <c r="BS2992"/>
      <c r="BT2992" t="s">
        <v>285</v>
      </c>
      <c r="BU2992">
        <v>2255</v>
      </c>
      <c r="BV2992"/>
      <c r="BW2992"/>
      <c r="BX2992"/>
      <c r="BY2992"/>
      <c r="BZ2992"/>
    </row>
    <row r="2993" spans="1:78" s="6" customFormat="1" x14ac:dyDescent="0.2">
      <c r="A2993" t="s">
        <v>456</v>
      </c>
      <c r="B2993"/>
      <c r="C2993" t="s">
        <v>1482</v>
      </c>
      <c r="D2993" t="s">
        <v>64</v>
      </c>
      <c r="E2993" t="s">
        <v>1062</v>
      </c>
      <c r="F2993" t="s">
        <v>1063</v>
      </c>
      <c r="G2993" t="s">
        <v>1062</v>
      </c>
      <c r="H2993" t="s">
        <v>1063</v>
      </c>
      <c r="I2993"/>
      <c r="J2993"/>
      <c r="K2993"/>
      <c r="L2993" t="s">
        <v>292</v>
      </c>
      <c r="M2993"/>
      <c r="N2993"/>
      <c r="O2993"/>
      <c r="P2993"/>
      <c r="Q2993"/>
      <c r="R2993"/>
      <c r="S2993"/>
      <c r="T2993"/>
      <c r="U2993"/>
      <c r="V2993"/>
      <c r="W2993"/>
      <c r="X2993"/>
      <c r="Y2993">
        <v>3.42</v>
      </c>
      <c r="Z2993">
        <v>4.42</v>
      </c>
      <c r="AA2993">
        <v>4.53</v>
      </c>
      <c r="AB2993">
        <v>4.53</v>
      </c>
      <c r="AC2993">
        <v>3.78</v>
      </c>
      <c r="AD2993">
        <v>5.17</v>
      </c>
      <c r="AE2993">
        <v>5.49</v>
      </c>
      <c r="AF2993">
        <v>5.49</v>
      </c>
      <c r="AG2993">
        <v>3.15</v>
      </c>
      <c r="AH2993">
        <v>3.69</v>
      </c>
      <c r="AI2993">
        <v>3.39</v>
      </c>
      <c r="AJ2993">
        <v>3.69</v>
      </c>
      <c r="AK2993"/>
      <c r="AL2993"/>
      <c r="AM2993"/>
      <c r="AN2993"/>
      <c r="AO2993"/>
      <c r="AP2993"/>
      <c r="AQ2993"/>
      <c r="AR2993"/>
      <c r="AS2993"/>
      <c r="AT2993"/>
      <c r="AU2993"/>
      <c r="AV2993"/>
      <c r="AW2993"/>
      <c r="AX2993"/>
      <c r="AY2993"/>
      <c r="AZ2993"/>
      <c r="BA2993"/>
      <c r="BB2993"/>
      <c r="BC2993"/>
      <c r="BD2993"/>
      <c r="BE2993"/>
      <c r="BF2993"/>
      <c r="BG2993"/>
      <c r="BH2993"/>
      <c r="BI2993"/>
      <c r="BJ2993"/>
      <c r="BK2993"/>
      <c r="BL2993"/>
      <c r="BM2993"/>
      <c r="BN2993"/>
      <c r="BO2993"/>
      <c r="BP2993"/>
      <c r="BQ2993"/>
      <c r="BR2993" t="s">
        <v>67</v>
      </c>
      <c r="BS2993"/>
      <c r="BT2993" t="s">
        <v>285</v>
      </c>
      <c r="BU2993">
        <v>2255</v>
      </c>
      <c r="BV2993"/>
      <c r="BW2993"/>
      <c r="BX2993"/>
      <c r="BY2993"/>
      <c r="BZ2993"/>
    </row>
    <row r="2994" spans="1:78" s="6" customFormat="1" x14ac:dyDescent="0.2">
      <c r="A2994" t="s">
        <v>94</v>
      </c>
      <c r="B2994"/>
      <c r="C2994" t="s">
        <v>1482</v>
      </c>
      <c r="D2994" t="s">
        <v>64</v>
      </c>
      <c r="E2994" t="s">
        <v>1062</v>
      </c>
      <c r="F2994" t="s">
        <v>1063</v>
      </c>
      <c r="G2994" t="s">
        <v>1062</v>
      </c>
      <c r="H2994" t="s">
        <v>1063</v>
      </c>
      <c r="I2994"/>
      <c r="J2994"/>
      <c r="K2994"/>
      <c r="L2994"/>
      <c r="M2994"/>
      <c r="N2994"/>
      <c r="O2994"/>
      <c r="P2994"/>
      <c r="Q2994"/>
      <c r="R2994"/>
      <c r="S2994"/>
      <c r="T2994"/>
      <c r="U2994"/>
      <c r="V2994"/>
      <c r="W2994"/>
      <c r="X2994"/>
      <c r="Y2994"/>
      <c r="Z2994"/>
      <c r="AA2994"/>
      <c r="AB2994"/>
      <c r="AC2994"/>
      <c r="AD2994"/>
      <c r="AE2994"/>
      <c r="AF2994"/>
      <c r="AG2994"/>
      <c r="AH2994"/>
      <c r="AI2994"/>
      <c r="AJ2994"/>
      <c r="AK2994"/>
      <c r="AL2994"/>
      <c r="AM2994"/>
      <c r="AN2994"/>
      <c r="AO2994"/>
      <c r="AP2994"/>
      <c r="AQ2994"/>
      <c r="AR2994"/>
      <c r="AS2994">
        <v>3.17</v>
      </c>
      <c r="AT2994"/>
      <c r="AU2994"/>
      <c r="AV2994">
        <v>1.73</v>
      </c>
      <c r="AW2994">
        <v>3.27</v>
      </c>
      <c r="AX2994">
        <v>2.1</v>
      </c>
      <c r="AY2994">
        <v>2.17</v>
      </c>
      <c r="AZ2994">
        <v>2.17</v>
      </c>
      <c r="BA2994">
        <v>3.53</v>
      </c>
      <c r="BB2994">
        <v>2.59</v>
      </c>
      <c r="BC2994">
        <v>2.4300000000000002</v>
      </c>
      <c r="BD2994">
        <v>2.59</v>
      </c>
      <c r="BE2994">
        <v>4.17</v>
      </c>
      <c r="BF2994">
        <v>2.5</v>
      </c>
      <c r="BG2994">
        <v>1.98</v>
      </c>
      <c r="BH2994">
        <v>2.5</v>
      </c>
      <c r="BI2994"/>
      <c r="BJ2994"/>
      <c r="BK2994"/>
      <c r="BL2994"/>
      <c r="BM2994"/>
      <c r="BN2994"/>
      <c r="BO2994"/>
      <c r="BP2994"/>
      <c r="BQ2994"/>
      <c r="BR2994" t="s">
        <v>67</v>
      </c>
      <c r="BS2994" s="1">
        <v>44799</v>
      </c>
      <c r="BT2994" t="s">
        <v>1067</v>
      </c>
      <c r="BU2994">
        <v>56876</v>
      </c>
      <c r="BV2994"/>
      <c r="BW2994"/>
      <c r="BX2994"/>
      <c r="BY2994"/>
      <c r="BZ2994"/>
    </row>
    <row r="2995" spans="1:78" s="6" customFormat="1" x14ac:dyDescent="0.2">
      <c r="A2995" t="s">
        <v>2527</v>
      </c>
      <c r="B2995"/>
      <c r="C2995" t="s">
        <v>1482</v>
      </c>
      <c r="D2995" t="s">
        <v>64</v>
      </c>
      <c r="E2995" t="s">
        <v>1062</v>
      </c>
      <c r="F2995" t="s">
        <v>1063</v>
      </c>
      <c r="G2995" t="s">
        <v>1062</v>
      </c>
      <c r="H2995" t="s">
        <v>1063</v>
      </c>
      <c r="I2995"/>
      <c r="J2995"/>
      <c r="K2995"/>
      <c r="L2995"/>
      <c r="M2995"/>
      <c r="N2995"/>
      <c r="O2995"/>
      <c r="P2995"/>
      <c r="Q2995"/>
      <c r="R2995"/>
      <c r="S2995"/>
      <c r="T2995"/>
      <c r="U2995"/>
      <c r="V2995"/>
      <c r="W2995"/>
      <c r="X2995"/>
      <c r="Y2995"/>
      <c r="Z2995"/>
      <c r="AA2995"/>
      <c r="AB2995"/>
      <c r="AC2995"/>
      <c r="AD2995"/>
      <c r="AE2995"/>
      <c r="AF2995"/>
      <c r="AG2995"/>
      <c r="AH2995"/>
      <c r="AI2995"/>
      <c r="AJ2995"/>
      <c r="AK2995"/>
      <c r="AL2995"/>
      <c r="AM2995"/>
      <c r="AN2995"/>
      <c r="AO2995">
        <v>2.52</v>
      </c>
      <c r="AP2995"/>
      <c r="AQ2995"/>
      <c r="AR2995">
        <v>1.25</v>
      </c>
      <c r="AS2995">
        <v>3.17</v>
      </c>
      <c r="AT2995"/>
      <c r="AU2995"/>
      <c r="AV2995">
        <v>1.95</v>
      </c>
      <c r="AW2995">
        <v>3.1</v>
      </c>
      <c r="AX2995">
        <v>2.21</v>
      </c>
      <c r="AY2995">
        <v>2.21</v>
      </c>
      <c r="AZ2995">
        <v>2.21</v>
      </c>
      <c r="BA2995">
        <v>3.4</v>
      </c>
      <c r="BB2995">
        <v>2.64</v>
      </c>
      <c r="BC2995">
        <v>2.34</v>
      </c>
      <c r="BD2995">
        <v>2.64</v>
      </c>
      <c r="BE2995">
        <v>4.05</v>
      </c>
      <c r="BF2995">
        <v>2.42</v>
      </c>
      <c r="BG2995">
        <v>1.94</v>
      </c>
      <c r="BH2995">
        <v>2.42</v>
      </c>
      <c r="BI2995"/>
      <c r="BJ2995"/>
      <c r="BK2995"/>
      <c r="BL2995"/>
      <c r="BM2995"/>
      <c r="BN2995"/>
      <c r="BO2995"/>
      <c r="BP2995"/>
      <c r="BQ2995"/>
      <c r="BR2995" t="s">
        <v>67</v>
      </c>
      <c r="BS2995" s="1">
        <v>44826</v>
      </c>
      <c r="BT2995" t="s">
        <v>2508</v>
      </c>
      <c r="BU2995">
        <v>960</v>
      </c>
      <c r="BV2995" t="s">
        <v>60</v>
      </c>
      <c r="BW2995" t="s">
        <v>2508</v>
      </c>
      <c r="BX2995"/>
      <c r="BY2995"/>
      <c r="BZ2995"/>
    </row>
    <row r="2996" spans="1:78" s="6" customFormat="1" x14ac:dyDescent="0.2">
      <c r="A2996" t="s">
        <v>2533</v>
      </c>
      <c r="B2996"/>
      <c r="C2996" t="s">
        <v>1482</v>
      </c>
      <c r="D2996" t="s">
        <v>64</v>
      </c>
      <c r="E2996" t="s">
        <v>1062</v>
      </c>
      <c r="F2996" t="s">
        <v>1063</v>
      </c>
      <c r="G2996" t="s">
        <v>1062</v>
      </c>
      <c r="H2996" t="s">
        <v>1063</v>
      </c>
      <c r="I2996"/>
      <c r="J2996"/>
      <c r="K2996"/>
      <c r="L2996"/>
      <c r="M2996"/>
      <c r="N2996"/>
      <c r="O2996"/>
      <c r="P2996"/>
      <c r="Q2996"/>
      <c r="R2996"/>
      <c r="S2996"/>
      <c r="T2996"/>
      <c r="U2996"/>
      <c r="V2996"/>
      <c r="W2996"/>
      <c r="X2996"/>
      <c r="Y2996"/>
      <c r="Z2996"/>
      <c r="AA2996"/>
      <c r="AB2996"/>
      <c r="AC2996"/>
      <c r="AD2996"/>
      <c r="AE2996"/>
      <c r="AF2996"/>
      <c r="AG2996"/>
      <c r="AH2996"/>
      <c r="AI2996"/>
      <c r="AJ2996"/>
      <c r="AK2996"/>
      <c r="AL2996"/>
      <c r="AM2996"/>
      <c r="AN2996"/>
      <c r="AO2996">
        <v>2.75</v>
      </c>
      <c r="AP2996"/>
      <c r="AQ2996"/>
      <c r="AR2996">
        <v>1.28</v>
      </c>
      <c r="AS2996"/>
      <c r="AT2996"/>
      <c r="AU2996"/>
      <c r="AV2996"/>
      <c r="AW2996"/>
      <c r="AX2996"/>
      <c r="AY2996"/>
      <c r="AZ2996"/>
      <c r="BA2996"/>
      <c r="BB2996"/>
      <c r="BC2996"/>
      <c r="BD2996"/>
      <c r="BE2996"/>
      <c r="BF2996"/>
      <c r="BG2996"/>
      <c r="BH2996"/>
      <c r="BI2996"/>
      <c r="BJ2996"/>
      <c r="BK2996"/>
      <c r="BL2996"/>
      <c r="BM2996"/>
      <c r="BN2996"/>
      <c r="BO2996"/>
      <c r="BP2996"/>
      <c r="BQ2996"/>
      <c r="BR2996" t="s">
        <v>67</v>
      </c>
      <c r="BS2996" s="1">
        <v>44826</v>
      </c>
      <c r="BT2996" t="s">
        <v>2508</v>
      </c>
      <c r="BU2996">
        <v>960</v>
      </c>
      <c r="BV2996" t="s">
        <v>60</v>
      </c>
      <c r="BW2996" t="s">
        <v>2508</v>
      </c>
      <c r="BX2996"/>
      <c r="BY2996"/>
      <c r="BZ2996"/>
    </row>
    <row r="2997" spans="1:78" s="6" customFormat="1" x14ac:dyDescent="0.2">
      <c r="A2997" t="s">
        <v>2534</v>
      </c>
      <c r="B2997"/>
      <c r="C2997" t="s">
        <v>1482</v>
      </c>
      <c r="D2997" t="s">
        <v>64</v>
      </c>
      <c r="E2997" t="s">
        <v>1062</v>
      </c>
      <c r="F2997" t="s">
        <v>1063</v>
      </c>
      <c r="G2997" t="s">
        <v>1062</v>
      </c>
      <c r="H2997" t="s">
        <v>1063</v>
      </c>
      <c r="I2997"/>
      <c r="J2997"/>
      <c r="K2997"/>
      <c r="L2997"/>
      <c r="M2997"/>
      <c r="N2997"/>
      <c r="O2997"/>
      <c r="P2997"/>
      <c r="Q2997"/>
      <c r="R2997"/>
      <c r="S2997"/>
      <c r="T2997"/>
      <c r="U2997"/>
      <c r="V2997"/>
      <c r="W2997"/>
      <c r="X2997"/>
      <c r="Y2997"/>
      <c r="Z2997"/>
      <c r="AA2997"/>
      <c r="AB2997"/>
      <c r="AC2997"/>
      <c r="AD2997"/>
      <c r="AE2997"/>
      <c r="AF2997"/>
      <c r="AG2997"/>
      <c r="AH2997"/>
      <c r="AI2997"/>
      <c r="AJ2997"/>
      <c r="AK2997"/>
      <c r="AL2997"/>
      <c r="AM2997"/>
      <c r="AN2997"/>
      <c r="AO2997"/>
      <c r="AP2997"/>
      <c r="AQ2997"/>
      <c r="AR2997"/>
      <c r="AS2997">
        <v>3.35</v>
      </c>
      <c r="AT2997"/>
      <c r="AU2997"/>
      <c r="AV2997">
        <v>2</v>
      </c>
      <c r="AW2997"/>
      <c r="AX2997"/>
      <c r="AY2997"/>
      <c r="AZ2997"/>
      <c r="BA2997"/>
      <c r="BB2997"/>
      <c r="BC2997"/>
      <c r="BD2997"/>
      <c r="BE2997"/>
      <c r="BF2997"/>
      <c r="BG2997"/>
      <c r="BH2997"/>
      <c r="BI2997"/>
      <c r="BJ2997"/>
      <c r="BK2997"/>
      <c r="BL2997"/>
      <c r="BM2997"/>
      <c r="BN2997"/>
      <c r="BO2997"/>
      <c r="BP2997"/>
      <c r="BQ2997"/>
      <c r="BR2997" t="s">
        <v>67</v>
      </c>
      <c r="BS2997" s="1">
        <v>44826</v>
      </c>
      <c r="BT2997" t="s">
        <v>2508</v>
      </c>
      <c r="BU2997">
        <v>960</v>
      </c>
      <c r="BV2997" t="s">
        <v>60</v>
      </c>
      <c r="BW2997" t="s">
        <v>2508</v>
      </c>
      <c r="BX2997"/>
      <c r="BY2997"/>
      <c r="BZ2997"/>
    </row>
    <row r="2998" spans="1:78" s="6" customFormat="1" x14ac:dyDescent="0.2">
      <c r="A2998" t="s">
        <v>2535</v>
      </c>
      <c r="B2998"/>
      <c r="C2998" t="s">
        <v>1482</v>
      </c>
      <c r="D2998" t="s">
        <v>64</v>
      </c>
      <c r="E2998" t="s">
        <v>1062</v>
      </c>
      <c r="F2998" t="s">
        <v>1063</v>
      </c>
      <c r="G2998" t="s">
        <v>1062</v>
      </c>
      <c r="H2998" t="s">
        <v>1063</v>
      </c>
      <c r="I2998"/>
      <c r="J2998"/>
      <c r="K2998"/>
      <c r="L2998"/>
      <c r="M2998"/>
      <c r="N2998"/>
      <c r="O2998"/>
      <c r="P2998"/>
      <c r="Q2998"/>
      <c r="R2998"/>
      <c r="S2998"/>
      <c r="T2998"/>
      <c r="U2998"/>
      <c r="V2998"/>
      <c r="W2998"/>
      <c r="X2998"/>
      <c r="Y2998"/>
      <c r="Z2998"/>
      <c r="AA2998"/>
      <c r="AB2998"/>
      <c r="AC2998"/>
      <c r="AD2998"/>
      <c r="AE2998"/>
      <c r="AF2998"/>
      <c r="AG2998"/>
      <c r="AH2998"/>
      <c r="AI2998"/>
      <c r="AJ2998"/>
      <c r="AK2998"/>
      <c r="AL2998"/>
      <c r="AM2998"/>
      <c r="AN2998"/>
      <c r="AO2998"/>
      <c r="AP2998"/>
      <c r="AQ2998"/>
      <c r="AR2998"/>
      <c r="AS2998">
        <v>3.42</v>
      </c>
      <c r="AT2998"/>
      <c r="AU2998"/>
      <c r="AV2998">
        <v>1.68</v>
      </c>
      <c r="AW2998"/>
      <c r="AX2998"/>
      <c r="AY2998"/>
      <c r="AZ2998"/>
      <c r="BA2998"/>
      <c r="BB2998"/>
      <c r="BC2998"/>
      <c r="BD2998"/>
      <c r="BE2998"/>
      <c r="BF2998"/>
      <c r="BG2998"/>
      <c r="BH2998"/>
      <c r="BI2998"/>
      <c r="BJ2998"/>
      <c r="BK2998"/>
      <c r="BL2998"/>
      <c r="BM2998"/>
      <c r="BN2998"/>
      <c r="BO2998"/>
      <c r="BP2998"/>
      <c r="BQ2998"/>
      <c r="BR2998" t="s">
        <v>67</v>
      </c>
      <c r="BS2998" s="1">
        <v>44826</v>
      </c>
      <c r="BT2998" t="s">
        <v>2508</v>
      </c>
      <c r="BU2998">
        <v>960</v>
      </c>
      <c r="BV2998"/>
      <c r="BW2998"/>
      <c r="BX2998"/>
      <c r="BY2998"/>
      <c r="BZ2998"/>
    </row>
    <row r="2999" spans="1:78" s="6" customFormat="1" x14ac:dyDescent="0.2">
      <c r="A2999" t="s">
        <v>2536</v>
      </c>
      <c r="B2999"/>
      <c r="C2999" t="s">
        <v>1482</v>
      </c>
      <c r="D2999" t="s">
        <v>64</v>
      </c>
      <c r="E2999" t="s">
        <v>1062</v>
      </c>
      <c r="F2999" t="s">
        <v>1063</v>
      </c>
      <c r="G2999" t="s">
        <v>1062</v>
      </c>
      <c r="H2999" t="s">
        <v>1063</v>
      </c>
      <c r="I2999"/>
      <c r="J2999"/>
      <c r="K2999"/>
      <c r="L2999"/>
      <c r="M2999"/>
      <c r="N2999"/>
      <c r="O2999"/>
      <c r="P2999"/>
      <c r="Q2999"/>
      <c r="R2999"/>
      <c r="S2999"/>
      <c r="T2999"/>
      <c r="U2999"/>
      <c r="V2999"/>
      <c r="W2999"/>
      <c r="X2999"/>
      <c r="Y2999"/>
      <c r="Z2999"/>
      <c r="AA2999"/>
      <c r="AB2999"/>
      <c r="AC2999"/>
      <c r="AD2999"/>
      <c r="AE2999"/>
      <c r="AF2999"/>
      <c r="AG2999"/>
      <c r="AH2999"/>
      <c r="AI2999"/>
      <c r="AJ2999"/>
      <c r="AK2999"/>
      <c r="AL2999"/>
      <c r="AM2999"/>
      <c r="AN2999"/>
      <c r="AO2999"/>
      <c r="AP2999"/>
      <c r="AQ2999"/>
      <c r="AR2999"/>
      <c r="AS2999"/>
      <c r="AT2999"/>
      <c r="AU2999"/>
      <c r="AV2999"/>
      <c r="AW2999">
        <v>3.27</v>
      </c>
      <c r="AX2999">
        <v>2.0499999999999998</v>
      </c>
      <c r="AY2999">
        <v>2.12</v>
      </c>
      <c r="AZ2999">
        <v>2.12</v>
      </c>
      <c r="BA2999"/>
      <c r="BB2999"/>
      <c r="BC2999"/>
      <c r="BD2999"/>
      <c r="BE2999"/>
      <c r="BF2999"/>
      <c r="BG2999"/>
      <c r="BH2999"/>
      <c r="BI2999"/>
      <c r="BJ2999"/>
      <c r="BK2999"/>
      <c r="BL2999"/>
      <c r="BM2999"/>
      <c r="BN2999"/>
      <c r="BO2999"/>
      <c r="BP2999"/>
      <c r="BQ2999"/>
      <c r="BR2999" t="s">
        <v>67</v>
      </c>
      <c r="BS2999" s="1">
        <v>44826</v>
      </c>
      <c r="BT2999" t="s">
        <v>2508</v>
      </c>
      <c r="BU2999">
        <v>960</v>
      </c>
      <c r="BV2999"/>
      <c r="BW2999"/>
      <c r="BX2999"/>
      <c r="BY2999"/>
      <c r="BZ2999"/>
    </row>
    <row r="3000" spans="1:78" s="6" customFormat="1" x14ac:dyDescent="0.2">
      <c r="A3000" t="s">
        <v>2537</v>
      </c>
      <c r="B3000"/>
      <c r="C3000" t="s">
        <v>1482</v>
      </c>
      <c r="D3000" t="s">
        <v>64</v>
      </c>
      <c r="E3000" t="s">
        <v>1062</v>
      </c>
      <c r="F3000" t="s">
        <v>1063</v>
      </c>
      <c r="G3000" t="s">
        <v>1062</v>
      </c>
      <c r="H3000" t="s">
        <v>1063</v>
      </c>
      <c r="I3000"/>
      <c r="J3000"/>
      <c r="K3000"/>
      <c r="L3000"/>
      <c r="M3000"/>
      <c r="N3000"/>
      <c r="O3000"/>
      <c r="P3000"/>
      <c r="Q3000"/>
      <c r="R3000"/>
      <c r="S3000"/>
      <c r="T3000"/>
      <c r="U3000"/>
      <c r="V3000"/>
      <c r="W3000"/>
      <c r="X3000"/>
      <c r="Y3000"/>
      <c r="Z3000"/>
      <c r="AA3000"/>
      <c r="AB3000"/>
      <c r="AC3000"/>
      <c r="AD3000"/>
      <c r="AE3000"/>
      <c r="AF3000"/>
      <c r="AG3000"/>
      <c r="AH3000"/>
      <c r="AI3000"/>
      <c r="AJ3000"/>
      <c r="AK3000"/>
      <c r="AL3000"/>
      <c r="AM3000"/>
      <c r="AN3000"/>
      <c r="AO3000"/>
      <c r="AP3000"/>
      <c r="AQ3000"/>
      <c r="AR3000"/>
      <c r="AS3000"/>
      <c r="AT3000"/>
      <c r="AU3000"/>
      <c r="AV3000"/>
      <c r="AW3000"/>
      <c r="AX3000"/>
      <c r="AY3000"/>
      <c r="AZ3000"/>
      <c r="BA3000">
        <v>3.62</v>
      </c>
      <c r="BB3000">
        <v>2.85</v>
      </c>
      <c r="BC3000">
        <v>2.54</v>
      </c>
      <c r="BD3000">
        <v>2.85</v>
      </c>
      <c r="BE3000"/>
      <c r="BF3000"/>
      <c r="BG3000"/>
      <c r="BH3000"/>
      <c r="BI3000"/>
      <c r="BJ3000"/>
      <c r="BK3000"/>
      <c r="BL3000"/>
      <c r="BM3000"/>
      <c r="BN3000"/>
      <c r="BO3000"/>
      <c r="BP3000"/>
      <c r="BQ3000"/>
      <c r="BR3000" t="s">
        <v>67</v>
      </c>
      <c r="BS3000" s="1">
        <v>44826</v>
      </c>
      <c r="BT3000" t="s">
        <v>2508</v>
      </c>
      <c r="BU3000">
        <v>960</v>
      </c>
      <c r="BV3000" t="s">
        <v>60</v>
      </c>
      <c r="BW3000" t="s">
        <v>2508</v>
      </c>
      <c r="BX3000"/>
      <c r="BY3000"/>
      <c r="BZ3000"/>
    </row>
    <row r="3001" spans="1:78" s="6" customFormat="1" x14ac:dyDescent="0.2">
      <c r="A3001" t="s">
        <v>2538</v>
      </c>
      <c r="B3001"/>
      <c r="C3001" t="s">
        <v>1482</v>
      </c>
      <c r="D3001" t="s">
        <v>64</v>
      </c>
      <c r="E3001" t="s">
        <v>1062</v>
      </c>
      <c r="F3001" t="s">
        <v>1063</v>
      </c>
      <c r="G3001" t="s">
        <v>1062</v>
      </c>
      <c r="H3001" t="s">
        <v>1063</v>
      </c>
      <c r="I3001"/>
      <c r="J3001"/>
      <c r="K3001"/>
      <c r="L3001"/>
      <c r="M3001"/>
      <c r="N3001"/>
      <c r="O3001"/>
      <c r="P3001"/>
      <c r="Q3001"/>
      <c r="R3001"/>
      <c r="S3001"/>
      <c r="T3001"/>
      <c r="U3001"/>
      <c r="V3001"/>
      <c r="W3001"/>
      <c r="X3001"/>
      <c r="Y3001"/>
      <c r="Z3001"/>
      <c r="AA3001"/>
      <c r="AB3001"/>
      <c r="AC3001"/>
      <c r="AD3001"/>
      <c r="AE3001"/>
      <c r="AF3001"/>
      <c r="AG3001"/>
      <c r="AH3001"/>
      <c r="AI3001"/>
      <c r="AJ3001"/>
      <c r="AK3001"/>
      <c r="AL3001"/>
      <c r="AM3001"/>
      <c r="AN3001"/>
      <c r="AO3001"/>
      <c r="AP3001"/>
      <c r="AQ3001"/>
      <c r="AR3001"/>
      <c r="AS3001"/>
      <c r="AT3001"/>
      <c r="AU3001"/>
      <c r="AV3001"/>
      <c r="AW3001"/>
      <c r="AX3001"/>
      <c r="AY3001"/>
      <c r="AZ3001"/>
      <c r="BA3001">
        <v>3.64</v>
      </c>
      <c r="BB3001">
        <v>2.6</v>
      </c>
      <c r="BC3001">
        <v>2.54</v>
      </c>
      <c r="BD3001">
        <v>2.6</v>
      </c>
      <c r="BE3001"/>
      <c r="BF3001"/>
      <c r="BG3001"/>
      <c r="BH3001"/>
      <c r="BI3001"/>
      <c r="BJ3001"/>
      <c r="BK3001"/>
      <c r="BL3001"/>
      <c r="BM3001"/>
      <c r="BN3001"/>
      <c r="BO3001"/>
      <c r="BP3001"/>
      <c r="BQ3001"/>
      <c r="BR3001" t="s">
        <v>67</v>
      </c>
      <c r="BS3001" s="1">
        <v>44826</v>
      </c>
      <c r="BT3001" t="s">
        <v>2508</v>
      </c>
      <c r="BU3001">
        <v>960</v>
      </c>
      <c r="BV3001"/>
      <c r="BW3001"/>
      <c r="BX3001"/>
      <c r="BY3001"/>
      <c r="BZ3001"/>
    </row>
    <row r="3002" spans="1:78" s="6" customFormat="1" x14ac:dyDescent="0.2">
      <c r="A3002" t="s">
        <v>2539</v>
      </c>
      <c r="B3002"/>
      <c r="C3002" t="s">
        <v>1482</v>
      </c>
      <c r="D3002" t="s">
        <v>64</v>
      </c>
      <c r="E3002" t="s">
        <v>1062</v>
      </c>
      <c r="F3002" t="s">
        <v>1063</v>
      </c>
      <c r="G3002" t="s">
        <v>1062</v>
      </c>
      <c r="H3002" t="s">
        <v>1063</v>
      </c>
      <c r="I3002"/>
      <c r="J3002"/>
      <c r="K3002"/>
      <c r="L3002"/>
      <c r="M3002"/>
      <c r="N3002"/>
      <c r="O3002"/>
      <c r="P3002"/>
      <c r="Q3002"/>
      <c r="R3002"/>
      <c r="S3002"/>
      <c r="T3002"/>
      <c r="U3002"/>
      <c r="V3002"/>
      <c r="W3002"/>
      <c r="X3002"/>
      <c r="Y3002"/>
      <c r="Z3002"/>
      <c r="AA3002"/>
      <c r="AB3002"/>
      <c r="AC3002"/>
      <c r="AD3002"/>
      <c r="AE3002"/>
      <c r="AF3002"/>
      <c r="AG3002"/>
      <c r="AH3002"/>
      <c r="AI3002"/>
      <c r="AJ3002"/>
      <c r="AK3002"/>
      <c r="AL3002"/>
      <c r="AM3002"/>
      <c r="AN3002"/>
      <c r="AO3002"/>
      <c r="AP3002"/>
      <c r="AQ3002"/>
      <c r="AR3002"/>
      <c r="AS3002"/>
      <c r="AT3002"/>
      <c r="AU3002"/>
      <c r="AV3002"/>
      <c r="AW3002"/>
      <c r="AX3002"/>
      <c r="AY3002"/>
      <c r="AZ3002"/>
      <c r="BA3002"/>
      <c r="BB3002"/>
      <c r="BC3002"/>
      <c r="BD3002"/>
      <c r="BE3002"/>
      <c r="BF3002"/>
      <c r="BG3002">
        <v>1.94</v>
      </c>
      <c r="BH3002">
        <v>1.94</v>
      </c>
      <c r="BI3002"/>
      <c r="BJ3002"/>
      <c r="BK3002"/>
      <c r="BL3002"/>
      <c r="BM3002"/>
      <c r="BN3002"/>
      <c r="BO3002"/>
      <c r="BP3002"/>
      <c r="BQ3002"/>
      <c r="BR3002" t="s">
        <v>67</v>
      </c>
      <c r="BS3002" s="1">
        <v>44826</v>
      </c>
      <c r="BT3002" t="s">
        <v>2508</v>
      </c>
      <c r="BU3002">
        <v>960</v>
      </c>
      <c r="BV3002"/>
      <c r="BW3002"/>
      <c r="BX3002"/>
      <c r="BY3002"/>
      <c r="BZ3002"/>
    </row>
    <row r="3003" spans="1:78" s="6" customFormat="1" x14ac:dyDescent="0.2">
      <c r="A3003" t="s">
        <v>2528</v>
      </c>
      <c r="B3003"/>
      <c r="C3003" t="s">
        <v>1482</v>
      </c>
      <c r="D3003" t="s">
        <v>64</v>
      </c>
      <c r="E3003" t="s">
        <v>1062</v>
      </c>
      <c r="F3003" t="s">
        <v>1063</v>
      </c>
      <c r="G3003" t="s">
        <v>1062</v>
      </c>
      <c r="H3003" t="s">
        <v>1063</v>
      </c>
      <c r="I3003"/>
      <c r="J3003"/>
      <c r="K3003"/>
      <c r="L3003"/>
      <c r="M3003"/>
      <c r="N3003"/>
      <c r="O3003"/>
      <c r="P3003"/>
      <c r="Q3003"/>
      <c r="R3003"/>
      <c r="S3003"/>
      <c r="T3003"/>
      <c r="U3003"/>
      <c r="V3003"/>
      <c r="W3003"/>
      <c r="X3003"/>
      <c r="Y3003">
        <v>2.95</v>
      </c>
      <c r="Z3003">
        <v>3.3</v>
      </c>
      <c r="AA3003">
        <v>3.6</v>
      </c>
      <c r="AB3003">
        <v>3.6</v>
      </c>
      <c r="AC3003"/>
      <c r="AD3003"/>
      <c r="AE3003"/>
      <c r="AF3003"/>
      <c r="AG3003"/>
      <c r="AH3003"/>
      <c r="AI3003"/>
      <c r="AJ3003"/>
      <c r="AK3003"/>
      <c r="AL3003"/>
      <c r="AM3003"/>
      <c r="AN3003"/>
      <c r="AO3003"/>
      <c r="AP3003"/>
      <c r="AQ3003"/>
      <c r="AR3003"/>
      <c r="AS3003"/>
      <c r="AT3003"/>
      <c r="AU3003"/>
      <c r="AV3003"/>
      <c r="AW3003"/>
      <c r="AX3003"/>
      <c r="AY3003"/>
      <c r="AZ3003"/>
      <c r="BA3003"/>
      <c r="BB3003"/>
      <c r="BC3003"/>
      <c r="BD3003"/>
      <c r="BE3003"/>
      <c r="BF3003"/>
      <c r="BG3003"/>
      <c r="BH3003"/>
      <c r="BI3003"/>
      <c r="BJ3003"/>
      <c r="BK3003"/>
      <c r="BL3003"/>
      <c r="BM3003"/>
      <c r="BN3003"/>
      <c r="BO3003"/>
      <c r="BP3003"/>
      <c r="BQ3003" t="s">
        <v>2389</v>
      </c>
      <c r="BR3003" t="s">
        <v>67</v>
      </c>
      <c r="BS3003" s="1">
        <v>44826</v>
      </c>
      <c r="BT3003" t="s">
        <v>2508</v>
      </c>
      <c r="BU3003">
        <v>960</v>
      </c>
      <c r="BV3003" t="s">
        <v>60</v>
      </c>
      <c r="BW3003" s="9" t="s">
        <v>2508</v>
      </c>
      <c r="BX3003"/>
      <c r="BY3003"/>
      <c r="BZ3003"/>
    </row>
    <row r="3004" spans="1:78" s="6" customFormat="1" x14ac:dyDescent="0.2">
      <c r="A3004" s="2" t="s">
        <v>2529</v>
      </c>
      <c r="B3004" s="2"/>
      <c r="C3004" s="2" t="s">
        <v>1482</v>
      </c>
      <c r="D3004" s="2" t="s">
        <v>64</v>
      </c>
      <c r="E3004" s="2" t="s">
        <v>1062</v>
      </c>
      <c r="F3004" s="2" t="s">
        <v>1063</v>
      </c>
      <c r="G3004" s="2" t="s">
        <v>1062</v>
      </c>
      <c r="H3004" s="2" t="s">
        <v>1063</v>
      </c>
      <c r="I3004" s="2"/>
      <c r="J3004" s="2"/>
      <c r="K3004" s="2"/>
      <c r="L3004" s="2"/>
      <c r="M3004" s="2"/>
      <c r="N3004" s="2"/>
      <c r="O3004" s="2"/>
      <c r="P3004" s="2"/>
      <c r="Q3004" s="2"/>
      <c r="R3004" s="2"/>
      <c r="S3004" s="2"/>
      <c r="T3004" s="2"/>
      <c r="U3004" s="2"/>
      <c r="V3004" s="2"/>
      <c r="W3004" s="2"/>
      <c r="X3004" s="2"/>
      <c r="Y3004" s="2"/>
      <c r="Z3004" s="2"/>
      <c r="AA3004" s="2"/>
      <c r="AB3004" s="2"/>
      <c r="AC3004" s="2"/>
      <c r="AD3004" s="2"/>
      <c r="AE3004" s="2"/>
      <c r="AF3004" s="2"/>
      <c r="AG3004" s="2"/>
      <c r="AH3004" s="2"/>
      <c r="AI3004" s="2"/>
      <c r="AJ3004" s="2"/>
      <c r="AK3004" s="2"/>
      <c r="AL3004" s="2"/>
      <c r="AM3004" s="2"/>
      <c r="AN3004" s="2"/>
      <c r="AO3004" s="2"/>
      <c r="AP3004" s="2"/>
      <c r="AQ3004" s="2"/>
      <c r="AR3004" s="2"/>
      <c r="AS3004" s="2"/>
      <c r="AT3004" s="2"/>
      <c r="AU3004" s="2"/>
      <c r="AV3004" s="2"/>
      <c r="AW3004" s="2"/>
      <c r="AX3004" s="2"/>
      <c r="AY3004" s="2"/>
      <c r="AZ3004" s="2"/>
      <c r="BA3004" s="2"/>
      <c r="BB3004" s="2"/>
      <c r="BC3004" s="2"/>
      <c r="BD3004" s="2"/>
      <c r="BE3004" s="2"/>
      <c r="BF3004" s="2"/>
      <c r="BG3004" s="2"/>
      <c r="BH3004" s="2"/>
      <c r="BI3004" s="2"/>
      <c r="BJ3004" s="2"/>
      <c r="BK3004" s="2"/>
      <c r="BL3004" s="2"/>
      <c r="BM3004" s="2"/>
      <c r="BN3004" s="2"/>
      <c r="BO3004" s="2"/>
      <c r="BP3004" s="2"/>
      <c r="BQ3004" s="2" t="s">
        <v>2491</v>
      </c>
      <c r="BR3004" s="2" t="s">
        <v>67</v>
      </c>
      <c r="BS3004" s="3">
        <v>44826</v>
      </c>
      <c r="BT3004" s="2" t="s">
        <v>2508</v>
      </c>
      <c r="BU3004" s="2">
        <v>960</v>
      </c>
      <c r="BV3004" s="2" t="s">
        <v>60</v>
      </c>
      <c r="BW3004" s="2" t="s">
        <v>2508</v>
      </c>
      <c r="BX3004"/>
      <c r="BY3004"/>
      <c r="BZ3004"/>
    </row>
    <row r="3005" spans="1:78" s="6" customFormat="1" x14ac:dyDescent="0.2">
      <c r="A3005" t="s">
        <v>2530</v>
      </c>
      <c r="B3005"/>
      <c r="C3005" t="s">
        <v>1482</v>
      </c>
      <c r="D3005" t="s">
        <v>64</v>
      </c>
      <c r="E3005" t="s">
        <v>1062</v>
      </c>
      <c r="F3005" t="s">
        <v>1063</v>
      </c>
      <c r="G3005" t="s">
        <v>1062</v>
      </c>
      <c r="H3005" t="s">
        <v>1063</v>
      </c>
      <c r="I3005"/>
      <c r="J3005"/>
      <c r="K3005"/>
      <c r="L3005"/>
      <c r="M3005"/>
      <c r="N3005"/>
      <c r="O3005"/>
      <c r="P3005"/>
      <c r="Q3005"/>
      <c r="R3005"/>
      <c r="S3005"/>
      <c r="T3005"/>
      <c r="U3005"/>
      <c r="V3005"/>
      <c r="W3005"/>
      <c r="X3005"/>
      <c r="Y3005"/>
      <c r="Z3005"/>
      <c r="AA3005"/>
      <c r="AB3005"/>
      <c r="AC3005">
        <v>3.43</v>
      </c>
      <c r="AD3005">
        <v>4.1500000000000004</v>
      </c>
      <c r="AE3005">
        <v>4.5</v>
      </c>
      <c r="AF3005">
        <v>4.1500000000000004</v>
      </c>
      <c r="AG3005"/>
      <c r="AH3005"/>
      <c r="AI3005"/>
      <c r="AJ3005"/>
      <c r="AK3005"/>
      <c r="AL3005"/>
      <c r="AM3005"/>
      <c r="AN3005"/>
      <c r="AO3005"/>
      <c r="AP3005"/>
      <c r="AQ3005"/>
      <c r="AR3005"/>
      <c r="AS3005"/>
      <c r="AT3005"/>
      <c r="AU3005"/>
      <c r="AV3005"/>
      <c r="AW3005"/>
      <c r="AX3005"/>
      <c r="AY3005"/>
      <c r="AZ3005"/>
      <c r="BA3005"/>
      <c r="BB3005"/>
      <c r="BC3005"/>
      <c r="BD3005"/>
      <c r="BE3005"/>
      <c r="BF3005"/>
      <c r="BG3005"/>
      <c r="BH3005"/>
      <c r="BI3005"/>
      <c r="BJ3005"/>
      <c r="BK3005"/>
      <c r="BL3005"/>
      <c r="BM3005"/>
      <c r="BN3005"/>
      <c r="BO3005"/>
      <c r="BP3005"/>
      <c r="BQ3005"/>
      <c r="BR3005" t="s">
        <v>67</v>
      </c>
      <c r="BS3005" s="1">
        <v>44826</v>
      </c>
      <c r="BT3005" t="s">
        <v>2508</v>
      </c>
      <c r="BU3005">
        <v>960</v>
      </c>
      <c r="BV3005"/>
      <c r="BW3005"/>
      <c r="BX3005"/>
      <c r="BY3005"/>
      <c r="BZ3005"/>
    </row>
    <row r="3006" spans="1:78" s="6" customFormat="1" x14ac:dyDescent="0.2">
      <c r="A3006" t="s">
        <v>2532</v>
      </c>
      <c r="B3006"/>
      <c r="C3006" t="s">
        <v>1482</v>
      </c>
      <c r="D3006" t="s">
        <v>64</v>
      </c>
      <c r="E3006" t="s">
        <v>1062</v>
      </c>
      <c r="F3006" t="s">
        <v>1063</v>
      </c>
      <c r="G3006" t="s">
        <v>1062</v>
      </c>
      <c r="H3006" t="s">
        <v>1063</v>
      </c>
      <c r="I3006"/>
      <c r="J3006"/>
      <c r="K3006"/>
      <c r="L3006"/>
      <c r="M3006"/>
      <c r="N3006"/>
      <c r="O3006"/>
      <c r="P3006"/>
      <c r="Q3006"/>
      <c r="R3006"/>
      <c r="S3006"/>
      <c r="T3006"/>
      <c r="U3006"/>
      <c r="V3006"/>
      <c r="W3006"/>
      <c r="X3006"/>
      <c r="Y3006"/>
      <c r="Z3006"/>
      <c r="AA3006"/>
      <c r="AB3006"/>
      <c r="AC3006"/>
      <c r="AD3006"/>
      <c r="AE3006"/>
      <c r="AF3006"/>
      <c r="AG3006">
        <v>3.08</v>
      </c>
      <c r="AH3006">
        <v>4.82</v>
      </c>
      <c r="AI3006">
        <v>4.13</v>
      </c>
      <c r="AJ3006">
        <v>4.82</v>
      </c>
      <c r="AK3006"/>
      <c r="AL3006"/>
      <c r="AM3006"/>
      <c r="AN3006"/>
      <c r="AO3006"/>
      <c r="AP3006"/>
      <c r="AQ3006"/>
      <c r="AR3006"/>
      <c r="AS3006"/>
      <c r="AT3006"/>
      <c r="AU3006"/>
      <c r="AV3006"/>
      <c r="AW3006"/>
      <c r="AX3006"/>
      <c r="AY3006"/>
      <c r="AZ3006"/>
      <c r="BA3006"/>
      <c r="BB3006"/>
      <c r="BC3006"/>
      <c r="BD3006"/>
      <c r="BE3006"/>
      <c r="BF3006"/>
      <c r="BG3006"/>
      <c r="BH3006"/>
      <c r="BI3006"/>
      <c r="BJ3006"/>
      <c r="BK3006"/>
      <c r="BL3006"/>
      <c r="BM3006"/>
      <c r="BN3006"/>
      <c r="BO3006"/>
      <c r="BP3006"/>
      <c r="BQ3006"/>
      <c r="BR3006" t="s">
        <v>67</v>
      </c>
      <c r="BS3006" s="1">
        <v>44826</v>
      </c>
      <c r="BT3006" t="s">
        <v>2508</v>
      </c>
      <c r="BU3006">
        <v>960</v>
      </c>
      <c r="BV3006" t="s">
        <v>60</v>
      </c>
      <c r="BW3006" t="s">
        <v>2508</v>
      </c>
      <c r="BX3006"/>
      <c r="BY3006"/>
      <c r="BZ3006"/>
    </row>
    <row r="3007" spans="1:78" s="6" customFormat="1" x14ac:dyDescent="0.2">
      <c r="A3007" t="s">
        <v>2531</v>
      </c>
      <c r="B3007"/>
      <c r="C3007" t="s">
        <v>1482</v>
      </c>
      <c r="D3007" t="s">
        <v>64</v>
      </c>
      <c r="E3007" t="s">
        <v>1062</v>
      </c>
      <c r="F3007" t="s">
        <v>1063</v>
      </c>
      <c r="G3007" t="s">
        <v>1062</v>
      </c>
      <c r="H3007" t="s">
        <v>1063</v>
      </c>
      <c r="I3007"/>
      <c r="J3007"/>
      <c r="K3007"/>
      <c r="L3007"/>
      <c r="M3007"/>
      <c r="N3007"/>
      <c r="O3007"/>
      <c r="P3007"/>
      <c r="Q3007"/>
      <c r="R3007"/>
      <c r="S3007"/>
      <c r="T3007"/>
      <c r="U3007"/>
      <c r="V3007"/>
      <c r="W3007"/>
      <c r="X3007"/>
      <c r="Y3007"/>
      <c r="Z3007"/>
      <c r="AA3007"/>
      <c r="AB3007"/>
      <c r="AC3007">
        <v>3.22</v>
      </c>
      <c r="AD3007"/>
      <c r="AE3007"/>
      <c r="AF3007">
        <v>4.57</v>
      </c>
      <c r="AG3007"/>
      <c r="AH3007"/>
      <c r="AI3007"/>
      <c r="AJ3007"/>
      <c r="AK3007"/>
      <c r="AL3007"/>
      <c r="AM3007"/>
      <c r="AN3007"/>
      <c r="AO3007"/>
      <c r="AP3007"/>
      <c r="AQ3007"/>
      <c r="AR3007"/>
      <c r="AS3007"/>
      <c r="AT3007"/>
      <c r="AU3007"/>
      <c r="AV3007"/>
      <c r="AW3007"/>
      <c r="AX3007"/>
      <c r="AY3007"/>
      <c r="AZ3007"/>
      <c r="BA3007"/>
      <c r="BB3007"/>
      <c r="BC3007"/>
      <c r="BD3007"/>
      <c r="BE3007"/>
      <c r="BF3007"/>
      <c r="BG3007"/>
      <c r="BH3007"/>
      <c r="BI3007"/>
      <c r="BJ3007"/>
      <c r="BK3007"/>
      <c r="BL3007"/>
      <c r="BM3007"/>
      <c r="BN3007"/>
      <c r="BO3007"/>
      <c r="BP3007"/>
      <c r="BQ3007"/>
      <c r="BR3007" t="s">
        <v>67</v>
      </c>
      <c r="BS3007" s="1">
        <v>44826</v>
      </c>
      <c r="BT3007" t="s">
        <v>2508</v>
      </c>
      <c r="BU3007">
        <v>960</v>
      </c>
      <c r="BV3007" t="s">
        <v>60</v>
      </c>
      <c r="BW3007" t="s">
        <v>2508</v>
      </c>
      <c r="BX3007"/>
      <c r="BY3007"/>
      <c r="BZ3007"/>
    </row>
    <row r="3008" spans="1:78" s="6" customFormat="1" x14ac:dyDescent="0.2">
      <c r="A3008" t="s">
        <v>1068</v>
      </c>
      <c r="B3008"/>
      <c r="C3008" t="s">
        <v>1482</v>
      </c>
      <c r="D3008" t="s">
        <v>64</v>
      </c>
      <c r="E3008" t="s">
        <v>1062</v>
      </c>
      <c r="F3008" t="s">
        <v>1063</v>
      </c>
      <c r="G3008" t="s">
        <v>1062</v>
      </c>
      <c r="H3008" t="s">
        <v>1063</v>
      </c>
      <c r="I3008"/>
      <c r="J3008"/>
      <c r="K3008"/>
      <c r="L3008" t="s">
        <v>919</v>
      </c>
      <c r="M3008"/>
      <c r="N3008"/>
      <c r="O3008"/>
      <c r="P3008"/>
      <c r="Q3008"/>
      <c r="R3008"/>
      <c r="S3008"/>
      <c r="T3008"/>
      <c r="U3008"/>
      <c r="V3008"/>
      <c r="W3008"/>
      <c r="X3008"/>
      <c r="Y3008"/>
      <c r="Z3008"/>
      <c r="AA3008"/>
      <c r="AB3008"/>
      <c r="AC3008"/>
      <c r="AD3008"/>
      <c r="AE3008"/>
      <c r="AF3008"/>
      <c r="AG3008"/>
      <c r="AH3008"/>
      <c r="AI3008"/>
      <c r="AJ3008"/>
      <c r="AK3008"/>
      <c r="AL3008"/>
      <c r="AM3008"/>
      <c r="AN3008"/>
      <c r="AO3008"/>
      <c r="AP3008"/>
      <c r="AQ3008"/>
      <c r="AR3008"/>
      <c r="AS3008"/>
      <c r="AT3008"/>
      <c r="AU3008"/>
      <c r="AV3008"/>
      <c r="AW3008"/>
      <c r="AX3008"/>
      <c r="AY3008"/>
      <c r="AZ3008"/>
      <c r="BA3008">
        <v>3.64</v>
      </c>
      <c r="BB3008">
        <v>2.68</v>
      </c>
      <c r="BC3008">
        <v>2.73</v>
      </c>
      <c r="BD3008">
        <v>2.73</v>
      </c>
      <c r="BE3008"/>
      <c r="BF3008"/>
      <c r="BG3008"/>
      <c r="BH3008"/>
      <c r="BI3008"/>
      <c r="BJ3008"/>
      <c r="BK3008"/>
      <c r="BL3008"/>
      <c r="BM3008"/>
      <c r="BN3008"/>
      <c r="BO3008"/>
      <c r="BP3008"/>
      <c r="BQ3008"/>
      <c r="BR3008" t="s">
        <v>67</v>
      </c>
      <c r="BS3008"/>
      <c r="BT3008" t="s">
        <v>285</v>
      </c>
      <c r="BU3008">
        <v>2255</v>
      </c>
      <c r="BV3008"/>
      <c r="BW3008"/>
      <c r="BX3008"/>
      <c r="BY3008"/>
      <c r="BZ3008"/>
    </row>
    <row r="3009" spans="1:78" s="6" customFormat="1" x14ac:dyDescent="0.2">
      <c r="A3009" t="s">
        <v>1068</v>
      </c>
      <c r="B3009"/>
      <c r="C3009" t="s">
        <v>1482</v>
      </c>
      <c r="D3009" t="s">
        <v>64</v>
      </c>
      <c r="E3009" t="s">
        <v>1062</v>
      </c>
      <c r="F3009" t="s">
        <v>1063</v>
      </c>
      <c r="G3009" t="s">
        <v>1062</v>
      </c>
      <c r="H3009" t="s">
        <v>1063</v>
      </c>
      <c r="I3009"/>
      <c r="J3009"/>
      <c r="K3009"/>
      <c r="L3009" t="s">
        <v>919</v>
      </c>
      <c r="M3009"/>
      <c r="N3009"/>
      <c r="O3009"/>
      <c r="P3009"/>
      <c r="Q3009"/>
      <c r="R3009"/>
      <c r="S3009"/>
      <c r="T3009"/>
      <c r="U3009"/>
      <c r="V3009"/>
      <c r="W3009"/>
      <c r="X3009"/>
      <c r="Y3009"/>
      <c r="Z3009"/>
      <c r="AA3009"/>
      <c r="AB3009"/>
      <c r="AC3009"/>
      <c r="AD3009"/>
      <c r="AE3009"/>
      <c r="AF3009"/>
      <c r="AG3009"/>
      <c r="AH3009"/>
      <c r="AI3009"/>
      <c r="AJ3009"/>
      <c r="AK3009"/>
      <c r="AL3009"/>
      <c r="AM3009"/>
      <c r="AN3009"/>
      <c r="AO3009"/>
      <c r="AP3009"/>
      <c r="AQ3009"/>
      <c r="AR3009"/>
      <c r="AS3009"/>
      <c r="AT3009"/>
      <c r="AU3009"/>
      <c r="AV3009"/>
      <c r="AW3009"/>
      <c r="AX3009"/>
      <c r="AY3009"/>
      <c r="AZ3009"/>
      <c r="BA3009"/>
      <c r="BB3009"/>
      <c r="BC3009"/>
      <c r="BD3009"/>
      <c r="BE3009">
        <v>4.1399999999999997</v>
      </c>
      <c r="BF3009">
        <v>2.44</v>
      </c>
      <c r="BG3009">
        <v>2</v>
      </c>
      <c r="BH3009">
        <v>2.44</v>
      </c>
      <c r="BI3009"/>
      <c r="BJ3009"/>
      <c r="BK3009"/>
      <c r="BL3009"/>
      <c r="BM3009"/>
      <c r="BN3009"/>
      <c r="BO3009"/>
      <c r="BP3009"/>
      <c r="BQ3009"/>
      <c r="BR3009" t="s">
        <v>67</v>
      </c>
      <c r="BS3009"/>
      <c r="BT3009" t="s">
        <v>285</v>
      </c>
      <c r="BU3009">
        <v>2255</v>
      </c>
      <c r="BV3009"/>
      <c r="BW3009"/>
      <c r="BX3009"/>
      <c r="BY3009"/>
      <c r="BZ3009"/>
    </row>
    <row r="3010" spans="1:78" s="6" customFormat="1" x14ac:dyDescent="0.2">
      <c r="A3010" t="s">
        <v>1069</v>
      </c>
      <c r="B3010"/>
      <c r="C3010" t="s">
        <v>1482</v>
      </c>
      <c r="D3010" t="s">
        <v>64</v>
      </c>
      <c r="E3010" t="s">
        <v>1062</v>
      </c>
      <c r="F3010" t="s">
        <v>1063</v>
      </c>
      <c r="G3010" t="s">
        <v>1062</v>
      </c>
      <c r="H3010" t="s">
        <v>1063</v>
      </c>
      <c r="I3010"/>
      <c r="J3010"/>
      <c r="K3010"/>
      <c r="L3010" t="s">
        <v>1070</v>
      </c>
      <c r="M3010"/>
      <c r="N3010"/>
      <c r="O3010"/>
      <c r="P3010"/>
      <c r="Q3010"/>
      <c r="R3010"/>
      <c r="S3010"/>
      <c r="T3010"/>
      <c r="U3010"/>
      <c r="V3010"/>
      <c r="W3010"/>
      <c r="X3010"/>
      <c r="Y3010"/>
      <c r="Z3010"/>
      <c r="AA3010"/>
      <c r="AB3010"/>
      <c r="AC3010"/>
      <c r="AD3010"/>
      <c r="AE3010"/>
      <c r="AF3010"/>
      <c r="AG3010"/>
      <c r="AH3010"/>
      <c r="AI3010"/>
      <c r="AJ3010"/>
      <c r="AK3010"/>
      <c r="AL3010"/>
      <c r="AM3010"/>
      <c r="AN3010"/>
      <c r="AO3010"/>
      <c r="AP3010"/>
      <c r="AQ3010"/>
      <c r="AR3010"/>
      <c r="AS3010"/>
      <c r="AT3010"/>
      <c r="AU3010"/>
      <c r="AV3010"/>
      <c r="AW3010">
        <v>3.18</v>
      </c>
      <c r="AX3010">
        <v>2.2400000000000002</v>
      </c>
      <c r="AY3010">
        <v>2.2799999999999998</v>
      </c>
      <c r="AZ3010">
        <v>2.2799999999999998</v>
      </c>
      <c r="BA3010"/>
      <c r="BB3010"/>
      <c r="BC3010"/>
      <c r="BD3010"/>
      <c r="BE3010"/>
      <c r="BF3010"/>
      <c r="BG3010"/>
      <c r="BH3010"/>
      <c r="BI3010"/>
      <c r="BJ3010"/>
      <c r="BK3010"/>
      <c r="BL3010"/>
      <c r="BM3010"/>
      <c r="BN3010"/>
      <c r="BO3010"/>
      <c r="BP3010"/>
      <c r="BQ3010"/>
      <c r="BR3010" t="s">
        <v>67</v>
      </c>
      <c r="BS3010"/>
      <c r="BT3010" t="s">
        <v>285</v>
      </c>
      <c r="BU3010">
        <v>2255</v>
      </c>
      <c r="BV3010"/>
      <c r="BW3010"/>
      <c r="BX3010"/>
      <c r="BY3010"/>
      <c r="BZ3010"/>
    </row>
    <row r="3011" spans="1:78" s="6" customFormat="1" x14ac:dyDescent="0.2">
      <c r="A3011" t="s">
        <v>1069</v>
      </c>
      <c r="B3011"/>
      <c r="C3011" t="s">
        <v>1482</v>
      </c>
      <c r="D3011" t="s">
        <v>64</v>
      </c>
      <c r="E3011" t="s">
        <v>1062</v>
      </c>
      <c r="F3011" t="s">
        <v>1063</v>
      </c>
      <c r="G3011" t="s">
        <v>1062</v>
      </c>
      <c r="H3011" t="s">
        <v>1063</v>
      </c>
      <c r="I3011"/>
      <c r="J3011"/>
      <c r="K3011"/>
      <c r="L3011" t="s">
        <v>1070</v>
      </c>
      <c r="M3011"/>
      <c r="N3011"/>
      <c r="O3011"/>
      <c r="P3011"/>
      <c r="Q3011"/>
      <c r="R3011"/>
      <c r="S3011"/>
      <c r="T3011"/>
      <c r="U3011"/>
      <c r="V3011"/>
      <c r="W3011"/>
      <c r="X3011"/>
      <c r="Y3011"/>
      <c r="Z3011"/>
      <c r="AA3011"/>
      <c r="AB3011"/>
      <c r="AC3011"/>
      <c r="AD3011"/>
      <c r="AE3011"/>
      <c r="AF3011"/>
      <c r="AG3011"/>
      <c r="AH3011"/>
      <c r="AI3011"/>
      <c r="AJ3011"/>
      <c r="AK3011"/>
      <c r="AL3011"/>
      <c r="AM3011"/>
      <c r="AN3011"/>
      <c r="AO3011"/>
      <c r="AP3011"/>
      <c r="AQ3011"/>
      <c r="AR3011"/>
      <c r="AS3011"/>
      <c r="AT3011"/>
      <c r="AU3011"/>
      <c r="AV3011"/>
      <c r="AW3011"/>
      <c r="AX3011"/>
      <c r="AY3011"/>
      <c r="AZ3011"/>
      <c r="BA3011">
        <v>3.4</v>
      </c>
      <c r="BB3011">
        <v>2.68</v>
      </c>
      <c r="BC3011">
        <v>2.5499999999999998</v>
      </c>
      <c r="BD3011">
        <v>2.68</v>
      </c>
      <c r="BE3011"/>
      <c r="BF3011"/>
      <c r="BG3011"/>
      <c r="BH3011"/>
      <c r="BI3011"/>
      <c r="BJ3011"/>
      <c r="BK3011"/>
      <c r="BL3011"/>
      <c r="BM3011"/>
      <c r="BN3011"/>
      <c r="BO3011"/>
      <c r="BP3011"/>
      <c r="BQ3011"/>
      <c r="BR3011" t="s">
        <v>67</v>
      </c>
      <c r="BS3011"/>
      <c r="BT3011" t="s">
        <v>285</v>
      </c>
      <c r="BU3011">
        <v>2255</v>
      </c>
      <c r="BV3011"/>
      <c r="BW3011"/>
      <c r="BX3011"/>
      <c r="BY3011"/>
      <c r="BZ3011"/>
    </row>
    <row r="3012" spans="1:78" s="6" customFormat="1" x14ac:dyDescent="0.2">
      <c r="A3012" t="s">
        <v>1069</v>
      </c>
      <c r="B3012"/>
      <c r="C3012" t="s">
        <v>1482</v>
      </c>
      <c r="D3012" t="s">
        <v>64</v>
      </c>
      <c r="E3012" t="s">
        <v>1062</v>
      </c>
      <c r="F3012" t="s">
        <v>1063</v>
      </c>
      <c r="G3012" t="s">
        <v>1062</v>
      </c>
      <c r="H3012" t="s">
        <v>1063</v>
      </c>
      <c r="I3012"/>
      <c r="J3012"/>
      <c r="K3012"/>
      <c r="L3012" t="s">
        <v>1070</v>
      </c>
      <c r="M3012"/>
      <c r="N3012"/>
      <c r="O3012"/>
      <c r="P3012"/>
      <c r="Q3012"/>
      <c r="R3012"/>
      <c r="S3012"/>
      <c r="T3012"/>
      <c r="U3012"/>
      <c r="V3012"/>
      <c r="W3012"/>
      <c r="X3012"/>
      <c r="Y3012"/>
      <c r="Z3012"/>
      <c r="AA3012"/>
      <c r="AB3012"/>
      <c r="AC3012"/>
      <c r="AD3012"/>
      <c r="AE3012"/>
      <c r="AF3012"/>
      <c r="AG3012"/>
      <c r="AH3012"/>
      <c r="AI3012"/>
      <c r="AJ3012"/>
      <c r="AK3012"/>
      <c r="AL3012"/>
      <c r="AM3012"/>
      <c r="AN3012"/>
      <c r="AO3012"/>
      <c r="AP3012"/>
      <c r="AQ3012"/>
      <c r="AR3012"/>
      <c r="AS3012"/>
      <c r="AT3012"/>
      <c r="AU3012"/>
      <c r="AV3012"/>
      <c r="AW3012"/>
      <c r="AX3012"/>
      <c r="AY3012"/>
      <c r="AZ3012"/>
      <c r="BA3012"/>
      <c r="BB3012"/>
      <c r="BC3012"/>
      <c r="BD3012"/>
      <c r="BE3012">
        <v>4.13</v>
      </c>
      <c r="BF3012">
        <v>2.58</v>
      </c>
      <c r="BG3012">
        <v>2.02</v>
      </c>
      <c r="BH3012">
        <v>2.58</v>
      </c>
      <c r="BI3012"/>
      <c r="BJ3012"/>
      <c r="BK3012"/>
      <c r="BL3012"/>
      <c r="BM3012"/>
      <c r="BN3012"/>
      <c r="BO3012"/>
      <c r="BP3012"/>
      <c r="BQ3012"/>
      <c r="BR3012" t="s">
        <v>67</v>
      </c>
      <c r="BS3012"/>
      <c r="BT3012" t="s">
        <v>285</v>
      </c>
      <c r="BU3012">
        <v>2255</v>
      </c>
      <c r="BV3012"/>
      <c r="BW3012"/>
      <c r="BX3012"/>
      <c r="BY3012"/>
      <c r="BZ3012"/>
    </row>
    <row r="3013" spans="1:78" s="6" customFormat="1" x14ac:dyDescent="0.2">
      <c r="A3013" t="s">
        <v>1071</v>
      </c>
      <c r="B3013"/>
      <c r="C3013" t="s">
        <v>1482</v>
      </c>
      <c r="D3013" t="s">
        <v>64</v>
      </c>
      <c r="E3013" t="s">
        <v>1062</v>
      </c>
      <c r="F3013" t="s">
        <v>1063</v>
      </c>
      <c r="G3013" t="s">
        <v>1062</v>
      </c>
      <c r="H3013" t="s">
        <v>1063</v>
      </c>
      <c r="I3013"/>
      <c r="J3013"/>
      <c r="K3013"/>
      <c r="L3013" t="s">
        <v>1072</v>
      </c>
      <c r="M3013"/>
      <c r="N3013"/>
      <c r="O3013"/>
      <c r="P3013"/>
      <c r="Q3013"/>
      <c r="R3013"/>
      <c r="S3013"/>
      <c r="T3013"/>
      <c r="U3013"/>
      <c r="V3013"/>
      <c r="W3013"/>
      <c r="X3013"/>
      <c r="Y3013"/>
      <c r="Z3013"/>
      <c r="AA3013"/>
      <c r="AB3013"/>
      <c r="AC3013"/>
      <c r="AD3013"/>
      <c r="AE3013"/>
      <c r="AF3013"/>
      <c r="AG3013"/>
      <c r="AH3013"/>
      <c r="AI3013"/>
      <c r="AJ3013"/>
      <c r="AK3013">
        <v>2.2200000000000002</v>
      </c>
      <c r="AL3013"/>
      <c r="AM3013"/>
      <c r="AN3013">
        <v>1.02</v>
      </c>
      <c r="AO3013"/>
      <c r="AP3013"/>
      <c r="AQ3013"/>
      <c r="AR3013"/>
      <c r="AS3013"/>
      <c r="AT3013"/>
      <c r="AU3013"/>
      <c r="AV3013"/>
      <c r="AW3013"/>
      <c r="AX3013"/>
      <c r="AY3013"/>
      <c r="AZ3013"/>
      <c r="BA3013"/>
      <c r="BB3013"/>
      <c r="BC3013"/>
      <c r="BD3013"/>
      <c r="BE3013"/>
      <c r="BF3013"/>
      <c r="BG3013"/>
      <c r="BH3013"/>
      <c r="BI3013"/>
      <c r="BJ3013"/>
      <c r="BK3013"/>
      <c r="BL3013"/>
      <c r="BM3013"/>
      <c r="BN3013"/>
      <c r="BO3013"/>
      <c r="BP3013"/>
      <c r="BQ3013"/>
      <c r="BR3013" t="s">
        <v>67</v>
      </c>
      <c r="BS3013"/>
      <c r="BT3013" t="s">
        <v>285</v>
      </c>
      <c r="BU3013">
        <v>2255</v>
      </c>
      <c r="BV3013"/>
      <c r="BW3013"/>
      <c r="BX3013"/>
      <c r="BY3013"/>
      <c r="BZ3013"/>
    </row>
    <row r="3014" spans="1:78" s="6" customFormat="1" x14ac:dyDescent="0.2">
      <c r="A3014" t="s">
        <v>1071</v>
      </c>
      <c r="B3014"/>
      <c r="C3014" t="s">
        <v>1482</v>
      </c>
      <c r="D3014" t="s">
        <v>64</v>
      </c>
      <c r="E3014" t="s">
        <v>1062</v>
      </c>
      <c r="F3014" t="s">
        <v>1063</v>
      </c>
      <c r="G3014" t="s">
        <v>1062</v>
      </c>
      <c r="H3014" t="s">
        <v>1063</v>
      </c>
      <c r="I3014"/>
      <c r="J3014"/>
      <c r="K3014"/>
      <c r="L3014" t="s">
        <v>1072</v>
      </c>
      <c r="M3014"/>
      <c r="N3014"/>
      <c r="O3014"/>
      <c r="P3014"/>
      <c r="Q3014"/>
      <c r="R3014"/>
      <c r="S3014"/>
      <c r="T3014"/>
      <c r="U3014"/>
      <c r="V3014"/>
      <c r="W3014"/>
      <c r="X3014"/>
      <c r="Y3014"/>
      <c r="Z3014"/>
      <c r="AA3014"/>
      <c r="AB3014"/>
      <c r="AC3014"/>
      <c r="AD3014"/>
      <c r="AE3014"/>
      <c r="AF3014"/>
      <c r="AG3014"/>
      <c r="AH3014"/>
      <c r="AI3014"/>
      <c r="AJ3014"/>
      <c r="AK3014"/>
      <c r="AL3014"/>
      <c r="AM3014"/>
      <c r="AN3014"/>
      <c r="AO3014"/>
      <c r="AP3014"/>
      <c r="AQ3014"/>
      <c r="AR3014"/>
      <c r="AS3014">
        <v>3</v>
      </c>
      <c r="AT3014"/>
      <c r="AU3014"/>
      <c r="AV3014">
        <v>1.62</v>
      </c>
      <c r="AW3014"/>
      <c r="AX3014"/>
      <c r="AY3014"/>
      <c r="AZ3014"/>
      <c r="BA3014"/>
      <c r="BB3014"/>
      <c r="BC3014"/>
      <c r="BD3014"/>
      <c r="BE3014"/>
      <c r="BF3014"/>
      <c r="BG3014"/>
      <c r="BH3014"/>
      <c r="BI3014"/>
      <c r="BJ3014"/>
      <c r="BK3014"/>
      <c r="BL3014"/>
      <c r="BM3014"/>
      <c r="BN3014"/>
      <c r="BO3014"/>
      <c r="BP3014"/>
      <c r="BQ3014"/>
      <c r="BR3014" t="s">
        <v>67</v>
      </c>
      <c r="BS3014"/>
      <c r="BT3014" t="s">
        <v>285</v>
      </c>
      <c r="BU3014">
        <v>2255</v>
      </c>
      <c r="BV3014"/>
      <c r="BW3014"/>
      <c r="BX3014"/>
      <c r="BY3014"/>
      <c r="BZ3014"/>
    </row>
    <row r="3015" spans="1:78" s="6" customFormat="1" x14ac:dyDescent="0.2">
      <c r="A3015" t="s">
        <v>1071</v>
      </c>
      <c r="B3015"/>
      <c r="C3015" t="s">
        <v>1482</v>
      </c>
      <c r="D3015" t="s">
        <v>64</v>
      </c>
      <c r="E3015" t="s">
        <v>1062</v>
      </c>
      <c r="F3015" t="s">
        <v>1063</v>
      </c>
      <c r="G3015" t="s">
        <v>1062</v>
      </c>
      <c r="H3015" t="s">
        <v>1063</v>
      </c>
      <c r="I3015"/>
      <c r="J3015"/>
      <c r="K3015"/>
      <c r="L3015" t="s">
        <v>1072</v>
      </c>
      <c r="M3015"/>
      <c r="N3015"/>
      <c r="O3015"/>
      <c r="P3015"/>
      <c r="Q3015"/>
      <c r="R3015"/>
      <c r="S3015"/>
      <c r="T3015"/>
      <c r="U3015"/>
      <c r="V3015"/>
      <c r="W3015"/>
      <c r="X3015"/>
      <c r="Y3015"/>
      <c r="Z3015"/>
      <c r="AA3015"/>
      <c r="AB3015"/>
      <c r="AC3015"/>
      <c r="AD3015"/>
      <c r="AE3015"/>
      <c r="AF3015"/>
      <c r="AG3015"/>
      <c r="AH3015"/>
      <c r="AI3015"/>
      <c r="AJ3015"/>
      <c r="AK3015"/>
      <c r="AL3015"/>
      <c r="AM3015"/>
      <c r="AN3015"/>
      <c r="AO3015"/>
      <c r="AP3015"/>
      <c r="AQ3015"/>
      <c r="AR3015"/>
      <c r="AS3015"/>
      <c r="AT3015"/>
      <c r="AU3015"/>
      <c r="AV3015"/>
      <c r="AW3015">
        <v>3.03</v>
      </c>
      <c r="AX3015">
        <v>2.04</v>
      </c>
      <c r="AY3015">
        <v>2.16</v>
      </c>
      <c r="AZ3015">
        <v>2.16</v>
      </c>
      <c r="BA3015"/>
      <c r="BB3015"/>
      <c r="BC3015"/>
      <c r="BD3015"/>
      <c r="BE3015"/>
      <c r="BF3015"/>
      <c r="BG3015"/>
      <c r="BH3015"/>
      <c r="BI3015"/>
      <c r="BJ3015"/>
      <c r="BK3015"/>
      <c r="BL3015"/>
      <c r="BM3015"/>
      <c r="BN3015"/>
      <c r="BO3015"/>
      <c r="BP3015"/>
      <c r="BQ3015"/>
      <c r="BR3015" t="s">
        <v>67</v>
      </c>
      <c r="BS3015"/>
      <c r="BT3015" t="s">
        <v>285</v>
      </c>
      <c r="BU3015">
        <v>2255</v>
      </c>
      <c r="BV3015"/>
      <c r="BW3015"/>
      <c r="BX3015"/>
      <c r="BY3015"/>
      <c r="BZ3015"/>
    </row>
    <row r="3016" spans="1:78" s="6" customFormat="1" x14ac:dyDescent="0.2">
      <c r="A3016" t="s">
        <v>1071</v>
      </c>
      <c r="B3016"/>
      <c r="C3016" t="s">
        <v>1482</v>
      </c>
      <c r="D3016" t="s">
        <v>64</v>
      </c>
      <c r="E3016" t="s">
        <v>1062</v>
      </c>
      <c r="F3016" t="s">
        <v>1063</v>
      </c>
      <c r="G3016" t="s">
        <v>1062</v>
      </c>
      <c r="H3016" t="s">
        <v>1063</v>
      </c>
      <c r="I3016"/>
      <c r="J3016"/>
      <c r="K3016"/>
      <c r="L3016" t="s">
        <v>1072</v>
      </c>
      <c r="M3016"/>
      <c r="N3016"/>
      <c r="O3016"/>
      <c r="P3016"/>
      <c r="Q3016"/>
      <c r="R3016"/>
      <c r="S3016"/>
      <c r="T3016"/>
      <c r="U3016"/>
      <c r="V3016"/>
      <c r="W3016"/>
      <c r="X3016"/>
      <c r="Y3016"/>
      <c r="Z3016"/>
      <c r="AA3016"/>
      <c r="AB3016"/>
      <c r="AC3016"/>
      <c r="AD3016"/>
      <c r="AE3016"/>
      <c r="AF3016"/>
      <c r="AG3016"/>
      <c r="AH3016"/>
      <c r="AI3016"/>
      <c r="AJ3016"/>
      <c r="AK3016"/>
      <c r="AL3016"/>
      <c r="AM3016"/>
      <c r="AN3016"/>
      <c r="AO3016"/>
      <c r="AP3016"/>
      <c r="AQ3016"/>
      <c r="AR3016"/>
      <c r="AS3016"/>
      <c r="AT3016"/>
      <c r="AU3016"/>
      <c r="AV3016"/>
      <c r="AW3016"/>
      <c r="AX3016"/>
      <c r="AY3016"/>
      <c r="AZ3016"/>
      <c r="BA3016">
        <v>3.35</v>
      </c>
      <c r="BB3016">
        <v>2.4500000000000002</v>
      </c>
      <c r="BC3016">
        <v>2.17</v>
      </c>
      <c r="BD3016">
        <v>2.4500000000000002</v>
      </c>
      <c r="BE3016"/>
      <c r="BF3016"/>
      <c r="BG3016"/>
      <c r="BH3016"/>
      <c r="BI3016"/>
      <c r="BJ3016"/>
      <c r="BK3016"/>
      <c r="BL3016"/>
      <c r="BM3016"/>
      <c r="BN3016"/>
      <c r="BO3016"/>
      <c r="BP3016"/>
      <c r="BQ3016"/>
      <c r="BR3016" t="s">
        <v>67</v>
      </c>
      <c r="BS3016"/>
      <c r="BT3016" t="s">
        <v>285</v>
      </c>
      <c r="BU3016">
        <v>2255</v>
      </c>
      <c r="BV3016"/>
      <c r="BW3016"/>
      <c r="BX3016"/>
      <c r="BY3016"/>
      <c r="BZ3016"/>
    </row>
    <row r="3017" spans="1:78" s="6" customFormat="1" x14ac:dyDescent="0.2">
      <c r="A3017" t="s">
        <v>1073</v>
      </c>
      <c r="B3017" t="s">
        <v>2155</v>
      </c>
      <c r="C3017" t="s">
        <v>1482</v>
      </c>
      <c r="D3017" t="s">
        <v>64</v>
      </c>
      <c r="E3017" t="s">
        <v>1062</v>
      </c>
      <c r="F3017" t="s">
        <v>1063</v>
      </c>
      <c r="G3017" t="s">
        <v>1062</v>
      </c>
      <c r="H3017" t="s">
        <v>1063</v>
      </c>
      <c r="I3017"/>
      <c r="J3017"/>
      <c r="K3017"/>
      <c r="L3017"/>
      <c r="M3017"/>
      <c r="N3017"/>
      <c r="O3017"/>
      <c r="P3017"/>
      <c r="Q3017"/>
      <c r="R3017"/>
      <c r="S3017"/>
      <c r="T3017"/>
      <c r="U3017"/>
      <c r="V3017"/>
      <c r="W3017"/>
      <c r="X3017"/>
      <c r="Y3017"/>
      <c r="Z3017"/>
      <c r="AA3017"/>
      <c r="AB3017"/>
      <c r="AC3017"/>
      <c r="AD3017"/>
      <c r="AE3017"/>
      <c r="AF3017"/>
      <c r="AG3017"/>
      <c r="AH3017"/>
      <c r="AI3017"/>
      <c r="AJ3017"/>
      <c r="AK3017"/>
      <c r="AL3017"/>
      <c r="AM3017"/>
      <c r="AN3017"/>
      <c r="AO3017"/>
      <c r="AP3017"/>
      <c r="AQ3017"/>
      <c r="AR3017"/>
      <c r="AS3017"/>
      <c r="AT3017"/>
      <c r="AU3017"/>
      <c r="AV3017"/>
      <c r="AW3017">
        <v>3.5</v>
      </c>
      <c r="AX3017">
        <v>2.1</v>
      </c>
      <c r="AY3017">
        <v>2.2000000000000002</v>
      </c>
      <c r="AZ3017">
        <v>2.2000000000000002</v>
      </c>
      <c r="BA3017"/>
      <c r="BB3017"/>
      <c r="BC3017"/>
      <c r="BD3017"/>
      <c r="BE3017"/>
      <c r="BF3017"/>
      <c r="BG3017"/>
      <c r="BH3017"/>
      <c r="BI3017"/>
      <c r="BJ3017"/>
      <c r="BK3017"/>
      <c r="BL3017"/>
      <c r="BM3017"/>
      <c r="BN3017"/>
      <c r="BO3017"/>
      <c r="BP3017"/>
      <c r="BQ3017"/>
      <c r="BR3017" t="s">
        <v>58</v>
      </c>
      <c r="BS3017" s="1">
        <v>44819</v>
      </c>
      <c r="BT3017" t="s">
        <v>59</v>
      </c>
      <c r="BU3017">
        <v>3485</v>
      </c>
      <c r="BV3017" t="s">
        <v>60</v>
      </c>
      <c r="BW3017" t="s">
        <v>59</v>
      </c>
      <c r="BX3017"/>
      <c r="BY3017"/>
      <c r="BZ3017"/>
    </row>
    <row r="3018" spans="1:78" s="6" customFormat="1" x14ac:dyDescent="0.2">
      <c r="A3018" t="s">
        <v>1074</v>
      </c>
      <c r="B3018" t="s">
        <v>322</v>
      </c>
      <c r="C3018" t="s">
        <v>1482</v>
      </c>
      <c r="D3018" t="s">
        <v>64</v>
      </c>
      <c r="E3018" t="s">
        <v>1062</v>
      </c>
      <c r="F3018" t="s">
        <v>1063</v>
      </c>
      <c r="G3018" t="s">
        <v>1062</v>
      </c>
      <c r="H3018" t="s">
        <v>1063</v>
      </c>
      <c r="I3018"/>
      <c r="J3018"/>
      <c r="K3018"/>
      <c r="L3018" t="s">
        <v>284</v>
      </c>
      <c r="M3018"/>
      <c r="N3018"/>
      <c r="O3018"/>
      <c r="P3018"/>
      <c r="Q3018"/>
      <c r="R3018"/>
      <c r="S3018"/>
      <c r="T3018"/>
      <c r="U3018"/>
      <c r="V3018"/>
      <c r="W3018"/>
      <c r="X3018"/>
      <c r="Y3018"/>
      <c r="Z3018"/>
      <c r="AA3018"/>
      <c r="AB3018"/>
      <c r="AC3018"/>
      <c r="AD3018"/>
      <c r="AE3018"/>
      <c r="AF3018"/>
      <c r="AG3018"/>
      <c r="AH3018"/>
      <c r="AI3018"/>
      <c r="AJ3018"/>
      <c r="AK3018"/>
      <c r="AL3018"/>
      <c r="AM3018"/>
      <c r="AN3018"/>
      <c r="AO3018"/>
      <c r="AP3018"/>
      <c r="AQ3018"/>
      <c r="AR3018"/>
      <c r="AS3018"/>
      <c r="AT3018"/>
      <c r="AU3018"/>
      <c r="AV3018"/>
      <c r="AW3018">
        <v>3.36</v>
      </c>
      <c r="AX3018">
        <v>2.14</v>
      </c>
      <c r="AY3018">
        <v>2.2799999999999998</v>
      </c>
      <c r="AZ3018">
        <v>2.2799999999999998</v>
      </c>
      <c r="BA3018"/>
      <c r="BB3018"/>
      <c r="BC3018"/>
      <c r="BD3018"/>
      <c r="BE3018"/>
      <c r="BF3018"/>
      <c r="BG3018"/>
      <c r="BH3018"/>
      <c r="BI3018"/>
      <c r="BJ3018"/>
      <c r="BK3018"/>
      <c r="BL3018"/>
      <c r="BM3018"/>
      <c r="BN3018"/>
      <c r="BO3018"/>
      <c r="BP3018"/>
      <c r="BQ3018"/>
      <c r="BR3018" t="s">
        <v>67</v>
      </c>
      <c r="BS3018"/>
      <c r="BT3018" t="s">
        <v>285</v>
      </c>
      <c r="BU3018">
        <v>2255</v>
      </c>
      <c r="BV3018"/>
      <c r="BW3018"/>
      <c r="BX3018"/>
      <c r="BY3018"/>
      <c r="BZ3018"/>
    </row>
    <row r="3019" spans="1:78" s="19" customFormat="1" x14ac:dyDescent="0.2">
      <c r="A3019" t="s">
        <v>1927</v>
      </c>
      <c r="B3019"/>
      <c r="C3019" t="s">
        <v>1482</v>
      </c>
      <c r="D3019" t="s">
        <v>64</v>
      </c>
      <c r="E3019" t="s">
        <v>1062</v>
      </c>
      <c r="F3019" t="s">
        <v>1075</v>
      </c>
      <c r="G3019" t="s">
        <v>1062</v>
      </c>
      <c r="H3019" t="s">
        <v>1941</v>
      </c>
      <c r="I3019"/>
      <c r="J3019"/>
      <c r="K3019"/>
      <c r="L3019"/>
      <c r="M3019"/>
      <c r="N3019"/>
      <c r="O3019"/>
      <c r="P3019"/>
      <c r="Q3019"/>
      <c r="R3019"/>
      <c r="S3019"/>
      <c r="T3019"/>
      <c r="U3019"/>
      <c r="V3019"/>
      <c r="W3019"/>
      <c r="X3019"/>
      <c r="Y3019"/>
      <c r="Z3019"/>
      <c r="AA3019"/>
      <c r="AB3019"/>
      <c r="AC3019"/>
      <c r="AD3019"/>
      <c r="AE3019"/>
      <c r="AF3019"/>
      <c r="AG3019"/>
      <c r="AH3019"/>
      <c r="AI3019"/>
      <c r="AJ3019"/>
      <c r="AK3019"/>
      <c r="AL3019"/>
      <c r="AM3019"/>
      <c r="AN3019"/>
      <c r="AO3019"/>
      <c r="AP3019"/>
      <c r="AQ3019"/>
      <c r="AR3019"/>
      <c r="AS3019"/>
      <c r="AT3019"/>
      <c r="AU3019"/>
      <c r="AV3019"/>
      <c r="AW3019">
        <v>3.2</v>
      </c>
      <c r="AX3019">
        <v>2.35</v>
      </c>
      <c r="AY3019">
        <v>2.4500000000000002</v>
      </c>
      <c r="AZ3019">
        <v>2.4500000000000002</v>
      </c>
      <c r="BA3019">
        <v>3.2</v>
      </c>
      <c r="BB3019">
        <v>2.4900000000000002</v>
      </c>
      <c r="BC3019"/>
      <c r="BD3019">
        <v>2.4900000000000002</v>
      </c>
      <c r="BE3019"/>
      <c r="BF3019"/>
      <c r="BG3019"/>
      <c r="BH3019"/>
      <c r="BI3019"/>
      <c r="BJ3019"/>
      <c r="BK3019"/>
      <c r="BL3019"/>
      <c r="BM3019"/>
      <c r="BN3019"/>
      <c r="BO3019"/>
      <c r="BP3019"/>
      <c r="BQ3019" s="9" t="s">
        <v>3431</v>
      </c>
      <c r="BR3019" t="s">
        <v>67</v>
      </c>
      <c r="BS3019" s="1">
        <v>44816</v>
      </c>
      <c r="BT3019" t="s">
        <v>1910</v>
      </c>
      <c r="BU3019">
        <v>2585</v>
      </c>
      <c r="BV3019"/>
      <c r="BW3019"/>
      <c r="BX3019"/>
      <c r="BY3019"/>
      <c r="BZ3019"/>
    </row>
    <row r="3020" spans="1:78" s="19" customFormat="1" x14ac:dyDescent="0.2">
      <c r="A3020" t="s">
        <v>1928</v>
      </c>
      <c r="B3020"/>
      <c r="C3020" t="s">
        <v>1482</v>
      </c>
      <c r="D3020" t="s">
        <v>64</v>
      </c>
      <c r="E3020" t="s">
        <v>1062</v>
      </c>
      <c r="F3020" t="s">
        <v>1075</v>
      </c>
      <c r="G3020" t="s">
        <v>1062</v>
      </c>
      <c r="H3020" t="s">
        <v>1941</v>
      </c>
      <c r="I3020"/>
      <c r="J3020"/>
      <c r="K3020"/>
      <c r="L3020"/>
      <c r="M3020"/>
      <c r="N3020"/>
      <c r="O3020"/>
      <c r="P3020"/>
      <c r="Q3020"/>
      <c r="R3020"/>
      <c r="S3020"/>
      <c r="T3020"/>
      <c r="U3020"/>
      <c r="V3020"/>
      <c r="W3020"/>
      <c r="X3020"/>
      <c r="Y3020"/>
      <c r="Z3020"/>
      <c r="AA3020"/>
      <c r="AB3020"/>
      <c r="AC3020"/>
      <c r="AD3020"/>
      <c r="AE3020"/>
      <c r="AF3020"/>
      <c r="AG3020"/>
      <c r="AH3020"/>
      <c r="AI3020"/>
      <c r="AJ3020"/>
      <c r="AK3020"/>
      <c r="AL3020"/>
      <c r="AM3020"/>
      <c r="AN3020"/>
      <c r="AO3020"/>
      <c r="AP3020"/>
      <c r="AQ3020"/>
      <c r="AR3020"/>
      <c r="AS3020"/>
      <c r="AT3020"/>
      <c r="AU3020"/>
      <c r="AV3020"/>
      <c r="AW3020">
        <v>3.08</v>
      </c>
      <c r="AX3020">
        <v>2.15</v>
      </c>
      <c r="AY3020">
        <v>2.35</v>
      </c>
      <c r="AZ3020">
        <v>2.35</v>
      </c>
      <c r="BA3020">
        <v>3.5</v>
      </c>
      <c r="BB3020">
        <v>2.7</v>
      </c>
      <c r="BC3020">
        <v>2.71</v>
      </c>
      <c r="BD3020">
        <v>2.71</v>
      </c>
      <c r="BE3020"/>
      <c r="BF3020"/>
      <c r="BG3020"/>
      <c r="BH3020"/>
      <c r="BI3020"/>
      <c r="BJ3020"/>
      <c r="BK3020"/>
      <c r="BL3020"/>
      <c r="BM3020"/>
      <c r="BN3020"/>
      <c r="BO3020"/>
      <c r="BP3020"/>
      <c r="BQ3020"/>
      <c r="BR3020" t="s">
        <v>67</v>
      </c>
      <c r="BS3020" s="1">
        <v>44816</v>
      </c>
      <c r="BT3020" t="s">
        <v>1910</v>
      </c>
      <c r="BU3020">
        <v>2585</v>
      </c>
      <c r="BV3020"/>
      <c r="BW3020"/>
      <c r="BX3020"/>
      <c r="BY3020"/>
      <c r="BZ3020"/>
    </row>
    <row r="3021" spans="1:78" s="19" customFormat="1" x14ac:dyDescent="0.2">
      <c r="A3021" t="s">
        <v>1911</v>
      </c>
      <c r="B3021"/>
      <c r="C3021" t="s">
        <v>1482</v>
      </c>
      <c r="D3021" t="s">
        <v>64</v>
      </c>
      <c r="E3021" t="s">
        <v>1062</v>
      </c>
      <c r="F3021" t="s">
        <v>1075</v>
      </c>
      <c r="G3021" t="s">
        <v>1062</v>
      </c>
      <c r="H3021" t="s">
        <v>1941</v>
      </c>
      <c r="I3021"/>
      <c r="J3021"/>
      <c r="K3021"/>
      <c r="L3021"/>
      <c r="M3021"/>
      <c r="N3021"/>
      <c r="O3021"/>
      <c r="P3021"/>
      <c r="Q3021"/>
      <c r="R3021"/>
      <c r="S3021"/>
      <c r="T3021"/>
      <c r="U3021"/>
      <c r="V3021"/>
      <c r="W3021"/>
      <c r="X3021"/>
      <c r="Y3021"/>
      <c r="Z3021"/>
      <c r="AA3021"/>
      <c r="AB3021"/>
      <c r="AC3021">
        <v>3.14</v>
      </c>
      <c r="AD3021">
        <v>4.45</v>
      </c>
      <c r="AE3021">
        <v>4.75</v>
      </c>
      <c r="AF3021">
        <v>4.75</v>
      </c>
      <c r="AG3021"/>
      <c r="AH3021"/>
      <c r="AI3021"/>
      <c r="AJ3021"/>
      <c r="AK3021"/>
      <c r="AL3021"/>
      <c r="AM3021"/>
      <c r="AN3021"/>
      <c r="AO3021"/>
      <c r="AP3021"/>
      <c r="AQ3021"/>
      <c r="AR3021"/>
      <c r="AS3021"/>
      <c r="AT3021"/>
      <c r="AU3021"/>
      <c r="AV3021"/>
      <c r="AW3021"/>
      <c r="AX3021"/>
      <c r="AY3021"/>
      <c r="AZ3021"/>
      <c r="BA3021"/>
      <c r="BB3021"/>
      <c r="BC3021"/>
      <c r="BD3021"/>
      <c r="BE3021"/>
      <c r="BF3021"/>
      <c r="BG3021"/>
      <c r="BH3021"/>
      <c r="BI3021"/>
      <c r="BJ3021"/>
      <c r="BK3021"/>
      <c r="BL3021"/>
      <c r="BM3021"/>
      <c r="BN3021"/>
      <c r="BO3021"/>
      <c r="BP3021"/>
      <c r="BQ3021"/>
      <c r="BR3021" t="s">
        <v>67</v>
      </c>
      <c r="BS3021" s="1">
        <v>44816</v>
      </c>
      <c r="BT3021" t="s">
        <v>1910</v>
      </c>
      <c r="BU3021">
        <v>2585</v>
      </c>
      <c r="BV3021"/>
      <c r="BW3021"/>
      <c r="BX3021" s="2"/>
      <c r="BY3021" s="2"/>
      <c r="BZ3021" s="2"/>
    </row>
    <row r="3022" spans="1:78" s="19" customFormat="1" x14ac:dyDescent="0.2">
      <c r="A3022" t="s">
        <v>1912</v>
      </c>
      <c r="B3022"/>
      <c r="C3022" t="s">
        <v>1482</v>
      </c>
      <c r="D3022" t="s">
        <v>64</v>
      </c>
      <c r="E3022" t="s">
        <v>1062</v>
      </c>
      <c r="F3022" t="s">
        <v>1075</v>
      </c>
      <c r="G3022" t="s">
        <v>1062</v>
      </c>
      <c r="H3022" t="s">
        <v>1941</v>
      </c>
      <c r="I3022"/>
      <c r="J3022"/>
      <c r="K3022"/>
      <c r="L3022"/>
      <c r="M3022"/>
      <c r="N3022"/>
      <c r="O3022"/>
      <c r="P3022"/>
      <c r="Q3022"/>
      <c r="R3022"/>
      <c r="S3022"/>
      <c r="T3022"/>
      <c r="U3022"/>
      <c r="V3022"/>
      <c r="W3022"/>
      <c r="X3022"/>
      <c r="Y3022"/>
      <c r="Z3022"/>
      <c r="AA3022"/>
      <c r="AB3022"/>
      <c r="AC3022">
        <v>3.2</v>
      </c>
      <c r="AD3022">
        <v>4.68</v>
      </c>
      <c r="AE3022">
        <v>4.8</v>
      </c>
      <c r="AF3022">
        <v>4.8</v>
      </c>
      <c r="AG3022"/>
      <c r="AH3022"/>
      <c r="AI3022"/>
      <c r="AJ3022"/>
      <c r="AK3022"/>
      <c r="AL3022"/>
      <c r="AM3022"/>
      <c r="AN3022"/>
      <c r="AO3022"/>
      <c r="AP3022"/>
      <c r="AQ3022"/>
      <c r="AR3022"/>
      <c r="AS3022"/>
      <c r="AT3022"/>
      <c r="AU3022"/>
      <c r="AV3022"/>
      <c r="AW3022"/>
      <c r="AX3022"/>
      <c r="AY3022"/>
      <c r="AZ3022"/>
      <c r="BA3022"/>
      <c r="BB3022"/>
      <c r="BC3022"/>
      <c r="BD3022"/>
      <c r="BE3022"/>
      <c r="BF3022"/>
      <c r="BG3022"/>
      <c r="BH3022"/>
      <c r="BI3022"/>
      <c r="BJ3022"/>
      <c r="BK3022"/>
      <c r="BL3022"/>
      <c r="BM3022"/>
      <c r="BN3022"/>
      <c r="BO3022"/>
      <c r="BP3022"/>
      <c r="BQ3022"/>
      <c r="BR3022" t="s">
        <v>67</v>
      </c>
      <c r="BS3022" s="1">
        <v>44816</v>
      </c>
      <c r="BT3022" t="s">
        <v>1910</v>
      </c>
      <c r="BU3022">
        <v>2585</v>
      </c>
      <c r="BV3022"/>
      <c r="BW3022"/>
      <c r="BX3022"/>
      <c r="BY3022"/>
      <c r="BZ3022"/>
    </row>
    <row r="3023" spans="1:78" s="19" customFormat="1" x14ac:dyDescent="0.2">
      <c r="A3023" t="s">
        <v>1929</v>
      </c>
      <c r="B3023"/>
      <c r="C3023" t="s">
        <v>1482</v>
      </c>
      <c r="D3023" t="s">
        <v>64</v>
      </c>
      <c r="E3023" t="s">
        <v>1062</v>
      </c>
      <c r="F3023" t="s">
        <v>1075</v>
      </c>
      <c r="G3023" t="s">
        <v>1062</v>
      </c>
      <c r="H3023" t="s">
        <v>1941</v>
      </c>
      <c r="I3023"/>
      <c r="J3023"/>
      <c r="K3023"/>
      <c r="L3023"/>
      <c r="M3023"/>
      <c r="N3023"/>
      <c r="O3023"/>
      <c r="P3023"/>
      <c r="Q3023"/>
      <c r="R3023"/>
      <c r="S3023"/>
      <c r="T3023"/>
      <c r="U3023"/>
      <c r="V3023"/>
      <c r="W3023"/>
      <c r="X3023"/>
      <c r="Y3023"/>
      <c r="Z3023"/>
      <c r="AA3023"/>
      <c r="AB3023"/>
      <c r="AC3023"/>
      <c r="AD3023"/>
      <c r="AE3023"/>
      <c r="AF3023"/>
      <c r="AG3023"/>
      <c r="AH3023"/>
      <c r="AI3023"/>
      <c r="AJ3023"/>
      <c r="AK3023"/>
      <c r="AL3023"/>
      <c r="AM3023"/>
      <c r="AN3023"/>
      <c r="AO3023"/>
      <c r="AP3023"/>
      <c r="AQ3023"/>
      <c r="AR3023"/>
      <c r="AS3023"/>
      <c r="AT3023"/>
      <c r="AU3023"/>
      <c r="AV3023"/>
      <c r="AW3023"/>
      <c r="AX3023"/>
      <c r="AY3023"/>
      <c r="AZ3023"/>
      <c r="BA3023"/>
      <c r="BB3023"/>
      <c r="BC3023"/>
      <c r="BD3023"/>
      <c r="BE3023">
        <v>3.75</v>
      </c>
      <c r="BF3023">
        <v>2.39</v>
      </c>
      <c r="BG3023">
        <v>2.11</v>
      </c>
      <c r="BH3023">
        <v>2.39</v>
      </c>
      <c r="BI3023"/>
      <c r="BJ3023"/>
      <c r="BK3023"/>
      <c r="BL3023"/>
      <c r="BM3023"/>
      <c r="BN3023"/>
      <c r="BO3023"/>
      <c r="BP3023"/>
      <c r="BQ3023"/>
      <c r="BR3023" t="s">
        <v>67</v>
      </c>
      <c r="BS3023" s="1">
        <v>44816</v>
      </c>
      <c r="BT3023" t="s">
        <v>1910</v>
      </c>
      <c r="BU3023">
        <v>2585</v>
      </c>
      <c r="BV3023"/>
      <c r="BW3023"/>
      <c r="BX3023"/>
      <c r="BY3023"/>
      <c r="BZ3023"/>
    </row>
    <row r="3024" spans="1:78" s="19" customFormat="1" x14ac:dyDescent="0.2">
      <c r="A3024" t="s">
        <v>1930</v>
      </c>
      <c r="B3024"/>
      <c r="C3024" t="s">
        <v>1482</v>
      </c>
      <c r="D3024" t="s">
        <v>64</v>
      </c>
      <c r="E3024" t="s">
        <v>1062</v>
      </c>
      <c r="F3024" t="s">
        <v>1075</v>
      </c>
      <c r="G3024" t="s">
        <v>1062</v>
      </c>
      <c r="H3024" t="s">
        <v>1941</v>
      </c>
      <c r="I3024"/>
      <c r="J3024"/>
      <c r="K3024"/>
      <c r="L3024"/>
      <c r="M3024"/>
      <c r="N3024"/>
      <c r="O3024"/>
      <c r="P3024"/>
      <c r="Q3024"/>
      <c r="R3024"/>
      <c r="S3024"/>
      <c r="T3024"/>
      <c r="U3024"/>
      <c r="V3024"/>
      <c r="W3024"/>
      <c r="X3024"/>
      <c r="Y3024"/>
      <c r="Z3024"/>
      <c r="AA3024"/>
      <c r="AB3024"/>
      <c r="AC3024"/>
      <c r="AD3024"/>
      <c r="AE3024"/>
      <c r="AF3024"/>
      <c r="AG3024"/>
      <c r="AH3024"/>
      <c r="AI3024"/>
      <c r="AJ3024"/>
      <c r="AK3024"/>
      <c r="AL3024"/>
      <c r="AM3024"/>
      <c r="AN3024"/>
      <c r="AO3024"/>
      <c r="AP3024"/>
      <c r="AQ3024"/>
      <c r="AR3024"/>
      <c r="AS3024"/>
      <c r="AT3024"/>
      <c r="AU3024"/>
      <c r="AV3024"/>
      <c r="AW3024"/>
      <c r="AX3024"/>
      <c r="AY3024"/>
      <c r="AZ3024"/>
      <c r="BA3024"/>
      <c r="BB3024"/>
      <c r="BC3024"/>
      <c r="BD3024"/>
      <c r="BE3024">
        <v>3.85</v>
      </c>
      <c r="BF3024">
        <v>2.59</v>
      </c>
      <c r="BG3024">
        <v>2.15</v>
      </c>
      <c r="BH3024">
        <v>2.59</v>
      </c>
      <c r="BI3024"/>
      <c r="BJ3024"/>
      <c r="BK3024"/>
      <c r="BL3024"/>
      <c r="BM3024"/>
      <c r="BN3024"/>
      <c r="BO3024"/>
      <c r="BP3024"/>
      <c r="BQ3024" s="9" t="s">
        <v>3432</v>
      </c>
      <c r="BR3024" t="s">
        <v>67</v>
      </c>
      <c r="BS3024" s="1">
        <v>44816</v>
      </c>
      <c r="BT3024" t="s">
        <v>1910</v>
      </c>
      <c r="BU3024">
        <v>2585</v>
      </c>
      <c r="BV3024"/>
      <c r="BW3024"/>
      <c r="BX3024"/>
      <c r="BY3024"/>
      <c r="BZ3024"/>
    </row>
    <row r="3025" spans="1:78" s="19" customFormat="1" x14ac:dyDescent="0.2">
      <c r="A3025" t="s">
        <v>1931</v>
      </c>
      <c r="B3025"/>
      <c r="C3025" t="s">
        <v>1482</v>
      </c>
      <c r="D3025" t="s">
        <v>64</v>
      </c>
      <c r="E3025" t="s">
        <v>1062</v>
      </c>
      <c r="F3025" t="s">
        <v>1075</v>
      </c>
      <c r="G3025" t="s">
        <v>1062</v>
      </c>
      <c r="H3025" t="s">
        <v>1941</v>
      </c>
      <c r="I3025"/>
      <c r="J3025"/>
      <c r="K3025"/>
      <c r="L3025"/>
      <c r="M3025"/>
      <c r="N3025"/>
      <c r="O3025"/>
      <c r="P3025"/>
      <c r="Q3025"/>
      <c r="R3025"/>
      <c r="S3025"/>
      <c r="T3025"/>
      <c r="U3025"/>
      <c r="V3025"/>
      <c r="W3025"/>
      <c r="X3025"/>
      <c r="Y3025"/>
      <c r="Z3025"/>
      <c r="AA3025"/>
      <c r="AB3025"/>
      <c r="AC3025"/>
      <c r="AD3025"/>
      <c r="AE3025"/>
      <c r="AF3025"/>
      <c r="AG3025"/>
      <c r="AH3025"/>
      <c r="AI3025"/>
      <c r="AJ3025"/>
      <c r="AK3025"/>
      <c r="AL3025"/>
      <c r="AM3025"/>
      <c r="AN3025"/>
      <c r="AO3025"/>
      <c r="AP3025"/>
      <c r="AQ3025"/>
      <c r="AR3025"/>
      <c r="AS3025"/>
      <c r="AT3025"/>
      <c r="AU3025"/>
      <c r="AV3025"/>
      <c r="AW3025"/>
      <c r="AX3025"/>
      <c r="AY3025"/>
      <c r="AZ3025"/>
      <c r="BA3025">
        <v>3.6</v>
      </c>
      <c r="BB3025">
        <v>2.7</v>
      </c>
      <c r="BC3025">
        <v>2.78</v>
      </c>
      <c r="BD3025">
        <v>2.78</v>
      </c>
      <c r="BE3025"/>
      <c r="BF3025"/>
      <c r="BG3025"/>
      <c r="BH3025"/>
      <c r="BI3025"/>
      <c r="BJ3025"/>
      <c r="BK3025"/>
      <c r="BL3025"/>
      <c r="BM3025"/>
      <c r="BN3025"/>
      <c r="BO3025"/>
      <c r="BP3025"/>
      <c r="BQ3025"/>
      <c r="BR3025" t="s">
        <v>67</v>
      </c>
      <c r="BS3025" s="1">
        <v>44816</v>
      </c>
      <c r="BT3025" t="s">
        <v>1910</v>
      </c>
      <c r="BU3025">
        <v>2585</v>
      </c>
      <c r="BV3025"/>
      <c r="BW3025"/>
      <c r="BX3025"/>
      <c r="BY3025"/>
      <c r="BZ3025"/>
    </row>
    <row r="3026" spans="1:78" s="11" customFormat="1" x14ac:dyDescent="0.2">
      <c r="A3026" t="s">
        <v>1913</v>
      </c>
      <c r="B3026"/>
      <c r="C3026" t="s">
        <v>1482</v>
      </c>
      <c r="D3026" t="s">
        <v>64</v>
      </c>
      <c r="E3026" t="s">
        <v>1062</v>
      </c>
      <c r="F3026" t="s">
        <v>1075</v>
      </c>
      <c r="G3026" t="s">
        <v>1062</v>
      </c>
      <c r="H3026" t="s">
        <v>1941</v>
      </c>
      <c r="I3026"/>
      <c r="J3026"/>
      <c r="K3026"/>
      <c r="L3026"/>
      <c r="M3026"/>
      <c r="N3026"/>
      <c r="O3026"/>
      <c r="P3026"/>
      <c r="Q3026"/>
      <c r="R3026"/>
      <c r="S3026"/>
      <c r="T3026"/>
      <c r="U3026">
        <v>2.95</v>
      </c>
      <c r="V3026">
        <v>3.55</v>
      </c>
      <c r="W3026">
        <v>4.08</v>
      </c>
      <c r="X3026">
        <v>4.08</v>
      </c>
      <c r="Y3026">
        <v>3.31</v>
      </c>
      <c r="Z3026">
        <v>4.3099999999999996</v>
      </c>
      <c r="AA3026">
        <v>4.3899999999999997</v>
      </c>
      <c r="AB3026">
        <v>4.3899999999999997</v>
      </c>
      <c r="AC3026">
        <v>3.6</v>
      </c>
      <c r="AD3026">
        <v>5.04</v>
      </c>
      <c r="AE3026">
        <v>5.25</v>
      </c>
      <c r="AF3026">
        <v>5.25</v>
      </c>
      <c r="AG3026">
        <v>2.41</v>
      </c>
      <c r="AH3026">
        <v>4.4000000000000004</v>
      </c>
      <c r="AI3026">
        <v>3.7</v>
      </c>
      <c r="AJ3026">
        <v>4.4000000000000004</v>
      </c>
      <c r="AK3026"/>
      <c r="AL3026"/>
      <c r="AM3026"/>
      <c r="AN3026"/>
      <c r="AO3026"/>
      <c r="AP3026"/>
      <c r="AQ3026"/>
      <c r="AR3026"/>
      <c r="AS3026"/>
      <c r="AT3026"/>
      <c r="AU3026"/>
      <c r="AV3026"/>
      <c r="AW3026"/>
      <c r="AX3026"/>
      <c r="AY3026"/>
      <c r="AZ3026"/>
      <c r="BA3026"/>
      <c r="BB3026"/>
      <c r="BC3026"/>
      <c r="BD3026"/>
      <c r="BE3026"/>
      <c r="BF3026"/>
      <c r="BG3026"/>
      <c r="BH3026"/>
      <c r="BI3026"/>
      <c r="BJ3026"/>
      <c r="BK3026"/>
      <c r="BL3026"/>
      <c r="BM3026"/>
      <c r="BN3026"/>
      <c r="BO3026"/>
      <c r="BP3026"/>
      <c r="BQ3026" t="s">
        <v>3433</v>
      </c>
      <c r="BR3026" t="s">
        <v>67</v>
      </c>
      <c r="BS3026" s="1">
        <v>44816</v>
      </c>
      <c r="BT3026" t="s">
        <v>1910</v>
      </c>
      <c r="BU3026">
        <v>2585</v>
      </c>
      <c r="BV3026"/>
      <c r="BW3026"/>
      <c r="BX3026"/>
      <c r="BY3026"/>
      <c r="BZ3026"/>
    </row>
    <row r="3027" spans="1:78" s="11" customFormat="1" x14ac:dyDescent="0.2">
      <c r="A3027" t="s">
        <v>1915</v>
      </c>
      <c r="B3027"/>
      <c r="C3027" t="s">
        <v>1482</v>
      </c>
      <c r="D3027" t="s">
        <v>64</v>
      </c>
      <c r="E3027" t="s">
        <v>1062</v>
      </c>
      <c r="F3027" t="s">
        <v>1075</v>
      </c>
      <c r="G3027" t="s">
        <v>1062</v>
      </c>
      <c r="H3027" t="s">
        <v>1941</v>
      </c>
      <c r="I3027"/>
      <c r="J3027"/>
      <c r="K3027"/>
      <c r="L3027"/>
      <c r="M3027"/>
      <c r="N3027"/>
      <c r="O3027"/>
      <c r="P3027"/>
      <c r="Q3027"/>
      <c r="R3027"/>
      <c r="S3027"/>
      <c r="T3027"/>
      <c r="U3027">
        <v>2.8</v>
      </c>
      <c r="V3027">
        <v>3</v>
      </c>
      <c r="W3027">
        <v>3.45</v>
      </c>
      <c r="X3027">
        <v>3.45</v>
      </c>
      <c r="Y3027">
        <v>3.3</v>
      </c>
      <c r="Z3027">
        <v>4.21</v>
      </c>
      <c r="AA3027">
        <v>4.4000000000000004</v>
      </c>
      <c r="AB3027">
        <v>4.4000000000000004</v>
      </c>
      <c r="AC3027">
        <v>3.28</v>
      </c>
      <c r="AD3027">
        <v>5.15</v>
      </c>
      <c r="AE3027">
        <v>5</v>
      </c>
      <c r="AF3027">
        <v>5.15</v>
      </c>
      <c r="AG3027"/>
      <c r="AH3027"/>
      <c r="AI3027"/>
      <c r="AJ3027"/>
      <c r="AK3027"/>
      <c r="AL3027"/>
      <c r="AM3027"/>
      <c r="AN3027"/>
      <c r="AO3027"/>
      <c r="AP3027"/>
      <c r="AQ3027"/>
      <c r="AR3027"/>
      <c r="AS3027"/>
      <c r="AT3027"/>
      <c r="AU3027"/>
      <c r="AV3027"/>
      <c r="AW3027"/>
      <c r="AX3027"/>
      <c r="AY3027"/>
      <c r="AZ3027"/>
      <c r="BA3027"/>
      <c r="BB3027"/>
      <c r="BC3027"/>
      <c r="BD3027"/>
      <c r="BE3027"/>
      <c r="BF3027"/>
      <c r="BG3027"/>
      <c r="BH3027"/>
      <c r="BI3027"/>
      <c r="BJ3027"/>
      <c r="BK3027"/>
      <c r="BL3027"/>
      <c r="BM3027"/>
      <c r="BN3027"/>
      <c r="BO3027"/>
      <c r="BP3027"/>
      <c r="BQ3027"/>
      <c r="BR3027" t="s">
        <v>67</v>
      </c>
      <c r="BS3027" s="1">
        <v>44816</v>
      </c>
      <c r="BT3027" t="s">
        <v>1910</v>
      </c>
      <c r="BU3027">
        <v>2585</v>
      </c>
      <c r="BV3027"/>
      <c r="BW3027"/>
      <c r="BX3027"/>
      <c r="BY3027"/>
      <c r="BZ3027"/>
    </row>
    <row r="3028" spans="1:78" s="11" customFormat="1" x14ac:dyDescent="0.2">
      <c r="A3028" t="s">
        <v>1917</v>
      </c>
      <c r="B3028"/>
      <c r="C3028" t="s">
        <v>1482</v>
      </c>
      <c r="D3028" t="s">
        <v>64</v>
      </c>
      <c r="E3028" t="s">
        <v>1062</v>
      </c>
      <c r="F3028" t="s">
        <v>1075</v>
      </c>
      <c r="G3028" t="s">
        <v>1062</v>
      </c>
      <c r="H3028" t="s">
        <v>1941</v>
      </c>
      <c r="I3028"/>
      <c r="J3028"/>
      <c r="K3028"/>
      <c r="L3028"/>
      <c r="M3028"/>
      <c r="N3028"/>
      <c r="O3028"/>
      <c r="P3028"/>
      <c r="Q3028"/>
      <c r="R3028"/>
      <c r="S3028"/>
      <c r="T3028"/>
      <c r="U3028">
        <v>2.85</v>
      </c>
      <c r="V3028"/>
      <c r="W3028"/>
      <c r="X3028"/>
      <c r="Y3028">
        <v>3.1</v>
      </c>
      <c r="Z3028">
        <v>3.94</v>
      </c>
      <c r="AA3028">
        <v>4.22</v>
      </c>
      <c r="AB3028">
        <v>4.22</v>
      </c>
      <c r="AC3028">
        <v>3.31</v>
      </c>
      <c r="AD3028">
        <v>4.8099999999999996</v>
      </c>
      <c r="AE3028">
        <v>4.95</v>
      </c>
      <c r="AF3028">
        <v>4.95</v>
      </c>
      <c r="AG3028"/>
      <c r="AH3028"/>
      <c r="AI3028"/>
      <c r="AJ3028"/>
      <c r="AK3028"/>
      <c r="AL3028"/>
      <c r="AM3028"/>
      <c r="AN3028"/>
      <c r="AO3028"/>
      <c r="AP3028"/>
      <c r="AQ3028"/>
      <c r="AR3028"/>
      <c r="AS3028"/>
      <c r="AT3028"/>
      <c r="AU3028"/>
      <c r="AV3028"/>
      <c r="AW3028"/>
      <c r="AX3028"/>
      <c r="AY3028"/>
      <c r="AZ3028"/>
      <c r="BA3028"/>
      <c r="BB3028"/>
      <c r="BC3028"/>
      <c r="BD3028"/>
      <c r="BE3028"/>
      <c r="BF3028"/>
      <c r="BG3028"/>
      <c r="BH3028"/>
      <c r="BI3028"/>
      <c r="BJ3028"/>
      <c r="BK3028"/>
      <c r="BL3028"/>
      <c r="BM3028"/>
      <c r="BN3028"/>
      <c r="BO3028"/>
      <c r="BP3028"/>
      <c r="BQ3028"/>
      <c r="BR3028" t="s">
        <v>67</v>
      </c>
      <c r="BS3028" s="1">
        <v>44816</v>
      </c>
      <c r="BT3028" t="s">
        <v>1910</v>
      </c>
      <c r="BU3028">
        <v>2585</v>
      </c>
      <c r="BV3028"/>
      <c r="BW3028"/>
      <c r="BX3028"/>
      <c r="BY3028"/>
      <c r="BZ3028"/>
    </row>
    <row r="3029" spans="1:78" s="11" customFormat="1" x14ac:dyDescent="0.2">
      <c r="A3029" t="s">
        <v>1916</v>
      </c>
      <c r="B3029"/>
      <c r="C3029" t="s">
        <v>1482</v>
      </c>
      <c r="D3029" t="s">
        <v>64</v>
      </c>
      <c r="E3029" t="s">
        <v>1062</v>
      </c>
      <c r="F3029" t="s">
        <v>1075</v>
      </c>
      <c r="G3029" t="s">
        <v>1062</v>
      </c>
      <c r="H3029" t="s">
        <v>1941</v>
      </c>
      <c r="I3029"/>
      <c r="J3029"/>
      <c r="K3029"/>
      <c r="L3029"/>
      <c r="M3029"/>
      <c r="N3029"/>
      <c r="O3029"/>
      <c r="P3029"/>
      <c r="Q3029"/>
      <c r="R3029"/>
      <c r="S3029"/>
      <c r="T3029"/>
      <c r="U3029"/>
      <c r="V3029"/>
      <c r="W3029"/>
      <c r="X3029"/>
      <c r="Y3029"/>
      <c r="Z3029"/>
      <c r="AA3029"/>
      <c r="AB3029"/>
      <c r="AC3029">
        <v>3.55</v>
      </c>
      <c r="AD3029">
        <v>5.3</v>
      </c>
      <c r="AE3029">
        <v>5.5</v>
      </c>
      <c r="AF3029">
        <v>5.5</v>
      </c>
      <c r="AG3029"/>
      <c r="AH3029"/>
      <c r="AI3029"/>
      <c r="AJ3029"/>
      <c r="AK3029"/>
      <c r="AL3029"/>
      <c r="AM3029"/>
      <c r="AN3029"/>
      <c r="AO3029"/>
      <c r="AP3029"/>
      <c r="AQ3029"/>
      <c r="AR3029"/>
      <c r="AS3029"/>
      <c r="AT3029"/>
      <c r="AU3029"/>
      <c r="AV3029"/>
      <c r="AW3029"/>
      <c r="AX3029"/>
      <c r="AY3029"/>
      <c r="AZ3029"/>
      <c r="BA3029"/>
      <c r="BB3029"/>
      <c r="BC3029"/>
      <c r="BD3029"/>
      <c r="BE3029"/>
      <c r="BF3029"/>
      <c r="BG3029"/>
      <c r="BH3029"/>
      <c r="BI3029"/>
      <c r="BJ3029"/>
      <c r="BK3029"/>
      <c r="BL3029"/>
      <c r="BM3029"/>
      <c r="BN3029"/>
      <c r="BO3029"/>
      <c r="BP3029"/>
      <c r="BQ3029"/>
      <c r="BR3029" t="s">
        <v>67</v>
      </c>
      <c r="BS3029" s="1">
        <v>44816</v>
      </c>
      <c r="BT3029" t="s">
        <v>1910</v>
      </c>
      <c r="BU3029">
        <v>2585</v>
      </c>
      <c r="BV3029"/>
      <c r="BW3029"/>
      <c r="BX3029"/>
      <c r="BY3029"/>
      <c r="BZ3029"/>
    </row>
    <row r="3030" spans="1:78" s="11" customFormat="1" x14ac:dyDescent="0.2">
      <c r="A3030" t="s">
        <v>1918</v>
      </c>
      <c r="B3030"/>
      <c r="C3030" t="s">
        <v>1482</v>
      </c>
      <c r="D3030" t="s">
        <v>64</v>
      </c>
      <c r="E3030" t="s">
        <v>1062</v>
      </c>
      <c r="F3030" t="s">
        <v>1075</v>
      </c>
      <c r="G3030" t="s">
        <v>1062</v>
      </c>
      <c r="H3030" t="s">
        <v>1941</v>
      </c>
      <c r="I3030"/>
      <c r="J3030"/>
      <c r="K3030"/>
      <c r="L3030"/>
      <c r="M3030"/>
      <c r="N3030"/>
      <c r="O3030"/>
      <c r="P3030"/>
      <c r="Q3030"/>
      <c r="R3030"/>
      <c r="S3030"/>
      <c r="T3030"/>
      <c r="U3030"/>
      <c r="V3030"/>
      <c r="W3030"/>
      <c r="X3030"/>
      <c r="Y3030"/>
      <c r="Z3030"/>
      <c r="AA3030"/>
      <c r="AB3030"/>
      <c r="AC3030">
        <v>3.25</v>
      </c>
      <c r="AD3030">
        <v>4.4000000000000004</v>
      </c>
      <c r="AE3030">
        <v>4.5199999999999996</v>
      </c>
      <c r="AF3030">
        <v>4.5199999999999996</v>
      </c>
      <c r="AG3030"/>
      <c r="AH3030"/>
      <c r="AI3030"/>
      <c r="AJ3030"/>
      <c r="AK3030"/>
      <c r="AL3030"/>
      <c r="AM3030"/>
      <c r="AN3030"/>
      <c r="AO3030"/>
      <c r="AP3030"/>
      <c r="AQ3030"/>
      <c r="AR3030"/>
      <c r="AS3030"/>
      <c r="AT3030"/>
      <c r="AU3030"/>
      <c r="AV3030"/>
      <c r="AW3030"/>
      <c r="AX3030"/>
      <c r="AY3030"/>
      <c r="AZ3030"/>
      <c r="BA3030"/>
      <c r="BB3030"/>
      <c r="BC3030"/>
      <c r="BD3030"/>
      <c r="BE3030"/>
      <c r="BF3030"/>
      <c r="BG3030"/>
      <c r="BH3030"/>
      <c r="BI3030"/>
      <c r="BJ3030"/>
      <c r="BK3030"/>
      <c r="BL3030"/>
      <c r="BM3030"/>
      <c r="BN3030"/>
      <c r="BO3030"/>
      <c r="BP3030"/>
      <c r="BQ3030"/>
      <c r="BR3030" t="s">
        <v>67</v>
      </c>
      <c r="BS3030" s="1">
        <v>44816</v>
      </c>
      <c r="BT3030" t="s">
        <v>1910</v>
      </c>
      <c r="BU3030">
        <v>2585</v>
      </c>
      <c r="BV3030"/>
      <c r="BW3030"/>
      <c r="BX3030"/>
      <c r="BY3030"/>
      <c r="BZ3030"/>
    </row>
    <row r="3031" spans="1:78" s="11" customFormat="1" x14ac:dyDescent="0.2">
      <c r="A3031" t="s">
        <v>1919</v>
      </c>
      <c r="B3031"/>
      <c r="C3031" t="s">
        <v>1482</v>
      </c>
      <c r="D3031" t="s">
        <v>64</v>
      </c>
      <c r="E3031" t="s">
        <v>1062</v>
      </c>
      <c r="F3031" t="s">
        <v>1075</v>
      </c>
      <c r="G3031" t="s">
        <v>1062</v>
      </c>
      <c r="H3031" t="s">
        <v>1941</v>
      </c>
      <c r="I3031"/>
      <c r="J3031"/>
      <c r="K3031"/>
      <c r="L3031"/>
      <c r="M3031"/>
      <c r="N3031"/>
      <c r="O3031"/>
      <c r="P3031"/>
      <c r="Q3031"/>
      <c r="R3031"/>
      <c r="S3031"/>
      <c r="T3031"/>
      <c r="U3031"/>
      <c r="V3031"/>
      <c r="W3031"/>
      <c r="X3031"/>
      <c r="Y3031">
        <v>3.5</v>
      </c>
      <c r="Z3031">
        <v>4.5</v>
      </c>
      <c r="AA3031">
        <v>4.5</v>
      </c>
      <c r="AB3031">
        <v>4.5</v>
      </c>
      <c r="AC3031">
        <v>3.9</v>
      </c>
      <c r="AD3031">
        <v>5.0999999999999996</v>
      </c>
      <c r="AE3031">
        <v>5.2</v>
      </c>
      <c r="AF3031">
        <v>5.2</v>
      </c>
      <c r="AG3031"/>
      <c r="AH3031"/>
      <c r="AI3031"/>
      <c r="AJ3031"/>
      <c r="AK3031"/>
      <c r="AL3031"/>
      <c r="AM3031"/>
      <c r="AN3031"/>
      <c r="AO3031"/>
      <c r="AP3031"/>
      <c r="AQ3031"/>
      <c r="AR3031"/>
      <c r="AS3031"/>
      <c r="AT3031"/>
      <c r="AU3031"/>
      <c r="AV3031"/>
      <c r="AW3031"/>
      <c r="AX3031"/>
      <c r="AY3031"/>
      <c r="AZ3031"/>
      <c r="BA3031"/>
      <c r="BB3031"/>
      <c r="BC3031"/>
      <c r="BD3031"/>
      <c r="BE3031"/>
      <c r="BF3031"/>
      <c r="BG3031"/>
      <c r="BH3031"/>
      <c r="BI3031"/>
      <c r="BJ3031"/>
      <c r="BK3031"/>
      <c r="BL3031"/>
      <c r="BM3031"/>
      <c r="BN3031"/>
      <c r="BO3031"/>
      <c r="BP3031"/>
      <c r="BQ3031" t="s">
        <v>3434</v>
      </c>
      <c r="BR3031" t="s">
        <v>67</v>
      </c>
      <c r="BS3031" s="1">
        <v>44816</v>
      </c>
      <c r="BT3031" t="s">
        <v>1910</v>
      </c>
      <c r="BU3031">
        <v>2585</v>
      </c>
      <c r="BV3031"/>
      <c r="BW3031"/>
      <c r="BX3031" s="2"/>
      <c r="BY3031" s="2"/>
      <c r="BZ3031" s="2"/>
    </row>
    <row r="3032" spans="1:78" s="11" customFormat="1" x14ac:dyDescent="0.2">
      <c r="A3032" t="s">
        <v>1932</v>
      </c>
      <c r="B3032"/>
      <c r="C3032" t="s">
        <v>1482</v>
      </c>
      <c r="D3032" t="s">
        <v>64</v>
      </c>
      <c r="E3032" t="s">
        <v>1062</v>
      </c>
      <c r="F3032" t="s">
        <v>1075</v>
      </c>
      <c r="G3032" t="s">
        <v>1062</v>
      </c>
      <c r="H3032" t="s">
        <v>1941</v>
      </c>
      <c r="I3032"/>
      <c r="J3032"/>
      <c r="K3032"/>
      <c r="L3032"/>
      <c r="M3032"/>
      <c r="N3032"/>
      <c r="O3032"/>
      <c r="P3032"/>
      <c r="Q3032"/>
      <c r="R3032"/>
      <c r="S3032"/>
      <c r="T3032"/>
      <c r="U3032"/>
      <c r="V3032"/>
      <c r="W3032"/>
      <c r="X3032"/>
      <c r="Y3032"/>
      <c r="Z3032"/>
      <c r="AA3032"/>
      <c r="AB3032"/>
      <c r="AC3032"/>
      <c r="AD3032"/>
      <c r="AE3032"/>
      <c r="AF3032"/>
      <c r="AG3032"/>
      <c r="AH3032"/>
      <c r="AI3032"/>
      <c r="AJ3032"/>
      <c r="AK3032"/>
      <c r="AL3032"/>
      <c r="AM3032"/>
      <c r="AN3032"/>
      <c r="AO3032"/>
      <c r="AP3032"/>
      <c r="AQ3032"/>
      <c r="AR3032"/>
      <c r="AS3032"/>
      <c r="AT3032"/>
      <c r="AU3032"/>
      <c r="AV3032"/>
      <c r="AW3032">
        <v>3.1</v>
      </c>
      <c r="AX3032">
        <v>2.21</v>
      </c>
      <c r="AY3032">
        <v>2.42</v>
      </c>
      <c r="AZ3032">
        <v>2.42</v>
      </c>
      <c r="BA3032">
        <v>3.36</v>
      </c>
      <c r="BB3032">
        <v>2.7</v>
      </c>
      <c r="BC3032">
        <v>2.8</v>
      </c>
      <c r="BD3032">
        <v>2.8</v>
      </c>
      <c r="BE3032">
        <v>4.05</v>
      </c>
      <c r="BF3032">
        <v>2.5499999999999998</v>
      </c>
      <c r="BG3032">
        <v>2.35</v>
      </c>
      <c r="BH3032">
        <v>2.5499999999999998</v>
      </c>
      <c r="BI3032"/>
      <c r="BJ3032"/>
      <c r="BK3032"/>
      <c r="BL3032"/>
      <c r="BM3032"/>
      <c r="BN3032"/>
      <c r="BO3032"/>
      <c r="BP3032"/>
      <c r="BQ3032"/>
      <c r="BR3032" t="s">
        <v>67</v>
      </c>
      <c r="BS3032" s="1">
        <v>44816</v>
      </c>
      <c r="BT3032" t="s">
        <v>1910</v>
      </c>
      <c r="BU3032">
        <v>2585</v>
      </c>
      <c r="BV3032"/>
      <c r="BW3032"/>
      <c r="BX3032"/>
      <c r="BY3032"/>
      <c r="BZ3032"/>
    </row>
    <row r="3033" spans="1:78" s="11" customFormat="1" x14ac:dyDescent="0.2">
      <c r="A3033" t="s">
        <v>1920</v>
      </c>
      <c r="B3033"/>
      <c r="C3033" t="s">
        <v>1482</v>
      </c>
      <c r="D3033" t="s">
        <v>64</v>
      </c>
      <c r="E3033" t="s">
        <v>1062</v>
      </c>
      <c r="F3033" t="s">
        <v>1075</v>
      </c>
      <c r="G3033" t="s">
        <v>1062</v>
      </c>
      <c r="H3033" t="s">
        <v>1941</v>
      </c>
      <c r="I3033"/>
      <c r="J3033"/>
      <c r="K3033"/>
      <c r="L3033"/>
      <c r="M3033"/>
      <c r="N3033"/>
      <c r="O3033"/>
      <c r="P3033"/>
      <c r="Q3033"/>
      <c r="R3033"/>
      <c r="S3033"/>
      <c r="T3033"/>
      <c r="U3033">
        <v>3</v>
      </c>
      <c r="V3033">
        <v>3.3</v>
      </c>
      <c r="W3033">
        <v>3.73</v>
      </c>
      <c r="X3033">
        <v>3.73</v>
      </c>
      <c r="Y3033"/>
      <c r="Z3033"/>
      <c r="AA3033"/>
      <c r="AB3033"/>
      <c r="AC3033"/>
      <c r="AD3033"/>
      <c r="AE3033"/>
      <c r="AF3033"/>
      <c r="AG3033"/>
      <c r="AH3033"/>
      <c r="AI3033"/>
      <c r="AJ3033"/>
      <c r="AK3033"/>
      <c r="AL3033"/>
      <c r="AM3033"/>
      <c r="AN3033"/>
      <c r="AO3033"/>
      <c r="AP3033"/>
      <c r="AQ3033"/>
      <c r="AR3033"/>
      <c r="AS3033"/>
      <c r="AT3033"/>
      <c r="AU3033"/>
      <c r="AV3033"/>
      <c r="AW3033"/>
      <c r="AX3033"/>
      <c r="AY3033"/>
      <c r="AZ3033"/>
      <c r="BA3033"/>
      <c r="BB3033"/>
      <c r="BC3033"/>
      <c r="BD3033"/>
      <c r="BE3033"/>
      <c r="BF3033"/>
      <c r="BG3033"/>
      <c r="BH3033"/>
      <c r="BI3033"/>
      <c r="BJ3033"/>
      <c r="BK3033"/>
      <c r="BL3033"/>
      <c r="BM3033"/>
      <c r="BN3033"/>
      <c r="BO3033"/>
      <c r="BP3033"/>
      <c r="BQ3033"/>
      <c r="BR3033" t="s">
        <v>67</v>
      </c>
      <c r="BS3033" s="1">
        <v>44816</v>
      </c>
      <c r="BT3033" t="s">
        <v>1910</v>
      </c>
      <c r="BU3033">
        <v>2585</v>
      </c>
      <c r="BV3033"/>
      <c r="BW3033"/>
      <c r="BX3033"/>
      <c r="BY3033"/>
      <c r="BZ3033"/>
    </row>
    <row r="3034" spans="1:78" s="11" customFormat="1" x14ac:dyDescent="0.2">
      <c r="A3034" t="s">
        <v>1933</v>
      </c>
      <c r="B3034"/>
      <c r="C3034" t="s">
        <v>1482</v>
      </c>
      <c r="D3034" t="s">
        <v>64</v>
      </c>
      <c r="E3034" t="s">
        <v>1062</v>
      </c>
      <c r="F3034" t="s">
        <v>1075</v>
      </c>
      <c r="G3034" t="s">
        <v>1062</v>
      </c>
      <c r="H3034" t="s">
        <v>1941</v>
      </c>
      <c r="I3034"/>
      <c r="J3034"/>
      <c r="K3034"/>
      <c r="L3034"/>
      <c r="M3034"/>
      <c r="N3034"/>
      <c r="O3034"/>
      <c r="P3034"/>
      <c r="Q3034"/>
      <c r="R3034"/>
      <c r="S3034"/>
      <c r="T3034"/>
      <c r="U3034"/>
      <c r="V3034"/>
      <c r="W3034"/>
      <c r="X3034"/>
      <c r="Y3034"/>
      <c r="Z3034"/>
      <c r="AA3034"/>
      <c r="AB3034"/>
      <c r="AC3034"/>
      <c r="AD3034"/>
      <c r="AE3034"/>
      <c r="AF3034"/>
      <c r="AG3034"/>
      <c r="AH3034"/>
      <c r="AI3034"/>
      <c r="AJ3034"/>
      <c r="AK3034"/>
      <c r="AL3034"/>
      <c r="AM3034"/>
      <c r="AN3034"/>
      <c r="AO3034"/>
      <c r="AP3034"/>
      <c r="AQ3034"/>
      <c r="AR3034"/>
      <c r="AS3034"/>
      <c r="AT3034"/>
      <c r="AU3034"/>
      <c r="AV3034"/>
      <c r="AW3034">
        <v>3.25</v>
      </c>
      <c r="AX3034">
        <v>2.25</v>
      </c>
      <c r="AY3034">
        <v>2.2599999999999998</v>
      </c>
      <c r="AZ3034">
        <v>2.2599999999999998</v>
      </c>
      <c r="BA3034">
        <v>3.22</v>
      </c>
      <c r="BB3034">
        <v>2.69</v>
      </c>
      <c r="BC3034">
        <v>2.62</v>
      </c>
      <c r="BD3034">
        <v>2.69</v>
      </c>
      <c r="BE3034"/>
      <c r="BF3034"/>
      <c r="BG3034"/>
      <c r="BH3034"/>
      <c r="BI3034"/>
      <c r="BJ3034"/>
      <c r="BK3034"/>
      <c r="BL3034"/>
      <c r="BM3034"/>
      <c r="BN3034"/>
      <c r="BO3034"/>
      <c r="BP3034"/>
      <c r="BQ3034" s="9" t="s">
        <v>3435</v>
      </c>
      <c r="BR3034" t="s">
        <v>67</v>
      </c>
      <c r="BS3034" s="1">
        <v>44816</v>
      </c>
      <c r="BT3034" t="s">
        <v>1910</v>
      </c>
      <c r="BU3034">
        <v>2585</v>
      </c>
      <c r="BV3034"/>
      <c r="BW3034"/>
      <c r="BX3034"/>
      <c r="BY3034"/>
      <c r="BZ3034"/>
    </row>
    <row r="3035" spans="1:78" s="11" customFormat="1" x14ac:dyDescent="0.2">
      <c r="A3035" t="s">
        <v>1921</v>
      </c>
      <c r="B3035"/>
      <c r="C3035" t="s">
        <v>1482</v>
      </c>
      <c r="D3035" t="s">
        <v>64</v>
      </c>
      <c r="E3035" t="s">
        <v>1062</v>
      </c>
      <c r="F3035" t="s">
        <v>1075</v>
      </c>
      <c r="G3035" t="s">
        <v>1062</v>
      </c>
      <c r="H3035" t="s">
        <v>1941</v>
      </c>
      <c r="I3035"/>
      <c r="J3035"/>
      <c r="K3035"/>
      <c r="L3035"/>
      <c r="M3035"/>
      <c r="N3035"/>
      <c r="O3035"/>
      <c r="P3035"/>
      <c r="Q3035"/>
      <c r="R3035"/>
      <c r="S3035"/>
      <c r="T3035"/>
      <c r="U3035">
        <v>2.85</v>
      </c>
      <c r="V3035">
        <v>3.26</v>
      </c>
      <c r="W3035">
        <v>3.63</v>
      </c>
      <c r="X3035">
        <v>3.63</v>
      </c>
      <c r="Y3035">
        <v>3</v>
      </c>
      <c r="Z3035">
        <v>4.09</v>
      </c>
      <c r="AA3035">
        <v>4.3</v>
      </c>
      <c r="AB3035">
        <v>4.3</v>
      </c>
      <c r="AC3035">
        <v>3</v>
      </c>
      <c r="AD3035">
        <v>4.6500000000000004</v>
      </c>
      <c r="AE3035">
        <v>4.7699999999999996</v>
      </c>
      <c r="AF3035">
        <v>4.7699999999999996</v>
      </c>
      <c r="AG3035">
        <v>2.4</v>
      </c>
      <c r="AH3035"/>
      <c r="AI3035"/>
      <c r="AJ3035"/>
      <c r="AK3035"/>
      <c r="AL3035"/>
      <c r="AM3035"/>
      <c r="AN3035"/>
      <c r="AO3035"/>
      <c r="AP3035"/>
      <c r="AQ3035"/>
      <c r="AR3035"/>
      <c r="AS3035"/>
      <c r="AT3035"/>
      <c r="AU3035"/>
      <c r="AV3035"/>
      <c r="AW3035"/>
      <c r="AX3035"/>
      <c r="AY3035"/>
      <c r="AZ3035"/>
      <c r="BA3035"/>
      <c r="BB3035"/>
      <c r="BC3035"/>
      <c r="BD3035"/>
      <c r="BE3035"/>
      <c r="BF3035"/>
      <c r="BG3035"/>
      <c r="BH3035"/>
      <c r="BI3035"/>
      <c r="BJ3035"/>
      <c r="BK3035"/>
      <c r="BL3035"/>
      <c r="BM3035"/>
      <c r="BN3035"/>
      <c r="BO3035"/>
      <c r="BP3035"/>
      <c r="BQ3035" t="s">
        <v>3436</v>
      </c>
      <c r="BR3035" t="s">
        <v>67</v>
      </c>
      <c r="BS3035" s="1">
        <v>44816</v>
      </c>
      <c r="BT3035" t="s">
        <v>1910</v>
      </c>
      <c r="BU3035">
        <v>2585</v>
      </c>
      <c r="BV3035"/>
      <c r="BW3035"/>
      <c r="BX3035"/>
      <c r="BY3035"/>
      <c r="BZ3035"/>
    </row>
    <row r="3036" spans="1:78" s="19" customFormat="1" x14ac:dyDescent="0.2">
      <c r="A3036" t="s">
        <v>1934</v>
      </c>
      <c r="B3036"/>
      <c r="C3036" t="s">
        <v>1482</v>
      </c>
      <c r="D3036" t="s">
        <v>64</v>
      </c>
      <c r="E3036" t="s">
        <v>1062</v>
      </c>
      <c r="F3036" t="s">
        <v>1075</v>
      </c>
      <c r="G3036" t="s">
        <v>1062</v>
      </c>
      <c r="H3036" t="s">
        <v>1941</v>
      </c>
      <c r="I3036"/>
      <c r="J3036"/>
      <c r="K3036"/>
      <c r="L3036"/>
      <c r="M3036"/>
      <c r="N3036"/>
      <c r="O3036"/>
      <c r="P3036"/>
      <c r="Q3036"/>
      <c r="R3036"/>
      <c r="S3036"/>
      <c r="T3036"/>
      <c r="U3036"/>
      <c r="V3036"/>
      <c r="W3036"/>
      <c r="X3036"/>
      <c r="Y3036"/>
      <c r="Z3036"/>
      <c r="AA3036"/>
      <c r="AB3036"/>
      <c r="AC3036"/>
      <c r="AD3036"/>
      <c r="AE3036"/>
      <c r="AF3036"/>
      <c r="AG3036"/>
      <c r="AH3036"/>
      <c r="AI3036"/>
      <c r="AJ3036"/>
      <c r="AK3036"/>
      <c r="AL3036"/>
      <c r="AM3036"/>
      <c r="AN3036"/>
      <c r="AO3036"/>
      <c r="AP3036"/>
      <c r="AQ3036"/>
      <c r="AR3036"/>
      <c r="AS3036"/>
      <c r="AT3036"/>
      <c r="AU3036"/>
      <c r="AV3036"/>
      <c r="AW3036"/>
      <c r="AX3036"/>
      <c r="AY3036"/>
      <c r="AZ3036"/>
      <c r="BA3036"/>
      <c r="BB3036"/>
      <c r="BC3036"/>
      <c r="BD3036"/>
      <c r="BE3036">
        <v>4.05</v>
      </c>
      <c r="BF3036">
        <v>2.38</v>
      </c>
      <c r="BG3036">
        <v>2.15</v>
      </c>
      <c r="BH3036">
        <v>2.38</v>
      </c>
      <c r="BI3036"/>
      <c r="BJ3036"/>
      <c r="BK3036"/>
      <c r="BL3036"/>
      <c r="BM3036"/>
      <c r="BN3036"/>
      <c r="BO3036"/>
      <c r="BP3036"/>
      <c r="BQ3036"/>
      <c r="BR3036" t="s">
        <v>67</v>
      </c>
      <c r="BS3036" s="1">
        <v>44816</v>
      </c>
      <c r="BT3036" t="s">
        <v>1910</v>
      </c>
      <c r="BU3036">
        <v>2585</v>
      </c>
      <c r="BV3036"/>
      <c r="BW3036"/>
      <c r="BX3036"/>
      <c r="BY3036"/>
      <c r="BZ3036"/>
    </row>
    <row r="3037" spans="1:78" s="11" customFormat="1" x14ac:dyDescent="0.2">
      <c r="A3037" t="s">
        <v>1922</v>
      </c>
      <c r="B3037"/>
      <c r="C3037" t="s">
        <v>1482</v>
      </c>
      <c r="D3037" t="s">
        <v>64</v>
      </c>
      <c r="E3037" t="s">
        <v>1062</v>
      </c>
      <c r="F3037" t="s">
        <v>1075</v>
      </c>
      <c r="G3037" t="s">
        <v>1062</v>
      </c>
      <c r="H3037" t="s">
        <v>1941</v>
      </c>
      <c r="I3037"/>
      <c r="J3037"/>
      <c r="K3037"/>
      <c r="L3037"/>
      <c r="M3037"/>
      <c r="N3037"/>
      <c r="O3037"/>
      <c r="P3037"/>
      <c r="Q3037"/>
      <c r="R3037"/>
      <c r="S3037"/>
      <c r="T3037"/>
      <c r="U3037"/>
      <c r="V3037"/>
      <c r="W3037"/>
      <c r="X3037"/>
      <c r="Y3037">
        <v>3</v>
      </c>
      <c r="Z3037">
        <v>4.34</v>
      </c>
      <c r="AA3037">
        <v>4.55</v>
      </c>
      <c r="AB3037">
        <v>4.55</v>
      </c>
      <c r="AC3037"/>
      <c r="AD3037"/>
      <c r="AE3037"/>
      <c r="AF3037"/>
      <c r="AG3037"/>
      <c r="AH3037"/>
      <c r="AI3037"/>
      <c r="AJ3037"/>
      <c r="AK3037"/>
      <c r="AL3037"/>
      <c r="AM3037"/>
      <c r="AN3037"/>
      <c r="AO3037"/>
      <c r="AP3037"/>
      <c r="AQ3037"/>
      <c r="AR3037"/>
      <c r="AS3037"/>
      <c r="AT3037"/>
      <c r="AU3037"/>
      <c r="AV3037"/>
      <c r="AW3037"/>
      <c r="AX3037"/>
      <c r="AY3037"/>
      <c r="AZ3037"/>
      <c r="BA3037"/>
      <c r="BB3037"/>
      <c r="BC3037"/>
      <c r="BD3037"/>
      <c r="BE3037"/>
      <c r="BF3037"/>
      <c r="BG3037"/>
      <c r="BH3037"/>
      <c r="BI3037"/>
      <c r="BJ3037"/>
      <c r="BK3037"/>
      <c r="BL3037"/>
      <c r="BM3037"/>
      <c r="BN3037"/>
      <c r="BO3037"/>
      <c r="BP3037"/>
      <c r="BQ3037"/>
      <c r="BR3037" t="s">
        <v>67</v>
      </c>
      <c r="BS3037" s="1">
        <v>44816</v>
      </c>
      <c r="BT3037" t="s">
        <v>1910</v>
      </c>
      <c r="BU3037">
        <v>2585</v>
      </c>
      <c r="BV3037"/>
      <c r="BW3037"/>
      <c r="BX3037"/>
      <c r="BY3037"/>
      <c r="BZ3037"/>
    </row>
    <row r="3038" spans="1:78" s="11" customFormat="1" x14ac:dyDescent="0.2">
      <c r="A3038" t="s">
        <v>1935</v>
      </c>
      <c r="B3038"/>
      <c r="C3038" t="s">
        <v>1482</v>
      </c>
      <c r="D3038" t="s">
        <v>64</v>
      </c>
      <c r="E3038" t="s">
        <v>1062</v>
      </c>
      <c r="F3038" t="s">
        <v>1075</v>
      </c>
      <c r="G3038" t="s">
        <v>1062</v>
      </c>
      <c r="H3038" t="s">
        <v>1941</v>
      </c>
      <c r="I3038"/>
      <c r="J3038"/>
      <c r="K3038"/>
      <c r="L3038"/>
      <c r="M3038"/>
      <c r="N3038"/>
      <c r="O3038"/>
      <c r="P3038"/>
      <c r="Q3038"/>
      <c r="R3038"/>
      <c r="S3038"/>
      <c r="T3038"/>
      <c r="U3038"/>
      <c r="V3038"/>
      <c r="W3038"/>
      <c r="X3038"/>
      <c r="Y3038"/>
      <c r="Z3038"/>
      <c r="AA3038"/>
      <c r="AB3038"/>
      <c r="AC3038"/>
      <c r="AD3038"/>
      <c r="AE3038"/>
      <c r="AF3038"/>
      <c r="AG3038"/>
      <c r="AH3038"/>
      <c r="AI3038"/>
      <c r="AJ3038"/>
      <c r="AK3038"/>
      <c r="AL3038"/>
      <c r="AM3038"/>
      <c r="AN3038"/>
      <c r="AO3038"/>
      <c r="AP3038"/>
      <c r="AQ3038"/>
      <c r="AR3038"/>
      <c r="AS3038">
        <v>3.14</v>
      </c>
      <c r="AT3038"/>
      <c r="AU3038"/>
      <c r="AV3038">
        <v>1.7</v>
      </c>
      <c r="AW3038">
        <v>3.3</v>
      </c>
      <c r="AX3038">
        <v>2.29</v>
      </c>
      <c r="AY3038">
        <v>2.5</v>
      </c>
      <c r="AZ3038">
        <v>2.5</v>
      </c>
      <c r="BA3038"/>
      <c r="BB3038"/>
      <c r="BC3038"/>
      <c r="BD3038"/>
      <c r="BE3038"/>
      <c r="BF3038"/>
      <c r="BG3038"/>
      <c r="BH3038"/>
      <c r="BI3038"/>
      <c r="BJ3038"/>
      <c r="BK3038"/>
      <c r="BL3038"/>
      <c r="BM3038"/>
      <c r="BN3038"/>
      <c r="BO3038"/>
      <c r="BP3038"/>
      <c r="BQ3038"/>
      <c r="BR3038" t="s">
        <v>67</v>
      </c>
      <c r="BS3038" s="1">
        <v>44816</v>
      </c>
      <c r="BT3038" t="s">
        <v>1910</v>
      </c>
      <c r="BU3038">
        <v>2585</v>
      </c>
      <c r="BV3038"/>
      <c r="BW3038"/>
      <c r="BX3038"/>
      <c r="BY3038"/>
      <c r="BZ3038"/>
    </row>
    <row r="3039" spans="1:78" s="11" customFormat="1" x14ac:dyDescent="0.2">
      <c r="A3039" t="s">
        <v>1936</v>
      </c>
      <c r="B3039"/>
      <c r="C3039" t="s">
        <v>1482</v>
      </c>
      <c r="D3039" t="s">
        <v>64</v>
      </c>
      <c r="E3039" t="s">
        <v>1062</v>
      </c>
      <c r="F3039" t="s">
        <v>1075</v>
      </c>
      <c r="G3039" t="s">
        <v>1062</v>
      </c>
      <c r="H3039" t="s">
        <v>1941</v>
      </c>
      <c r="I3039"/>
      <c r="J3039"/>
      <c r="K3039"/>
      <c r="L3039"/>
      <c r="M3039"/>
      <c r="N3039"/>
      <c r="O3039"/>
      <c r="P3039"/>
      <c r="Q3039"/>
      <c r="R3039"/>
      <c r="S3039"/>
      <c r="T3039"/>
      <c r="U3039"/>
      <c r="V3039"/>
      <c r="W3039"/>
      <c r="X3039"/>
      <c r="Y3039"/>
      <c r="Z3039"/>
      <c r="AA3039"/>
      <c r="AB3039"/>
      <c r="AC3039"/>
      <c r="AD3039"/>
      <c r="AE3039"/>
      <c r="AF3039"/>
      <c r="AG3039"/>
      <c r="AH3039"/>
      <c r="AI3039"/>
      <c r="AJ3039"/>
      <c r="AK3039"/>
      <c r="AL3039"/>
      <c r="AM3039"/>
      <c r="AN3039"/>
      <c r="AO3039"/>
      <c r="AP3039"/>
      <c r="AQ3039"/>
      <c r="AR3039"/>
      <c r="AS3039"/>
      <c r="AT3039"/>
      <c r="AU3039"/>
      <c r="AV3039"/>
      <c r="AW3039"/>
      <c r="AX3039"/>
      <c r="AY3039"/>
      <c r="AZ3039"/>
      <c r="BA3039"/>
      <c r="BB3039">
        <v>2.7</v>
      </c>
      <c r="BC3039">
        <v>2.75</v>
      </c>
      <c r="BD3039">
        <v>2.75</v>
      </c>
      <c r="BE3039"/>
      <c r="BF3039"/>
      <c r="BG3039"/>
      <c r="BH3039"/>
      <c r="BI3039"/>
      <c r="BJ3039"/>
      <c r="BK3039"/>
      <c r="BL3039"/>
      <c r="BM3039"/>
      <c r="BN3039"/>
      <c r="BO3039"/>
      <c r="BP3039"/>
      <c r="BQ3039"/>
      <c r="BR3039" t="s">
        <v>67</v>
      </c>
      <c r="BS3039" s="1">
        <v>44816</v>
      </c>
      <c r="BT3039" t="s">
        <v>1910</v>
      </c>
      <c r="BU3039">
        <v>2585</v>
      </c>
      <c r="BV3039"/>
      <c r="BW3039"/>
      <c r="BX3039"/>
      <c r="BY3039"/>
      <c r="BZ3039"/>
    </row>
    <row r="3040" spans="1:78" s="11" customFormat="1" x14ac:dyDescent="0.2">
      <c r="A3040" t="s">
        <v>1923</v>
      </c>
      <c r="B3040"/>
      <c r="C3040" t="s">
        <v>1482</v>
      </c>
      <c r="D3040" t="s">
        <v>64</v>
      </c>
      <c r="E3040" t="s">
        <v>1062</v>
      </c>
      <c r="F3040" t="s">
        <v>1075</v>
      </c>
      <c r="G3040" t="s">
        <v>1062</v>
      </c>
      <c r="H3040" t="s">
        <v>1941</v>
      </c>
      <c r="I3040"/>
      <c r="J3040"/>
      <c r="K3040"/>
      <c r="L3040"/>
      <c r="M3040"/>
      <c r="N3040"/>
      <c r="O3040"/>
      <c r="P3040"/>
      <c r="Q3040"/>
      <c r="R3040"/>
      <c r="S3040"/>
      <c r="T3040"/>
      <c r="U3040"/>
      <c r="V3040"/>
      <c r="W3040"/>
      <c r="X3040"/>
      <c r="Y3040"/>
      <c r="Z3040"/>
      <c r="AA3040"/>
      <c r="AB3040"/>
      <c r="AC3040"/>
      <c r="AD3040"/>
      <c r="AE3040"/>
      <c r="AF3040"/>
      <c r="AG3040">
        <v>2.48</v>
      </c>
      <c r="AH3040">
        <v>4.3499999999999996</v>
      </c>
      <c r="AI3040">
        <v>3.5</v>
      </c>
      <c r="AJ3040">
        <v>4.3499999999999996</v>
      </c>
      <c r="AK3040"/>
      <c r="AL3040"/>
      <c r="AM3040"/>
      <c r="AN3040"/>
      <c r="AO3040"/>
      <c r="AP3040"/>
      <c r="AQ3040"/>
      <c r="AR3040"/>
      <c r="AS3040"/>
      <c r="AT3040"/>
      <c r="AU3040"/>
      <c r="AV3040"/>
      <c r="AW3040"/>
      <c r="AX3040"/>
      <c r="AY3040"/>
      <c r="AZ3040"/>
      <c r="BA3040"/>
      <c r="BB3040"/>
      <c r="BC3040"/>
      <c r="BD3040"/>
      <c r="BE3040"/>
      <c r="BF3040"/>
      <c r="BG3040"/>
      <c r="BH3040"/>
      <c r="BI3040"/>
      <c r="BJ3040"/>
      <c r="BK3040"/>
      <c r="BL3040"/>
      <c r="BM3040"/>
      <c r="BN3040"/>
      <c r="BO3040"/>
      <c r="BP3040"/>
      <c r="BQ3040"/>
      <c r="BR3040" t="s">
        <v>67</v>
      </c>
      <c r="BS3040" s="1">
        <v>44816</v>
      </c>
      <c r="BT3040" t="s">
        <v>1910</v>
      </c>
      <c r="BU3040">
        <v>2585</v>
      </c>
      <c r="BV3040"/>
      <c r="BW3040"/>
      <c r="BX3040"/>
      <c r="BY3040"/>
      <c r="BZ3040"/>
    </row>
    <row r="3041" spans="1:78" s="11" customFormat="1" x14ac:dyDescent="0.2">
      <c r="A3041" t="s">
        <v>1937</v>
      </c>
      <c r="B3041"/>
      <c r="C3041" t="s">
        <v>1482</v>
      </c>
      <c r="D3041" t="s">
        <v>64</v>
      </c>
      <c r="E3041" t="s">
        <v>1062</v>
      </c>
      <c r="F3041" t="s">
        <v>1075</v>
      </c>
      <c r="G3041" t="s">
        <v>1062</v>
      </c>
      <c r="H3041" t="s">
        <v>1941</v>
      </c>
      <c r="I3041"/>
      <c r="J3041"/>
      <c r="K3041"/>
      <c r="L3041"/>
      <c r="M3041"/>
      <c r="N3041"/>
      <c r="O3041"/>
      <c r="P3041"/>
      <c r="Q3041"/>
      <c r="R3041"/>
      <c r="S3041"/>
      <c r="T3041"/>
      <c r="U3041"/>
      <c r="V3041"/>
      <c r="W3041"/>
      <c r="X3041"/>
      <c r="Y3041"/>
      <c r="Z3041"/>
      <c r="AA3041"/>
      <c r="AB3041"/>
      <c r="AC3041"/>
      <c r="AD3041"/>
      <c r="AE3041"/>
      <c r="AF3041"/>
      <c r="AG3041"/>
      <c r="AH3041"/>
      <c r="AI3041"/>
      <c r="AJ3041"/>
      <c r="AK3041"/>
      <c r="AL3041"/>
      <c r="AM3041"/>
      <c r="AN3041"/>
      <c r="AO3041"/>
      <c r="AP3041"/>
      <c r="AQ3041"/>
      <c r="AR3041"/>
      <c r="AS3041"/>
      <c r="AT3041"/>
      <c r="AU3041"/>
      <c r="AV3041"/>
      <c r="AW3041"/>
      <c r="AX3041"/>
      <c r="AY3041"/>
      <c r="AZ3041"/>
      <c r="BA3041">
        <v>3.25</v>
      </c>
      <c r="BB3041">
        <v>2.5</v>
      </c>
      <c r="BC3041">
        <v>2.63</v>
      </c>
      <c r="BD3041">
        <v>2.63</v>
      </c>
      <c r="BE3041"/>
      <c r="BF3041"/>
      <c r="BG3041"/>
      <c r="BH3041"/>
      <c r="BI3041"/>
      <c r="BJ3041"/>
      <c r="BK3041"/>
      <c r="BL3041"/>
      <c r="BM3041"/>
      <c r="BN3041"/>
      <c r="BO3041"/>
      <c r="BP3041"/>
      <c r="BQ3041"/>
      <c r="BR3041" t="s">
        <v>67</v>
      </c>
      <c r="BS3041" s="1">
        <v>44816</v>
      </c>
      <c r="BT3041" t="s">
        <v>1910</v>
      </c>
      <c r="BU3041">
        <v>2585</v>
      </c>
      <c r="BV3041"/>
      <c r="BW3041"/>
      <c r="BX3041"/>
      <c r="BY3041"/>
      <c r="BZ3041"/>
    </row>
    <row r="3042" spans="1:78" s="11" customFormat="1" x14ac:dyDescent="0.2">
      <c r="A3042" t="s">
        <v>1938</v>
      </c>
      <c r="B3042"/>
      <c r="C3042" t="s">
        <v>1482</v>
      </c>
      <c r="D3042" t="s">
        <v>64</v>
      </c>
      <c r="E3042" t="s">
        <v>1062</v>
      </c>
      <c r="F3042" t="s">
        <v>1075</v>
      </c>
      <c r="G3042" t="s">
        <v>1062</v>
      </c>
      <c r="H3042" t="s">
        <v>1941</v>
      </c>
      <c r="I3042"/>
      <c r="J3042"/>
      <c r="K3042"/>
      <c r="L3042"/>
      <c r="M3042"/>
      <c r="N3042"/>
      <c r="O3042"/>
      <c r="P3042"/>
      <c r="Q3042"/>
      <c r="R3042"/>
      <c r="S3042"/>
      <c r="T3042"/>
      <c r="U3042"/>
      <c r="V3042"/>
      <c r="W3042"/>
      <c r="X3042"/>
      <c r="Y3042"/>
      <c r="Z3042"/>
      <c r="AA3042"/>
      <c r="AB3042"/>
      <c r="AC3042"/>
      <c r="AD3042"/>
      <c r="AE3042"/>
      <c r="AF3042"/>
      <c r="AG3042"/>
      <c r="AH3042"/>
      <c r="AI3042"/>
      <c r="AJ3042"/>
      <c r="AK3042"/>
      <c r="AL3042"/>
      <c r="AM3042"/>
      <c r="AN3042"/>
      <c r="AO3042"/>
      <c r="AP3042"/>
      <c r="AQ3042"/>
      <c r="AR3042"/>
      <c r="AS3042"/>
      <c r="AT3042"/>
      <c r="AU3042"/>
      <c r="AV3042"/>
      <c r="AW3042"/>
      <c r="AX3042"/>
      <c r="AY3042"/>
      <c r="AZ3042"/>
      <c r="BA3042">
        <v>3.42</v>
      </c>
      <c r="BB3042">
        <v>2.58</v>
      </c>
      <c r="BC3042">
        <v>2.61</v>
      </c>
      <c r="BD3042">
        <v>2.61</v>
      </c>
      <c r="BE3042">
        <v>4</v>
      </c>
      <c r="BF3042">
        <v>2.1</v>
      </c>
      <c r="BG3042">
        <v>1.9</v>
      </c>
      <c r="BH3042">
        <v>2.1</v>
      </c>
      <c r="BI3042"/>
      <c r="BJ3042"/>
      <c r="BK3042"/>
      <c r="BL3042"/>
      <c r="BM3042"/>
      <c r="BN3042"/>
      <c r="BO3042"/>
      <c r="BP3042"/>
      <c r="BQ3042" s="9" t="s">
        <v>3437</v>
      </c>
      <c r="BR3042" t="s">
        <v>67</v>
      </c>
      <c r="BS3042" s="1">
        <v>44816</v>
      </c>
      <c r="BT3042" t="s">
        <v>1910</v>
      </c>
      <c r="BU3042">
        <v>2585</v>
      </c>
      <c r="BV3042"/>
      <c r="BW3042"/>
      <c r="BX3042"/>
      <c r="BY3042"/>
      <c r="BZ3042"/>
    </row>
    <row r="3043" spans="1:78" s="11" customFormat="1" x14ac:dyDescent="0.2">
      <c r="A3043" t="s">
        <v>1924</v>
      </c>
      <c r="B3043"/>
      <c r="C3043" t="s">
        <v>1482</v>
      </c>
      <c r="D3043" t="s">
        <v>64</v>
      </c>
      <c r="E3043" t="s">
        <v>1062</v>
      </c>
      <c r="F3043" t="s">
        <v>1075</v>
      </c>
      <c r="G3043" t="s">
        <v>1062</v>
      </c>
      <c r="H3043" t="s">
        <v>1941</v>
      </c>
      <c r="I3043"/>
      <c r="J3043"/>
      <c r="K3043"/>
      <c r="L3043"/>
      <c r="M3043"/>
      <c r="N3043"/>
      <c r="O3043"/>
      <c r="P3043"/>
      <c r="Q3043"/>
      <c r="R3043"/>
      <c r="S3043"/>
      <c r="T3043"/>
      <c r="U3043"/>
      <c r="V3043"/>
      <c r="W3043"/>
      <c r="X3043"/>
      <c r="Y3043"/>
      <c r="Z3043"/>
      <c r="AA3043"/>
      <c r="AB3043"/>
      <c r="AC3043"/>
      <c r="AD3043"/>
      <c r="AE3043"/>
      <c r="AF3043"/>
      <c r="AG3043">
        <v>2.35</v>
      </c>
      <c r="AH3043">
        <v>4.0999999999999996</v>
      </c>
      <c r="AI3043">
        <v>3.5</v>
      </c>
      <c r="AJ3043">
        <v>4.0999999999999996</v>
      </c>
      <c r="AK3043"/>
      <c r="AL3043"/>
      <c r="AM3043"/>
      <c r="AN3043"/>
      <c r="AO3043"/>
      <c r="AP3043"/>
      <c r="AQ3043"/>
      <c r="AR3043"/>
      <c r="AS3043"/>
      <c r="AT3043"/>
      <c r="AU3043"/>
      <c r="AV3043"/>
      <c r="AW3043"/>
      <c r="AX3043"/>
      <c r="AY3043"/>
      <c r="AZ3043"/>
      <c r="BA3043"/>
      <c r="BB3043"/>
      <c r="BC3043"/>
      <c r="BD3043"/>
      <c r="BE3043"/>
      <c r="BF3043"/>
      <c r="BG3043"/>
      <c r="BH3043"/>
      <c r="BI3043"/>
      <c r="BJ3043"/>
      <c r="BK3043"/>
      <c r="BL3043"/>
      <c r="BM3043"/>
      <c r="BN3043"/>
      <c r="BO3043"/>
      <c r="BP3043"/>
      <c r="BQ3043"/>
      <c r="BR3043" t="s">
        <v>67</v>
      </c>
      <c r="BS3043" s="1">
        <v>44816</v>
      </c>
      <c r="BT3043" t="s">
        <v>1910</v>
      </c>
      <c r="BU3043">
        <v>2585</v>
      </c>
      <c r="BV3043"/>
      <c r="BW3043"/>
      <c r="BX3043"/>
      <c r="BY3043"/>
      <c r="BZ3043"/>
    </row>
    <row r="3044" spans="1:78" s="11" customFormat="1" x14ac:dyDescent="0.2">
      <c r="A3044" t="s">
        <v>1925</v>
      </c>
      <c r="B3044"/>
      <c r="C3044" t="s">
        <v>1482</v>
      </c>
      <c r="D3044" t="s">
        <v>64</v>
      </c>
      <c r="E3044" t="s">
        <v>1062</v>
      </c>
      <c r="F3044" t="s">
        <v>1075</v>
      </c>
      <c r="G3044" t="s">
        <v>1062</v>
      </c>
      <c r="H3044" t="s">
        <v>1941</v>
      </c>
      <c r="I3044"/>
      <c r="J3044"/>
      <c r="K3044"/>
      <c r="L3044"/>
      <c r="M3044"/>
      <c r="N3044"/>
      <c r="O3044"/>
      <c r="P3044"/>
      <c r="Q3044"/>
      <c r="R3044"/>
      <c r="S3044"/>
      <c r="T3044"/>
      <c r="U3044"/>
      <c r="V3044"/>
      <c r="W3044"/>
      <c r="X3044"/>
      <c r="Y3044"/>
      <c r="Z3044"/>
      <c r="AA3044"/>
      <c r="AB3044"/>
      <c r="AC3044"/>
      <c r="AD3044">
        <v>5.23</v>
      </c>
      <c r="AE3044"/>
      <c r="AF3044">
        <v>5.23</v>
      </c>
      <c r="AG3044"/>
      <c r="AH3044"/>
      <c r="AI3044"/>
      <c r="AJ3044"/>
      <c r="AK3044"/>
      <c r="AL3044"/>
      <c r="AM3044"/>
      <c r="AN3044"/>
      <c r="AO3044"/>
      <c r="AP3044"/>
      <c r="AQ3044"/>
      <c r="AR3044"/>
      <c r="AS3044"/>
      <c r="AT3044"/>
      <c r="AU3044"/>
      <c r="AV3044"/>
      <c r="AW3044"/>
      <c r="AX3044"/>
      <c r="AY3044"/>
      <c r="AZ3044"/>
      <c r="BA3044"/>
      <c r="BB3044"/>
      <c r="BC3044"/>
      <c r="BD3044"/>
      <c r="BE3044"/>
      <c r="BF3044"/>
      <c r="BG3044"/>
      <c r="BH3044"/>
      <c r="BI3044"/>
      <c r="BJ3044"/>
      <c r="BK3044"/>
      <c r="BL3044"/>
      <c r="BM3044"/>
      <c r="BN3044"/>
      <c r="BO3044"/>
      <c r="BP3044"/>
      <c r="BQ3044"/>
      <c r="BR3044" t="s">
        <v>67</v>
      </c>
      <c r="BS3044" s="1">
        <v>44816</v>
      </c>
      <c r="BT3044" t="s">
        <v>1910</v>
      </c>
      <c r="BU3044">
        <v>2585</v>
      </c>
      <c r="BV3044"/>
      <c r="BW3044"/>
      <c r="BX3044"/>
      <c r="BY3044"/>
      <c r="BZ3044"/>
    </row>
    <row r="3045" spans="1:78" s="11" customFormat="1" x14ac:dyDescent="0.2">
      <c r="A3045" t="s">
        <v>1939</v>
      </c>
      <c r="B3045"/>
      <c r="C3045" t="s">
        <v>1482</v>
      </c>
      <c r="D3045" t="s">
        <v>64</v>
      </c>
      <c r="E3045" t="s">
        <v>1062</v>
      </c>
      <c r="F3045" t="s">
        <v>1075</v>
      </c>
      <c r="G3045" t="s">
        <v>1062</v>
      </c>
      <c r="H3045" t="s">
        <v>1941</v>
      </c>
      <c r="I3045"/>
      <c r="J3045"/>
      <c r="K3045"/>
      <c r="L3045"/>
      <c r="M3045"/>
      <c r="N3045"/>
      <c r="O3045"/>
      <c r="P3045"/>
      <c r="Q3045"/>
      <c r="R3045"/>
      <c r="S3045"/>
      <c r="T3045"/>
      <c r="U3045"/>
      <c r="V3045"/>
      <c r="W3045"/>
      <c r="X3045"/>
      <c r="Y3045"/>
      <c r="Z3045"/>
      <c r="AA3045"/>
      <c r="AB3045"/>
      <c r="AC3045"/>
      <c r="AD3045"/>
      <c r="AE3045"/>
      <c r="AF3045"/>
      <c r="AG3045"/>
      <c r="AH3045"/>
      <c r="AI3045"/>
      <c r="AJ3045"/>
      <c r="AK3045"/>
      <c r="AL3045"/>
      <c r="AM3045"/>
      <c r="AN3045"/>
      <c r="AO3045"/>
      <c r="AP3045"/>
      <c r="AQ3045"/>
      <c r="AR3045"/>
      <c r="AS3045"/>
      <c r="AT3045"/>
      <c r="AU3045"/>
      <c r="AV3045"/>
      <c r="AW3045"/>
      <c r="AX3045"/>
      <c r="AY3045"/>
      <c r="AZ3045"/>
      <c r="BA3045"/>
      <c r="BB3045"/>
      <c r="BC3045"/>
      <c r="BD3045"/>
      <c r="BE3045">
        <v>3.98</v>
      </c>
      <c r="BF3045">
        <v>2.25</v>
      </c>
      <c r="BG3045">
        <v>2.16</v>
      </c>
      <c r="BH3045">
        <v>2.25</v>
      </c>
      <c r="BI3045"/>
      <c r="BJ3045"/>
      <c r="BK3045"/>
      <c r="BL3045"/>
      <c r="BM3045"/>
      <c r="BN3045"/>
      <c r="BO3045"/>
      <c r="BP3045"/>
      <c r="BQ3045"/>
      <c r="BR3045" t="s">
        <v>67</v>
      </c>
      <c r="BS3045" s="1">
        <v>44816</v>
      </c>
      <c r="BT3045" t="s">
        <v>1910</v>
      </c>
      <c r="BU3045">
        <v>2585</v>
      </c>
      <c r="BV3045"/>
      <c r="BW3045"/>
      <c r="BX3045"/>
      <c r="BY3045"/>
      <c r="BZ3045"/>
    </row>
    <row r="3046" spans="1:78" s="11" customFormat="1" x14ac:dyDescent="0.2">
      <c r="A3046" t="s">
        <v>1940</v>
      </c>
      <c r="B3046"/>
      <c r="C3046" t="s">
        <v>1482</v>
      </c>
      <c r="D3046" t="s">
        <v>64</v>
      </c>
      <c r="E3046" t="s">
        <v>1062</v>
      </c>
      <c r="F3046" t="s">
        <v>1075</v>
      </c>
      <c r="G3046" t="s">
        <v>1062</v>
      </c>
      <c r="H3046" t="s">
        <v>1941</v>
      </c>
      <c r="I3046"/>
      <c r="J3046"/>
      <c r="K3046"/>
      <c r="L3046"/>
      <c r="M3046"/>
      <c r="N3046"/>
      <c r="O3046"/>
      <c r="P3046"/>
      <c r="Q3046"/>
      <c r="R3046"/>
      <c r="S3046"/>
      <c r="T3046"/>
      <c r="U3046"/>
      <c r="V3046"/>
      <c r="W3046"/>
      <c r="X3046"/>
      <c r="Y3046"/>
      <c r="Z3046"/>
      <c r="AA3046"/>
      <c r="AB3046"/>
      <c r="AC3046"/>
      <c r="AD3046"/>
      <c r="AE3046"/>
      <c r="AF3046"/>
      <c r="AG3046"/>
      <c r="AH3046"/>
      <c r="AI3046"/>
      <c r="AJ3046"/>
      <c r="AK3046"/>
      <c r="AL3046"/>
      <c r="AM3046"/>
      <c r="AN3046"/>
      <c r="AO3046"/>
      <c r="AP3046"/>
      <c r="AQ3046"/>
      <c r="AR3046"/>
      <c r="AS3046"/>
      <c r="AT3046"/>
      <c r="AU3046"/>
      <c r="AV3046"/>
      <c r="AW3046">
        <v>3</v>
      </c>
      <c r="AX3046">
        <v>2.16</v>
      </c>
      <c r="AY3046">
        <v>2.39</v>
      </c>
      <c r="AZ3046">
        <v>2.39</v>
      </c>
      <c r="BA3046"/>
      <c r="BB3046">
        <v>2.5</v>
      </c>
      <c r="BC3046">
        <v>2.65</v>
      </c>
      <c r="BD3046">
        <v>2.65</v>
      </c>
      <c r="BE3046">
        <v>4</v>
      </c>
      <c r="BF3046">
        <v>2.2999999999999998</v>
      </c>
      <c r="BG3046">
        <v>2.02</v>
      </c>
      <c r="BH3046">
        <v>2.2999999999999998</v>
      </c>
      <c r="BI3046"/>
      <c r="BJ3046"/>
      <c r="BK3046"/>
      <c r="BL3046"/>
      <c r="BM3046"/>
      <c r="BN3046"/>
      <c r="BO3046"/>
      <c r="BP3046"/>
      <c r="BQ3046" s="9" t="s">
        <v>3438</v>
      </c>
      <c r="BR3046" t="s">
        <v>67</v>
      </c>
      <c r="BS3046" s="1">
        <v>44816</v>
      </c>
      <c r="BT3046" t="s">
        <v>1910</v>
      </c>
      <c r="BU3046">
        <v>2585</v>
      </c>
      <c r="BV3046"/>
      <c r="BW3046"/>
      <c r="BX3046"/>
      <c r="BY3046"/>
      <c r="BZ3046"/>
    </row>
    <row r="3047" spans="1:78" s="11" customFormat="1" x14ac:dyDescent="0.2">
      <c r="A3047" t="s">
        <v>1926</v>
      </c>
      <c r="B3047"/>
      <c r="C3047" t="s">
        <v>1482</v>
      </c>
      <c r="D3047" t="s">
        <v>64</v>
      </c>
      <c r="E3047" t="s">
        <v>1062</v>
      </c>
      <c r="F3047" t="s">
        <v>1075</v>
      </c>
      <c r="G3047" t="s">
        <v>1062</v>
      </c>
      <c r="H3047" t="s">
        <v>1941</v>
      </c>
      <c r="I3047"/>
      <c r="J3047"/>
      <c r="K3047"/>
      <c r="L3047"/>
      <c r="M3047">
        <v>2.85</v>
      </c>
      <c r="N3047"/>
      <c r="O3047"/>
      <c r="P3047">
        <v>1.8</v>
      </c>
      <c r="Q3047"/>
      <c r="R3047"/>
      <c r="S3047"/>
      <c r="T3047"/>
      <c r="U3047"/>
      <c r="V3047"/>
      <c r="W3047"/>
      <c r="X3047"/>
      <c r="Y3047"/>
      <c r="Z3047"/>
      <c r="AA3047"/>
      <c r="AB3047"/>
      <c r="AC3047"/>
      <c r="AD3047"/>
      <c r="AE3047"/>
      <c r="AF3047"/>
      <c r="AG3047"/>
      <c r="AH3047"/>
      <c r="AI3047"/>
      <c r="AJ3047"/>
      <c r="AK3047"/>
      <c r="AL3047"/>
      <c r="AM3047"/>
      <c r="AN3047"/>
      <c r="AO3047"/>
      <c r="AP3047"/>
      <c r="AQ3047"/>
      <c r="AR3047"/>
      <c r="AS3047"/>
      <c r="AT3047"/>
      <c r="AU3047"/>
      <c r="AV3047"/>
      <c r="AW3047"/>
      <c r="AX3047"/>
      <c r="AY3047"/>
      <c r="AZ3047"/>
      <c r="BA3047"/>
      <c r="BB3047"/>
      <c r="BC3047"/>
      <c r="BD3047"/>
      <c r="BE3047"/>
      <c r="BF3047"/>
      <c r="BG3047"/>
      <c r="BH3047"/>
      <c r="BI3047"/>
      <c r="BJ3047"/>
      <c r="BK3047"/>
      <c r="BL3047"/>
      <c r="BM3047"/>
      <c r="BN3047"/>
      <c r="BO3047"/>
      <c r="BP3047"/>
      <c r="BQ3047"/>
      <c r="BR3047" t="s">
        <v>67</v>
      </c>
      <c r="BS3047" s="1">
        <v>44816</v>
      </c>
      <c r="BT3047" t="s">
        <v>1910</v>
      </c>
      <c r="BU3047">
        <v>2585</v>
      </c>
      <c r="BV3047"/>
      <c r="BW3047"/>
      <c r="BX3047"/>
      <c r="BY3047"/>
      <c r="BZ3047"/>
    </row>
    <row r="3048" spans="1:78" s="19" customFormat="1" x14ac:dyDescent="0.2">
      <c r="A3048" s="11" t="s">
        <v>1700</v>
      </c>
      <c r="B3048" s="11"/>
      <c r="C3048" s="11" t="s">
        <v>1482</v>
      </c>
      <c r="D3048" s="11" t="s">
        <v>64</v>
      </c>
      <c r="E3048" s="11" t="s">
        <v>1062</v>
      </c>
      <c r="F3048" s="11" t="s">
        <v>1075</v>
      </c>
      <c r="G3048" s="11" t="s">
        <v>1062</v>
      </c>
      <c r="H3048" s="11" t="s">
        <v>1075</v>
      </c>
      <c r="I3048" s="11"/>
      <c r="J3048" s="11"/>
      <c r="K3048" s="11"/>
      <c r="L3048" s="11"/>
      <c r="M3048" s="11"/>
      <c r="N3048" s="11"/>
      <c r="O3048" s="11"/>
      <c r="P3048" s="11"/>
      <c r="Q3048" s="11"/>
      <c r="R3048" s="11"/>
      <c r="S3048" s="11"/>
      <c r="T3048" s="11"/>
      <c r="U3048" s="11"/>
      <c r="V3048" s="11"/>
      <c r="W3048" s="11"/>
      <c r="X3048" s="11"/>
      <c r="Y3048" s="11"/>
      <c r="Z3048" s="11"/>
      <c r="AA3048" s="11"/>
      <c r="AB3048" s="11"/>
      <c r="AC3048" s="11"/>
      <c r="AD3048" s="11"/>
      <c r="AE3048" s="11"/>
      <c r="AF3048" s="11"/>
      <c r="AG3048" s="11"/>
      <c r="AH3048" s="11"/>
      <c r="AI3048" s="11"/>
      <c r="AJ3048" s="11"/>
      <c r="AK3048" s="11"/>
      <c r="AL3048" s="11"/>
      <c r="AM3048" s="11"/>
      <c r="AN3048" s="11"/>
      <c r="AO3048" s="11"/>
      <c r="AP3048" s="11"/>
      <c r="AQ3048" s="11"/>
      <c r="AR3048" s="11"/>
      <c r="AS3048" s="11"/>
      <c r="AT3048" s="11"/>
      <c r="AU3048" s="11"/>
      <c r="AV3048" s="11"/>
      <c r="AW3048" s="11"/>
      <c r="AX3048" s="11"/>
      <c r="AY3048" s="11"/>
      <c r="AZ3048" s="11"/>
      <c r="BA3048" s="11"/>
      <c r="BB3048" s="11"/>
      <c r="BC3048" s="11"/>
      <c r="BD3048" s="11"/>
      <c r="BE3048" s="11"/>
      <c r="BF3048" s="11"/>
      <c r="BG3048" s="11"/>
      <c r="BH3048" s="11"/>
      <c r="BI3048" s="11"/>
      <c r="BJ3048" s="11"/>
      <c r="BK3048" s="11"/>
      <c r="BL3048" s="11"/>
      <c r="BM3048" s="11"/>
      <c r="BN3048" s="11"/>
      <c r="BO3048" s="11"/>
      <c r="BP3048" s="11"/>
      <c r="BQ3048" s="11"/>
      <c r="BR3048" s="11"/>
      <c r="BS3048" s="11"/>
      <c r="BT3048" s="11"/>
      <c r="BU3048" s="11"/>
      <c r="BV3048" s="11"/>
      <c r="BW3048" s="11"/>
      <c r="BX3048"/>
      <c r="BY3048"/>
      <c r="BZ3048"/>
    </row>
    <row r="3049" spans="1:78" s="19" customFormat="1" x14ac:dyDescent="0.2">
      <c r="A3049" t="s">
        <v>1076</v>
      </c>
      <c r="B3049"/>
      <c r="C3049" t="s">
        <v>1482</v>
      </c>
      <c r="D3049" t="s">
        <v>64</v>
      </c>
      <c r="E3049" t="s">
        <v>1062</v>
      </c>
      <c r="F3049" t="s">
        <v>1075</v>
      </c>
      <c r="G3049" t="s">
        <v>1062</v>
      </c>
      <c r="H3049" t="s">
        <v>1075</v>
      </c>
      <c r="I3049"/>
      <c r="J3049"/>
      <c r="K3049"/>
      <c r="L3049"/>
      <c r="M3049"/>
      <c r="N3049"/>
      <c r="O3049"/>
      <c r="P3049"/>
      <c r="Q3049"/>
      <c r="R3049"/>
      <c r="S3049"/>
      <c r="T3049"/>
      <c r="U3049"/>
      <c r="V3049"/>
      <c r="W3049"/>
      <c r="X3049"/>
      <c r="Y3049"/>
      <c r="Z3049"/>
      <c r="AA3049"/>
      <c r="AB3049"/>
      <c r="AC3049"/>
      <c r="AD3049"/>
      <c r="AE3049"/>
      <c r="AF3049"/>
      <c r="AG3049"/>
      <c r="AH3049"/>
      <c r="AI3049"/>
      <c r="AJ3049"/>
      <c r="AK3049"/>
      <c r="AL3049"/>
      <c r="AM3049"/>
      <c r="AN3049"/>
      <c r="AO3049"/>
      <c r="AP3049"/>
      <c r="AQ3049"/>
      <c r="AR3049"/>
      <c r="AS3049"/>
      <c r="AT3049"/>
      <c r="AU3049"/>
      <c r="AV3049"/>
      <c r="AW3049">
        <v>3.25</v>
      </c>
      <c r="AX3049">
        <v>2.12</v>
      </c>
      <c r="AY3049">
        <v>2.41</v>
      </c>
      <c r="AZ3049">
        <v>2.41</v>
      </c>
      <c r="BA3049">
        <v>3.47</v>
      </c>
      <c r="BB3049">
        <v>2.71</v>
      </c>
      <c r="BC3049">
        <v>2.69</v>
      </c>
      <c r="BD3049">
        <v>2.71</v>
      </c>
      <c r="BE3049"/>
      <c r="BF3049"/>
      <c r="BG3049"/>
      <c r="BH3049"/>
      <c r="BI3049"/>
      <c r="BJ3049"/>
      <c r="BK3049"/>
      <c r="BL3049"/>
      <c r="BM3049"/>
      <c r="BN3049"/>
      <c r="BO3049"/>
      <c r="BP3049"/>
      <c r="BQ3049" t="s">
        <v>288</v>
      </c>
      <c r="BR3049" t="s">
        <v>67</v>
      </c>
      <c r="BS3049"/>
      <c r="BT3049" t="s">
        <v>289</v>
      </c>
      <c r="BU3049">
        <v>7306</v>
      </c>
      <c r="BV3049"/>
      <c r="BW3049"/>
      <c r="BX3049"/>
      <c r="BY3049"/>
      <c r="BZ3049"/>
    </row>
    <row r="3050" spans="1:78" s="19" customFormat="1" x14ac:dyDescent="0.2">
      <c r="A3050" t="s">
        <v>1077</v>
      </c>
      <c r="B3050"/>
      <c r="C3050" t="s">
        <v>1482</v>
      </c>
      <c r="D3050" t="s">
        <v>64</v>
      </c>
      <c r="E3050" t="s">
        <v>1062</v>
      </c>
      <c r="F3050" t="s">
        <v>1075</v>
      </c>
      <c r="G3050" t="s">
        <v>1062</v>
      </c>
      <c r="H3050" t="s">
        <v>1075</v>
      </c>
      <c r="I3050"/>
      <c r="J3050"/>
      <c r="K3050"/>
      <c r="L3050"/>
      <c r="M3050"/>
      <c r="N3050"/>
      <c r="O3050"/>
      <c r="P3050"/>
      <c r="Q3050"/>
      <c r="R3050"/>
      <c r="S3050"/>
      <c r="T3050"/>
      <c r="U3050"/>
      <c r="V3050"/>
      <c r="W3050"/>
      <c r="X3050"/>
      <c r="Y3050"/>
      <c r="Z3050"/>
      <c r="AA3050"/>
      <c r="AB3050"/>
      <c r="AC3050"/>
      <c r="AD3050"/>
      <c r="AE3050"/>
      <c r="AF3050"/>
      <c r="AG3050"/>
      <c r="AH3050"/>
      <c r="AI3050"/>
      <c r="AJ3050"/>
      <c r="AK3050"/>
      <c r="AL3050"/>
      <c r="AM3050"/>
      <c r="AN3050"/>
      <c r="AO3050"/>
      <c r="AP3050"/>
      <c r="AQ3050"/>
      <c r="AR3050"/>
      <c r="AS3050"/>
      <c r="AT3050"/>
      <c r="AU3050"/>
      <c r="AV3050"/>
      <c r="AW3050">
        <v>3.32</v>
      </c>
      <c r="AX3050">
        <v>2.2799999999999998</v>
      </c>
      <c r="AY3050">
        <v>2.4500000000000002</v>
      </c>
      <c r="AZ3050">
        <v>2.4500000000000002</v>
      </c>
      <c r="BA3050">
        <v>3.82</v>
      </c>
      <c r="BB3050">
        <v>2.9</v>
      </c>
      <c r="BC3050">
        <v>2.79</v>
      </c>
      <c r="BD3050">
        <v>2.9</v>
      </c>
      <c r="BE3050"/>
      <c r="BF3050"/>
      <c r="BG3050"/>
      <c r="BH3050"/>
      <c r="BI3050"/>
      <c r="BJ3050"/>
      <c r="BK3050"/>
      <c r="BL3050"/>
      <c r="BM3050"/>
      <c r="BN3050"/>
      <c r="BO3050"/>
      <c r="BP3050"/>
      <c r="BQ3050" t="s">
        <v>288</v>
      </c>
      <c r="BR3050" t="s">
        <v>67</v>
      </c>
      <c r="BS3050"/>
      <c r="BT3050" t="s">
        <v>289</v>
      </c>
      <c r="BU3050">
        <v>7306</v>
      </c>
      <c r="BV3050"/>
      <c r="BW3050"/>
      <c r="BX3050"/>
      <c r="BY3050"/>
      <c r="BZ3050"/>
    </row>
    <row r="3051" spans="1:78" s="19" customFormat="1" x14ac:dyDescent="0.2">
      <c r="A3051" t="s">
        <v>1066</v>
      </c>
      <c r="B3051"/>
      <c r="C3051" t="s">
        <v>1482</v>
      </c>
      <c r="D3051" t="s">
        <v>64</v>
      </c>
      <c r="E3051" t="s">
        <v>1062</v>
      </c>
      <c r="F3051" t="s">
        <v>1075</v>
      </c>
      <c r="G3051" t="s">
        <v>1062</v>
      </c>
      <c r="H3051" t="s">
        <v>1075</v>
      </c>
      <c r="I3051"/>
      <c r="J3051"/>
      <c r="K3051"/>
      <c r="L3051" t="s">
        <v>292</v>
      </c>
      <c r="M3051"/>
      <c r="N3051"/>
      <c r="O3051"/>
      <c r="P3051"/>
      <c r="Q3051"/>
      <c r="R3051"/>
      <c r="S3051"/>
      <c r="T3051"/>
      <c r="U3051"/>
      <c r="V3051"/>
      <c r="W3051"/>
      <c r="X3051"/>
      <c r="Y3051">
        <v>3.36</v>
      </c>
      <c r="Z3051">
        <v>4.45</v>
      </c>
      <c r="AA3051">
        <v>4.45</v>
      </c>
      <c r="AB3051">
        <v>4.45</v>
      </c>
      <c r="AC3051">
        <v>3.59</v>
      </c>
      <c r="AD3051">
        <v>4.9800000000000004</v>
      </c>
      <c r="AE3051">
        <v>5.23</v>
      </c>
      <c r="AF3051">
        <v>5.23</v>
      </c>
      <c r="AG3051">
        <v>2.5099999999999998</v>
      </c>
      <c r="AH3051">
        <v>3.99</v>
      </c>
      <c r="AI3051">
        <v>3.28</v>
      </c>
      <c r="AJ3051">
        <v>3.99</v>
      </c>
      <c r="AK3051"/>
      <c r="AL3051"/>
      <c r="AM3051"/>
      <c r="AN3051"/>
      <c r="AO3051"/>
      <c r="AP3051"/>
      <c r="AQ3051"/>
      <c r="AR3051"/>
      <c r="AS3051"/>
      <c r="AT3051"/>
      <c r="AU3051"/>
      <c r="AV3051"/>
      <c r="AW3051"/>
      <c r="AX3051"/>
      <c r="AY3051"/>
      <c r="AZ3051"/>
      <c r="BA3051"/>
      <c r="BB3051"/>
      <c r="BC3051"/>
      <c r="BD3051"/>
      <c r="BE3051"/>
      <c r="BF3051"/>
      <c r="BG3051"/>
      <c r="BH3051"/>
      <c r="BI3051"/>
      <c r="BJ3051"/>
      <c r="BK3051"/>
      <c r="BL3051"/>
      <c r="BM3051"/>
      <c r="BN3051"/>
      <c r="BO3051"/>
      <c r="BP3051"/>
      <c r="BQ3051"/>
      <c r="BR3051" t="s">
        <v>67</v>
      </c>
      <c r="BS3051"/>
      <c r="BT3051" t="s">
        <v>285</v>
      </c>
      <c r="BU3051">
        <v>2255</v>
      </c>
      <c r="BV3051"/>
      <c r="BW3051"/>
      <c r="BX3051"/>
      <c r="BY3051"/>
      <c r="BZ3051"/>
    </row>
    <row r="3052" spans="1:78" s="19" customFormat="1" x14ac:dyDescent="0.2">
      <c r="A3052" t="s">
        <v>1066</v>
      </c>
      <c r="B3052" t="s">
        <v>2155</v>
      </c>
      <c r="C3052" t="s">
        <v>1482</v>
      </c>
      <c r="D3052" t="s">
        <v>64</v>
      </c>
      <c r="E3052" t="s">
        <v>1062</v>
      </c>
      <c r="F3052" t="s">
        <v>1075</v>
      </c>
      <c r="G3052" t="s">
        <v>1062</v>
      </c>
      <c r="H3052" t="s">
        <v>1075</v>
      </c>
      <c r="I3052"/>
      <c r="J3052"/>
      <c r="K3052"/>
      <c r="L3052"/>
      <c r="M3052"/>
      <c r="N3052"/>
      <c r="O3052"/>
      <c r="P3052"/>
      <c r="Q3052"/>
      <c r="R3052"/>
      <c r="S3052"/>
      <c r="T3052"/>
      <c r="U3052"/>
      <c r="V3052"/>
      <c r="W3052"/>
      <c r="X3052"/>
      <c r="Y3052"/>
      <c r="Z3052"/>
      <c r="AA3052"/>
      <c r="AB3052"/>
      <c r="AC3052">
        <v>3.8</v>
      </c>
      <c r="AD3052"/>
      <c r="AE3052"/>
      <c r="AF3052">
        <v>6.1</v>
      </c>
      <c r="AG3052"/>
      <c r="AH3052"/>
      <c r="AI3052"/>
      <c r="AJ3052"/>
      <c r="AK3052"/>
      <c r="AL3052"/>
      <c r="AM3052"/>
      <c r="AN3052"/>
      <c r="AO3052"/>
      <c r="AP3052"/>
      <c r="AQ3052"/>
      <c r="AR3052"/>
      <c r="AS3052"/>
      <c r="AT3052"/>
      <c r="AU3052"/>
      <c r="AV3052"/>
      <c r="AW3052"/>
      <c r="AX3052"/>
      <c r="AY3052"/>
      <c r="AZ3052"/>
      <c r="BA3052"/>
      <c r="BB3052"/>
      <c r="BC3052"/>
      <c r="BD3052"/>
      <c r="BE3052"/>
      <c r="BF3052"/>
      <c r="BG3052"/>
      <c r="BH3052"/>
      <c r="BI3052"/>
      <c r="BJ3052"/>
      <c r="BK3052"/>
      <c r="BL3052"/>
      <c r="BM3052"/>
      <c r="BN3052"/>
      <c r="BO3052"/>
      <c r="BP3052"/>
      <c r="BQ3052"/>
      <c r="BR3052" t="s">
        <v>58</v>
      </c>
      <c r="BS3052" s="1">
        <v>44819</v>
      </c>
      <c r="BT3052" t="s">
        <v>59</v>
      </c>
      <c r="BU3052">
        <v>3485</v>
      </c>
      <c r="BV3052" t="s">
        <v>60</v>
      </c>
      <c r="BW3052" t="s">
        <v>59</v>
      </c>
      <c r="BX3052"/>
      <c r="BY3052"/>
      <c r="BZ3052"/>
    </row>
    <row r="3053" spans="1:78" s="19" customFormat="1" x14ac:dyDescent="0.2">
      <c r="A3053" t="s">
        <v>94</v>
      </c>
      <c r="B3053"/>
      <c r="C3053" t="s">
        <v>1482</v>
      </c>
      <c r="D3053" t="s">
        <v>64</v>
      </c>
      <c r="E3053" t="s">
        <v>1062</v>
      </c>
      <c r="F3053" t="s">
        <v>1075</v>
      </c>
      <c r="G3053" t="s">
        <v>1062</v>
      </c>
      <c r="H3053" t="s">
        <v>1075</v>
      </c>
      <c r="I3053"/>
      <c r="J3053"/>
      <c r="K3053"/>
      <c r="L3053"/>
      <c r="M3053"/>
      <c r="N3053"/>
      <c r="O3053"/>
      <c r="P3053"/>
      <c r="Q3053"/>
      <c r="R3053"/>
      <c r="S3053"/>
      <c r="T3053"/>
      <c r="U3053"/>
      <c r="V3053"/>
      <c r="W3053"/>
      <c r="X3053"/>
      <c r="Y3053"/>
      <c r="Z3053"/>
      <c r="AA3053"/>
      <c r="AB3053"/>
      <c r="AC3053"/>
      <c r="AD3053"/>
      <c r="AE3053"/>
      <c r="AF3053"/>
      <c r="AG3053"/>
      <c r="AH3053"/>
      <c r="AI3053"/>
      <c r="AJ3053"/>
      <c r="AK3053"/>
      <c r="AL3053"/>
      <c r="AM3053"/>
      <c r="AN3053"/>
      <c r="AO3053"/>
      <c r="AP3053"/>
      <c r="AQ3053"/>
      <c r="AR3053"/>
      <c r="AS3053">
        <v>2.9</v>
      </c>
      <c r="AT3053"/>
      <c r="AU3053"/>
      <c r="AV3053">
        <v>1.77</v>
      </c>
      <c r="AW3053">
        <v>3.23</v>
      </c>
      <c r="AX3053">
        <v>2.14</v>
      </c>
      <c r="AY3053">
        <v>2.38</v>
      </c>
      <c r="AZ3053">
        <v>2.38</v>
      </c>
      <c r="BA3053">
        <v>3.6</v>
      </c>
      <c r="BB3053">
        <v>2.67</v>
      </c>
      <c r="BC3053">
        <v>2.64</v>
      </c>
      <c r="BD3053">
        <v>2.67</v>
      </c>
      <c r="BE3053">
        <v>3.96</v>
      </c>
      <c r="BF3053">
        <v>2.46</v>
      </c>
      <c r="BG3053">
        <v>2.0299999999999998</v>
      </c>
      <c r="BH3053">
        <v>2.46</v>
      </c>
      <c r="BI3053"/>
      <c r="BJ3053"/>
      <c r="BK3053"/>
      <c r="BL3053"/>
      <c r="BM3053"/>
      <c r="BN3053"/>
      <c r="BO3053"/>
      <c r="BP3053"/>
      <c r="BQ3053"/>
      <c r="BR3053" t="s">
        <v>67</v>
      </c>
      <c r="BS3053" s="1">
        <v>44799</v>
      </c>
      <c r="BT3053" t="s">
        <v>1067</v>
      </c>
      <c r="BU3053">
        <v>56876</v>
      </c>
      <c r="BV3053"/>
      <c r="BW3053"/>
      <c r="BX3053"/>
      <c r="BY3053"/>
      <c r="BZ3053"/>
    </row>
    <row r="3054" spans="1:78" s="19" customFormat="1" x14ac:dyDescent="0.2">
      <c r="A3054" t="s">
        <v>1726</v>
      </c>
      <c r="B3054"/>
      <c r="C3054" t="s">
        <v>1482</v>
      </c>
      <c r="D3054" t="s">
        <v>64</v>
      </c>
      <c r="E3054" t="s">
        <v>1062</v>
      </c>
      <c r="F3054" t="s">
        <v>1075</v>
      </c>
      <c r="G3054" t="s">
        <v>1062</v>
      </c>
      <c r="H3054" t="s">
        <v>1075</v>
      </c>
      <c r="I3054"/>
      <c r="J3054"/>
      <c r="K3054"/>
      <c r="L3054" t="s">
        <v>1715</v>
      </c>
      <c r="M3054"/>
      <c r="N3054"/>
      <c r="O3054"/>
      <c r="P3054"/>
      <c r="Q3054"/>
      <c r="R3054"/>
      <c r="S3054"/>
      <c r="T3054"/>
      <c r="U3054"/>
      <c r="V3054"/>
      <c r="W3054"/>
      <c r="X3054"/>
      <c r="Y3054"/>
      <c r="Z3054"/>
      <c r="AA3054"/>
      <c r="AB3054"/>
      <c r="AC3054"/>
      <c r="AD3054"/>
      <c r="AE3054"/>
      <c r="AF3054"/>
      <c r="AG3054"/>
      <c r="AH3054"/>
      <c r="AI3054"/>
      <c r="AJ3054"/>
      <c r="AK3054"/>
      <c r="AL3054"/>
      <c r="AM3054"/>
      <c r="AN3054"/>
      <c r="AO3054"/>
      <c r="AP3054"/>
      <c r="AQ3054"/>
      <c r="AR3054"/>
      <c r="AS3054"/>
      <c r="AT3054"/>
      <c r="AU3054"/>
      <c r="AV3054"/>
      <c r="AW3054"/>
      <c r="AX3054"/>
      <c r="AY3054"/>
      <c r="AZ3054"/>
      <c r="BA3054"/>
      <c r="BB3054"/>
      <c r="BC3054"/>
      <c r="BD3054"/>
      <c r="BE3054">
        <v>4.0999999999999996</v>
      </c>
      <c r="BF3054">
        <v>2.5</v>
      </c>
      <c r="BG3054">
        <v>2.2400000000000002</v>
      </c>
      <c r="BH3054">
        <v>2.5</v>
      </c>
      <c r="BI3054"/>
      <c r="BJ3054"/>
      <c r="BK3054"/>
      <c r="BL3054"/>
      <c r="BM3054"/>
      <c r="BN3054"/>
      <c r="BO3054"/>
      <c r="BP3054"/>
      <c r="BQ3054"/>
      <c r="BR3054" t="s">
        <v>67</v>
      </c>
      <c r="BS3054" s="1">
        <v>44812</v>
      </c>
      <c r="BT3054" t="s">
        <v>1701</v>
      </c>
      <c r="BU3054">
        <v>1420</v>
      </c>
      <c r="BV3054" t="s">
        <v>60</v>
      </c>
      <c r="BW3054" t="s">
        <v>1701</v>
      </c>
      <c r="BX3054"/>
      <c r="BY3054"/>
      <c r="BZ3054"/>
    </row>
    <row r="3055" spans="1:78" s="19" customFormat="1" x14ac:dyDescent="0.2">
      <c r="A3055" s="11" t="s">
        <v>1700</v>
      </c>
      <c r="B3055" s="11"/>
      <c r="C3055" s="11" t="s">
        <v>1482</v>
      </c>
      <c r="D3055" s="11" t="s">
        <v>64</v>
      </c>
      <c r="E3055" s="11" t="s">
        <v>1062</v>
      </c>
      <c r="F3055" s="11" t="s">
        <v>1078</v>
      </c>
      <c r="G3055" s="11" t="s">
        <v>1062</v>
      </c>
      <c r="H3055" s="11" t="s">
        <v>1078</v>
      </c>
      <c r="I3055" s="11"/>
      <c r="J3055" s="11"/>
      <c r="K3055" s="11"/>
      <c r="L3055" s="11"/>
      <c r="M3055" s="11"/>
      <c r="N3055" s="11"/>
      <c r="O3055" s="11"/>
      <c r="P3055" s="11"/>
      <c r="Q3055" s="11"/>
      <c r="R3055" s="11"/>
      <c r="S3055" s="11"/>
      <c r="T3055" s="11"/>
      <c r="U3055" s="11"/>
      <c r="V3055" s="11"/>
      <c r="W3055" s="11"/>
      <c r="X3055" s="11"/>
      <c r="Y3055" s="11"/>
      <c r="Z3055" s="11"/>
      <c r="AA3055" s="11"/>
      <c r="AB3055" s="11"/>
      <c r="AC3055" s="11"/>
      <c r="AD3055" s="11"/>
      <c r="AE3055" s="11"/>
      <c r="AF3055" s="11"/>
      <c r="AG3055" s="11"/>
      <c r="AH3055" s="11"/>
      <c r="AI3055" s="11"/>
      <c r="AJ3055" s="11"/>
      <c r="AK3055" s="11"/>
      <c r="AL3055" s="11"/>
      <c r="AM3055" s="11"/>
      <c r="AN3055" s="11"/>
      <c r="AO3055" s="11"/>
      <c r="AP3055" s="11"/>
      <c r="AQ3055" s="11"/>
      <c r="AR3055" s="11"/>
      <c r="AS3055" s="11"/>
      <c r="AT3055" s="11"/>
      <c r="AU3055" s="11"/>
      <c r="AV3055" s="11"/>
      <c r="AW3055" s="11"/>
      <c r="AX3055" s="11"/>
      <c r="AY3055" s="11"/>
      <c r="AZ3055" s="11"/>
      <c r="BA3055" s="11"/>
      <c r="BB3055" s="11"/>
      <c r="BC3055" s="11"/>
      <c r="BD3055" s="11"/>
      <c r="BE3055" s="11"/>
      <c r="BF3055" s="11"/>
      <c r="BG3055" s="11"/>
      <c r="BH3055" s="11"/>
      <c r="BI3055" s="11"/>
      <c r="BJ3055" s="11"/>
      <c r="BK3055" s="11"/>
      <c r="BL3055" s="11"/>
      <c r="BM3055" s="11"/>
      <c r="BN3055" s="11"/>
      <c r="BO3055" s="11"/>
      <c r="BP3055" s="11"/>
      <c r="BQ3055" s="11"/>
      <c r="BR3055" s="11"/>
      <c r="BS3055" s="11"/>
      <c r="BT3055" s="11"/>
      <c r="BU3055" s="11"/>
      <c r="BV3055" s="11"/>
      <c r="BW3055" s="11"/>
      <c r="BX3055"/>
      <c r="BY3055"/>
      <c r="BZ3055"/>
    </row>
    <row r="3056" spans="1:78" s="19" customFormat="1" x14ac:dyDescent="0.2">
      <c r="A3056" t="s">
        <v>1064</v>
      </c>
      <c r="B3056"/>
      <c r="C3056" t="s">
        <v>1482</v>
      </c>
      <c r="D3056" t="s">
        <v>64</v>
      </c>
      <c r="E3056" t="s">
        <v>1062</v>
      </c>
      <c r="F3056" t="s">
        <v>1078</v>
      </c>
      <c r="G3056" t="s">
        <v>1062</v>
      </c>
      <c r="H3056" t="s">
        <v>1078</v>
      </c>
      <c r="I3056"/>
      <c r="J3056"/>
      <c r="K3056"/>
      <c r="L3056" t="s">
        <v>292</v>
      </c>
      <c r="M3056"/>
      <c r="N3056"/>
      <c r="O3056"/>
      <c r="P3056"/>
      <c r="Q3056"/>
      <c r="R3056"/>
      <c r="S3056"/>
      <c r="T3056"/>
      <c r="U3056"/>
      <c r="V3056"/>
      <c r="W3056"/>
      <c r="X3056"/>
      <c r="Y3056">
        <v>3.11</v>
      </c>
      <c r="Z3056">
        <v>3.62</v>
      </c>
      <c r="AA3056">
        <v>3.96</v>
      </c>
      <c r="AB3056">
        <v>3.96</v>
      </c>
      <c r="AC3056"/>
      <c r="AD3056">
        <v>4.3099999999999996</v>
      </c>
      <c r="AE3056">
        <v>4.7300000000000004</v>
      </c>
      <c r="AF3056">
        <v>4.7300000000000004</v>
      </c>
      <c r="AG3056"/>
      <c r="AH3056"/>
      <c r="AI3056"/>
      <c r="AJ3056"/>
      <c r="AK3056"/>
      <c r="AL3056"/>
      <c r="AM3056"/>
      <c r="AN3056"/>
      <c r="AO3056"/>
      <c r="AP3056"/>
      <c r="AQ3056"/>
      <c r="AR3056"/>
      <c r="AS3056"/>
      <c r="AT3056"/>
      <c r="AU3056"/>
      <c r="AV3056"/>
      <c r="AW3056"/>
      <c r="AX3056"/>
      <c r="AY3056"/>
      <c r="AZ3056"/>
      <c r="BA3056"/>
      <c r="BB3056"/>
      <c r="BC3056"/>
      <c r="BD3056"/>
      <c r="BE3056"/>
      <c r="BF3056"/>
      <c r="BG3056"/>
      <c r="BH3056"/>
      <c r="BI3056"/>
      <c r="BJ3056"/>
      <c r="BK3056"/>
      <c r="BL3056"/>
      <c r="BM3056"/>
      <c r="BN3056"/>
      <c r="BO3056"/>
      <c r="BP3056"/>
      <c r="BQ3056" s="5" t="s">
        <v>1065</v>
      </c>
      <c r="BR3056" t="s">
        <v>67</v>
      </c>
      <c r="BS3056"/>
      <c r="BT3056" t="s">
        <v>285</v>
      </c>
      <c r="BU3056">
        <v>2255</v>
      </c>
      <c r="BV3056"/>
      <c r="BW3056"/>
      <c r="BX3056"/>
      <c r="BY3056"/>
      <c r="BZ3056"/>
    </row>
    <row r="3057" spans="1:78" s="19" customFormat="1" x14ac:dyDescent="0.2">
      <c r="A3057" t="s">
        <v>1064</v>
      </c>
      <c r="B3057" t="s">
        <v>2155</v>
      </c>
      <c r="C3057" t="s">
        <v>1482</v>
      </c>
      <c r="D3057" t="s">
        <v>64</v>
      </c>
      <c r="E3057" t="s">
        <v>1062</v>
      </c>
      <c r="F3057" t="s">
        <v>1078</v>
      </c>
      <c r="G3057" t="s">
        <v>1062</v>
      </c>
      <c r="H3057" t="s">
        <v>1078</v>
      </c>
      <c r="I3057"/>
      <c r="J3057"/>
      <c r="K3057"/>
      <c r="L3057"/>
      <c r="M3057"/>
      <c r="N3057"/>
      <c r="O3057"/>
      <c r="P3057"/>
      <c r="Q3057"/>
      <c r="R3057"/>
      <c r="S3057"/>
      <c r="T3057"/>
      <c r="U3057"/>
      <c r="V3057"/>
      <c r="W3057"/>
      <c r="X3057"/>
      <c r="Y3057"/>
      <c r="Z3057"/>
      <c r="AA3057"/>
      <c r="AB3057"/>
      <c r="AC3057">
        <v>3.4</v>
      </c>
      <c r="AD3057"/>
      <c r="AE3057"/>
      <c r="AF3057">
        <v>4.8</v>
      </c>
      <c r="AG3057"/>
      <c r="AH3057"/>
      <c r="AI3057"/>
      <c r="AJ3057"/>
      <c r="AK3057"/>
      <c r="AL3057"/>
      <c r="AM3057"/>
      <c r="AN3057"/>
      <c r="AO3057"/>
      <c r="AP3057"/>
      <c r="AQ3057"/>
      <c r="AR3057"/>
      <c r="AS3057"/>
      <c r="AT3057"/>
      <c r="AU3057"/>
      <c r="AV3057"/>
      <c r="AW3057"/>
      <c r="AX3057"/>
      <c r="AY3057"/>
      <c r="AZ3057"/>
      <c r="BA3057"/>
      <c r="BB3057"/>
      <c r="BC3057"/>
      <c r="BD3057"/>
      <c r="BE3057"/>
      <c r="BF3057"/>
      <c r="BG3057"/>
      <c r="BH3057"/>
      <c r="BI3057"/>
      <c r="BJ3057"/>
      <c r="BK3057"/>
      <c r="BL3057"/>
      <c r="BM3057"/>
      <c r="BN3057"/>
      <c r="BO3057"/>
      <c r="BP3057"/>
      <c r="BQ3057" t="s">
        <v>1079</v>
      </c>
      <c r="BR3057" t="s">
        <v>58</v>
      </c>
      <c r="BS3057" s="1">
        <v>44819</v>
      </c>
      <c r="BT3057" t="s">
        <v>59</v>
      </c>
      <c r="BU3057">
        <v>3485</v>
      </c>
      <c r="BV3057" t="s">
        <v>60</v>
      </c>
      <c r="BW3057" t="s">
        <v>59</v>
      </c>
      <c r="BX3057"/>
      <c r="BY3057"/>
      <c r="BZ3057"/>
    </row>
    <row r="3058" spans="1:78" s="11" customFormat="1" x14ac:dyDescent="0.2">
      <c r="A3058" t="s">
        <v>1729</v>
      </c>
      <c r="B3058"/>
      <c r="C3058" t="s">
        <v>1482</v>
      </c>
      <c r="D3058" t="s">
        <v>64</v>
      </c>
      <c r="E3058" t="s">
        <v>1062</v>
      </c>
      <c r="F3058" t="s">
        <v>267</v>
      </c>
      <c r="G3058" t="s">
        <v>1062</v>
      </c>
      <c r="H3058" t="s">
        <v>267</v>
      </c>
      <c r="I3058"/>
      <c r="J3058"/>
      <c r="K3058"/>
      <c r="L3058" t="s">
        <v>1715</v>
      </c>
      <c r="M3058"/>
      <c r="N3058"/>
      <c r="O3058"/>
      <c r="P3058"/>
      <c r="Q3058"/>
      <c r="R3058"/>
      <c r="S3058"/>
      <c r="T3058"/>
      <c r="U3058"/>
      <c r="V3058"/>
      <c r="W3058"/>
      <c r="X3058"/>
      <c r="Y3058"/>
      <c r="Z3058"/>
      <c r="AA3058"/>
      <c r="AB3058"/>
      <c r="AC3058"/>
      <c r="AD3058"/>
      <c r="AE3058"/>
      <c r="AF3058"/>
      <c r="AG3058">
        <v>3</v>
      </c>
      <c r="AH3058"/>
      <c r="AI3058"/>
      <c r="AJ3058">
        <v>4.8559999999999999</v>
      </c>
      <c r="AK3058"/>
      <c r="AL3058"/>
      <c r="AM3058"/>
      <c r="AN3058"/>
      <c r="AO3058"/>
      <c r="AP3058"/>
      <c r="AQ3058"/>
      <c r="AR3058"/>
      <c r="AS3058"/>
      <c r="AT3058"/>
      <c r="AU3058"/>
      <c r="AV3058"/>
      <c r="AW3058"/>
      <c r="AX3058"/>
      <c r="AY3058"/>
      <c r="AZ3058"/>
      <c r="BA3058"/>
      <c r="BB3058"/>
      <c r="BC3058"/>
      <c r="BD3058"/>
      <c r="BE3058"/>
      <c r="BF3058"/>
      <c r="BG3058"/>
      <c r="BH3058"/>
      <c r="BI3058"/>
      <c r="BJ3058"/>
      <c r="BK3058"/>
      <c r="BL3058"/>
      <c r="BM3058"/>
      <c r="BN3058"/>
      <c r="BO3058"/>
      <c r="BP3058"/>
      <c r="BQ3058"/>
      <c r="BR3058" t="s">
        <v>67</v>
      </c>
      <c r="BS3058" s="1">
        <v>44812</v>
      </c>
      <c r="BT3058" t="s">
        <v>1701</v>
      </c>
      <c r="BU3058">
        <v>1420</v>
      </c>
      <c r="BV3058"/>
      <c r="BW3058"/>
      <c r="BX3058" s="10"/>
      <c r="BY3058" s="10"/>
      <c r="BZ3058" s="10"/>
    </row>
    <row r="3059" spans="1:78" s="11" customFormat="1" x14ac:dyDescent="0.2">
      <c r="A3059" t="s">
        <v>1735</v>
      </c>
      <c r="B3059"/>
      <c r="C3059" t="s">
        <v>1482</v>
      </c>
      <c r="D3059" t="s">
        <v>64</v>
      </c>
      <c r="E3059" t="s">
        <v>1062</v>
      </c>
      <c r="F3059" t="s">
        <v>267</v>
      </c>
      <c r="G3059" t="s">
        <v>1062</v>
      </c>
      <c r="H3059" t="s">
        <v>267</v>
      </c>
      <c r="I3059"/>
      <c r="J3059"/>
      <c r="K3059"/>
      <c r="L3059" t="s">
        <v>1715</v>
      </c>
      <c r="M3059"/>
      <c r="N3059"/>
      <c r="O3059"/>
      <c r="P3059"/>
      <c r="Q3059"/>
      <c r="R3059"/>
      <c r="S3059"/>
      <c r="T3059"/>
      <c r="U3059"/>
      <c r="V3059"/>
      <c r="W3059"/>
      <c r="X3059"/>
      <c r="Y3059"/>
      <c r="Z3059"/>
      <c r="AA3059"/>
      <c r="AB3059"/>
      <c r="AC3059"/>
      <c r="AD3059"/>
      <c r="AE3059"/>
      <c r="AF3059"/>
      <c r="AG3059"/>
      <c r="AH3059"/>
      <c r="AI3059"/>
      <c r="AJ3059"/>
      <c r="AK3059"/>
      <c r="AL3059"/>
      <c r="AM3059"/>
      <c r="AN3059"/>
      <c r="AO3059"/>
      <c r="AP3059"/>
      <c r="AQ3059"/>
      <c r="AR3059"/>
      <c r="AS3059"/>
      <c r="AT3059"/>
      <c r="AU3059"/>
      <c r="AV3059"/>
      <c r="AW3059"/>
      <c r="AX3059"/>
      <c r="AY3059"/>
      <c r="AZ3059"/>
      <c r="BA3059">
        <v>3.46</v>
      </c>
      <c r="BB3059">
        <v>2.7</v>
      </c>
      <c r="BC3059">
        <v>2.5</v>
      </c>
      <c r="BD3059">
        <v>2.7</v>
      </c>
      <c r="BE3059"/>
      <c r="BF3059"/>
      <c r="BG3059"/>
      <c r="BH3059"/>
      <c r="BI3059"/>
      <c r="BJ3059"/>
      <c r="BK3059"/>
      <c r="BL3059"/>
      <c r="BM3059"/>
      <c r="BN3059"/>
      <c r="BO3059"/>
      <c r="BP3059"/>
      <c r="BQ3059" t="s">
        <v>1736</v>
      </c>
      <c r="BR3059" t="s">
        <v>67</v>
      </c>
      <c r="BS3059" s="1">
        <v>44812</v>
      </c>
      <c r="BT3059" t="s">
        <v>1701</v>
      </c>
      <c r="BU3059">
        <v>1420</v>
      </c>
      <c r="BV3059" t="s">
        <v>60</v>
      </c>
      <c r="BW3059" t="s">
        <v>1701</v>
      </c>
      <c r="BX3059" s="10"/>
      <c r="BY3059" s="10"/>
      <c r="BZ3059" s="10"/>
    </row>
    <row r="3060" spans="1:78" s="11" customFormat="1" x14ac:dyDescent="0.2">
      <c r="A3060" t="s">
        <v>1728</v>
      </c>
      <c r="B3060"/>
      <c r="C3060" t="s">
        <v>1482</v>
      </c>
      <c r="D3060" t="s">
        <v>64</v>
      </c>
      <c r="E3060" t="s">
        <v>1062</v>
      </c>
      <c r="F3060" t="s">
        <v>267</v>
      </c>
      <c r="G3060" t="s">
        <v>1062</v>
      </c>
      <c r="H3060" t="s">
        <v>267</v>
      </c>
      <c r="I3060"/>
      <c r="J3060"/>
      <c r="K3060"/>
      <c r="L3060" t="s">
        <v>1715</v>
      </c>
      <c r="M3060"/>
      <c r="N3060"/>
      <c r="O3060"/>
      <c r="P3060"/>
      <c r="Q3060"/>
      <c r="R3060"/>
      <c r="S3060"/>
      <c r="T3060"/>
      <c r="U3060"/>
      <c r="V3060"/>
      <c r="W3060"/>
      <c r="X3060"/>
      <c r="Y3060"/>
      <c r="Z3060"/>
      <c r="AA3060"/>
      <c r="AB3060"/>
      <c r="AC3060">
        <v>3.5539999999999998</v>
      </c>
      <c r="AD3060"/>
      <c r="AE3060"/>
      <c r="AF3060">
        <v>4.72</v>
      </c>
      <c r="AG3060"/>
      <c r="AH3060"/>
      <c r="AI3060"/>
      <c r="AJ3060"/>
      <c r="AK3060"/>
      <c r="AL3060"/>
      <c r="AM3060"/>
      <c r="AN3060"/>
      <c r="AO3060"/>
      <c r="AP3060"/>
      <c r="AQ3060"/>
      <c r="AR3060"/>
      <c r="AS3060"/>
      <c r="AT3060"/>
      <c r="AU3060"/>
      <c r="AV3060"/>
      <c r="AW3060"/>
      <c r="AX3060"/>
      <c r="AY3060"/>
      <c r="AZ3060"/>
      <c r="BA3060"/>
      <c r="BB3060"/>
      <c r="BC3060"/>
      <c r="BD3060"/>
      <c r="BE3060"/>
      <c r="BF3060"/>
      <c r="BG3060"/>
      <c r="BH3060"/>
      <c r="BI3060"/>
      <c r="BJ3060"/>
      <c r="BK3060"/>
      <c r="BL3060"/>
      <c r="BM3060"/>
      <c r="BN3060"/>
      <c r="BO3060"/>
      <c r="BP3060"/>
      <c r="BQ3060"/>
      <c r="BR3060" t="s">
        <v>67</v>
      </c>
      <c r="BS3060" s="1">
        <v>44812</v>
      </c>
      <c r="BT3060" t="s">
        <v>1701</v>
      </c>
      <c r="BU3060">
        <v>1420</v>
      </c>
      <c r="BV3060"/>
      <c r="BW3060"/>
      <c r="BX3060" s="10"/>
      <c r="BY3060" s="10"/>
      <c r="BZ3060" s="10"/>
    </row>
    <row r="3061" spans="1:78" s="11" customFormat="1" x14ac:dyDescent="0.2">
      <c r="A3061" t="s">
        <v>1731</v>
      </c>
      <c r="B3061"/>
      <c r="C3061" t="s">
        <v>1482</v>
      </c>
      <c r="D3061" t="s">
        <v>64</v>
      </c>
      <c r="E3061" t="s">
        <v>1062</v>
      </c>
      <c r="F3061" t="s">
        <v>267</v>
      </c>
      <c r="G3061" t="s">
        <v>1062</v>
      </c>
      <c r="H3061" t="s">
        <v>267</v>
      </c>
      <c r="I3061"/>
      <c r="J3061"/>
      <c r="K3061"/>
      <c r="L3061" t="s">
        <v>1715</v>
      </c>
      <c r="M3061"/>
      <c r="N3061"/>
      <c r="O3061"/>
      <c r="P3061"/>
      <c r="Q3061"/>
      <c r="R3061"/>
      <c r="S3061"/>
      <c r="T3061"/>
      <c r="U3061"/>
      <c r="V3061"/>
      <c r="W3061"/>
      <c r="X3061"/>
      <c r="Y3061"/>
      <c r="Z3061"/>
      <c r="AA3061"/>
      <c r="AB3061"/>
      <c r="AC3061"/>
      <c r="AD3061"/>
      <c r="AE3061"/>
      <c r="AF3061"/>
      <c r="AG3061">
        <v>2.9</v>
      </c>
      <c r="AH3061"/>
      <c r="AI3061"/>
      <c r="AJ3061"/>
      <c r="AK3061"/>
      <c r="AL3061"/>
      <c r="AM3061"/>
      <c r="AN3061"/>
      <c r="AO3061"/>
      <c r="AP3061"/>
      <c r="AQ3061"/>
      <c r="AR3061"/>
      <c r="AS3061"/>
      <c r="AT3061"/>
      <c r="AU3061"/>
      <c r="AV3061"/>
      <c r="AW3061"/>
      <c r="AX3061"/>
      <c r="AY3061"/>
      <c r="AZ3061"/>
      <c r="BA3061"/>
      <c r="BB3061"/>
      <c r="BC3061"/>
      <c r="BD3061"/>
      <c r="BE3061"/>
      <c r="BF3061"/>
      <c r="BG3061"/>
      <c r="BH3061"/>
      <c r="BI3061"/>
      <c r="BJ3061"/>
      <c r="BK3061"/>
      <c r="BL3061"/>
      <c r="BM3061"/>
      <c r="BN3061"/>
      <c r="BO3061"/>
      <c r="BP3061"/>
      <c r="BQ3061" t="s">
        <v>1321</v>
      </c>
      <c r="BR3061" t="s">
        <v>67</v>
      </c>
      <c r="BS3061" s="1">
        <v>44812</v>
      </c>
      <c r="BT3061" t="s">
        <v>1701</v>
      </c>
      <c r="BU3061">
        <v>1420</v>
      </c>
      <c r="BV3061"/>
      <c r="BW3061"/>
      <c r="BX3061" s="10"/>
      <c r="BY3061" s="10"/>
      <c r="BZ3061" s="10"/>
    </row>
    <row r="3062" spans="1:78" s="11" customFormat="1" x14ac:dyDescent="0.2">
      <c r="A3062" t="s">
        <v>1730</v>
      </c>
      <c r="B3062"/>
      <c r="C3062" t="s">
        <v>1482</v>
      </c>
      <c r="D3062" t="s">
        <v>64</v>
      </c>
      <c r="E3062" t="s">
        <v>1062</v>
      </c>
      <c r="F3062" t="s">
        <v>267</v>
      </c>
      <c r="G3062" t="s">
        <v>1062</v>
      </c>
      <c r="H3062" t="s">
        <v>267</v>
      </c>
      <c r="I3062"/>
      <c r="J3062"/>
      <c r="K3062"/>
      <c r="L3062" t="s">
        <v>1715</v>
      </c>
      <c r="M3062"/>
      <c r="N3062"/>
      <c r="O3062"/>
      <c r="P3062"/>
      <c r="Q3062"/>
      <c r="R3062"/>
      <c r="S3062"/>
      <c r="T3062"/>
      <c r="U3062"/>
      <c r="V3062"/>
      <c r="W3062"/>
      <c r="X3062"/>
      <c r="Y3062">
        <v>3.5779999999999998</v>
      </c>
      <c r="Z3062"/>
      <c r="AA3062"/>
      <c r="AB3062"/>
      <c r="AC3062"/>
      <c r="AD3062"/>
      <c r="AE3062"/>
      <c r="AF3062"/>
      <c r="AG3062"/>
      <c r="AH3062"/>
      <c r="AI3062"/>
      <c r="AJ3062"/>
      <c r="AK3062"/>
      <c r="AL3062"/>
      <c r="AM3062"/>
      <c r="AN3062"/>
      <c r="AO3062"/>
      <c r="AP3062"/>
      <c r="AQ3062"/>
      <c r="AR3062"/>
      <c r="AS3062"/>
      <c r="AT3062"/>
      <c r="AU3062"/>
      <c r="AV3062"/>
      <c r="AW3062"/>
      <c r="AX3062"/>
      <c r="AY3062"/>
      <c r="AZ3062"/>
      <c r="BA3062"/>
      <c r="BB3062"/>
      <c r="BC3062"/>
      <c r="BD3062"/>
      <c r="BE3062"/>
      <c r="BF3062"/>
      <c r="BG3062"/>
      <c r="BH3062"/>
      <c r="BI3062"/>
      <c r="BJ3062"/>
      <c r="BK3062"/>
      <c r="BL3062"/>
      <c r="BM3062"/>
      <c r="BN3062"/>
      <c r="BO3062"/>
      <c r="BP3062"/>
      <c r="BQ3062" t="s">
        <v>1717</v>
      </c>
      <c r="BR3062" t="s">
        <v>67</v>
      </c>
      <c r="BS3062" s="1">
        <v>44812</v>
      </c>
      <c r="BT3062" t="s">
        <v>1701</v>
      </c>
      <c r="BU3062">
        <v>1420</v>
      </c>
      <c r="BV3062"/>
      <c r="BW3062"/>
      <c r="BX3062" s="10"/>
      <c r="BY3062" s="10"/>
      <c r="BZ3062" s="10"/>
    </row>
    <row r="3063" spans="1:78" s="11" customFormat="1" x14ac:dyDescent="0.2">
      <c r="A3063" s="11" t="s">
        <v>1700</v>
      </c>
      <c r="C3063" s="11" t="s">
        <v>1482</v>
      </c>
      <c r="D3063" s="11" t="s">
        <v>64</v>
      </c>
      <c r="E3063" s="11" t="s">
        <v>1062</v>
      </c>
      <c r="G3063" s="11" t="s">
        <v>1062</v>
      </c>
      <c r="BX3063" s="10"/>
      <c r="BY3063" s="10"/>
      <c r="BZ3063" s="10"/>
    </row>
    <row r="3064" spans="1:78" s="11" customFormat="1" x14ac:dyDescent="0.2">
      <c r="A3064" t="s">
        <v>1082</v>
      </c>
      <c r="B3064"/>
      <c r="C3064" t="s">
        <v>1482</v>
      </c>
      <c r="D3064" t="s">
        <v>64</v>
      </c>
      <c r="E3064" t="s">
        <v>1080</v>
      </c>
      <c r="F3064" t="s">
        <v>1081</v>
      </c>
      <c r="G3064" t="s">
        <v>1080</v>
      </c>
      <c r="H3064" t="s">
        <v>1083</v>
      </c>
      <c r="I3064"/>
      <c r="J3064"/>
      <c r="K3064"/>
      <c r="L3064"/>
      <c r="M3064"/>
      <c r="N3064"/>
      <c r="O3064"/>
      <c r="P3064"/>
      <c r="Q3064"/>
      <c r="R3064"/>
      <c r="S3064"/>
      <c r="T3064"/>
      <c r="U3064"/>
      <c r="V3064"/>
      <c r="W3064"/>
      <c r="X3064"/>
      <c r="Y3064"/>
      <c r="Z3064"/>
      <c r="AA3064"/>
      <c r="AB3064"/>
      <c r="AC3064"/>
      <c r="AD3064"/>
      <c r="AE3064"/>
      <c r="AF3064"/>
      <c r="AG3064"/>
      <c r="AH3064"/>
      <c r="AI3064"/>
      <c r="AJ3064"/>
      <c r="AK3064"/>
      <c r="AL3064"/>
      <c r="AM3064"/>
      <c r="AN3064"/>
      <c r="AO3064"/>
      <c r="AP3064"/>
      <c r="AQ3064"/>
      <c r="AR3064"/>
      <c r="AS3064"/>
      <c r="AT3064"/>
      <c r="AU3064"/>
      <c r="AV3064"/>
      <c r="AW3064">
        <v>2.65</v>
      </c>
      <c r="AX3064">
        <v>2.2799999999999998</v>
      </c>
      <c r="AY3064">
        <v>2.17</v>
      </c>
      <c r="AZ3064">
        <v>2.2799999999999998</v>
      </c>
      <c r="BA3064"/>
      <c r="BB3064"/>
      <c r="BC3064"/>
      <c r="BD3064"/>
      <c r="BE3064"/>
      <c r="BF3064"/>
      <c r="BG3064"/>
      <c r="BH3064"/>
      <c r="BI3064"/>
      <c r="BJ3064"/>
      <c r="BK3064"/>
      <c r="BL3064"/>
      <c r="BM3064"/>
      <c r="BN3064"/>
      <c r="BO3064"/>
      <c r="BP3064"/>
      <c r="BQ3064" t="s">
        <v>1084</v>
      </c>
      <c r="BR3064" t="s">
        <v>67</v>
      </c>
      <c r="BS3064"/>
      <c r="BT3064" t="s">
        <v>79</v>
      </c>
      <c r="BU3064">
        <v>42805</v>
      </c>
      <c r="BV3064" t="s">
        <v>69</v>
      </c>
      <c r="BW3064" t="s">
        <v>79</v>
      </c>
      <c r="BX3064" s="10"/>
      <c r="BY3064" s="10"/>
      <c r="BZ3064" s="10"/>
    </row>
    <row r="3065" spans="1:78" s="11" customFormat="1" x14ac:dyDescent="0.2">
      <c r="A3065" s="11" t="s">
        <v>1700</v>
      </c>
      <c r="C3065" s="11" t="s">
        <v>1482</v>
      </c>
      <c r="D3065" s="11" t="s">
        <v>64</v>
      </c>
      <c r="E3065" s="11" t="s">
        <v>1080</v>
      </c>
      <c r="F3065" s="11" t="s">
        <v>1081</v>
      </c>
      <c r="G3065" s="11" t="s">
        <v>1080</v>
      </c>
      <c r="H3065" s="11" t="s">
        <v>1081</v>
      </c>
      <c r="BX3065" s="10"/>
      <c r="BY3065" s="10"/>
      <c r="BZ3065" s="10"/>
    </row>
    <row r="3066" spans="1:78" s="11" customFormat="1" x14ac:dyDescent="0.2">
      <c r="A3066" t="s">
        <v>2394</v>
      </c>
      <c r="B3066"/>
      <c r="C3066" t="s">
        <v>1482</v>
      </c>
      <c r="D3066" t="s">
        <v>64</v>
      </c>
      <c r="E3066" t="s">
        <v>1080</v>
      </c>
      <c r="F3066" t="s">
        <v>1081</v>
      </c>
      <c r="G3066" t="s">
        <v>1080</v>
      </c>
      <c r="H3066" t="s">
        <v>1081</v>
      </c>
      <c r="I3066"/>
      <c r="J3066"/>
      <c r="K3066"/>
      <c r="L3066"/>
      <c r="M3066"/>
      <c r="N3066"/>
      <c r="O3066"/>
      <c r="P3066"/>
      <c r="Q3066"/>
      <c r="R3066"/>
      <c r="S3066"/>
      <c r="T3066"/>
      <c r="U3066"/>
      <c r="V3066"/>
      <c r="W3066"/>
      <c r="X3066"/>
      <c r="Y3066"/>
      <c r="Z3066"/>
      <c r="AA3066"/>
      <c r="AB3066"/>
      <c r="AC3066"/>
      <c r="AD3066"/>
      <c r="AE3066"/>
      <c r="AF3066"/>
      <c r="AG3066"/>
      <c r="AH3066"/>
      <c r="AI3066"/>
      <c r="AJ3066"/>
      <c r="AK3066"/>
      <c r="AL3066"/>
      <c r="AM3066"/>
      <c r="AN3066"/>
      <c r="AO3066"/>
      <c r="AP3066"/>
      <c r="AQ3066"/>
      <c r="AR3066"/>
      <c r="AS3066"/>
      <c r="AT3066"/>
      <c r="AU3066"/>
      <c r="AV3066"/>
      <c r="AW3066"/>
      <c r="AX3066"/>
      <c r="AY3066"/>
      <c r="AZ3066"/>
      <c r="BA3066"/>
      <c r="BB3066"/>
      <c r="BC3066"/>
      <c r="BD3066"/>
      <c r="BE3066">
        <v>3.2</v>
      </c>
      <c r="BF3066"/>
      <c r="BG3066"/>
      <c r="BH3066">
        <v>2.35</v>
      </c>
      <c r="BI3066"/>
      <c r="BJ3066"/>
      <c r="BK3066"/>
      <c r="BL3066"/>
      <c r="BM3066"/>
      <c r="BN3066"/>
      <c r="BO3066"/>
      <c r="BP3066"/>
      <c r="BQ3066"/>
      <c r="BR3066" t="s">
        <v>67</v>
      </c>
      <c r="BS3066" s="1">
        <v>44824</v>
      </c>
      <c r="BT3066" t="s">
        <v>2329</v>
      </c>
      <c r="BU3066">
        <v>2930</v>
      </c>
      <c r="BV3066" t="s">
        <v>60</v>
      </c>
      <c r="BW3066" t="s">
        <v>2329</v>
      </c>
      <c r="BX3066" s="10"/>
      <c r="BY3066" s="10"/>
      <c r="BZ3066" s="10"/>
    </row>
    <row r="3067" spans="1:78" s="11" customFormat="1" x14ac:dyDescent="0.2">
      <c r="A3067" t="s">
        <v>1085</v>
      </c>
      <c r="B3067"/>
      <c r="C3067" t="s">
        <v>1482</v>
      </c>
      <c r="D3067" t="s">
        <v>64</v>
      </c>
      <c r="E3067" t="s">
        <v>1080</v>
      </c>
      <c r="F3067" t="s">
        <v>1081</v>
      </c>
      <c r="G3067" t="s">
        <v>1080</v>
      </c>
      <c r="H3067" t="s">
        <v>1081</v>
      </c>
      <c r="I3067"/>
      <c r="J3067"/>
      <c r="K3067"/>
      <c r="L3067"/>
      <c r="M3067"/>
      <c r="N3067"/>
      <c r="O3067"/>
      <c r="P3067"/>
      <c r="Q3067"/>
      <c r="R3067"/>
      <c r="S3067"/>
      <c r="T3067"/>
      <c r="U3067"/>
      <c r="V3067"/>
      <c r="W3067"/>
      <c r="X3067"/>
      <c r="Y3067"/>
      <c r="Z3067"/>
      <c r="AA3067"/>
      <c r="AB3067"/>
      <c r="AC3067"/>
      <c r="AD3067"/>
      <c r="AE3067"/>
      <c r="AF3067"/>
      <c r="AG3067"/>
      <c r="AH3067"/>
      <c r="AI3067"/>
      <c r="AJ3067"/>
      <c r="AK3067"/>
      <c r="AL3067"/>
      <c r="AM3067"/>
      <c r="AN3067"/>
      <c r="AO3067"/>
      <c r="AP3067"/>
      <c r="AQ3067"/>
      <c r="AR3067"/>
      <c r="AS3067"/>
      <c r="AT3067"/>
      <c r="AU3067"/>
      <c r="AV3067"/>
      <c r="AW3067"/>
      <c r="AX3067"/>
      <c r="AY3067"/>
      <c r="AZ3067"/>
      <c r="BA3067">
        <v>3.47</v>
      </c>
      <c r="BB3067">
        <v>2.73</v>
      </c>
      <c r="BC3067">
        <v>2.66</v>
      </c>
      <c r="BD3067">
        <v>2.73</v>
      </c>
      <c r="BE3067"/>
      <c r="BF3067"/>
      <c r="BG3067"/>
      <c r="BH3067"/>
      <c r="BI3067"/>
      <c r="BJ3067"/>
      <c r="BK3067"/>
      <c r="BL3067"/>
      <c r="BM3067"/>
      <c r="BN3067"/>
      <c r="BO3067"/>
      <c r="BP3067"/>
      <c r="BQ3067" t="s">
        <v>1086</v>
      </c>
      <c r="BR3067" t="s">
        <v>67</v>
      </c>
      <c r="BS3067"/>
      <c r="BT3067" t="s">
        <v>79</v>
      </c>
      <c r="BU3067">
        <v>42805</v>
      </c>
      <c r="BV3067"/>
      <c r="BW3067"/>
      <c r="BX3067" s="10"/>
      <c r="BY3067" s="10"/>
      <c r="BZ3067" s="10"/>
    </row>
    <row r="3068" spans="1:78" s="19" customFormat="1" x14ac:dyDescent="0.2">
      <c r="A3068" t="s">
        <v>1085</v>
      </c>
      <c r="B3068" t="s">
        <v>322</v>
      </c>
      <c r="C3068" t="s">
        <v>1482</v>
      </c>
      <c r="D3068" t="s">
        <v>64</v>
      </c>
      <c r="E3068" t="s">
        <v>1080</v>
      </c>
      <c r="F3068" t="s">
        <v>1081</v>
      </c>
      <c r="G3068" t="s">
        <v>1080</v>
      </c>
      <c r="H3068" t="s">
        <v>1081</v>
      </c>
      <c r="I3068"/>
      <c r="J3068"/>
      <c r="K3068"/>
      <c r="L3068"/>
      <c r="M3068"/>
      <c r="N3068"/>
      <c r="O3068"/>
      <c r="P3068"/>
      <c r="Q3068"/>
      <c r="R3068"/>
      <c r="S3068"/>
      <c r="T3068"/>
      <c r="U3068"/>
      <c r="V3068"/>
      <c r="W3068"/>
      <c r="X3068"/>
      <c r="Y3068"/>
      <c r="Z3068"/>
      <c r="AA3068"/>
      <c r="AB3068"/>
      <c r="AC3068"/>
      <c r="AD3068"/>
      <c r="AE3068"/>
      <c r="AF3068"/>
      <c r="AG3068"/>
      <c r="AH3068"/>
      <c r="AI3068"/>
      <c r="AJ3068"/>
      <c r="AK3068"/>
      <c r="AL3068"/>
      <c r="AM3068"/>
      <c r="AN3068"/>
      <c r="AO3068"/>
      <c r="AP3068"/>
      <c r="AQ3068"/>
      <c r="AR3068"/>
      <c r="AS3068"/>
      <c r="AT3068"/>
      <c r="AU3068"/>
      <c r="AV3068"/>
      <c r="AW3068"/>
      <c r="AX3068"/>
      <c r="AY3068"/>
      <c r="AZ3068"/>
      <c r="BA3068">
        <v>3.5</v>
      </c>
      <c r="BB3068"/>
      <c r="BC3068"/>
      <c r="BD3068">
        <v>2.7</v>
      </c>
      <c r="BE3068"/>
      <c r="BF3068"/>
      <c r="BG3068"/>
      <c r="BH3068">
        <v>2.4</v>
      </c>
      <c r="BI3068"/>
      <c r="BJ3068"/>
      <c r="BK3068"/>
      <c r="BL3068"/>
      <c r="BM3068"/>
      <c r="BN3068"/>
      <c r="BO3068"/>
      <c r="BP3068"/>
      <c r="BQ3068"/>
      <c r="BR3068" t="s">
        <v>67</v>
      </c>
      <c r="BS3068" s="1">
        <v>44820</v>
      </c>
      <c r="BT3068" t="s">
        <v>2276</v>
      </c>
      <c r="BU3068" t="s">
        <v>2308</v>
      </c>
      <c r="BV3068" t="s">
        <v>60</v>
      </c>
      <c r="BW3068" t="s">
        <v>2276</v>
      </c>
      <c r="BX3068" s="10"/>
      <c r="BY3068" s="10"/>
      <c r="BZ3068" s="10"/>
    </row>
    <row r="3069" spans="1:78" s="19" customFormat="1" x14ac:dyDescent="0.2">
      <c r="A3069" s="11" t="s">
        <v>1700</v>
      </c>
      <c r="B3069" s="11"/>
      <c r="C3069" s="11" t="s">
        <v>1482</v>
      </c>
      <c r="D3069" s="11" t="s">
        <v>64</v>
      </c>
      <c r="E3069" s="11" t="s">
        <v>1080</v>
      </c>
      <c r="F3069" s="11"/>
      <c r="G3069" s="11" t="s">
        <v>1080</v>
      </c>
      <c r="H3069" s="11"/>
      <c r="I3069" s="11"/>
      <c r="J3069" s="11"/>
      <c r="K3069" s="11"/>
      <c r="L3069" s="11"/>
      <c r="M3069" s="11"/>
      <c r="N3069" s="11"/>
      <c r="O3069" s="11"/>
      <c r="P3069" s="11"/>
      <c r="Q3069" s="11"/>
      <c r="R3069" s="11"/>
      <c r="S3069" s="11"/>
      <c r="T3069" s="11"/>
      <c r="U3069" s="11"/>
      <c r="V3069" s="11"/>
      <c r="W3069" s="11"/>
      <c r="X3069" s="11"/>
      <c r="Y3069" s="11"/>
      <c r="Z3069" s="11"/>
      <c r="AA3069" s="11"/>
      <c r="AB3069" s="11"/>
      <c r="AC3069" s="11"/>
      <c r="AD3069" s="11"/>
      <c r="AE3069" s="11"/>
      <c r="AF3069" s="11"/>
      <c r="AG3069" s="11"/>
      <c r="AH3069" s="11"/>
      <c r="AI3069" s="11"/>
      <c r="AJ3069" s="11"/>
      <c r="AK3069" s="11"/>
      <c r="AL3069" s="11"/>
      <c r="AM3069" s="11"/>
      <c r="AN3069" s="11"/>
      <c r="AO3069" s="11"/>
      <c r="AP3069" s="11"/>
      <c r="AQ3069" s="11"/>
      <c r="AR3069" s="11"/>
      <c r="AS3069" s="11"/>
      <c r="AT3069" s="11"/>
      <c r="AU3069" s="11"/>
      <c r="AV3069" s="11"/>
      <c r="AW3069" s="11"/>
      <c r="AX3069" s="11"/>
      <c r="AY3069" s="11"/>
      <c r="AZ3069" s="11"/>
      <c r="BA3069" s="11"/>
      <c r="BB3069" s="11"/>
      <c r="BC3069" s="11"/>
      <c r="BD3069" s="11"/>
      <c r="BE3069" s="11"/>
      <c r="BF3069" s="11"/>
      <c r="BG3069" s="11"/>
      <c r="BH3069" s="11"/>
      <c r="BI3069" s="11"/>
      <c r="BJ3069" s="11"/>
      <c r="BK3069" s="11"/>
      <c r="BL3069" s="11"/>
      <c r="BM3069" s="11"/>
      <c r="BN3069" s="11"/>
      <c r="BO3069" s="11"/>
      <c r="BP3069" s="11"/>
      <c r="BQ3069" s="11"/>
      <c r="BR3069" s="11"/>
      <c r="BS3069" s="11"/>
      <c r="BT3069" s="11"/>
      <c r="BU3069" s="11"/>
      <c r="BV3069" s="11"/>
      <c r="BW3069" s="11"/>
      <c r="BX3069" s="10"/>
      <c r="BY3069" s="10"/>
      <c r="BZ3069" s="10"/>
    </row>
    <row r="3070" spans="1:78" s="19" customFormat="1" x14ac:dyDescent="0.2">
      <c r="A3070" s="19" t="s">
        <v>1700</v>
      </c>
      <c r="C3070" s="19" t="s">
        <v>1482</v>
      </c>
      <c r="D3070" s="19" t="s">
        <v>64</v>
      </c>
      <c r="E3070" s="19" t="s">
        <v>1507</v>
      </c>
      <c r="F3070" s="19" t="s">
        <v>1508</v>
      </c>
      <c r="G3070" s="19" t="s">
        <v>1507</v>
      </c>
      <c r="H3070" s="19" t="s">
        <v>1508</v>
      </c>
      <c r="BX3070" s="2"/>
      <c r="BY3070" s="2"/>
      <c r="BZ3070" s="2"/>
    </row>
    <row r="3071" spans="1:78" s="19" customFormat="1" x14ac:dyDescent="0.2">
      <c r="A3071" s="19" t="s">
        <v>1700</v>
      </c>
      <c r="C3071" s="19" t="s">
        <v>1482</v>
      </c>
      <c r="D3071" s="19" t="s">
        <v>64</v>
      </c>
      <c r="E3071" s="19" t="s">
        <v>1507</v>
      </c>
      <c r="G3071" s="19" t="s">
        <v>1507</v>
      </c>
      <c r="BX3071" s="18"/>
      <c r="BY3071" s="18"/>
      <c r="BZ3071" s="18"/>
    </row>
    <row r="3072" spans="1:78" s="19" customFormat="1" x14ac:dyDescent="0.2">
      <c r="A3072" t="s">
        <v>2646</v>
      </c>
      <c r="B3072"/>
      <c r="C3072" t="s">
        <v>1482</v>
      </c>
      <c r="D3072" t="s">
        <v>64</v>
      </c>
      <c r="E3072" t="s">
        <v>1186</v>
      </c>
      <c r="F3072" t="s">
        <v>1187</v>
      </c>
      <c r="G3072" t="s">
        <v>1186</v>
      </c>
      <c r="H3072" t="s">
        <v>2655</v>
      </c>
      <c r="I3072"/>
      <c r="J3072"/>
      <c r="K3072"/>
      <c r="L3072" t="s">
        <v>2685</v>
      </c>
      <c r="M3072"/>
      <c r="N3072"/>
      <c r="O3072"/>
      <c r="P3072"/>
      <c r="Q3072"/>
      <c r="R3072"/>
      <c r="S3072"/>
      <c r="T3072"/>
      <c r="U3072"/>
      <c r="V3072"/>
      <c r="W3072"/>
      <c r="X3072"/>
      <c r="Y3072"/>
      <c r="Z3072"/>
      <c r="AA3072"/>
      <c r="AB3072"/>
      <c r="AC3072">
        <v>5.64</v>
      </c>
      <c r="AD3072"/>
      <c r="AE3072"/>
      <c r="AF3072">
        <v>7.2</v>
      </c>
      <c r="AG3072"/>
      <c r="AH3072"/>
      <c r="AI3072"/>
      <c r="AJ3072"/>
      <c r="AK3072"/>
      <c r="AL3072"/>
      <c r="AM3072"/>
      <c r="AN3072"/>
      <c r="AO3072"/>
      <c r="AP3072"/>
      <c r="AQ3072"/>
      <c r="AR3072"/>
      <c r="AS3072"/>
      <c r="AT3072"/>
      <c r="AU3072"/>
      <c r="AV3072"/>
      <c r="AW3072"/>
      <c r="AX3072"/>
      <c r="AY3072"/>
      <c r="AZ3072"/>
      <c r="BA3072"/>
      <c r="BB3072"/>
      <c r="BC3072"/>
      <c r="BD3072"/>
      <c r="BE3072"/>
      <c r="BF3072"/>
      <c r="BG3072"/>
      <c r="BH3072"/>
      <c r="BI3072"/>
      <c r="BJ3072"/>
      <c r="BK3072"/>
      <c r="BL3072"/>
      <c r="BM3072"/>
      <c r="BN3072"/>
      <c r="BO3072"/>
      <c r="BP3072"/>
      <c r="BQ3072"/>
      <c r="BR3072" t="s">
        <v>67</v>
      </c>
      <c r="BS3072" s="1">
        <v>44830</v>
      </c>
      <c r="BT3072" t="s">
        <v>2657</v>
      </c>
      <c r="BU3072">
        <v>63104</v>
      </c>
      <c r="BV3072"/>
      <c r="BW3072"/>
      <c r="BX3072" s="2"/>
      <c r="BY3072" s="2"/>
      <c r="BZ3072" s="2"/>
    </row>
    <row r="3073" spans="1:78" s="19" customFormat="1" x14ac:dyDescent="0.2">
      <c r="A3073" t="s">
        <v>2647</v>
      </c>
      <c r="B3073"/>
      <c r="C3073" t="s">
        <v>1482</v>
      </c>
      <c r="D3073" t="s">
        <v>64</v>
      </c>
      <c r="E3073" t="s">
        <v>1186</v>
      </c>
      <c r="F3073" t="s">
        <v>1187</v>
      </c>
      <c r="G3073" t="s">
        <v>1186</v>
      </c>
      <c r="H3073" t="s">
        <v>2655</v>
      </c>
      <c r="I3073"/>
      <c r="J3073"/>
      <c r="K3073"/>
      <c r="L3073" t="s">
        <v>2685</v>
      </c>
      <c r="M3073"/>
      <c r="N3073"/>
      <c r="O3073"/>
      <c r="P3073"/>
      <c r="Q3073">
        <v>4</v>
      </c>
      <c r="R3073"/>
      <c r="S3073"/>
      <c r="T3073">
        <v>3.27</v>
      </c>
      <c r="U3073"/>
      <c r="V3073"/>
      <c r="W3073"/>
      <c r="X3073"/>
      <c r="Y3073"/>
      <c r="Z3073"/>
      <c r="AA3073"/>
      <c r="AB3073"/>
      <c r="AC3073"/>
      <c r="AD3073"/>
      <c r="AE3073"/>
      <c r="AF3073"/>
      <c r="AG3073"/>
      <c r="AH3073"/>
      <c r="AI3073"/>
      <c r="AJ3073"/>
      <c r="AK3073"/>
      <c r="AL3073"/>
      <c r="AM3073"/>
      <c r="AN3073"/>
      <c r="AO3073"/>
      <c r="AP3073"/>
      <c r="AQ3073"/>
      <c r="AR3073"/>
      <c r="AS3073"/>
      <c r="AT3073"/>
      <c r="AU3073"/>
      <c r="AV3073"/>
      <c r="AW3073"/>
      <c r="AX3073"/>
      <c r="AY3073"/>
      <c r="AZ3073"/>
      <c r="BA3073"/>
      <c r="BB3073"/>
      <c r="BC3073"/>
      <c r="BD3073"/>
      <c r="BE3073"/>
      <c r="BF3073"/>
      <c r="BG3073"/>
      <c r="BH3073"/>
      <c r="BI3073"/>
      <c r="BJ3073"/>
      <c r="BK3073"/>
      <c r="BL3073"/>
      <c r="BM3073"/>
      <c r="BN3073"/>
      <c r="BO3073"/>
      <c r="BP3073"/>
      <c r="BQ3073"/>
      <c r="BR3073" t="s">
        <v>67</v>
      </c>
      <c r="BS3073" s="1">
        <v>44830</v>
      </c>
      <c r="BT3073" t="s">
        <v>2657</v>
      </c>
      <c r="BU3073">
        <v>63104</v>
      </c>
      <c r="BV3073"/>
      <c r="BW3073"/>
      <c r="BX3073" s="2"/>
      <c r="BY3073" s="2"/>
      <c r="BZ3073" s="2"/>
    </row>
    <row r="3074" spans="1:78" s="19" customFormat="1" x14ac:dyDescent="0.2">
      <c r="A3074" t="s">
        <v>2648</v>
      </c>
      <c r="B3074"/>
      <c r="C3074" t="s">
        <v>1482</v>
      </c>
      <c r="D3074" t="s">
        <v>64</v>
      </c>
      <c r="E3074" t="s">
        <v>1186</v>
      </c>
      <c r="F3074" t="s">
        <v>1187</v>
      </c>
      <c r="G3074" t="s">
        <v>1186</v>
      </c>
      <c r="H3074" t="s">
        <v>2655</v>
      </c>
      <c r="I3074"/>
      <c r="J3074"/>
      <c r="K3074"/>
      <c r="L3074" t="s">
        <v>2685</v>
      </c>
      <c r="M3074"/>
      <c r="N3074"/>
      <c r="O3074"/>
      <c r="P3074"/>
      <c r="Q3074"/>
      <c r="R3074"/>
      <c r="S3074"/>
      <c r="T3074"/>
      <c r="U3074"/>
      <c r="V3074"/>
      <c r="W3074"/>
      <c r="X3074"/>
      <c r="Y3074"/>
      <c r="Z3074"/>
      <c r="AA3074"/>
      <c r="AB3074"/>
      <c r="AC3074">
        <v>5.5</v>
      </c>
      <c r="AD3074"/>
      <c r="AE3074"/>
      <c r="AF3074">
        <v>6.71</v>
      </c>
      <c r="AG3074"/>
      <c r="AH3074"/>
      <c r="AI3074"/>
      <c r="AJ3074"/>
      <c r="AK3074"/>
      <c r="AL3074"/>
      <c r="AM3074"/>
      <c r="AN3074"/>
      <c r="AO3074"/>
      <c r="AP3074"/>
      <c r="AQ3074"/>
      <c r="AR3074"/>
      <c r="AS3074"/>
      <c r="AT3074"/>
      <c r="AU3074"/>
      <c r="AV3074"/>
      <c r="AW3074"/>
      <c r="AX3074"/>
      <c r="AY3074"/>
      <c r="AZ3074"/>
      <c r="BA3074"/>
      <c r="BB3074"/>
      <c r="BC3074"/>
      <c r="BD3074"/>
      <c r="BE3074"/>
      <c r="BF3074"/>
      <c r="BG3074"/>
      <c r="BH3074"/>
      <c r="BI3074"/>
      <c r="BJ3074"/>
      <c r="BK3074"/>
      <c r="BL3074"/>
      <c r="BM3074"/>
      <c r="BN3074"/>
      <c r="BO3074"/>
      <c r="BP3074"/>
      <c r="BQ3074"/>
      <c r="BR3074" t="s">
        <v>67</v>
      </c>
      <c r="BS3074" s="1">
        <v>44830</v>
      </c>
      <c r="BT3074" t="s">
        <v>2657</v>
      </c>
      <c r="BU3074">
        <v>63104</v>
      </c>
      <c r="BV3074"/>
      <c r="BW3074"/>
      <c r="BX3074"/>
      <c r="BY3074"/>
      <c r="BZ3074"/>
    </row>
    <row r="3075" spans="1:78" s="19" customFormat="1" x14ac:dyDescent="0.2">
      <c r="A3075" t="s">
        <v>2649</v>
      </c>
      <c r="B3075"/>
      <c r="C3075" t="s">
        <v>1482</v>
      </c>
      <c r="D3075" t="s">
        <v>64</v>
      </c>
      <c r="E3075" t="s">
        <v>1186</v>
      </c>
      <c r="F3075" t="s">
        <v>1187</v>
      </c>
      <c r="G3075" t="s">
        <v>1186</v>
      </c>
      <c r="H3075" t="s">
        <v>2655</v>
      </c>
      <c r="I3075"/>
      <c r="J3075"/>
      <c r="K3075"/>
      <c r="L3075" t="s">
        <v>2685</v>
      </c>
      <c r="M3075">
        <v>4</v>
      </c>
      <c r="N3075"/>
      <c r="O3075"/>
      <c r="P3075"/>
      <c r="Q3075"/>
      <c r="R3075"/>
      <c r="S3075"/>
      <c r="T3075"/>
      <c r="U3075"/>
      <c r="V3075"/>
      <c r="W3075"/>
      <c r="X3075"/>
      <c r="Y3075"/>
      <c r="Z3075"/>
      <c r="AA3075"/>
      <c r="AB3075"/>
      <c r="AC3075"/>
      <c r="AD3075"/>
      <c r="AE3075"/>
      <c r="AF3075"/>
      <c r="AG3075"/>
      <c r="AH3075"/>
      <c r="AI3075"/>
      <c r="AJ3075"/>
      <c r="AK3075"/>
      <c r="AL3075"/>
      <c r="AM3075"/>
      <c r="AN3075"/>
      <c r="AO3075"/>
      <c r="AP3075"/>
      <c r="AQ3075"/>
      <c r="AR3075"/>
      <c r="AS3075"/>
      <c r="AT3075"/>
      <c r="AU3075"/>
      <c r="AV3075"/>
      <c r="AW3075"/>
      <c r="AX3075"/>
      <c r="AY3075"/>
      <c r="AZ3075"/>
      <c r="BA3075"/>
      <c r="BB3075"/>
      <c r="BC3075"/>
      <c r="BD3075"/>
      <c r="BE3075"/>
      <c r="BF3075"/>
      <c r="BG3075"/>
      <c r="BH3075"/>
      <c r="BI3075"/>
      <c r="BJ3075"/>
      <c r="BK3075"/>
      <c r="BL3075"/>
      <c r="BM3075"/>
      <c r="BN3075"/>
      <c r="BO3075"/>
      <c r="BP3075"/>
      <c r="BQ3075"/>
      <c r="BR3075" t="s">
        <v>67</v>
      </c>
      <c r="BS3075" s="1">
        <v>44830</v>
      </c>
      <c r="BT3075" t="s">
        <v>2657</v>
      </c>
      <c r="BU3075">
        <v>63104</v>
      </c>
      <c r="BV3075"/>
      <c r="BW3075"/>
      <c r="BX3075"/>
      <c r="BY3075"/>
      <c r="BZ3075"/>
    </row>
    <row r="3076" spans="1:78" s="19" customFormat="1" x14ac:dyDescent="0.2">
      <c r="A3076" t="s">
        <v>2650</v>
      </c>
      <c r="B3076"/>
      <c r="C3076" t="s">
        <v>1482</v>
      </c>
      <c r="D3076" t="s">
        <v>64</v>
      </c>
      <c r="E3076" t="s">
        <v>1186</v>
      </c>
      <c r="F3076" t="s">
        <v>1187</v>
      </c>
      <c r="G3076" t="s">
        <v>1186</v>
      </c>
      <c r="H3076" t="s">
        <v>2655</v>
      </c>
      <c r="I3076"/>
      <c r="J3076"/>
      <c r="K3076"/>
      <c r="L3076" t="s">
        <v>2685</v>
      </c>
      <c r="M3076"/>
      <c r="N3076"/>
      <c r="O3076"/>
      <c r="P3076"/>
      <c r="Q3076">
        <v>4.4000000000000004</v>
      </c>
      <c r="R3076"/>
      <c r="S3076"/>
      <c r="T3076">
        <v>3.41</v>
      </c>
      <c r="U3076"/>
      <c r="V3076"/>
      <c r="W3076"/>
      <c r="X3076"/>
      <c r="Y3076"/>
      <c r="Z3076"/>
      <c r="AA3076"/>
      <c r="AB3076"/>
      <c r="AC3076"/>
      <c r="AD3076"/>
      <c r="AE3076"/>
      <c r="AF3076"/>
      <c r="AG3076"/>
      <c r="AH3076"/>
      <c r="AI3076"/>
      <c r="AJ3076"/>
      <c r="AK3076"/>
      <c r="AL3076"/>
      <c r="AM3076"/>
      <c r="AN3076"/>
      <c r="AO3076"/>
      <c r="AP3076"/>
      <c r="AQ3076"/>
      <c r="AR3076"/>
      <c r="AS3076"/>
      <c r="AT3076"/>
      <c r="AU3076"/>
      <c r="AV3076"/>
      <c r="AW3076"/>
      <c r="AX3076"/>
      <c r="AY3076"/>
      <c r="AZ3076"/>
      <c r="BA3076"/>
      <c r="BB3076"/>
      <c r="BC3076"/>
      <c r="BD3076"/>
      <c r="BE3076"/>
      <c r="BF3076"/>
      <c r="BG3076"/>
      <c r="BH3076"/>
      <c r="BI3076"/>
      <c r="BJ3076"/>
      <c r="BK3076"/>
      <c r="BL3076"/>
      <c r="BM3076"/>
      <c r="BN3076"/>
      <c r="BO3076"/>
      <c r="BP3076"/>
      <c r="BQ3076"/>
      <c r="BR3076" t="s">
        <v>67</v>
      </c>
      <c r="BS3076" s="1">
        <v>44830</v>
      </c>
      <c r="BT3076" t="s">
        <v>2657</v>
      </c>
      <c r="BU3076">
        <v>63104</v>
      </c>
      <c r="BV3076"/>
      <c r="BW3076"/>
      <c r="BX3076"/>
      <c r="BY3076"/>
      <c r="BZ3076"/>
    </row>
    <row r="3077" spans="1:78" s="19" customFormat="1" x14ac:dyDescent="0.2">
      <c r="A3077" t="s">
        <v>2651</v>
      </c>
      <c r="B3077"/>
      <c r="C3077" t="s">
        <v>1482</v>
      </c>
      <c r="D3077" t="s">
        <v>64</v>
      </c>
      <c r="E3077" t="s">
        <v>1186</v>
      </c>
      <c r="F3077" t="s">
        <v>1187</v>
      </c>
      <c r="G3077" t="s">
        <v>1186</v>
      </c>
      <c r="H3077" t="s">
        <v>2655</v>
      </c>
      <c r="I3077"/>
      <c r="J3077"/>
      <c r="K3077"/>
      <c r="L3077" t="s">
        <v>2685</v>
      </c>
      <c r="M3077"/>
      <c r="N3077"/>
      <c r="O3077"/>
      <c r="P3077"/>
      <c r="Q3077"/>
      <c r="R3077"/>
      <c r="S3077"/>
      <c r="T3077"/>
      <c r="U3077"/>
      <c r="V3077"/>
      <c r="W3077"/>
      <c r="X3077"/>
      <c r="Y3077"/>
      <c r="Z3077"/>
      <c r="AA3077"/>
      <c r="AB3077"/>
      <c r="AC3077">
        <v>5.0599999999999996</v>
      </c>
      <c r="AD3077"/>
      <c r="AE3077"/>
      <c r="AF3077">
        <v>6.8</v>
      </c>
      <c r="AG3077"/>
      <c r="AH3077"/>
      <c r="AI3077"/>
      <c r="AJ3077"/>
      <c r="AK3077"/>
      <c r="AL3077"/>
      <c r="AM3077"/>
      <c r="AN3077"/>
      <c r="AO3077"/>
      <c r="AP3077"/>
      <c r="AQ3077"/>
      <c r="AR3077"/>
      <c r="AS3077"/>
      <c r="AT3077"/>
      <c r="AU3077"/>
      <c r="AV3077"/>
      <c r="AW3077"/>
      <c r="AX3077"/>
      <c r="AY3077"/>
      <c r="AZ3077"/>
      <c r="BA3077"/>
      <c r="BB3077"/>
      <c r="BC3077"/>
      <c r="BD3077"/>
      <c r="BE3077"/>
      <c r="BF3077"/>
      <c r="BG3077"/>
      <c r="BH3077"/>
      <c r="BI3077"/>
      <c r="BJ3077"/>
      <c r="BK3077"/>
      <c r="BL3077"/>
      <c r="BM3077"/>
      <c r="BN3077"/>
      <c r="BO3077"/>
      <c r="BP3077"/>
      <c r="BQ3077"/>
      <c r="BR3077" t="s">
        <v>67</v>
      </c>
      <c r="BS3077" s="1">
        <v>44830</v>
      </c>
      <c r="BT3077" t="s">
        <v>2657</v>
      </c>
      <c r="BU3077">
        <v>63104</v>
      </c>
      <c r="BV3077"/>
      <c r="BW3077"/>
      <c r="BX3077"/>
      <c r="BY3077"/>
      <c r="BZ3077"/>
    </row>
    <row r="3078" spans="1:78" s="19" customFormat="1" x14ac:dyDescent="0.2">
      <c r="A3078" t="s">
        <v>2656</v>
      </c>
      <c r="B3078"/>
      <c r="C3078" t="s">
        <v>1482</v>
      </c>
      <c r="D3078" t="s">
        <v>64</v>
      </c>
      <c r="E3078" t="s">
        <v>1186</v>
      </c>
      <c r="F3078" t="s">
        <v>1187</v>
      </c>
      <c r="G3078" t="s">
        <v>1186</v>
      </c>
      <c r="H3078" t="s">
        <v>2655</v>
      </c>
      <c r="I3078"/>
      <c r="J3078"/>
      <c r="K3078"/>
      <c r="L3078" t="s">
        <v>2685</v>
      </c>
      <c r="M3078"/>
      <c r="N3078"/>
      <c r="O3078"/>
      <c r="P3078"/>
      <c r="Q3078"/>
      <c r="R3078"/>
      <c r="S3078"/>
      <c r="T3078"/>
      <c r="U3078"/>
      <c r="V3078"/>
      <c r="W3078"/>
      <c r="X3078"/>
      <c r="Y3078">
        <v>5.36</v>
      </c>
      <c r="Z3078"/>
      <c r="AA3078"/>
      <c r="AB3078">
        <v>6.34</v>
      </c>
      <c r="AC3078"/>
      <c r="AD3078"/>
      <c r="AE3078"/>
      <c r="AF3078"/>
      <c r="AG3078"/>
      <c r="AH3078"/>
      <c r="AI3078"/>
      <c r="AJ3078"/>
      <c r="AK3078"/>
      <c r="AL3078"/>
      <c r="AM3078"/>
      <c r="AN3078"/>
      <c r="AO3078"/>
      <c r="AP3078"/>
      <c r="AQ3078"/>
      <c r="AR3078"/>
      <c r="AS3078"/>
      <c r="AT3078"/>
      <c r="AU3078"/>
      <c r="AV3078"/>
      <c r="AW3078"/>
      <c r="AX3078"/>
      <c r="AY3078"/>
      <c r="AZ3078"/>
      <c r="BA3078"/>
      <c r="BB3078"/>
      <c r="BC3078"/>
      <c r="BD3078"/>
      <c r="BE3078"/>
      <c r="BF3078"/>
      <c r="BG3078"/>
      <c r="BH3078"/>
      <c r="BI3078"/>
      <c r="BJ3078"/>
      <c r="BK3078"/>
      <c r="BL3078"/>
      <c r="BM3078"/>
      <c r="BN3078"/>
      <c r="BO3078"/>
      <c r="BP3078"/>
      <c r="BQ3078"/>
      <c r="BR3078" t="s">
        <v>67</v>
      </c>
      <c r="BS3078" s="1">
        <v>44830</v>
      </c>
      <c r="BT3078" t="s">
        <v>2657</v>
      </c>
      <c r="BU3078">
        <v>63104</v>
      </c>
      <c r="BV3078"/>
      <c r="BW3078"/>
      <c r="BX3078"/>
      <c r="BY3078"/>
      <c r="BZ3078"/>
    </row>
    <row r="3079" spans="1:78" s="19" customFormat="1" x14ac:dyDescent="0.2">
      <c r="A3079" t="s">
        <v>2652</v>
      </c>
      <c r="B3079"/>
      <c r="C3079" t="s">
        <v>1482</v>
      </c>
      <c r="D3079" t="s">
        <v>64</v>
      </c>
      <c r="E3079" t="s">
        <v>1186</v>
      </c>
      <c r="F3079" t="s">
        <v>1187</v>
      </c>
      <c r="G3079" t="s">
        <v>1186</v>
      </c>
      <c r="H3079" t="s">
        <v>2655</v>
      </c>
      <c r="I3079"/>
      <c r="J3079"/>
      <c r="K3079"/>
      <c r="L3079" t="s">
        <v>2684</v>
      </c>
      <c r="M3079"/>
      <c r="N3079"/>
      <c r="O3079"/>
      <c r="P3079"/>
      <c r="Q3079"/>
      <c r="R3079"/>
      <c r="S3079"/>
      <c r="T3079"/>
      <c r="U3079"/>
      <c r="V3079"/>
      <c r="W3079"/>
      <c r="X3079"/>
      <c r="Y3079">
        <v>4.67</v>
      </c>
      <c r="Z3079"/>
      <c r="AA3079"/>
      <c r="AB3079">
        <v>5.54</v>
      </c>
      <c r="AC3079">
        <v>4.87</v>
      </c>
      <c r="AD3079"/>
      <c r="AE3079"/>
      <c r="AF3079">
        <v>6.57</v>
      </c>
      <c r="AG3079">
        <v>4.03</v>
      </c>
      <c r="AH3079"/>
      <c r="AI3079"/>
      <c r="AJ3079">
        <v>5.0999999999999996</v>
      </c>
      <c r="AK3079"/>
      <c r="AL3079"/>
      <c r="AM3079"/>
      <c r="AN3079"/>
      <c r="AO3079"/>
      <c r="AP3079"/>
      <c r="AQ3079"/>
      <c r="AR3079"/>
      <c r="AS3079"/>
      <c r="AT3079"/>
      <c r="AU3079"/>
      <c r="AV3079"/>
      <c r="AW3079"/>
      <c r="AX3079"/>
      <c r="AY3079"/>
      <c r="AZ3079"/>
      <c r="BA3079"/>
      <c r="BB3079"/>
      <c r="BC3079"/>
      <c r="BD3079"/>
      <c r="BE3079"/>
      <c r="BF3079"/>
      <c r="BG3079"/>
      <c r="BH3079"/>
      <c r="BI3079"/>
      <c r="BJ3079"/>
      <c r="BK3079"/>
      <c r="BL3079"/>
      <c r="BM3079"/>
      <c r="BN3079"/>
      <c r="BO3079"/>
      <c r="BP3079"/>
      <c r="BQ3079"/>
      <c r="BR3079" t="s">
        <v>67</v>
      </c>
      <c r="BS3079" s="1">
        <v>44830</v>
      </c>
      <c r="BT3079" t="s">
        <v>2657</v>
      </c>
      <c r="BU3079">
        <v>63104</v>
      </c>
      <c r="BV3079" t="s">
        <v>60</v>
      </c>
      <c r="BW3079" t="s">
        <v>2657</v>
      </c>
      <c r="BX3079"/>
      <c r="BY3079"/>
      <c r="BZ3079"/>
    </row>
    <row r="3080" spans="1:78" s="19" customFormat="1" x14ac:dyDescent="0.2">
      <c r="A3080" t="s">
        <v>2653</v>
      </c>
      <c r="B3080"/>
      <c r="C3080" t="s">
        <v>1482</v>
      </c>
      <c r="D3080" t="s">
        <v>64</v>
      </c>
      <c r="E3080" t="s">
        <v>1186</v>
      </c>
      <c r="F3080" t="s">
        <v>1187</v>
      </c>
      <c r="G3080" t="s">
        <v>1186</v>
      </c>
      <c r="H3080" t="s">
        <v>2655</v>
      </c>
      <c r="I3080"/>
      <c r="J3080"/>
      <c r="K3080"/>
      <c r="L3080" t="s">
        <v>2683</v>
      </c>
      <c r="M3080"/>
      <c r="N3080"/>
      <c r="O3080"/>
      <c r="P3080"/>
      <c r="Q3080"/>
      <c r="R3080"/>
      <c r="S3080"/>
      <c r="T3080"/>
      <c r="U3080"/>
      <c r="V3080"/>
      <c r="W3080"/>
      <c r="X3080"/>
      <c r="Y3080"/>
      <c r="Z3080"/>
      <c r="AA3080"/>
      <c r="AB3080"/>
      <c r="AC3080"/>
      <c r="AD3080"/>
      <c r="AE3080"/>
      <c r="AF3080"/>
      <c r="AG3080"/>
      <c r="AH3080"/>
      <c r="AI3080"/>
      <c r="AJ3080"/>
      <c r="AK3080"/>
      <c r="AL3080"/>
      <c r="AM3080"/>
      <c r="AN3080"/>
      <c r="AO3080"/>
      <c r="AP3080"/>
      <c r="AQ3080"/>
      <c r="AR3080"/>
      <c r="AS3080"/>
      <c r="AT3080"/>
      <c r="AU3080"/>
      <c r="AV3080"/>
      <c r="AW3080">
        <v>5.49</v>
      </c>
      <c r="AX3080"/>
      <c r="AY3080"/>
      <c r="AZ3080">
        <v>3.77</v>
      </c>
      <c r="BA3080">
        <v>5.3</v>
      </c>
      <c r="BB3080"/>
      <c r="BC3080"/>
      <c r="BD3080">
        <v>3.98</v>
      </c>
      <c r="BE3080">
        <v>5.46</v>
      </c>
      <c r="BF3080"/>
      <c r="BG3080"/>
      <c r="BH3080">
        <v>3.35</v>
      </c>
      <c r="BI3080"/>
      <c r="BJ3080"/>
      <c r="BK3080"/>
      <c r="BL3080"/>
      <c r="BM3080"/>
      <c r="BN3080"/>
      <c r="BO3080"/>
      <c r="BP3080"/>
      <c r="BQ3080"/>
      <c r="BR3080" t="s">
        <v>67</v>
      </c>
      <c r="BS3080" s="1">
        <v>44830</v>
      </c>
      <c r="BT3080" t="s">
        <v>2657</v>
      </c>
      <c r="BU3080">
        <v>63104</v>
      </c>
      <c r="BV3080"/>
      <c r="BW3080"/>
      <c r="BX3080"/>
      <c r="BY3080"/>
      <c r="BZ3080"/>
    </row>
    <row r="3081" spans="1:78" s="19" customFormat="1" x14ac:dyDescent="0.2">
      <c r="A3081" t="s">
        <v>2654</v>
      </c>
      <c r="B3081"/>
      <c r="C3081" t="s">
        <v>1482</v>
      </c>
      <c r="D3081" t="s">
        <v>64</v>
      </c>
      <c r="E3081" t="s">
        <v>1186</v>
      </c>
      <c r="F3081" t="s">
        <v>1187</v>
      </c>
      <c r="G3081" t="s">
        <v>1186</v>
      </c>
      <c r="H3081" t="s">
        <v>2655</v>
      </c>
      <c r="I3081"/>
      <c r="J3081"/>
      <c r="K3081"/>
      <c r="L3081" t="s">
        <v>2683</v>
      </c>
      <c r="M3081"/>
      <c r="N3081"/>
      <c r="O3081"/>
      <c r="P3081"/>
      <c r="Q3081"/>
      <c r="R3081"/>
      <c r="S3081"/>
      <c r="T3081"/>
      <c r="U3081"/>
      <c r="V3081"/>
      <c r="W3081"/>
      <c r="X3081"/>
      <c r="Y3081"/>
      <c r="Z3081"/>
      <c r="AA3081"/>
      <c r="AB3081"/>
      <c r="AC3081"/>
      <c r="AD3081"/>
      <c r="AE3081"/>
      <c r="AF3081"/>
      <c r="AG3081"/>
      <c r="AH3081"/>
      <c r="AI3081"/>
      <c r="AJ3081"/>
      <c r="AK3081">
        <v>3.39</v>
      </c>
      <c r="AL3081"/>
      <c r="AM3081"/>
      <c r="AN3081">
        <v>1.6</v>
      </c>
      <c r="AO3081">
        <v>3.99</v>
      </c>
      <c r="AP3081"/>
      <c r="AQ3081"/>
      <c r="AR3081">
        <v>2.21</v>
      </c>
      <c r="AS3081">
        <v>4.51</v>
      </c>
      <c r="AT3081"/>
      <c r="AU3081"/>
      <c r="AV3081">
        <v>2.44</v>
      </c>
      <c r="AW3081">
        <v>5.45</v>
      </c>
      <c r="AX3081"/>
      <c r="AY3081"/>
      <c r="AZ3081">
        <v>3.45</v>
      </c>
      <c r="BA3081">
        <v>5.25</v>
      </c>
      <c r="BB3081"/>
      <c r="BC3081"/>
      <c r="BD3081">
        <v>3.87</v>
      </c>
      <c r="BE3081">
        <v>4.72</v>
      </c>
      <c r="BF3081"/>
      <c r="BG3081"/>
      <c r="BH3081">
        <v>3.15</v>
      </c>
      <c r="BI3081"/>
      <c r="BJ3081"/>
      <c r="BK3081"/>
      <c r="BL3081"/>
      <c r="BM3081"/>
      <c r="BN3081"/>
      <c r="BO3081"/>
      <c r="BP3081"/>
      <c r="BQ3081"/>
      <c r="BR3081" t="s">
        <v>67</v>
      </c>
      <c r="BS3081" s="1">
        <v>44830</v>
      </c>
      <c r="BT3081" t="s">
        <v>2657</v>
      </c>
      <c r="BU3081">
        <v>63104</v>
      </c>
      <c r="BV3081" t="s">
        <v>60</v>
      </c>
      <c r="BW3081" t="s">
        <v>2657</v>
      </c>
      <c r="BX3081"/>
      <c r="BY3081"/>
      <c r="BZ3081"/>
    </row>
    <row r="3082" spans="1:78" s="19" customFormat="1" x14ac:dyDescent="0.2">
      <c r="A3082" s="11" t="s">
        <v>1700</v>
      </c>
      <c r="B3082" s="11"/>
      <c r="C3082" s="11" t="s">
        <v>1482</v>
      </c>
      <c r="D3082" s="11" t="s">
        <v>64</v>
      </c>
      <c r="E3082" s="11" t="s">
        <v>1186</v>
      </c>
      <c r="F3082" s="11" t="s">
        <v>1187</v>
      </c>
      <c r="G3082" s="11" t="s">
        <v>1186</v>
      </c>
      <c r="H3082" s="11" t="s">
        <v>1187</v>
      </c>
      <c r="I3082" s="11"/>
      <c r="J3082" s="11"/>
      <c r="K3082" s="11"/>
      <c r="L3082" s="11"/>
      <c r="M3082" s="11"/>
      <c r="N3082" s="11"/>
      <c r="O3082" s="11"/>
      <c r="P3082" s="11"/>
      <c r="Q3082" s="11"/>
      <c r="R3082" s="11"/>
      <c r="S3082" s="11"/>
      <c r="T3082" s="11"/>
      <c r="U3082" s="11"/>
      <c r="V3082" s="11"/>
      <c r="W3082" s="11"/>
      <c r="X3082" s="11"/>
      <c r="Y3082" s="11"/>
      <c r="Z3082" s="11"/>
      <c r="AA3082" s="11"/>
      <c r="AB3082" s="11"/>
      <c r="AC3082" s="11"/>
      <c r="AD3082" s="11"/>
      <c r="AE3082" s="11"/>
      <c r="AF3082" s="11"/>
      <c r="AG3082" s="11"/>
      <c r="AH3082" s="11"/>
      <c r="AI3082" s="11"/>
      <c r="AJ3082" s="11"/>
      <c r="AK3082" s="11"/>
      <c r="AL3082" s="11"/>
      <c r="AM3082" s="11"/>
      <c r="AN3082" s="11"/>
      <c r="AO3082" s="11"/>
      <c r="AP3082" s="11"/>
      <c r="AQ3082" s="11"/>
      <c r="AR3082" s="11"/>
      <c r="AS3082" s="11"/>
      <c r="AT3082" s="11"/>
      <c r="AU3082" s="11"/>
      <c r="AV3082" s="11"/>
      <c r="AW3082" s="11"/>
      <c r="AX3082" s="11"/>
      <c r="AY3082" s="11"/>
      <c r="AZ3082" s="11"/>
      <c r="BA3082" s="11"/>
      <c r="BB3082" s="11"/>
      <c r="BC3082" s="11"/>
      <c r="BD3082" s="11"/>
      <c r="BE3082" s="11"/>
      <c r="BF3082" s="11"/>
      <c r="BG3082" s="11"/>
      <c r="BH3082" s="11"/>
      <c r="BI3082" s="11"/>
      <c r="BJ3082" s="11"/>
      <c r="BK3082" s="11"/>
      <c r="BL3082" s="11"/>
      <c r="BM3082" s="11"/>
      <c r="BN3082" s="11"/>
      <c r="BO3082" s="11"/>
      <c r="BP3082" s="11"/>
      <c r="BQ3082" s="11"/>
      <c r="BR3082" s="11"/>
      <c r="BS3082" s="11"/>
      <c r="BT3082" s="11"/>
      <c r="BU3082" s="11"/>
      <c r="BV3082" s="11"/>
      <c r="BW3082" s="11"/>
      <c r="BX3082"/>
      <c r="BY3082"/>
      <c r="BZ3082"/>
    </row>
    <row r="3083" spans="1:78" s="11" customFormat="1" x14ac:dyDescent="0.2">
      <c r="A3083" t="s">
        <v>1188</v>
      </c>
      <c r="B3083"/>
      <c r="C3083" t="s">
        <v>1482</v>
      </c>
      <c r="D3083" t="s">
        <v>64</v>
      </c>
      <c r="E3083" t="s">
        <v>1186</v>
      </c>
      <c r="F3083" t="s">
        <v>1187</v>
      </c>
      <c r="G3083" t="s">
        <v>1186</v>
      </c>
      <c r="H3083" t="s">
        <v>1187</v>
      </c>
      <c r="I3083"/>
      <c r="J3083"/>
      <c r="K3083"/>
      <c r="L3083"/>
      <c r="M3083"/>
      <c r="N3083"/>
      <c r="O3083"/>
      <c r="P3083"/>
      <c r="Q3083"/>
      <c r="R3083"/>
      <c r="S3083"/>
      <c r="T3083"/>
      <c r="U3083"/>
      <c r="V3083"/>
      <c r="W3083"/>
      <c r="X3083"/>
      <c r="Y3083"/>
      <c r="Z3083"/>
      <c r="AA3083"/>
      <c r="AB3083"/>
      <c r="AC3083"/>
      <c r="AD3083"/>
      <c r="AE3083"/>
      <c r="AF3083"/>
      <c r="AG3083"/>
      <c r="AH3083"/>
      <c r="AI3083"/>
      <c r="AJ3083"/>
      <c r="AK3083"/>
      <c r="AL3083"/>
      <c r="AM3083"/>
      <c r="AN3083"/>
      <c r="AO3083"/>
      <c r="AP3083"/>
      <c r="AQ3083"/>
      <c r="AR3083"/>
      <c r="AS3083">
        <v>5.5</v>
      </c>
      <c r="AT3083"/>
      <c r="AU3083"/>
      <c r="AV3083">
        <v>2.4</v>
      </c>
      <c r="AW3083"/>
      <c r="AX3083"/>
      <c r="AY3083"/>
      <c r="AZ3083"/>
      <c r="BA3083">
        <v>5.3</v>
      </c>
      <c r="BB3083"/>
      <c r="BC3083"/>
      <c r="BD3083">
        <v>4</v>
      </c>
      <c r="BE3083">
        <v>5.3</v>
      </c>
      <c r="BF3083"/>
      <c r="BG3083"/>
      <c r="BH3083">
        <v>3.4</v>
      </c>
      <c r="BI3083"/>
      <c r="BJ3083"/>
      <c r="BK3083"/>
      <c r="BL3083"/>
      <c r="BM3083"/>
      <c r="BN3083"/>
      <c r="BO3083"/>
      <c r="BP3083"/>
      <c r="BQ3083" s="5" t="s">
        <v>1189</v>
      </c>
      <c r="BR3083" t="s">
        <v>67</v>
      </c>
      <c r="BS3083"/>
      <c r="BT3083" t="s">
        <v>268</v>
      </c>
      <c r="BU3083">
        <v>1657</v>
      </c>
      <c r="BV3083" t="s">
        <v>69</v>
      </c>
      <c r="BW3083" t="s">
        <v>268</v>
      </c>
      <c r="BX3083"/>
      <c r="BY3083"/>
      <c r="BZ3083"/>
    </row>
    <row r="3084" spans="1:78" s="11" customFormat="1" x14ac:dyDescent="0.2">
      <c r="A3084" t="s">
        <v>1188</v>
      </c>
      <c r="B3084" t="s">
        <v>322</v>
      </c>
      <c r="C3084" t="s">
        <v>1482</v>
      </c>
      <c r="D3084" t="s">
        <v>64</v>
      </c>
      <c r="E3084" t="s">
        <v>1186</v>
      </c>
      <c r="F3084" t="s">
        <v>1187</v>
      </c>
      <c r="G3084" t="s">
        <v>1186</v>
      </c>
      <c r="H3084" t="s">
        <v>1187</v>
      </c>
      <c r="I3084"/>
      <c r="J3084"/>
      <c r="K3084"/>
      <c r="L3084" t="s">
        <v>2682</v>
      </c>
      <c r="M3084"/>
      <c r="N3084"/>
      <c r="O3084"/>
      <c r="P3084"/>
      <c r="Q3084"/>
      <c r="R3084"/>
      <c r="S3084"/>
      <c r="T3084"/>
      <c r="U3084"/>
      <c r="V3084"/>
      <c r="W3084"/>
      <c r="X3084"/>
      <c r="Y3084"/>
      <c r="Z3084"/>
      <c r="AA3084"/>
      <c r="AB3084"/>
      <c r="AC3084"/>
      <c r="AD3084"/>
      <c r="AE3084"/>
      <c r="AF3084"/>
      <c r="AG3084"/>
      <c r="AH3084"/>
      <c r="AI3084"/>
      <c r="AJ3084"/>
      <c r="AK3084"/>
      <c r="AL3084"/>
      <c r="AM3084"/>
      <c r="AN3084"/>
      <c r="AO3084"/>
      <c r="AP3084"/>
      <c r="AQ3084"/>
      <c r="AR3084"/>
      <c r="AS3084"/>
      <c r="AT3084"/>
      <c r="AU3084"/>
      <c r="AV3084"/>
      <c r="AW3084"/>
      <c r="AX3084"/>
      <c r="AY3084"/>
      <c r="AZ3084"/>
      <c r="BA3084">
        <v>5.56</v>
      </c>
      <c r="BB3084"/>
      <c r="BC3084"/>
      <c r="BD3084">
        <v>3.9</v>
      </c>
      <c r="BE3084"/>
      <c r="BF3084"/>
      <c r="BG3084"/>
      <c r="BH3084">
        <v>3.5</v>
      </c>
      <c r="BI3084"/>
      <c r="BJ3084"/>
      <c r="BK3084"/>
      <c r="BL3084"/>
      <c r="BM3084"/>
      <c r="BN3084"/>
      <c r="BO3084"/>
      <c r="BP3084"/>
      <c r="BQ3084"/>
      <c r="BR3084" t="s">
        <v>67</v>
      </c>
      <c r="BS3084" s="1">
        <v>44830</v>
      </c>
      <c r="BT3084" t="s">
        <v>2657</v>
      </c>
      <c r="BU3084">
        <v>63104</v>
      </c>
      <c r="BV3084"/>
      <c r="BW3084"/>
      <c r="BX3084"/>
      <c r="BY3084"/>
      <c r="BZ3084"/>
    </row>
    <row r="3085" spans="1:78" s="11" customFormat="1" x14ac:dyDescent="0.2">
      <c r="A3085" s="11" t="s">
        <v>1700</v>
      </c>
      <c r="C3085" s="11" t="s">
        <v>1482</v>
      </c>
      <c r="D3085" s="11" t="s">
        <v>64</v>
      </c>
      <c r="E3085" s="11" t="s">
        <v>1186</v>
      </c>
      <c r="G3085" s="11" t="s">
        <v>1186</v>
      </c>
      <c r="BX3085"/>
      <c r="BY3085"/>
      <c r="BZ3085"/>
    </row>
    <row r="3086" spans="1:78" s="11" customFormat="1" x14ac:dyDescent="0.2">
      <c r="A3086" t="s">
        <v>2281</v>
      </c>
      <c r="B3086"/>
      <c r="C3086" t="s">
        <v>1482</v>
      </c>
      <c r="D3086" t="s">
        <v>64</v>
      </c>
      <c r="E3086" t="s">
        <v>855</v>
      </c>
      <c r="F3086" t="s">
        <v>267</v>
      </c>
      <c r="G3086" t="s">
        <v>2278</v>
      </c>
      <c r="H3086" t="s">
        <v>267</v>
      </c>
      <c r="I3086"/>
      <c r="J3086"/>
      <c r="K3086"/>
      <c r="L3086"/>
      <c r="M3086"/>
      <c r="N3086"/>
      <c r="O3086"/>
      <c r="P3086"/>
      <c r="Q3086"/>
      <c r="R3086"/>
      <c r="S3086"/>
      <c r="T3086"/>
      <c r="U3086"/>
      <c r="V3086"/>
      <c r="W3086"/>
      <c r="X3086"/>
      <c r="Y3086"/>
      <c r="Z3086"/>
      <c r="AA3086"/>
      <c r="AB3086"/>
      <c r="AC3086"/>
      <c r="AD3086"/>
      <c r="AE3086"/>
      <c r="AF3086"/>
      <c r="AG3086">
        <v>9.5</v>
      </c>
      <c r="AH3086"/>
      <c r="AI3086"/>
      <c r="AJ3086">
        <v>10.5</v>
      </c>
      <c r="AK3086"/>
      <c r="AL3086"/>
      <c r="AM3086"/>
      <c r="AN3086"/>
      <c r="AO3086"/>
      <c r="AP3086"/>
      <c r="AQ3086"/>
      <c r="AR3086"/>
      <c r="AS3086"/>
      <c r="AT3086"/>
      <c r="AU3086"/>
      <c r="AV3086"/>
      <c r="AW3086"/>
      <c r="AX3086"/>
      <c r="AY3086"/>
      <c r="AZ3086"/>
      <c r="BA3086"/>
      <c r="BB3086"/>
      <c r="BC3086"/>
      <c r="BD3086"/>
      <c r="BE3086"/>
      <c r="BF3086"/>
      <c r="BG3086"/>
      <c r="BH3086"/>
      <c r="BI3086"/>
      <c r="BJ3086"/>
      <c r="BK3086"/>
      <c r="BL3086"/>
      <c r="BM3086"/>
      <c r="BN3086"/>
      <c r="BO3086"/>
      <c r="BP3086"/>
      <c r="BQ3086"/>
      <c r="BR3086" t="s">
        <v>67</v>
      </c>
      <c r="BS3086" s="1">
        <v>44820</v>
      </c>
      <c r="BT3086" t="s">
        <v>2276</v>
      </c>
      <c r="BU3086" t="s">
        <v>2308</v>
      </c>
      <c r="BV3086" t="s">
        <v>60</v>
      </c>
      <c r="BW3086" t="s">
        <v>2276</v>
      </c>
      <c r="BX3086"/>
      <c r="BY3086"/>
      <c r="BZ3086"/>
    </row>
    <row r="3087" spans="1:78" s="11" customFormat="1" x14ac:dyDescent="0.2">
      <c r="A3087" s="11" t="s">
        <v>1700</v>
      </c>
      <c r="C3087" s="11" t="s">
        <v>1482</v>
      </c>
      <c r="D3087" s="11" t="s">
        <v>64</v>
      </c>
      <c r="E3087" s="11" t="s">
        <v>1270</v>
      </c>
      <c r="F3087" s="11" t="s">
        <v>1461</v>
      </c>
      <c r="G3087" s="11" t="s">
        <v>1270</v>
      </c>
      <c r="H3087" s="11" t="s">
        <v>1461</v>
      </c>
      <c r="BX3087"/>
      <c r="BY3087"/>
      <c r="BZ3087"/>
    </row>
    <row r="3088" spans="1:78" s="11" customFormat="1" x14ac:dyDescent="0.2">
      <c r="A3088" t="s">
        <v>1460</v>
      </c>
      <c r="B3088"/>
      <c r="C3088" t="s">
        <v>1482</v>
      </c>
      <c r="D3088" t="s">
        <v>64</v>
      </c>
      <c r="E3088" t="s">
        <v>1270</v>
      </c>
      <c r="F3088" t="s">
        <v>1461</v>
      </c>
      <c r="G3088" t="s">
        <v>1270</v>
      </c>
      <c r="H3088" t="s">
        <v>1461</v>
      </c>
      <c r="I3088"/>
      <c r="J3088"/>
      <c r="K3088"/>
      <c r="L3088"/>
      <c r="M3088"/>
      <c r="N3088"/>
      <c r="O3088"/>
      <c r="P3088"/>
      <c r="Q3088"/>
      <c r="R3088"/>
      <c r="S3088"/>
      <c r="T3088"/>
      <c r="U3088">
        <v>3.85</v>
      </c>
      <c r="V3088">
        <v>4.33</v>
      </c>
      <c r="W3088">
        <v>5.04</v>
      </c>
      <c r="X3088">
        <v>5.04</v>
      </c>
      <c r="Y3088"/>
      <c r="Z3088"/>
      <c r="AA3088"/>
      <c r="AB3088"/>
      <c r="AC3088"/>
      <c r="AD3088"/>
      <c r="AE3088"/>
      <c r="AF3088"/>
      <c r="AG3088"/>
      <c r="AH3088"/>
      <c r="AI3088"/>
      <c r="AJ3088"/>
      <c r="AK3088"/>
      <c r="AL3088"/>
      <c r="AM3088"/>
      <c r="AN3088"/>
      <c r="AO3088"/>
      <c r="AP3088"/>
      <c r="AQ3088"/>
      <c r="AR3088"/>
      <c r="AS3088"/>
      <c r="AT3088"/>
      <c r="AU3088"/>
      <c r="AV3088"/>
      <c r="AW3088"/>
      <c r="AX3088"/>
      <c r="AY3088"/>
      <c r="AZ3088"/>
      <c r="BA3088"/>
      <c r="BB3088"/>
      <c r="BC3088"/>
      <c r="BD3088"/>
      <c r="BE3088"/>
      <c r="BF3088"/>
      <c r="BG3088"/>
      <c r="BH3088"/>
      <c r="BI3088"/>
      <c r="BJ3088"/>
      <c r="BK3088"/>
      <c r="BL3088"/>
      <c r="BM3088"/>
      <c r="BN3088"/>
      <c r="BO3088"/>
      <c r="BP3088"/>
      <c r="BQ3088"/>
      <c r="BR3088" t="s">
        <v>67</v>
      </c>
      <c r="BS3088" s="1">
        <v>44809</v>
      </c>
      <c r="BT3088" t="s">
        <v>1462</v>
      </c>
      <c r="BU3088">
        <v>36356</v>
      </c>
      <c r="BV3088" t="s">
        <v>60</v>
      </c>
      <c r="BW3088" t="s">
        <v>1462</v>
      </c>
      <c r="BX3088"/>
      <c r="BY3088"/>
      <c r="BZ3088"/>
    </row>
    <row r="3089" spans="1:78" s="11" customFormat="1" x14ac:dyDescent="0.2">
      <c r="A3089" t="s">
        <v>2513</v>
      </c>
      <c r="B3089"/>
      <c r="C3089" t="s">
        <v>1482</v>
      </c>
      <c r="D3089" t="s">
        <v>64</v>
      </c>
      <c r="E3089" t="s">
        <v>1270</v>
      </c>
      <c r="F3089" t="s">
        <v>1271</v>
      </c>
      <c r="G3089" t="s">
        <v>1270</v>
      </c>
      <c r="H3089" t="s">
        <v>1722</v>
      </c>
      <c r="I3089"/>
      <c r="J3089"/>
      <c r="K3089"/>
      <c r="L3089"/>
      <c r="M3089"/>
      <c r="N3089"/>
      <c r="O3089"/>
      <c r="P3089"/>
      <c r="Q3089"/>
      <c r="R3089"/>
      <c r="S3089"/>
      <c r="T3089"/>
      <c r="U3089"/>
      <c r="V3089"/>
      <c r="W3089"/>
      <c r="X3089"/>
      <c r="Y3089"/>
      <c r="Z3089"/>
      <c r="AA3089"/>
      <c r="AB3089"/>
      <c r="AC3089"/>
      <c r="AD3089"/>
      <c r="AE3089"/>
      <c r="AF3089"/>
      <c r="AG3089"/>
      <c r="AH3089"/>
      <c r="AI3089"/>
      <c r="AJ3089"/>
      <c r="AK3089"/>
      <c r="AL3089"/>
      <c r="AM3089"/>
      <c r="AN3089"/>
      <c r="AO3089"/>
      <c r="AP3089"/>
      <c r="AQ3089"/>
      <c r="AR3089"/>
      <c r="AS3089"/>
      <c r="AT3089"/>
      <c r="AU3089"/>
      <c r="AV3089"/>
      <c r="AW3089"/>
      <c r="AX3089"/>
      <c r="AY3089"/>
      <c r="AZ3089"/>
      <c r="BA3089">
        <v>3.96</v>
      </c>
      <c r="BB3089">
        <v>3.2</v>
      </c>
      <c r="BC3089">
        <v>3.02</v>
      </c>
      <c r="BD3089">
        <v>3.2</v>
      </c>
      <c r="BE3089"/>
      <c r="BF3089"/>
      <c r="BG3089"/>
      <c r="BH3089"/>
      <c r="BI3089"/>
      <c r="BJ3089"/>
      <c r="BK3089"/>
      <c r="BL3089"/>
      <c r="BM3089"/>
      <c r="BN3089"/>
      <c r="BO3089"/>
      <c r="BP3089"/>
      <c r="BQ3089"/>
      <c r="BR3089" t="s">
        <v>67</v>
      </c>
      <c r="BS3089" s="1">
        <v>44826</v>
      </c>
      <c r="BT3089" t="s">
        <v>2508</v>
      </c>
      <c r="BU3089">
        <v>960</v>
      </c>
      <c r="BV3089" t="s">
        <v>60</v>
      </c>
      <c r="BW3089" t="s">
        <v>2508</v>
      </c>
      <c r="BX3089"/>
      <c r="BY3089"/>
      <c r="BZ3089"/>
    </row>
    <row r="3090" spans="1:78" s="11" customFormat="1" x14ac:dyDescent="0.2">
      <c r="A3090" t="s">
        <v>2512</v>
      </c>
      <c r="B3090"/>
      <c r="C3090" t="s">
        <v>1482</v>
      </c>
      <c r="D3090" t="s">
        <v>64</v>
      </c>
      <c r="E3090" t="s">
        <v>1270</v>
      </c>
      <c r="F3090" t="s">
        <v>1271</v>
      </c>
      <c r="G3090" t="s">
        <v>1270</v>
      </c>
      <c r="H3090" t="s">
        <v>1722</v>
      </c>
      <c r="I3090"/>
      <c r="J3090"/>
      <c r="K3090"/>
      <c r="L3090"/>
      <c r="M3090"/>
      <c r="N3090"/>
      <c r="O3090"/>
      <c r="P3090"/>
      <c r="Q3090"/>
      <c r="R3090"/>
      <c r="S3090"/>
      <c r="T3090"/>
      <c r="U3090"/>
      <c r="V3090"/>
      <c r="W3090"/>
      <c r="X3090"/>
      <c r="Y3090"/>
      <c r="Z3090"/>
      <c r="AA3090"/>
      <c r="AB3090"/>
      <c r="AC3090"/>
      <c r="AD3090"/>
      <c r="AE3090"/>
      <c r="AF3090"/>
      <c r="AG3090"/>
      <c r="AH3090"/>
      <c r="AI3090"/>
      <c r="AJ3090"/>
      <c r="AK3090"/>
      <c r="AL3090"/>
      <c r="AM3090"/>
      <c r="AN3090"/>
      <c r="AO3090"/>
      <c r="AP3090"/>
      <c r="AQ3090"/>
      <c r="AR3090"/>
      <c r="AS3090"/>
      <c r="AT3090"/>
      <c r="AU3090"/>
      <c r="AV3090"/>
      <c r="AW3090">
        <v>3.69</v>
      </c>
      <c r="AX3090">
        <v>2.91</v>
      </c>
      <c r="AY3090">
        <v>2.79</v>
      </c>
      <c r="AZ3090">
        <v>2.79</v>
      </c>
      <c r="BA3090"/>
      <c r="BB3090"/>
      <c r="BC3090"/>
      <c r="BD3090"/>
      <c r="BE3090"/>
      <c r="BF3090"/>
      <c r="BG3090"/>
      <c r="BH3090"/>
      <c r="BI3090"/>
      <c r="BJ3090"/>
      <c r="BK3090"/>
      <c r="BL3090"/>
      <c r="BM3090"/>
      <c r="BN3090"/>
      <c r="BO3090"/>
      <c r="BP3090"/>
      <c r="BQ3090"/>
      <c r="BR3090" t="s">
        <v>67</v>
      </c>
      <c r="BS3090" s="1">
        <v>44826</v>
      </c>
      <c r="BT3090" t="s">
        <v>2508</v>
      </c>
      <c r="BU3090">
        <v>960</v>
      </c>
      <c r="BV3090" t="s">
        <v>60</v>
      </c>
      <c r="BW3090" s="9" t="s">
        <v>2508</v>
      </c>
      <c r="BX3090"/>
      <c r="BY3090"/>
      <c r="BZ3090"/>
    </row>
    <row r="3091" spans="1:78" s="19" customFormat="1" x14ac:dyDescent="0.2">
      <c r="A3091" t="s">
        <v>2509</v>
      </c>
      <c r="B3091"/>
      <c r="C3091" t="s">
        <v>1482</v>
      </c>
      <c r="D3091" t="s">
        <v>64</v>
      </c>
      <c r="E3091" t="s">
        <v>1270</v>
      </c>
      <c r="F3091" t="s">
        <v>1271</v>
      </c>
      <c r="G3091" t="s">
        <v>1270</v>
      </c>
      <c r="H3091" t="s">
        <v>1722</v>
      </c>
      <c r="I3091"/>
      <c r="J3091"/>
      <c r="K3091"/>
      <c r="L3091"/>
      <c r="M3091"/>
      <c r="N3091"/>
      <c r="O3091"/>
      <c r="P3091"/>
      <c r="Q3091"/>
      <c r="R3091"/>
      <c r="S3091"/>
      <c r="T3091"/>
      <c r="U3091"/>
      <c r="V3091"/>
      <c r="W3091"/>
      <c r="X3091"/>
      <c r="Y3091">
        <v>3.79</v>
      </c>
      <c r="Z3091">
        <v>4.63</v>
      </c>
      <c r="AA3091">
        <v>4.9400000000000004</v>
      </c>
      <c r="AB3091">
        <v>4.9400000000000004</v>
      </c>
      <c r="AC3091"/>
      <c r="AD3091"/>
      <c r="AE3091"/>
      <c r="AF3091"/>
      <c r="AG3091"/>
      <c r="AH3091"/>
      <c r="AI3091"/>
      <c r="AJ3091"/>
      <c r="AK3091"/>
      <c r="AL3091"/>
      <c r="AM3091"/>
      <c r="AN3091"/>
      <c r="AO3091"/>
      <c r="AP3091"/>
      <c r="AQ3091"/>
      <c r="AR3091"/>
      <c r="AS3091"/>
      <c r="AT3091"/>
      <c r="AU3091"/>
      <c r="AV3091"/>
      <c r="AW3091"/>
      <c r="AX3091"/>
      <c r="AY3091"/>
      <c r="AZ3091"/>
      <c r="BA3091"/>
      <c r="BB3091"/>
      <c r="BC3091"/>
      <c r="BD3091"/>
      <c r="BE3091"/>
      <c r="BF3091"/>
      <c r="BG3091"/>
      <c r="BH3091"/>
      <c r="BI3091"/>
      <c r="BJ3091"/>
      <c r="BK3091"/>
      <c r="BL3091"/>
      <c r="BM3091"/>
      <c r="BN3091"/>
      <c r="BO3091"/>
      <c r="BP3091"/>
      <c r="BQ3091"/>
      <c r="BR3091" t="s">
        <v>67</v>
      </c>
      <c r="BS3091" s="1">
        <v>44826</v>
      </c>
      <c r="BT3091" t="s">
        <v>2508</v>
      </c>
      <c r="BU3091">
        <v>960</v>
      </c>
      <c r="BV3091" t="s">
        <v>60</v>
      </c>
      <c r="BW3091" s="9" t="s">
        <v>2508</v>
      </c>
      <c r="BX3091"/>
      <c r="BY3091"/>
      <c r="BZ3091"/>
    </row>
    <row r="3092" spans="1:78" s="19" customFormat="1" x14ac:dyDescent="0.2">
      <c r="A3092" t="s">
        <v>2510</v>
      </c>
      <c r="B3092"/>
      <c r="C3092" t="s">
        <v>1482</v>
      </c>
      <c r="D3092" t="s">
        <v>64</v>
      </c>
      <c r="E3092" t="s">
        <v>1270</v>
      </c>
      <c r="F3092" t="s">
        <v>1271</v>
      </c>
      <c r="G3092" t="s">
        <v>1270</v>
      </c>
      <c r="H3092" t="s">
        <v>1722</v>
      </c>
      <c r="I3092"/>
      <c r="J3092"/>
      <c r="K3092"/>
      <c r="L3092"/>
      <c r="M3092"/>
      <c r="N3092"/>
      <c r="O3092"/>
      <c r="P3092"/>
      <c r="Q3092"/>
      <c r="R3092"/>
      <c r="S3092"/>
      <c r="T3092"/>
      <c r="U3092"/>
      <c r="V3092"/>
      <c r="W3092"/>
      <c r="X3092"/>
      <c r="Y3092">
        <v>3.56</v>
      </c>
      <c r="Z3092">
        <v>4.79</v>
      </c>
      <c r="AA3092">
        <v>4.9800000000000004</v>
      </c>
      <c r="AB3092">
        <v>4.9800000000000004</v>
      </c>
      <c r="AC3092"/>
      <c r="AD3092"/>
      <c r="AE3092"/>
      <c r="AF3092"/>
      <c r="AG3092"/>
      <c r="AH3092"/>
      <c r="AI3092"/>
      <c r="AJ3092"/>
      <c r="AK3092"/>
      <c r="AL3092"/>
      <c r="AM3092"/>
      <c r="AN3092"/>
      <c r="AO3092"/>
      <c r="AP3092"/>
      <c r="AQ3092"/>
      <c r="AR3092"/>
      <c r="AS3092"/>
      <c r="AT3092"/>
      <c r="AU3092"/>
      <c r="AV3092"/>
      <c r="AW3092"/>
      <c r="AX3092"/>
      <c r="AY3092"/>
      <c r="AZ3092"/>
      <c r="BA3092"/>
      <c r="BB3092"/>
      <c r="BC3092"/>
      <c r="BD3092"/>
      <c r="BE3092"/>
      <c r="BF3092"/>
      <c r="BG3092"/>
      <c r="BH3092"/>
      <c r="BI3092"/>
      <c r="BJ3092"/>
      <c r="BK3092"/>
      <c r="BL3092"/>
      <c r="BM3092"/>
      <c r="BN3092"/>
      <c r="BO3092"/>
      <c r="BP3092"/>
      <c r="BQ3092"/>
      <c r="BR3092" t="s">
        <v>67</v>
      </c>
      <c r="BS3092" s="1">
        <v>44826</v>
      </c>
      <c r="BT3092" t="s">
        <v>2508</v>
      </c>
      <c r="BU3092">
        <v>960</v>
      </c>
      <c r="BV3092"/>
      <c r="BW3092"/>
      <c r="BX3092"/>
      <c r="BY3092"/>
      <c r="BZ3092"/>
    </row>
    <row r="3093" spans="1:78" s="19" customFormat="1" x14ac:dyDescent="0.2">
      <c r="A3093" t="s">
        <v>2511</v>
      </c>
      <c r="B3093"/>
      <c r="C3093" t="s">
        <v>1482</v>
      </c>
      <c r="D3093" t="s">
        <v>64</v>
      </c>
      <c r="E3093" t="s">
        <v>1270</v>
      </c>
      <c r="F3093" t="s">
        <v>1271</v>
      </c>
      <c r="G3093" t="s">
        <v>1270</v>
      </c>
      <c r="H3093" t="s">
        <v>1722</v>
      </c>
      <c r="I3093"/>
      <c r="J3093"/>
      <c r="K3093"/>
      <c r="L3093"/>
      <c r="M3093"/>
      <c r="N3093"/>
      <c r="O3093"/>
      <c r="P3093"/>
      <c r="Q3093"/>
      <c r="R3093"/>
      <c r="S3093"/>
      <c r="T3093"/>
      <c r="U3093"/>
      <c r="V3093"/>
      <c r="W3093"/>
      <c r="X3093"/>
      <c r="Y3093"/>
      <c r="Z3093"/>
      <c r="AA3093"/>
      <c r="AB3093"/>
      <c r="AC3093">
        <v>3.64</v>
      </c>
      <c r="AD3093">
        <v>5.33</v>
      </c>
      <c r="AE3093">
        <v>5.55</v>
      </c>
      <c r="AF3093">
        <v>5.55</v>
      </c>
      <c r="AG3093"/>
      <c r="AH3093"/>
      <c r="AI3093"/>
      <c r="AJ3093"/>
      <c r="AK3093"/>
      <c r="AL3093"/>
      <c r="AM3093"/>
      <c r="AN3093"/>
      <c r="AO3093"/>
      <c r="AP3093"/>
      <c r="AQ3093"/>
      <c r="AR3093"/>
      <c r="AS3093"/>
      <c r="AT3093"/>
      <c r="AU3093"/>
      <c r="AV3093"/>
      <c r="AW3093"/>
      <c r="AX3093"/>
      <c r="AY3093"/>
      <c r="AZ3093"/>
      <c r="BA3093"/>
      <c r="BB3093"/>
      <c r="BC3093"/>
      <c r="BD3093"/>
      <c r="BE3093"/>
      <c r="BF3093"/>
      <c r="BG3093"/>
      <c r="BH3093"/>
      <c r="BI3093"/>
      <c r="BJ3093"/>
      <c r="BK3093"/>
      <c r="BL3093"/>
      <c r="BM3093"/>
      <c r="BN3093"/>
      <c r="BO3093"/>
      <c r="BP3093"/>
      <c r="BQ3093"/>
      <c r="BR3093" t="s">
        <v>67</v>
      </c>
      <c r="BS3093" s="1">
        <v>44826</v>
      </c>
      <c r="BT3093" t="s">
        <v>2508</v>
      </c>
      <c r="BU3093">
        <v>960</v>
      </c>
      <c r="BV3093" t="s">
        <v>60</v>
      </c>
      <c r="BW3093" s="9" t="s">
        <v>2508</v>
      </c>
      <c r="BX3093"/>
      <c r="BY3093"/>
      <c r="BZ3093"/>
    </row>
    <row r="3094" spans="1:78" s="19" customFormat="1" x14ac:dyDescent="0.2">
      <c r="A3094" t="s">
        <v>1721</v>
      </c>
      <c r="B3094"/>
      <c r="C3094" t="s">
        <v>1482</v>
      </c>
      <c r="D3094" t="s">
        <v>64</v>
      </c>
      <c r="E3094" t="s">
        <v>1270</v>
      </c>
      <c r="F3094" t="s">
        <v>1271</v>
      </c>
      <c r="G3094" t="s">
        <v>1270</v>
      </c>
      <c r="H3094" t="s">
        <v>1722</v>
      </c>
      <c r="I3094"/>
      <c r="J3094"/>
      <c r="K3094"/>
      <c r="L3094"/>
      <c r="M3094"/>
      <c r="N3094"/>
      <c r="O3094"/>
      <c r="P3094"/>
      <c r="Q3094"/>
      <c r="R3094"/>
      <c r="S3094"/>
      <c r="T3094"/>
      <c r="U3094"/>
      <c r="V3094"/>
      <c r="W3094"/>
      <c r="X3094"/>
      <c r="Y3094">
        <v>3.778</v>
      </c>
      <c r="Z3094"/>
      <c r="AA3094"/>
      <c r="AB3094">
        <v>4.8849999999999998</v>
      </c>
      <c r="AC3094"/>
      <c r="AD3094"/>
      <c r="AE3094"/>
      <c r="AF3094"/>
      <c r="AG3094"/>
      <c r="AH3094"/>
      <c r="AI3094"/>
      <c r="AJ3094"/>
      <c r="AK3094"/>
      <c r="AL3094"/>
      <c r="AM3094"/>
      <c r="AN3094"/>
      <c r="AO3094"/>
      <c r="AP3094"/>
      <c r="AQ3094"/>
      <c r="AR3094"/>
      <c r="AS3094"/>
      <c r="AT3094"/>
      <c r="AU3094"/>
      <c r="AV3094"/>
      <c r="AW3094"/>
      <c r="AX3094"/>
      <c r="AY3094"/>
      <c r="AZ3094"/>
      <c r="BA3094"/>
      <c r="BB3094"/>
      <c r="BC3094"/>
      <c r="BD3094"/>
      <c r="BE3094"/>
      <c r="BF3094"/>
      <c r="BG3094"/>
      <c r="BH3094"/>
      <c r="BI3094"/>
      <c r="BJ3094"/>
      <c r="BK3094"/>
      <c r="BL3094"/>
      <c r="BM3094"/>
      <c r="BN3094"/>
      <c r="BO3094"/>
      <c r="BP3094"/>
      <c r="BQ3094" t="s">
        <v>1747</v>
      </c>
      <c r="BR3094" t="s">
        <v>67</v>
      </c>
      <c r="BS3094" s="1">
        <v>44812</v>
      </c>
      <c r="BT3094" t="s">
        <v>1701</v>
      </c>
      <c r="BU3094">
        <v>1420</v>
      </c>
      <c r="BV3094" t="s">
        <v>60</v>
      </c>
      <c r="BW3094" t="s">
        <v>1701</v>
      </c>
      <c r="BX3094"/>
      <c r="BY3094"/>
      <c r="BZ3094"/>
    </row>
    <row r="3095" spans="1:78" s="19" customFormat="1" x14ac:dyDescent="0.2">
      <c r="A3095" s="11" t="s">
        <v>1700</v>
      </c>
      <c r="B3095" s="11"/>
      <c r="C3095" s="11" t="s">
        <v>1482</v>
      </c>
      <c r="D3095" s="11" t="s">
        <v>64</v>
      </c>
      <c r="E3095" s="11" t="s">
        <v>1270</v>
      </c>
      <c r="F3095" s="11" t="s">
        <v>1271</v>
      </c>
      <c r="G3095" s="11" t="s">
        <v>1270</v>
      </c>
      <c r="H3095" s="11" t="s">
        <v>1271</v>
      </c>
      <c r="I3095" s="11"/>
      <c r="J3095" s="11"/>
      <c r="K3095" s="11"/>
      <c r="L3095" s="11"/>
      <c r="M3095" s="11"/>
      <c r="N3095" s="11"/>
      <c r="O3095" s="11"/>
      <c r="P3095" s="11"/>
      <c r="Q3095" s="11"/>
      <c r="R3095" s="11"/>
      <c r="S3095" s="11"/>
      <c r="T3095" s="11"/>
      <c r="U3095" s="11"/>
      <c r="V3095" s="11"/>
      <c r="W3095" s="11"/>
      <c r="X3095" s="11"/>
      <c r="Y3095" s="11"/>
      <c r="Z3095" s="11"/>
      <c r="AA3095" s="11"/>
      <c r="AB3095" s="11"/>
      <c r="AC3095" s="11"/>
      <c r="AD3095" s="11"/>
      <c r="AE3095" s="11"/>
      <c r="AF3095" s="11"/>
      <c r="AG3095" s="11"/>
      <c r="AH3095" s="11"/>
      <c r="AI3095" s="11"/>
      <c r="AJ3095" s="11"/>
      <c r="AK3095" s="11"/>
      <c r="AL3095" s="11"/>
      <c r="AM3095" s="11"/>
      <c r="AN3095" s="11"/>
      <c r="AO3095" s="11"/>
      <c r="AP3095" s="11"/>
      <c r="AQ3095" s="11"/>
      <c r="AR3095" s="11"/>
      <c r="AS3095" s="11"/>
      <c r="AT3095" s="11"/>
      <c r="AU3095" s="11"/>
      <c r="AV3095" s="11"/>
      <c r="AW3095" s="11"/>
      <c r="AX3095" s="11"/>
      <c r="AY3095" s="11"/>
      <c r="AZ3095" s="11"/>
      <c r="BA3095" s="11"/>
      <c r="BB3095" s="11"/>
      <c r="BC3095" s="11"/>
      <c r="BD3095" s="11"/>
      <c r="BE3095" s="11"/>
      <c r="BF3095" s="11"/>
      <c r="BG3095" s="11"/>
      <c r="BH3095" s="11"/>
      <c r="BI3095" s="11"/>
      <c r="BJ3095" s="11"/>
      <c r="BK3095" s="11"/>
      <c r="BL3095" s="11"/>
      <c r="BM3095" s="11"/>
      <c r="BN3095" s="11"/>
      <c r="BO3095" s="11"/>
      <c r="BP3095" s="11"/>
      <c r="BQ3095" s="11"/>
      <c r="BR3095" s="11"/>
      <c r="BS3095" s="11"/>
      <c r="BT3095" s="11"/>
      <c r="BU3095" s="11"/>
      <c r="BV3095" s="11"/>
      <c r="BW3095" s="11"/>
      <c r="BX3095"/>
      <c r="BY3095"/>
      <c r="BZ3095"/>
    </row>
    <row r="3096" spans="1:78" s="19" customFormat="1" x14ac:dyDescent="0.2">
      <c r="A3096" t="s">
        <v>1269</v>
      </c>
      <c r="B3096"/>
      <c r="C3096" t="s">
        <v>1482</v>
      </c>
      <c r="D3096" t="s">
        <v>64</v>
      </c>
      <c r="E3096" t="s">
        <v>1270</v>
      </c>
      <c r="F3096" t="s">
        <v>1271</v>
      </c>
      <c r="G3096" t="s">
        <v>1270</v>
      </c>
      <c r="H3096" t="s">
        <v>1271</v>
      </c>
      <c r="I3096"/>
      <c r="J3096"/>
      <c r="K3096"/>
      <c r="L3096"/>
      <c r="M3096"/>
      <c r="N3096"/>
      <c r="O3096"/>
      <c r="P3096"/>
      <c r="Q3096"/>
      <c r="R3096"/>
      <c r="S3096"/>
      <c r="T3096"/>
      <c r="U3096"/>
      <c r="V3096"/>
      <c r="W3096"/>
      <c r="X3096"/>
      <c r="Y3096"/>
      <c r="Z3096"/>
      <c r="AA3096"/>
      <c r="AB3096"/>
      <c r="AC3096"/>
      <c r="AD3096"/>
      <c r="AE3096"/>
      <c r="AF3096"/>
      <c r="AG3096"/>
      <c r="AH3096"/>
      <c r="AI3096"/>
      <c r="AJ3096"/>
      <c r="AK3096"/>
      <c r="AL3096"/>
      <c r="AM3096"/>
      <c r="AN3096"/>
      <c r="AO3096"/>
      <c r="AP3096"/>
      <c r="AQ3096"/>
      <c r="AR3096"/>
      <c r="AS3096">
        <v>3.5</v>
      </c>
      <c r="AT3096">
        <v>2.2000000000000002</v>
      </c>
      <c r="AU3096"/>
      <c r="AV3096">
        <v>2.2000000000000002</v>
      </c>
      <c r="AW3096">
        <v>3.3</v>
      </c>
      <c r="AX3096"/>
      <c r="AY3096">
        <v>2.63</v>
      </c>
      <c r="AZ3096">
        <v>2.63</v>
      </c>
      <c r="BA3096">
        <v>3.8</v>
      </c>
      <c r="BB3096">
        <v>3.2</v>
      </c>
      <c r="BC3096">
        <v>3.05</v>
      </c>
      <c r="BD3096">
        <v>3.2</v>
      </c>
      <c r="BE3096"/>
      <c r="BF3096"/>
      <c r="BG3096"/>
      <c r="BH3096"/>
      <c r="BI3096"/>
      <c r="BJ3096"/>
      <c r="BK3096"/>
      <c r="BL3096"/>
      <c r="BM3096"/>
      <c r="BN3096"/>
      <c r="BO3096"/>
      <c r="BP3096"/>
      <c r="BQ3096"/>
      <c r="BR3096" t="s">
        <v>67</v>
      </c>
      <c r="BS3096"/>
      <c r="BT3096" t="s">
        <v>275</v>
      </c>
      <c r="BU3096">
        <v>17228</v>
      </c>
      <c r="BV3096" t="s">
        <v>60</v>
      </c>
      <c r="BW3096" t="s">
        <v>275</v>
      </c>
      <c r="BX3096"/>
      <c r="BY3096"/>
      <c r="BZ3096"/>
    </row>
    <row r="3097" spans="1:78" s="19" customFormat="1" x14ac:dyDescent="0.2">
      <c r="A3097" t="s">
        <v>456</v>
      </c>
      <c r="B3097"/>
      <c r="C3097" t="s">
        <v>1482</v>
      </c>
      <c r="D3097" t="s">
        <v>64</v>
      </c>
      <c r="E3097" t="s">
        <v>1270</v>
      </c>
      <c r="F3097" t="s">
        <v>1271</v>
      </c>
      <c r="G3097" t="s">
        <v>1270</v>
      </c>
      <c r="H3097" t="s">
        <v>1271</v>
      </c>
      <c r="I3097" t="b">
        <v>0</v>
      </c>
      <c r="J3097"/>
      <c r="K3097"/>
      <c r="L3097"/>
      <c r="M3097"/>
      <c r="N3097"/>
      <c r="O3097"/>
      <c r="P3097"/>
      <c r="Q3097"/>
      <c r="R3097"/>
      <c r="S3097"/>
      <c r="T3097"/>
      <c r="U3097"/>
      <c r="V3097"/>
      <c r="W3097"/>
      <c r="X3097"/>
      <c r="Y3097"/>
      <c r="Z3097"/>
      <c r="AA3097"/>
      <c r="AB3097"/>
      <c r="AC3097"/>
      <c r="AD3097"/>
      <c r="AE3097"/>
      <c r="AF3097"/>
      <c r="AG3097"/>
      <c r="AH3097"/>
      <c r="AI3097"/>
      <c r="AJ3097"/>
      <c r="AK3097"/>
      <c r="AL3097"/>
      <c r="AM3097"/>
      <c r="AN3097"/>
      <c r="AO3097"/>
      <c r="AP3097"/>
      <c r="AQ3097"/>
      <c r="AR3097"/>
      <c r="AS3097"/>
      <c r="AT3097"/>
      <c r="AU3097"/>
      <c r="AV3097"/>
      <c r="AW3097">
        <v>3.84</v>
      </c>
      <c r="AX3097">
        <v>2.81</v>
      </c>
      <c r="AY3097">
        <v>2.71</v>
      </c>
      <c r="AZ3097">
        <v>2.81</v>
      </c>
      <c r="BA3097">
        <v>4.1900000000000004</v>
      </c>
      <c r="BB3097">
        <v>3.44</v>
      </c>
      <c r="BC3097">
        <v>3.13</v>
      </c>
      <c r="BD3097">
        <v>3.44</v>
      </c>
      <c r="BE3097">
        <v>4.8499999999999996</v>
      </c>
      <c r="BF3097">
        <v>3.01</v>
      </c>
      <c r="BG3097">
        <v>2.39</v>
      </c>
      <c r="BH3097">
        <v>3.01</v>
      </c>
      <c r="BI3097"/>
      <c r="BJ3097"/>
      <c r="BK3097"/>
      <c r="BL3097"/>
      <c r="BM3097"/>
      <c r="BN3097"/>
      <c r="BO3097"/>
      <c r="BP3097"/>
      <c r="BQ3097"/>
      <c r="BR3097" t="s">
        <v>67</v>
      </c>
      <c r="BS3097"/>
      <c r="BT3097" t="s">
        <v>285</v>
      </c>
      <c r="BU3097">
        <v>2255</v>
      </c>
      <c r="BV3097"/>
      <c r="BW3097"/>
      <c r="BX3097"/>
      <c r="BY3097"/>
      <c r="BZ3097"/>
    </row>
    <row r="3098" spans="1:78" s="19" customFormat="1" x14ac:dyDescent="0.2">
      <c r="A3098" t="s">
        <v>94</v>
      </c>
      <c r="B3098"/>
      <c r="C3098" t="s">
        <v>1482</v>
      </c>
      <c r="D3098" t="s">
        <v>64</v>
      </c>
      <c r="E3098" t="s">
        <v>1270</v>
      </c>
      <c r="F3098" t="s">
        <v>1271</v>
      </c>
      <c r="G3098" t="s">
        <v>1270</v>
      </c>
      <c r="H3098" t="s">
        <v>1271</v>
      </c>
      <c r="I3098"/>
      <c r="J3098"/>
      <c r="K3098"/>
      <c r="L3098"/>
      <c r="M3098"/>
      <c r="N3098"/>
      <c r="O3098"/>
      <c r="P3098"/>
      <c r="Q3098"/>
      <c r="R3098"/>
      <c r="S3098"/>
      <c r="T3098"/>
      <c r="U3098"/>
      <c r="V3098"/>
      <c r="W3098"/>
      <c r="X3098"/>
      <c r="Y3098"/>
      <c r="Z3098"/>
      <c r="AA3098"/>
      <c r="AB3098"/>
      <c r="AC3098"/>
      <c r="AD3098"/>
      <c r="AE3098"/>
      <c r="AF3098"/>
      <c r="AG3098"/>
      <c r="AH3098"/>
      <c r="AI3098"/>
      <c r="AJ3098"/>
      <c r="AK3098"/>
      <c r="AL3098"/>
      <c r="AM3098"/>
      <c r="AN3098"/>
      <c r="AO3098"/>
      <c r="AP3098"/>
      <c r="AQ3098"/>
      <c r="AR3098"/>
      <c r="AS3098">
        <v>3.51</v>
      </c>
      <c r="AT3098"/>
      <c r="AU3098"/>
      <c r="AV3098">
        <v>2.27</v>
      </c>
      <c r="AW3098">
        <v>3.84</v>
      </c>
      <c r="AX3098">
        <v>2.81</v>
      </c>
      <c r="AY3098">
        <v>2.71</v>
      </c>
      <c r="AZ3098">
        <v>2.81</v>
      </c>
      <c r="BA3098">
        <v>4.1900000000000004</v>
      </c>
      <c r="BB3098">
        <v>3.44</v>
      </c>
      <c r="BC3098">
        <v>3.13</v>
      </c>
      <c r="BD3098">
        <v>3.44</v>
      </c>
      <c r="BE3098">
        <v>4.8499999999999996</v>
      </c>
      <c r="BF3098">
        <v>3.01</v>
      </c>
      <c r="BG3098">
        <v>2.39</v>
      </c>
      <c r="BH3098">
        <v>3.01</v>
      </c>
      <c r="BI3098"/>
      <c r="BJ3098"/>
      <c r="BK3098"/>
      <c r="BL3098"/>
      <c r="BM3098"/>
      <c r="BN3098"/>
      <c r="BO3098"/>
      <c r="BP3098"/>
      <c r="BQ3098"/>
      <c r="BR3098" t="s">
        <v>67</v>
      </c>
      <c r="BS3098" s="1">
        <v>44799</v>
      </c>
      <c r="BT3098" t="s">
        <v>1067</v>
      </c>
      <c r="BU3098">
        <v>56876</v>
      </c>
      <c r="BV3098"/>
      <c r="BW3098"/>
      <c r="BX3098"/>
      <c r="BY3098"/>
      <c r="BZ3098"/>
    </row>
    <row r="3099" spans="1:78" s="19" customFormat="1" x14ac:dyDescent="0.2">
      <c r="A3099" t="s">
        <v>2514</v>
      </c>
      <c r="B3099"/>
      <c r="C3099" t="s">
        <v>1482</v>
      </c>
      <c r="D3099" t="s">
        <v>64</v>
      </c>
      <c r="E3099" t="s">
        <v>1270</v>
      </c>
      <c r="F3099" t="s">
        <v>1271</v>
      </c>
      <c r="G3099" t="s">
        <v>1270</v>
      </c>
      <c r="H3099" t="s">
        <v>1271</v>
      </c>
      <c r="I3099"/>
      <c r="J3099"/>
      <c r="K3099"/>
      <c r="L3099" t="s">
        <v>1479</v>
      </c>
      <c r="M3099"/>
      <c r="N3099"/>
      <c r="O3099"/>
      <c r="P3099"/>
      <c r="Q3099"/>
      <c r="R3099"/>
      <c r="S3099"/>
      <c r="T3099"/>
      <c r="U3099"/>
      <c r="V3099"/>
      <c r="W3099"/>
      <c r="X3099"/>
      <c r="Y3099">
        <v>3.83</v>
      </c>
      <c r="Z3099"/>
      <c r="AA3099"/>
      <c r="AB3099">
        <v>4.8600000000000003</v>
      </c>
      <c r="AC3099">
        <v>4.18</v>
      </c>
      <c r="AD3099"/>
      <c r="AE3099"/>
      <c r="AF3099">
        <v>6.13</v>
      </c>
      <c r="AG3099">
        <v>3.32</v>
      </c>
      <c r="AH3099"/>
      <c r="AI3099"/>
      <c r="AJ3099">
        <v>5.54</v>
      </c>
      <c r="AK3099"/>
      <c r="AL3099"/>
      <c r="AM3099"/>
      <c r="AN3099"/>
      <c r="AO3099"/>
      <c r="AP3099"/>
      <c r="AQ3099"/>
      <c r="AR3099"/>
      <c r="AS3099"/>
      <c r="AT3099"/>
      <c r="AU3099"/>
      <c r="AV3099"/>
      <c r="AW3099"/>
      <c r="AX3099"/>
      <c r="AY3099"/>
      <c r="AZ3099"/>
      <c r="BA3099"/>
      <c r="BB3099"/>
      <c r="BC3099"/>
      <c r="BD3099"/>
      <c r="BE3099"/>
      <c r="BF3099"/>
      <c r="BG3099"/>
      <c r="BH3099"/>
      <c r="BI3099"/>
      <c r="BJ3099"/>
      <c r="BK3099"/>
      <c r="BL3099"/>
      <c r="BM3099"/>
      <c r="BN3099"/>
      <c r="BO3099"/>
      <c r="BP3099"/>
      <c r="BQ3099"/>
      <c r="BR3099" t="s">
        <v>67</v>
      </c>
      <c r="BS3099" s="1">
        <v>44826</v>
      </c>
      <c r="BT3099" t="s">
        <v>2508</v>
      </c>
      <c r="BU3099">
        <v>960</v>
      </c>
      <c r="BV3099"/>
      <c r="BW3099"/>
      <c r="BX3099"/>
      <c r="BY3099"/>
      <c r="BZ3099"/>
    </row>
    <row r="3100" spans="1:78" s="19" customFormat="1" x14ac:dyDescent="0.2">
      <c r="A3100" t="s">
        <v>2514</v>
      </c>
      <c r="B3100"/>
      <c r="C3100" t="s">
        <v>1482</v>
      </c>
      <c r="D3100" t="s">
        <v>64</v>
      </c>
      <c r="E3100" t="s">
        <v>1270</v>
      </c>
      <c r="F3100" t="s">
        <v>1271</v>
      </c>
      <c r="G3100" t="s">
        <v>1270</v>
      </c>
      <c r="H3100" t="s">
        <v>1271</v>
      </c>
      <c r="I3100"/>
      <c r="J3100"/>
      <c r="K3100"/>
      <c r="L3100" t="s">
        <v>2515</v>
      </c>
      <c r="M3100"/>
      <c r="N3100"/>
      <c r="O3100"/>
      <c r="P3100"/>
      <c r="Q3100"/>
      <c r="R3100"/>
      <c r="S3100"/>
      <c r="T3100"/>
      <c r="U3100"/>
      <c r="V3100"/>
      <c r="W3100"/>
      <c r="X3100"/>
      <c r="Y3100"/>
      <c r="Z3100"/>
      <c r="AA3100"/>
      <c r="AB3100"/>
      <c r="AC3100"/>
      <c r="AD3100"/>
      <c r="AE3100"/>
      <c r="AF3100"/>
      <c r="AG3100"/>
      <c r="AH3100"/>
      <c r="AI3100"/>
      <c r="AJ3100"/>
      <c r="AK3100">
        <v>1.87</v>
      </c>
      <c r="AL3100"/>
      <c r="AM3100"/>
      <c r="AN3100">
        <v>1.2</v>
      </c>
      <c r="AO3100">
        <v>3.04</v>
      </c>
      <c r="AP3100"/>
      <c r="AQ3100"/>
      <c r="AR3100">
        <v>1.67</v>
      </c>
      <c r="AS3100">
        <v>3.48</v>
      </c>
      <c r="AT3100"/>
      <c r="AU3100"/>
      <c r="AV3100">
        <v>2.12</v>
      </c>
      <c r="AW3100">
        <v>3.68</v>
      </c>
      <c r="AX3100">
        <v>2.62</v>
      </c>
      <c r="AY3100">
        <v>2.62</v>
      </c>
      <c r="AZ3100">
        <v>2.62</v>
      </c>
      <c r="BA3100">
        <v>3.97</v>
      </c>
      <c r="BB3100">
        <v>3.2</v>
      </c>
      <c r="BC3100">
        <v>2.93</v>
      </c>
      <c r="BD3100">
        <v>3.2</v>
      </c>
      <c r="BE3100">
        <v>4.72</v>
      </c>
      <c r="BF3100">
        <v>3.04</v>
      </c>
      <c r="BG3100">
        <v>2.38</v>
      </c>
      <c r="BH3100">
        <v>3.04</v>
      </c>
      <c r="BI3100"/>
      <c r="BJ3100"/>
      <c r="BK3100"/>
      <c r="BL3100"/>
      <c r="BM3100"/>
      <c r="BN3100"/>
      <c r="BO3100"/>
      <c r="BP3100"/>
      <c r="BQ3100"/>
      <c r="BR3100" t="s">
        <v>67</v>
      </c>
      <c r="BS3100" s="1">
        <v>44826</v>
      </c>
      <c r="BT3100" t="s">
        <v>2508</v>
      </c>
      <c r="BU3100">
        <v>960</v>
      </c>
      <c r="BV3100"/>
      <c r="BW3100"/>
      <c r="BX3100"/>
      <c r="BY3100"/>
      <c r="BZ3100"/>
    </row>
    <row r="3101" spans="1:78" s="19" customFormat="1" x14ac:dyDescent="0.2">
      <c r="A3101" t="s">
        <v>1272</v>
      </c>
      <c r="B3101"/>
      <c r="C3101" t="s">
        <v>1482</v>
      </c>
      <c r="D3101" t="s">
        <v>64</v>
      </c>
      <c r="E3101" t="s">
        <v>1270</v>
      </c>
      <c r="F3101" t="s">
        <v>1271</v>
      </c>
      <c r="G3101" t="s">
        <v>1270</v>
      </c>
      <c r="H3101" t="s">
        <v>1271</v>
      </c>
      <c r="I3101"/>
      <c r="J3101"/>
      <c r="K3101"/>
      <c r="L3101"/>
      <c r="M3101"/>
      <c r="N3101"/>
      <c r="O3101"/>
      <c r="P3101"/>
      <c r="Q3101"/>
      <c r="R3101"/>
      <c r="S3101"/>
      <c r="T3101"/>
      <c r="U3101"/>
      <c r="V3101"/>
      <c r="W3101"/>
      <c r="X3101"/>
      <c r="Y3101"/>
      <c r="Z3101"/>
      <c r="AA3101"/>
      <c r="AB3101"/>
      <c r="AC3101"/>
      <c r="AD3101"/>
      <c r="AE3101"/>
      <c r="AF3101"/>
      <c r="AG3101"/>
      <c r="AH3101"/>
      <c r="AI3101"/>
      <c r="AJ3101"/>
      <c r="AK3101"/>
      <c r="AL3101"/>
      <c r="AM3101"/>
      <c r="AN3101"/>
      <c r="AO3101"/>
      <c r="AP3101"/>
      <c r="AQ3101"/>
      <c r="AR3101"/>
      <c r="AS3101"/>
      <c r="AT3101"/>
      <c r="AU3101"/>
      <c r="AV3101"/>
      <c r="AW3101">
        <v>3.84</v>
      </c>
      <c r="AX3101">
        <v>2.67</v>
      </c>
      <c r="AY3101">
        <v>2.81</v>
      </c>
      <c r="AZ3101">
        <v>2.81</v>
      </c>
      <c r="BA3101">
        <v>4.25</v>
      </c>
      <c r="BB3101">
        <v>3.35</v>
      </c>
      <c r="BC3101">
        <v>3.08</v>
      </c>
      <c r="BD3101">
        <v>3.35</v>
      </c>
      <c r="BE3101">
        <v>4.95</v>
      </c>
      <c r="BF3101">
        <v>3.08</v>
      </c>
      <c r="BG3101"/>
      <c r="BH3101"/>
      <c r="BI3101"/>
      <c r="BJ3101"/>
      <c r="BK3101"/>
      <c r="BL3101"/>
      <c r="BM3101"/>
      <c r="BN3101"/>
      <c r="BO3101"/>
      <c r="BP3101"/>
      <c r="BQ3101" t="s">
        <v>288</v>
      </c>
      <c r="BR3101" t="s">
        <v>67</v>
      </c>
      <c r="BS3101"/>
      <c r="BT3101" t="s">
        <v>289</v>
      </c>
      <c r="BU3101">
        <v>7306</v>
      </c>
      <c r="BV3101"/>
      <c r="BW3101"/>
      <c r="BX3101"/>
      <c r="BY3101"/>
      <c r="BZ3101"/>
    </row>
    <row r="3102" spans="1:78" s="19" customFormat="1" x14ac:dyDescent="0.2">
      <c r="A3102" t="s">
        <v>1273</v>
      </c>
      <c r="B3102"/>
      <c r="C3102" t="s">
        <v>1482</v>
      </c>
      <c r="D3102" t="s">
        <v>64</v>
      </c>
      <c r="E3102" t="s">
        <v>1270</v>
      </c>
      <c r="F3102" t="s">
        <v>1271</v>
      </c>
      <c r="G3102" t="s">
        <v>1270</v>
      </c>
      <c r="H3102" t="s">
        <v>1271</v>
      </c>
      <c r="I3102"/>
      <c r="J3102"/>
      <c r="K3102"/>
      <c r="L3102"/>
      <c r="M3102"/>
      <c r="N3102"/>
      <c r="O3102"/>
      <c r="P3102"/>
      <c r="Q3102"/>
      <c r="R3102"/>
      <c r="S3102"/>
      <c r="T3102"/>
      <c r="U3102"/>
      <c r="V3102"/>
      <c r="W3102"/>
      <c r="X3102"/>
      <c r="Y3102"/>
      <c r="Z3102"/>
      <c r="AA3102"/>
      <c r="AB3102"/>
      <c r="AC3102"/>
      <c r="AD3102"/>
      <c r="AE3102"/>
      <c r="AF3102"/>
      <c r="AG3102"/>
      <c r="AH3102"/>
      <c r="AI3102"/>
      <c r="AJ3102"/>
      <c r="AK3102"/>
      <c r="AL3102"/>
      <c r="AM3102"/>
      <c r="AN3102"/>
      <c r="AO3102"/>
      <c r="AP3102"/>
      <c r="AQ3102"/>
      <c r="AR3102"/>
      <c r="AS3102"/>
      <c r="AT3102"/>
      <c r="AU3102"/>
      <c r="AV3102"/>
      <c r="AW3102"/>
      <c r="AX3102"/>
      <c r="AY3102"/>
      <c r="AZ3102">
        <v>0</v>
      </c>
      <c r="BA3102">
        <v>3.84</v>
      </c>
      <c r="BB3102">
        <v>2.99</v>
      </c>
      <c r="BC3102">
        <v>2.71</v>
      </c>
      <c r="BD3102">
        <v>2.99</v>
      </c>
      <c r="BE3102">
        <v>4.3899999999999997</v>
      </c>
      <c r="BF3102">
        <v>2.66</v>
      </c>
      <c r="BG3102"/>
      <c r="BH3102"/>
      <c r="BI3102"/>
      <c r="BJ3102"/>
      <c r="BK3102"/>
      <c r="BL3102"/>
      <c r="BM3102"/>
      <c r="BN3102"/>
      <c r="BO3102"/>
      <c r="BP3102"/>
      <c r="BQ3102" t="s">
        <v>288</v>
      </c>
      <c r="BR3102" t="s">
        <v>67</v>
      </c>
      <c r="BS3102"/>
      <c r="BT3102" t="s">
        <v>289</v>
      </c>
      <c r="BU3102">
        <v>7306</v>
      </c>
      <c r="BV3102"/>
      <c r="BW3102"/>
      <c r="BX3102"/>
      <c r="BY3102"/>
      <c r="BZ3102"/>
    </row>
    <row r="3103" spans="1:78" s="11" customFormat="1" x14ac:dyDescent="0.2">
      <c r="A3103" t="s">
        <v>1470</v>
      </c>
      <c r="B3103"/>
      <c r="C3103" t="s">
        <v>1482</v>
      </c>
      <c r="D3103" t="s">
        <v>64</v>
      </c>
      <c r="E3103" t="s">
        <v>1270</v>
      </c>
      <c r="F3103" t="s">
        <v>1271</v>
      </c>
      <c r="G3103" t="s">
        <v>1270</v>
      </c>
      <c r="H3103" t="s">
        <v>1271</v>
      </c>
      <c r="I3103"/>
      <c r="J3103"/>
      <c r="K3103"/>
      <c r="L3103" t="s">
        <v>1479</v>
      </c>
      <c r="M3103"/>
      <c r="N3103"/>
      <c r="O3103"/>
      <c r="P3103"/>
      <c r="Q3103"/>
      <c r="R3103"/>
      <c r="S3103"/>
      <c r="T3103"/>
      <c r="U3103">
        <v>2.97</v>
      </c>
      <c r="V3103">
        <v>3.52</v>
      </c>
      <c r="W3103">
        <v>4.2699999999999996</v>
      </c>
      <c r="X3103">
        <v>4.2699999999999996</v>
      </c>
      <c r="Y3103"/>
      <c r="Z3103"/>
      <c r="AA3103"/>
      <c r="AB3103"/>
      <c r="AC3103"/>
      <c r="AD3103"/>
      <c r="AE3103"/>
      <c r="AF3103"/>
      <c r="AG3103"/>
      <c r="AH3103"/>
      <c r="AI3103"/>
      <c r="AJ3103"/>
      <c r="AK3103"/>
      <c r="AL3103"/>
      <c r="AM3103"/>
      <c r="AN3103"/>
      <c r="AO3103"/>
      <c r="AP3103"/>
      <c r="AQ3103"/>
      <c r="AR3103"/>
      <c r="AS3103"/>
      <c r="AT3103"/>
      <c r="AU3103"/>
      <c r="AV3103"/>
      <c r="AW3103"/>
      <c r="AX3103"/>
      <c r="AY3103"/>
      <c r="AZ3103"/>
      <c r="BA3103"/>
      <c r="BB3103"/>
      <c r="BC3103"/>
      <c r="BD3103"/>
      <c r="BE3103"/>
      <c r="BF3103"/>
      <c r="BG3103"/>
      <c r="BH3103"/>
      <c r="BI3103"/>
      <c r="BJ3103"/>
      <c r="BK3103"/>
      <c r="BL3103"/>
      <c r="BM3103"/>
      <c r="BN3103"/>
      <c r="BO3103"/>
      <c r="BP3103"/>
      <c r="BQ3103"/>
      <c r="BR3103" t="s">
        <v>67</v>
      </c>
      <c r="BS3103" s="1">
        <v>44809</v>
      </c>
      <c r="BT3103" t="s">
        <v>1462</v>
      </c>
      <c r="BU3103">
        <v>36356</v>
      </c>
      <c r="BV3103"/>
      <c r="BW3103"/>
      <c r="BX3103"/>
      <c r="BY3103"/>
      <c r="BZ3103"/>
    </row>
    <row r="3104" spans="1:78" s="11" customFormat="1" x14ac:dyDescent="0.2">
      <c r="A3104" t="s">
        <v>1471</v>
      </c>
      <c r="B3104"/>
      <c r="C3104" t="s">
        <v>1482</v>
      </c>
      <c r="D3104" t="s">
        <v>64</v>
      </c>
      <c r="E3104" t="s">
        <v>1270</v>
      </c>
      <c r="F3104" t="s">
        <v>1271</v>
      </c>
      <c r="G3104" t="s">
        <v>1270</v>
      </c>
      <c r="H3104" t="s">
        <v>1271</v>
      </c>
      <c r="I3104"/>
      <c r="J3104"/>
      <c r="K3104"/>
      <c r="L3104" t="s">
        <v>1479</v>
      </c>
      <c r="M3104"/>
      <c r="N3104"/>
      <c r="O3104"/>
      <c r="P3104"/>
      <c r="Q3104"/>
      <c r="R3104"/>
      <c r="S3104"/>
      <c r="T3104"/>
      <c r="U3104">
        <v>2.71</v>
      </c>
      <c r="V3104">
        <v>3.24</v>
      </c>
      <c r="W3104">
        <v>3.71</v>
      </c>
      <c r="X3104">
        <v>3.71</v>
      </c>
      <c r="Y3104"/>
      <c r="Z3104"/>
      <c r="AA3104"/>
      <c r="AB3104"/>
      <c r="AC3104"/>
      <c r="AD3104"/>
      <c r="AE3104"/>
      <c r="AF3104"/>
      <c r="AG3104"/>
      <c r="AH3104"/>
      <c r="AI3104"/>
      <c r="AJ3104"/>
      <c r="AK3104"/>
      <c r="AL3104"/>
      <c r="AM3104"/>
      <c r="AN3104"/>
      <c r="AO3104"/>
      <c r="AP3104"/>
      <c r="AQ3104"/>
      <c r="AR3104"/>
      <c r="AS3104"/>
      <c r="AT3104"/>
      <c r="AU3104"/>
      <c r="AV3104"/>
      <c r="AW3104"/>
      <c r="AX3104"/>
      <c r="AY3104"/>
      <c r="AZ3104"/>
      <c r="BA3104"/>
      <c r="BB3104"/>
      <c r="BC3104"/>
      <c r="BD3104"/>
      <c r="BE3104"/>
      <c r="BF3104"/>
      <c r="BG3104"/>
      <c r="BH3104"/>
      <c r="BI3104"/>
      <c r="BJ3104"/>
      <c r="BK3104"/>
      <c r="BL3104"/>
      <c r="BM3104"/>
      <c r="BN3104"/>
      <c r="BO3104"/>
      <c r="BP3104"/>
      <c r="BQ3104"/>
      <c r="BR3104" t="s">
        <v>67</v>
      </c>
      <c r="BS3104" s="1">
        <v>44809</v>
      </c>
      <c r="BT3104" t="s">
        <v>1462</v>
      </c>
      <c r="BU3104">
        <v>36356</v>
      </c>
      <c r="BV3104"/>
      <c r="BW3104"/>
      <c r="BX3104"/>
      <c r="BY3104"/>
      <c r="BZ3104"/>
    </row>
    <row r="3105" spans="1:78" s="11" customFormat="1" x14ac:dyDescent="0.2">
      <c r="A3105" t="s">
        <v>1472</v>
      </c>
      <c r="B3105"/>
      <c r="C3105" t="s">
        <v>1482</v>
      </c>
      <c r="D3105" t="s">
        <v>64</v>
      </c>
      <c r="E3105" t="s">
        <v>1270</v>
      </c>
      <c r="F3105" t="s">
        <v>1271</v>
      </c>
      <c r="G3105" t="s">
        <v>1270</v>
      </c>
      <c r="H3105" t="s">
        <v>1271</v>
      </c>
      <c r="I3105"/>
      <c r="J3105"/>
      <c r="K3105"/>
      <c r="L3105" t="s">
        <v>1479</v>
      </c>
      <c r="M3105"/>
      <c r="N3105"/>
      <c r="O3105"/>
      <c r="P3105"/>
      <c r="Q3105"/>
      <c r="R3105"/>
      <c r="S3105"/>
      <c r="T3105"/>
      <c r="U3105">
        <v>3.34</v>
      </c>
      <c r="V3105">
        <v>4</v>
      </c>
      <c r="W3105">
        <v>4.42</v>
      </c>
      <c r="X3105">
        <v>4.42</v>
      </c>
      <c r="Y3105"/>
      <c r="Z3105"/>
      <c r="AA3105"/>
      <c r="AB3105"/>
      <c r="AC3105"/>
      <c r="AD3105"/>
      <c r="AE3105"/>
      <c r="AF3105"/>
      <c r="AG3105"/>
      <c r="AH3105"/>
      <c r="AI3105"/>
      <c r="AJ3105"/>
      <c r="AK3105"/>
      <c r="AL3105"/>
      <c r="AM3105"/>
      <c r="AN3105"/>
      <c r="AO3105"/>
      <c r="AP3105"/>
      <c r="AQ3105"/>
      <c r="AR3105"/>
      <c r="AS3105"/>
      <c r="AT3105"/>
      <c r="AU3105"/>
      <c r="AV3105"/>
      <c r="AW3105"/>
      <c r="AX3105"/>
      <c r="AY3105"/>
      <c r="AZ3105"/>
      <c r="BA3105"/>
      <c r="BB3105"/>
      <c r="BC3105"/>
      <c r="BD3105"/>
      <c r="BE3105"/>
      <c r="BF3105"/>
      <c r="BG3105"/>
      <c r="BH3105"/>
      <c r="BI3105"/>
      <c r="BJ3105"/>
      <c r="BK3105"/>
      <c r="BL3105"/>
      <c r="BM3105"/>
      <c r="BN3105"/>
      <c r="BO3105"/>
      <c r="BP3105"/>
      <c r="BQ3105"/>
      <c r="BR3105" t="s">
        <v>67</v>
      </c>
      <c r="BS3105" s="1">
        <v>44809</v>
      </c>
      <c r="BT3105" t="s">
        <v>1462</v>
      </c>
      <c r="BU3105">
        <v>36356</v>
      </c>
      <c r="BV3105"/>
      <c r="BW3105"/>
      <c r="BX3105"/>
      <c r="BY3105"/>
      <c r="BZ3105"/>
    </row>
    <row r="3106" spans="1:78" s="11" customFormat="1" x14ac:dyDescent="0.2">
      <c r="A3106" t="s">
        <v>1473</v>
      </c>
      <c r="B3106"/>
      <c r="C3106" t="s">
        <v>1482</v>
      </c>
      <c r="D3106" t="s">
        <v>64</v>
      </c>
      <c r="E3106" t="s">
        <v>1270</v>
      </c>
      <c r="F3106" t="s">
        <v>1271</v>
      </c>
      <c r="G3106" t="s">
        <v>1270</v>
      </c>
      <c r="H3106" t="s">
        <v>1271</v>
      </c>
      <c r="I3106"/>
      <c r="J3106"/>
      <c r="K3106"/>
      <c r="L3106" t="s">
        <v>1479</v>
      </c>
      <c r="M3106"/>
      <c r="N3106"/>
      <c r="O3106"/>
      <c r="P3106"/>
      <c r="Q3106"/>
      <c r="R3106"/>
      <c r="S3106"/>
      <c r="T3106"/>
      <c r="U3106">
        <v>3.3</v>
      </c>
      <c r="V3106">
        <v>3.9</v>
      </c>
      <c r="W3106">
        <v>4.41</v>
      </c>
      <c r="X3106">
        <v>4.41</v>
      </c>
      <c r="Y3106"/>
      <c r="Z3106"/>
      <c r="AA3106"/>
      <c r="AB3106"/>
      <c r="AC3106"/>
      <c r="AD3106"/>
      <c r="AE3106"/>
      <c r="AF3106"/>
      <c r="AG3106"/>
      <c r="AH3106"/>
      <c r="AI3106"/>
      <c r="AJ3106"/>
      <c r="AK3106"/>
      <c r="AL3106"/>
      <c r="AM3106"/>
      <c r="AN3106"/>
      <c r="AO3106"/>
      <c r="AP3106"/>
      <c r="AQ3106"/>
      <c r="AR3106"/>
      <c r="AS3106"/>
      <c r="AT3106"/>
      <c r="AU3106"/>
      <c r="AV3106"/>
      <c r="AW3106"/>
      <c r="AX3106"/>
      <c r="AY3106"/>
      <c r="AZ3106"/>
      <c r="BA3106"/>
      <c r="BB3106"/>
      <c r="BC3106"/>
      <c r="BD3106"/>
      <c r="BE3106"/>
      <c r="BF3106"/>
      <c r="BG3106"/>
      <c r="BH3106"/>
      <c r="BI3106"/>
      <c r="BJ3106"/>
      <c r="BK3106"/>
      <c r="BL3106"/>
      <c r="BM3106"/>
      <c r="BN3106"/>
      <c r="BO3106"/>
      <c r="BP3106"/>
      <c r="BQ3106"/>
      <c r="BR3106" t="s">
        <v>67</v>
      </c>
      <c r="BS3106" s="1">
        <v>44809</v>
      </c>
      <c r="BT3106" t="s">
        <v>1462</v>
      </c>
      <c r="BU3106">
        <v>36356</v>
      </c>
      <c r="BV3106"/>
      <c r="BW3106"/>
      <c r="BX3106"/>
      <c r="BY3106"/>
      <c r="BZ3106"/>
    </row>
    <row r="3107" spans="1:78" s="11" customFormat="1" x14ac:dyDescent="0.2">
      <c r="A3107" t="s">
        <v>1474</v>
      </c>
      <c r="B3107"/>
      <c r="C3107" t="s">
        <v>1482</v>
      </c>
      <c r="D3107" t="s">
        <v>64</v>
      </c>
      <c r="E3107" t="s">
        <v>1270</v>
      </c>
      <c r="F3107" t="s">
        <v>1271</v>
      </c>
      <c r="G3107" t="s">
        <v>1270</v>
      </c>
      <c r="H3107" t="s">
        <v>1271</v>
      </c>
      <c r="I3107"/>
      <c r="J3107"/>
      <c r="K3107"/>
      <c r="L3107" t="s">
        <v>1479</v>
      </c>
      <c r="M3107"/>
      <c r="N3107"/>
      <c r="O3107"/>
      <c r="P3107"/>
      <c r="Q3107"/>
      <c r="R3107"/>
      <c r="S3107"/>
      <c r="T3107"/>
      <c r="U3107">
        <v>3.15</v>
      </c>
      <c r="V3107">
        <v>3.44</v>
      </c>
      <c r="W3107">
        <v>4.0599999999999996</v>
      </c>
      <c r="X3107">
        <v>4.0599999999999996</v>
      </c>
      <c r="Y3107"/>
      <c r="Z3107"/>
      <c r="AA3107"/>
      <c r="AB3107"/>
      <c r="AC3107"/>
      <c r="AD3107"/>
      <c r="AE3107"/>
      <c r="AF3107"/>
      <c r="AG3107"/>
      <c r="AH3107"/>
      <c r="AI3107"/>
      <c r="AJ3107"/>
      <c r="AK3107"/>
      <c r="AL3107"/>
      <c r="AM3107"/>
      <c r="AN3107"/>
      <c r="AO3107"/>
      <c r="AP3107"/>
      <c r="AQ3107"/>
      <c r="AR3107"/>
      <c r="AS3107"/>
      <c r="AT3107"/>
      <c r="AU3107"/>
      <c r="AV3107"/>
      <c r="AW3107"/>
      <c r="AX3107"/>
      <c r="AY3107"/>
      <c r="AZ3107"/>
      <c r="BA3107"/>
      <c r="BB3107"/>
      <c r="BC3107"/>
      <c r="BD3107"/>
      <c r="BE3107"/>
      <c r="BF3107"/>
      <c r="BG3107"/>
      <c r="BH3107"/>
      <c r="BI3107"/>
      <c r="BJ3107"/>
      <c r="BK3107"/>
      <c r="BL3107"/>
      <c r="BM3107"/>
      <c r="BN3107"/>
      <c r="BO3107"/>
      <c r="BP3107"/>
      <c r="BQ3107"/>
      <c r="BR3107" t="s">
        <v>67</v>
      </c>
      <c r="BS3107" s="1">
        <v>44809</v>
      </c>
      <c r="BT3107" t="s">
        <v>1462</v>
      </c>
      <c r="BU3107">
        <v>36356</v>
      </c>
      <c r="BV3107"/>
      <c r="BW3107"/>
      <c r="BX3107"/>
      <c r="BY3107"/>
      <c r="BZ3107"/>
    </row>
    <row r="3108" spans="1:78" s="11" customFormat="1" x14ac:dyDescent="0.2">
      <c r="A3108" t="s">
        <v>1475</v>
      </c>
      <c r="B3108"/>
      <c r="C3108" t="s">
        <v>1482</v>
      </c>
      <c r="D3108" t="s">
        <v>64</v>
      </c>
      <c r="E3108" t="s">
        <v>1270</v>
      </c>
      <c r="F3108" t="s">
        <v>1271</v>
      </c>
      <c r="G3108" t="s">
        <v>1270</v>
      </c>
      <c r="H3108" t="s">
        <v>1271</v>
      </c>
      <c r="I3108"/>
      <c r="J3108"/>
      <c r="K3108"/>
      <c r="L3108" t="s">
        <v>1479</v>
      </c>
      <c r="M3108"/>
      <c r="N3108"/>
      <c r="O3108"/>
      <c r="P3108"/>
      <c r="Q3108"/>
      <c r="R3108"/>
      <c r="S3108"/>
      <c r="T3108"/>
      <c r="U3108">
        <v>3.2</v>
      </c>
      <c r="V3108">
        <v>3.9</v>
      </c>
      <c r="W3108">
        <v>4.5</v>
      </c>
      <c r="X3108">
        <v>4.5</v>
      </c>
      <c r="Y3108"/>
      <c r="Z3108"/>
      <c r="AA3108"/>
      <c r="AB3108"/>
      <c r="AC3108"/>
      <c r="AD3108"/>
      <c r="AE3108"/>
      <c r="AF3108"/>
      <c r="AG3108"/>
      <c r="AH3108"/>
      <c r="AI3108"/>
      <c r="AJ3108"/>
      <c r="AK3108"/>
      <c r="AL3108"/>
      <c r="AM3108"/>
      <c r="AN3108"/>
      <c r="AO3108"/>
      <c r="AP3108"/>
      <c r="AQ3108"/>
      <c r="AR3108"/>
      <c r="AS3108"/>
      <c r="AT3108"/>
      <c r="AU3108"/>
      <c r="AV3108"/>
      <c r="AW3108"/>
      <c r="AX3108"/>
      <c r="AY3108"/>
      <c r="AZ3108"/>
      <c r="BA3108"/>
      <c r="BB3108"/>
      <c r="BC3108"/>
      <c r="BD3108"/>
      <c r="BE3108"/>
      <c r="BF3108"/>
      <c r="BG3108"/>
      <c r="BH3108"/>
      <c r="BI3108"/>
      <c r="BJ3108"/>
      <c r="BK3108"/>
      <c r="BL3108"/>
      <c r="BM3108"/>
      <c r="BN3108"/>
      <c r="BO3108"/>
      <c r="BP3108"/>
      <c r="BQ3108"/>
      <c r="BR3108" t="s">
        <v>67</v>
      </c>
      <c r="BS3108" s="1">
        <v>44809</v>
      </c>
      <c r="BT3108" t="s">
        <v>1462</v>
      </c>
      <c r="BU3108">
        <v>36356</v>
      </c>
      <c r="BV3108"/>
      <c r="BW3108"/>
      <c r="BX3108"/>
      <c r="BY3108"/>
      <c r="BZ3108"/>
    </row>
    <row r="3109" spans="1:78" s="11" customFormat="1" x14ac:dyDescent="0.2">
      <c r="A3109" t="s">
        <v>1476</v>
      </c>
      <c r="B3109"/>
      <c r="C3109" t="s">
        <v>1482</v>
      </c>
      <c r="D3109" t="s">
        <v>64</v>
      </c>
      <c r="E3109" t="s">
        <v>1270</v>
      </c>
      <c r="F3109" t="s">
        <v>1271</v>
      </c>
      <c r="G3109" t="s">
        <v>1270</v>
      </c>
      <c r="H3109" t="s">
        <v>1271</v>
      </c>
      <c r="I3109"/>
      <c r="J3109"/>
      <c r="K3109"/>
      <c r="L3109" t="s">
        <v>1478</v>
      </c>
      <c r="M3109"/>
      <c r="N3109"/>
      <c r="O3109"/>
      <c r="P3109"/>
      <c r="Q3109"/>
      <c r="R3109"/>
      <c r="S3109"/>
      <c r="T3109"/>
      <c r="U3109">
        <v>2.84</v>
      </c>
      <c r="V3109">
        <v>3.2</v>
      </c>
      <c r="W3109">
        <v>3.86</v>
      </c>
      <c r="X3109">
        <v>3.86</v>
      </c>
      <c r="Y3109"/>
      <c r="Z3109"/>
      <c r="AA3109"/>
      <c r="AB3109"/>
      <c r="AC3109"/>
      <c r="AD3109"/>
      <c r="AE3109"/>
      <c r="AF3109"/>
      <c r="AG3109"/>
      <c r="AH3109"/>
      <c r="AI3109"/>
      <c r="AJ3109"/>
      <c r="AK3109"/>
      <c r="AL3109"/>
      <c r="AM3109"/>
      <c r="AN3109"/>
      <c r="AO3109"/>
      <c r="AP3109"/>
      <c r="AQ3109"/>
      <c r="AR3109"/>
      <c r="AS3109"/>
      <c r="AT3109"/>
      <c r="AU3109"/>
      <c r="AV3109"/>
      <c r="AW3109"/>
      <c r="AX3109"/>
      <c r="AY3109"/>
      <c r="AZ3109"/>
      <c r="BA3109"/>
      <c r="BB3109"/>
      <c r="BC3109"/>
      <c r="BD3109"/>
      <c r="BE3109"/>
      <c r="BF3109"/>
      <c r="BG3109"/>
      <c r="BH3109"/>
      <c r="BI3109"/>
      <c r="BJ3109"/>
      <c r="BK3109"/>
      <c r="BL3109"/>
      <c r="BM3109"/>
      <c r="BN3109"/>
      <c r="BO3109"/>
      <c r="BP3109"/>
      <c r="BQ3109"/>
      <c r="BR3109" t="s">
        <v>67</v>
      </c>
      <c r="BS3109" s="1">
        <v>44809</v>
      </c>
      <c r="BT3109" t="s">
        <v>1462</v>
      </c>
      <c r="BU3109">
        <v>36356</v>
      </c>
      <c r="BV3109"/>
      <c r="BW3109"/>
      <c r="BX3109"/>
      <c r="BY3109"/>
      <c r="BZ3109"/>
    </row>
    <row r="3110" spans="1:78" s="11" customFormat="1" x14ac:dyDescent="0.2">
      <c r="A3110" t="s">
        <v>1477</v>
      </c>
      <c r="B3110"/>
      <c r="C3110" t="s">
        <v>1482</v>
      </c>
      <c r="D3110" t="s">
        <v>64</v>
      </c>
      <c r="E3110" t="s">
        <v>1270</v>
      </c>
      <c r="F3110" t="s">
        <v>1271</v>
      </c>
      <c r="G3110" t="s">
        <v>1270</v>
      </c>
      <c r="H3110" t="s">
        <v>1271</v>
      </c>
      <c r="I3110"/>
      <c r="J3110"/>
      <c r="K3110"/>
      <c r="L3110" t="s">
        <v>1478</v>
      </c>
      <c r="M3110"/>
      <c r="N3110"/>
      <c r="O3110"/>
      <c r="P3110"/>
      <c r="Q3110"/>
      <c r="R3110"/>
      <c r="S3110"/>
      <c r="T3110"/>
      <c r="U3110" s="8">
        <v>3.07</v>
      </c>
      <c r="V3110" s="8">
        <v>3.49</v>
      </c>
      <c r="W3110" s="8">
        <v>4.0599999999999996</v>
      </c>
      <c r="X3110" s="8">
        <v>4.0599999999999996</v>
      </c>
      <c r="Y3110"/>
      <c r="Z3110"/>
      <c r="AA3110"/>
      <c r="AB3110"/>
      <c r="AC3110"/>
      <c r="AD3110"/>
      <c r="AE3110"/>
      <c r="AF3110"/>
      <c r="AG3110"/>
      <c r="AH3110"/>
      <c r="AI3110"/>
      <c r="AJ3110"/>
      <c r="AK3110"/>
      <c r="AL3110"/>
      <c r="AM3110"/>
      <c r="AN3110"/>
      <c r="AO3110"/>
      <c r="AP3110"/>
      <c r="AQ3110"/>
      <c r="AR3110"/>
      <c r="AS3110"/>
      <c r="AT3110"/>
      <c r="AU3110"/>
      <c r="AV3110"/>
      <c r="AW3110"/>
      <c r="AX3110"/>
      <c r="AY3110"/>
      <c r="AZ3110"/>
      <c r="BA3110"/>
      <c r="BB3110"/>
      <c r="BC3110"/>
      <c r="BD3110"/>
      <c r="BE3110"/>
      <c r="BF3110"/>
      <c r="BG3110"/>
      <c r="BH3110"/>
      <c r="BI3110"/>
      <c r="BJ3110"/>
      <c r="BK3110"/>
      <c r="BL3110"/>
      <c r="BM3110"/>
      <c r="BN3110"/>
      <c r="BO3110"/>
      <c r="BP3110"/>
      <c r="BQ3110"/>
      <c r="BR3110" t="s">
        <v>67</v>
      </c>
      <c r="BS3110" s="1">
        <v>44809</v>
      </c>
      <c r="BT3110" t="s">
        <v>1462</v>
      </c>
      <c r="BU3110">
        <v>36356</v>
      </c>
      <c r="BV3110"/>
      <c r="BW3110"/>
      <c r="BX3110"/>
      <c r="BY3110"/>
      <c r="BZ3110"/>
    </row>
    <row r="3111" spans="1:78" s="11" customFormat="1" x14ac:dyDescent="0.2">
      <c r="A3111" t="s">
        <v>1278</v>
      </c>
      <c r="B3111"/>
      <c r="C3111" t="s">
        <v>1482</v>
      </c>
      <c r="D3111" t="s">
        <v>64</v>
      </c>
      <c r="E3111" t="s">
        <v>1270</v>
      </c>
      <c r="F3111" t="s">
        <v>1271</v>
      </c>
      <c r="G3111" t="s">
        <v>1270</v>
      </c>
      <c r="H3111" t="s">
        <v>1271</v>
      </c>
      <c r="I3111"/>
      <c r="J3111"/>
      <c r="K3111"/>
      <c r="L3111" t="s">
        <v>919</v>
      </c>
      <c r="M3111"/>
      <c r="N3111"/>
      <c r="O3111"/>
      <c r="P3111"/>
      <c r="Q3111"/>
      <c r="R3111"/>
      <c r="S3111"/>
      <c r="T3111"/>
      <c r="U3111"/>
      <c r="V3111"/>
      <c r="W3111"/>
      <c r="X3111"/>
      <c r="Y3111"/>
      <c r="Z3111"/>
      <c r="AA3111"/>
      <c r="AB3111"/>
      <c r="AC3111"/>
      <c r="AD3111"/>
      <c r="AE3111"/>
      <c r="AF3111"/>
      <c r="AG3111"/>
      <c r="AH3111"/>
      <c r="AI3111"/>
      <c r="AJ3111"/>
      <c r="AK3111"/>
      <c r="AL3111"/>
      <c r="AM3111"/>
      <c r="AN3111"/>
      <c r="AO3111"/>
      <c r="AP3111"/>
      <c r="AQ3111"/>
      <c r="AR3111"/>
      <c r="AS3111"/>
      <c r="AT3111"/>
      <c r="AU3111"/>
      <c r="AV3111"/>
      <c r="AW3111"/>
      <c r="AX3111"/>
      <c r="AY3111"/>
      <c r="AZ3111"/>
      <c r="BA3111">
        <v>4.43</v>
      </c>
      <c r="BB3111">
        <v>3.72</v>
      </c>
      <c r="BC3111">
        <v>3.42</v>
      </c>
      <c r="BD3111">
        <v>3.72</v>
      </c>
      <c r="BE3111"/>
      <c r="BF3111"/>
      <c r="BG3111"/>
      <c r="BH3111"/>
      <c r="BI3111"/>
      <c r="BJ3111"/>
      <c r="BK3111"/>
      <c r="BL3111"/>
      <c r="BM3111"/>
      <c r="BN3111"/>
      <c r="BO3111"/>
      <c r="BP3111"/>
      <c r="BQ3111"/>
      <c r="BR3111" t="s">
        <v>67</v>
      </c>
      <c r="BS3111"/>
      <c r="BT3111" t="s">
        <v>285</v>
      </c>
      <c r="BU3111">
        <v>2255</v>
      </c>
      <c r="BV3111"/>
      <c r="BW3111"/>
      <c r="BX3111"/>
      <c r="BY3111"/>
      <c r="BZ3111"/>
    </row>
    <row r="3112" spans="1:78" s="19" customFormat="1" x14ac:dyDescent="0.2">
      <c r="A3112" t="s">
        <v>1278</v>
      </c>
      <c r="B3112"/>
      <c r="C3112" t="s">
        <v>1482</v>
      </c>
      <c r="D3112" t="s">
        <v>64</v>
      </c>
      <c r="E3112" t="s">
        <v>1270</v>
      </c>
      <c r="F3112" t="s">
        <v>1271</v>
      </c>
      <c r="G3112" t="s">
        <v>1270</v>
      </c>
      <c r="H3112" t="s">
        <v>1271</v>
      </c>
      <c r="I3112"/>
      <c r="J3112"/>
      <c r="K3112"/>
      <c r="L3112" t="s">
        <v>919</v>
      </c>
      <c r="M3112"/>
      <c r="N3112"/>
      <c r="O3112"/>
      <c r="P3112"/>
      <c r="Q3112"/>
      <c r="R3112"/>
      <c r="S3112"/>
      <c r="T3112"/>
      <c r="U3112"/>
      <c r="V3112"/>
      <c r="W3112"/>
      <c r="X3112"/>
      <c r="Y3112"/>
      <c r="Z3112"/>
      <c r="AA3112"/>
      <c r="AB3112"/>
      <c r="AC3112"/>
      <c r="AD3112"/>
      <c r="AE3112"/>
      <c r="AF3112"/>
      <c r="AG3112"/>
      <c r="AH3112"/>
      <c r="AI3112"/>
      <c r="AJ3112"/>
      <c r="AK3112"/>
      <c r="AL3112"/>
      <c r="AM3112"/>
      <c r="AN3112"/>
      <c r="AO3112"/>
      <c r="AP3112"/>
      <c r="AQ3112"/>
      <c r="AR3112"/>
      <c r="AS3112"/>
      <c r="AT3112"/>
      <c r="AU3112"/>
      <c r="AV3112"/>
      <c r="AW3112"/>
      <c r="AX3112"/>
      <c r="AY3112"/>
      <c r="AZ3112"/>
      <c r="BA3112"/>
      <c r="BB3112"/>
      <c r="BC3112"/>
      <c r="BD3112"/>
      <c r="BE3112">
        <v>5.56</v>
      </c>
      <c r="BF3112">
        <v>3.56</v>
      </c>
      <c r="BG3112">
        <v>2.85</v>
      </c>
      <c r="BH3112">
        <v>3.56</v>
      </c>
      <c r="BI3112"/>
      <c r="BJ3112"/>
      <c r="BK3112"/>
      <c r="BL3112"/>
      <c r="BM3112"/>
      <c r="BN3112"/>
      <c r="BO3112"/>
      <c r="BP3112"/>
      <c r="BQ3112"/>
      <c r="BR3112" t="s">
        <v>67</v>
      </c>
      <c r="BS3112"/>
      <c r="BT3112" t="s">
        <v>285</v>
      </c>
      <c r="BU3112">
        <v>2255</v>
      </c>
      <c r="BV3112"/>
      <c r="BW3112"/>
      <c r="BX3112"/>
      <c r="BY3112"/>
      <c r="BZ3112"/>
    </row>
    <row r="3113" spans="1:78" s="11" customFormat="1" x14ac:dyDescent="0.2">
      <c r="A3113" t="s">
        <v>1279</v>
      </c>
      <c r="B3113"/>
      <c r="C3113" t="s">
        <v>1482</v>
      </c>
      <c r="D3113" t="s">
        <v>64</v>
      </c>
      <c r="E3113" t="s">
        <v>1270</v>
      </c>
      <c r="F3113" t="s">
        <v>1271</v>
      </c>
      <c r="G3113" t="s">
        <v>1270</v>
      </c>
      <c r="H3113" t="s">
        <v>1271</v>
      </c>
      <c r="I3113"/>
      <c r="J3113"/>
      <c r="K3113"/>
      <c r="L3113" t="s">
        <v>298</v>
      </c>
      <c r="M3113"/>
      <c r="N3113"/>
      <c r="O3113"/>
      <c r="P3113"/>
      <c r="Q3113"/>
      <c r="R3113"/>
      <c r="S3113"/>
      <c r="T3113"/>
      <c r="U3113"/>
      <c r="V3113"/>
      <c r="W3113"/>
      <c r="X3113"/>
      <c r="Y3113"/>
      <c r="Z3113"/>
      <c r="AA3113"/>
      <c r="AB3113"/>
      <c r="AC3113"/>
      <c r="AD3113"/>
      <c r="AE3113"/>
      <c r="AF3113"/>
      <c r="AG3113"/>
      <c r="AH3113"/>
      <c r="AI3113"/>
      <c r="AJ3113"/>
      <c r="AK3113"/>
      <c r="AL3113"/>
      <c r="AM3113"/>
      <c r="AN3113"/>
      <c r="AO3113"/>
      <c r="AP3113"/>
      <c r="AQ3113"/>
      <c r="AR3113"/>
      <c r="AS3113"/>
      <c r="AT3113"/>
      <c r="AU3113"/>
      <c r="AV3113"/>
      <c r="AW3113"/>
      <c r="AX3113"/>
      <c r="AY3113"/>
      <c r="AZ3113"/>
      <c r="BA3113">
        <v>4.5199999999999996</v>
      </c>
      <c r="BB3113">
        <v>3.72</v>
      </c>
      <c r="BC3113">
        <v>3.38</v>
      </c>
      <c r="BD3113">
        <v>3.72</v>
      </c>
      <c r="BE3113"/>
      <c r="BF3113"/>
      <c r="BG3113"/>
      <c r="BH3113"/>
      <c r="BI3113"/>
      <c r="BJ3113"/>
      <c r="BK3113"/>
      <c r="BL3113"/>
      <c r="BM3113"/>
      <c r="BN3113"/>
      <c r="BO3113"/>
      <c r="BP3113"/>
      <c r="BQ3113"/>
      <c r="BR3113" t="s">
        <v>67</v>
      </c>
      <c r="BS3113"/>
      <c r="BT3113" t="s">
        <v>285</v>
      </c>
      <c r="BU3113">
        <v>2255</v>
      </c>
      <c r="BV3113"/>
      <c r="BW3113"/>
      <c r="BX3113"/>
      <c r="BY3113"/>
      <c r="BZ3113"/>
    </row>
    <row r="3114" spans="1:78" s="11" customFormat="1" x14ac:dyDescent="0.2">
      <c r="A3114" t="s">
        <v>1279</v>
      </c>
      <c r="B3114"/>
      <c r="C3114" t="s">
        <v>1482</v>
      </c>
      <c r="D3114" t="s">
        <v>64</v>
      </c>
      <c r="E3114" t="s">
        <v>1270</v>
      </c>
      <c r="F3114" t="s">
        <v>1271</v>
      </c>
      <c r="G3114" t="s">
        <v>1270</v>
      </c>
      <c r="H3114" t="s">
        <v>1271</v>
      </c>
      <c r="I3114"/>
      <c r="J3114"/>
      <c r="K3114"/>
      <c r="L3114" t="s">
        <v>298</v>
      </c>
      <c r="M3114"/>
      <c r="N3114"/>
      <c r="O3114"/>
      <c r="P3114"/>
      <c r="Q3114"/>
      <c r="R3114"/>
      <c r="S3114"/>
      <c r="T3114"/>
      <c r="U3114"/>
      <c r="V3114"/>
      <c r="W3114"/>
      <c r="X3114"/>
      <c r="Y3114"/>
      <c r="Z3114"/>
      <c r="AA3114"/>
      <c r="AB3114"/>
      <c r="AC3114"/>
      <c r="AD3114"/>
      <c r="AE3114"/>
      <c r="AF3114"/>
      <c r="AG3114"/>
      <c r="AH3114"/>
      <c r="AI3114"/>
      <c r="AJ3114"/>
      <c r="AK3114"/>
      <c r="AL3114"/>
      <c r="AM3114"/>
      <c r="AN3114"/>
      <c r="AO3114"/>
      <c r="AP3114"/>
      <c r="AQ3114"/>
      <c r="AR3114"/>
      <c r="AS3114"/>
      <c r="AT3114"/>
      <c r="AU3114"/>
      <c r="AV3114"/>
      <c r="AW3114"/>
      <c r="AX3114"/>
      <c r="AY3114"/>
      <c r="AZ3114"/>
      <c r="BA3114"/>
      <c r="BB3114"/>
      <c r="BC3114"/>
      <c r="BD3114"/>
      <c r="BE3114">
        <v>5.29</v>
      </c>
      <c r="BF3114">
        <v>3.47</v>
      </c>
      <c r="BG3114">
        <v>2.75</v>
      </c>
      <c r="BH3114">
        <v>3.47</v>
      </c>
      <c r="BI3114"/>
      <c r="BJ3114"/>
      <c r="BK3114"/>
      <c r="BL3114"/>
      <c r="BM3114"/>
      <c r="BN3114"/>
      <c r="BO3114"/>
      <c r="BP3114"/>
      <c r="BQ3114"/>
      <c r="BR3114" t="s">
        <v>67</v>
      </c>
      <c r="BS3114"/>
      <c r="BT3114" t="s">
        <v>285</v>
      </c>
      <c r="BU3114">
        <v>2255</v>
      </c>
      <c r="BV3114"/>
      <c r="BW3114"/>
      <c r="BX3114"/>
      <c r="BY3114"/>
      <c r="BZ3114"/>
    </row>
    <row r="3115" spans="1:78" s="11" customFormat="1" x14ac:dyDescent="0.2">
      <c r="A3115" t="s">
        <v>1280</v>
      </c>
      <c r="B3115"/>
      <c r="C3115" t="s">
        <v>1482</v>
      </c>
      <c r="D3115" t="s">
        <v>64</v>
      </c>
      <c r="E3115" t="s">
        <v>1270</v>
      </c>
      <c r="F3115" t="s">
        <v>1271</v>
      </c>
      <c r="G3115" t="s">
        <v>1270</v>
      </c>
      <c r="H3115" t="s">
        <v>1271</v>
      </c>
      <c r="I3115"/>
      <c r="J3115"/>
      <c r="K3115"/>
      <c r="L3115" t="s">
        <v>1281</v>
      </c>
      <c r="M3115"/>
      <c r="N3115"/>
      <c r="O3115"/>
      <c r="P3115"/>
      <c r="Q3115"/>
      <c r="R3115"/>
      <c r="S3115"/>
      <c r="T3115"/>
      <c r="U3115"/>
      <c r="V3115"/>
      <c r="W3115"/>
      <c r="X3115"/>
      <c r="Y3115">
        <v>3.5</v>
      </c>
      <c r="Z3115">
        <v>4.72</v>
      </c>
      <c r="AA3115">
        <v>4.83</v>
      </c>
      <c r="AB3115">
        <v>4.83</v>
      </c>
      <c r="AC3115"/>
      <c r="AD3115"/>
      <c r="AE3115"/>
      <c r="AF3115"/>
      <c r="AG3115"/>
      <c r="AH3115"/>
      <c r="AI3115"/>
      <c r="AJ3115"/>
      <c r="AK3115"/>
      <c r="AL3115"/>
      <c r="AM3115"/>
      <c r="AN3115"/>
      <c r="AO3115"/>
      <c r="AP3115"/>
      <c r="AQ3115"/>
      <c r="AR3115"/>
      <c r="AS3115"/>
      <c r="AT3115"/>
      <c r="AU3115"/>
      <c r="AV3115"/>
      <c r="AW3115"/>
      <c r="AX3115"/>
      <c r="AY3115"/>
      <c r="AZ3115"/>
      <c r="BA3115"/>
      <c r="BB3115"/>
      <c r="BC3115"/>
      <c r="BD3115"/>
      <c r="BE3115"/>
      <c r="BF3115"/>
      <c r="BG3115"/>
      <c r="BH3115"/>
      <c r="BI3115"/>
      <c r="BJ3115"/>
      <c r="BK3115"/>
      <c r="BL3115"/>
      <c r="BM3115"/>
      <c r="BN3115"/>
      <c r="BO3115"/>
      <c r="BP3115"/>
      <c r="BQ3115"/>
      <c r="BR3115" t="s">
        <v>67</v>
      </c>
      <c r="BS3115"/>
      <c r="BT3115" t="s">
        <v>285</v>
      </c>
      <c r="BU3115">
        <v>2255</v>
      </c>
      <c r="BV3115"/>
      <c r="BW3115"/>
      <c r="BX3115"/>
      <c r="BY3115"/>
      <c r="BZ3115"/>
    </row>
    <row r="3116" spans="1:78" s="11" customFormat="1" x14ac:dyDescent="0.2">
      <c r="A3116" t="s">
        <v>1282</v>
      </c>
      <c r="B3116"/>
      <c r="C3116" t="s">
        <v>1482</v>
      </c>
      <c r="D3116" t="s">
        <v>64</v>
      </c>
      <c r="E3116" t="s">
        <v>1270</v>
      </c>
      <c r="F3116" t="s">
        <v>1271</v>
      </c>
      <c r="G3116" t="s">
        <v>1270</v>
      </c>
      <c r="H3116" t="s">
        <v>1271</v>
      </c>
      <c r="I3116"/>
      <c r="J3116"/>
      <c r="K3116"/>
      <c r="L3116" t="s">
        <v>1283</v>
      </c>
      <c r="M3116"/>
      <c r="N3116"/>
      <c r="O3116"/>
      <c r="P3116"/>
      <c r="Q3116"/>
      <c r="R3116"/>
      <c r="S3116"/>
      <c r="T3116"/>
      <c r="U3116"/>
      <c r="V3116"/>
      <c r="W3116"/>
      <c r="X3116"/>
      <c r="Y3116">
        <v>3.8</v>
      </c>
      <c r="Z3116">
        <v>5.08</v>
      </c>
      <c r="AA3116">
        <v>5.3</v>
      </c>
      <c r="AB3116">
        <v>5.3</v>
      </c>
      <c r="AC3116"/>
      <c r="AD3116"/>
      <c r="AE3116"/>
      <c r="AF3116"/>
      <c r="AG3116"/>
      <c r="AH3116"/>
      <c r="AI3116"/>
      <c r="AJ3116"/>
      <c r="AK3116"/>
      <c r="AL3116"/>
      <c r="AM3116"/>
      <c r="AN3116"/>
      <c r="AO3116"/>
      <c r="AP3116"/>
      <c r="AQ3116"/>
      <c r="AR3116"/>
      <c r="AS3116"/>
      <c r="AT3116"/>
      <c r="AU3116"/>
      <c r="AV3116"/>
      <c r="AW3116"/>
      <c r="AX3116"/>
      <c r="AY3116"/>
      <c r="AZ3116"/>
      <c r="BA3116"/>
      <c r="BB3116"/>
      <c r="BC3116"/>
      <c r="BD3116"/>
      <c r="BE3116"/>
      <c r="BF3116"/>
      <c r="BG3116"/>
      <c r="BH3116"/>
      <c r="BI3116"/>
      <c r="BJ3116"/>
      <c r="BK3116"/>
      <c r="BL3116"/>
      <c r="BM3116"/>
      <c r="BN3116"/>
      <c r="BO3116"/>
      <c r="BP3116"/>
      <c r="BQ3116" t="s">
        <v>1284</v>
      </c>
      <c r="BR3116" t="s">
        <v>67</v>
      </c>
      <c r="BS3116"/>
      <c r="BT3116" t="s">
        <v>285</v>
      </c>
      <c r="BU3116">
        <v>2255</v>
      </c>
      <c r="BV3116"/>
      <c r="BW3116"/>
      <c r="BX3116"/>
      <c r="BY3116"/>
      <c r="BZ3116"/>
    </row>
    <row r="3117" spans="1:78" s="11" customFormat="1" x14ac:dyDescent="0.2">
      <c r="A3117" t="s">
        <v>1285</v>
      </c>
      <c r="B3117"/>
      <c r="C3117" t="s">
        <v>1482</v>
      </c>
      <c r="D3117" t="s">
        <v>64</v>
      </c>
      <c r="E3117" t="s">
        <v>1270</v>
      </c>
      <c r="F3117" t="s">
        <v>1271</v>
      </c>
      <c r="G3117" t="s">
        <v>1270</v>
      </c>
      <c r="H3117" t="s">
        <v>1271</v>
      </c>
      <c r="I3117"/>
      <c r="J3117"/>
      <c r="K3117"/>
      <c r="L3117" t="s">
        <v>1286</v>
      </c>
      <c r="M3117"/>
      <c r="N3117"/>
      <c r="O3117"/>
      <c r="P3117"/>
      <c r="Q3117"/>
      <c r="R3117"/>
      <c r="S3117"/>
      <c r="T3117"/>
      <c r="U3117"/>
      <c r="V3117"/>
      <c r="W3117"/>
      <c r="X3117"/>
      <c r="Y3117"/>
      <c r="Z3117"/>
      <c r="AA3117"/>
      <c r="AB3117"/>
      <c r="AC3117"/>
      <c r="AD3117"/>
      <c r="AE3117"/>
      <c r="AF3117"/>
      <c r="AG3117"/>
      <c r="AH3117"/>
      <c r="AI3117"/>
      <c r="AJ3117"/>
      <c r="AK3117"/>
      <c r="AL3117"/>
      <c r="AM3117"/>
      <c r="AN3117"/>
      <c r="AO3117"/>
      <c r="AP3117"/>
      <c r="AQ3117"/>
      <c r="AR3117"/>
      <c r="AS3117"/>
      <c r="AT3117"/>
      <c r="AU3117"/>
      <c r="AV3117"/>
      <c r="AW3117"/>
      <c r="AX3117"/>
      <c r="AY3117"/>
      <c r="AZ3117"/>
      <c r="BA3117">
        <v>3.91</v>
      </c>
      <c r="BB3117">
        <v>2.92</v>
      </c>
      <c r="BC3117">
        <v>2.77</v>
      </c>
      <c r="BD3117">
        <v>2.92</v>
      </c>
      <c r="BE3117"/>
      <c r="BF3117"/>
      <c r="BG3117"/>
      <c r="BH3117"/>
      <c r="BI3117"/>
      <c r="BJ3117"/>
      <c r="BK3117"/>
      <c r="BL3117"/>
      <c r="BM3117"/>
      <c r="BN3117"/>
      <c r="BO3117"/>
      <c r="BP3117"/>
      <c r="BQ3117"/>
      <c r="BR3117" t="s">
        <v>67</v>
      </c>
      <c r="BS3117"/>
      <c r="BT3117" t="s">
        <v>285</v>
      </c>
      <c r="BU3117">
        <v>2255</v>
      </c>
      <c r="BV3117"/>
      <c r="BW3117"/>
      <c r="BX3117"/>
      <c r="BY3117"/>
      <c r="BZ3117"/>
    </row>
    <row r="3118" spans="1:78" s="11" customFormat="1" x14ac:dyDescent="0.2">
      <c r="A3118" t="s">
        <v>1285</v>
      </c>
      <c r="B3118"/>
      <c r="C3118" t="s">
        <v>1482</v>
      </c>
      <c r="D3118" t="s">
        <v>64</v>
      </c>
      <c r="E3118" t="s">
        <v>1270</v>
      </c>
      <c r="F3118" t="s">
        <v>1271</v>
      </c>
      <c r="G3118" t="s">
        <v>1270</v>
      </c>
      <c r="H3118" t="s">
        <v>1271</v>
      </c>
      <c r="I3118"/>
      <c r="J3118"/>
      <c r="K3118"/>
      <c r="L3118" t="s">
        <v>1286</v>
      </c>
      <c r="M3118"/>
      <c r="N3118"/>
      <c r="O3118"/>
      <c r="P3118"/>
      <c r="Q3118"/>
      <c r="R3118"/>
      <c r="S3118"/>
      <c r="T3118"/>
      <c r="U3118"/>
      <c r="V3118"/>
      <c r="W3118"/>
      <c r="X3118"/>
      <c r="Y3118"/>
      <c r="Z3118"/>
      <c r="AA3118"/>
      <c r="AB3118"/>
      <c r="AC3118"/>
      <c r="AD3118"/>
      <c r="AE3118"/>
      <c r="AF3118"/>
      <c r="AG3118"/>
      <c r="AH3118"/>
      <c r="AI3118"/>
      <c r="AJ3118"/>
      <c r="AK3118"/>
      <c r="AL3118"/>
      <c r="AM3118"/>
      <c r="AN3118"/>
      <c r="AO3118"/>
      <c r="AP3118"/>
      <c r="AQ3118"/>
      <c r="AR3118"/>
      <c r="AS3118"/>
      <c r="AT3118"/>
      <c r="AU3118"/>
      <c r="AV3118"/>
      <c r="AW3118"/>
      <c r="AX3118"/>
      <c r="AY3118"/>
      <c r="AZ3118"/>
      <c r="BA3118"/>
      <c r="BB3118"/>
      <c r="BC3118"/>
      <c r="BD3118"/>
      <c r="BE3118">
        <v>4.42</v>
      </c>
      <c r="BF3118">
        <v>2.67</v>
      </c>
      <c r="BG3118">
        <v>2.11</v>
      </c>
      <c r="BH3118">
        <v>2.67</v>
      </c>
      <c r="BI3118"/>
      <c r="BJ3118"/>
      <c r="BK3118"/>
      <c r="BL3118"/>
      <c r="BM3118"/>
      <c r="BN3118"/>
      <c r="BO3118"/>
      <c r="BP3118"/>
      <c r="BQ3118"/>
      <c r="BR3118" t="s">
        <v>67</v>
      </c>
      <c r="BS3118"/>
      <c r="BT3118" t="s">
        <v>285</v>
      </c>
      <c r="BU3118">
        <v>2255</v>
      </c>
      <c r="BV3118"/>
      <c r="BW3118"/>
      <c r="BX3118"/>
      <c r="BY3118"/>
      <c r="BZ3118"/>
    </row>
    <row r="3119" spans="1:78" s="11" customFormat="1" x14ac:dyDescent="0.2">
      <c r="A3119" t="s">
        <v>1287</v>
      </c>
      <c r="B3119"/>
      <c r="C3119" t="s">
        <v>1482</v>
      </c>
      <c r="D3119" t="s">
        <v>64</v>
      </c>
      <c r="E3119" t="s">
        <v>1270</v>
      </c>
      <c r="F3119" t="s">
        <v>1271</v>
      </c>
      <c r="G3119" t="s">
        <v>1270</v>
      </c>
      <c r="H3119" t="s">
        <v>1271</v>
      </c>
      <c r="I3119"/>
      <c r="J3119"/>
      <c r="K3119"/>
      <c r="L3119" t="s">
        <v>1286</v>
      </c>
      <c r="M3119"/>
      <c r="N3119"/>
      <c r="O3119"/>
      <c r="P3119"/>
      <c r="Q3119"/>
      <c r="R3119"/>
      <c r="S3119"/>
      <c r="T3119"/>
      <c r="U3119"/>
      <c r="V3119"/>
      <c r="W3119"/>
      <c r="X3119"/>
      <c r="Y3119"/>
      <c r="Z3119"/>
      <c r="AA3119"/>
      <c r="AB3119"/>
      <c r="AC3119"/>
      <c r="AD3119"/>
      <c r="AE3119"/>
      <c r="AF3119"/>
      <c r="AG3119"/>
      <c r="AH3119"/>
      <c r="AI3119"/>
      <c r="AJ3119"/>
      <c r="AK3119"/>
      <c r="AL3119"/>
      <c r="AM3119"/>
      <c r="AN3119"/>
      <c r="AO3119"/>
      <c r="AP3119"/>
      <c r="AQ3119"/>
      <c r="AR3119"/>
      <c r="AS3119"/>
      <c r="AT3119"/>
      <c r="AU3119"/>
      <c r="AV3119"/>
      <c r="AW3119">
        <v>4.04</v>
      </c>
      <c r="AX3119">
        <v>3.15</v>
      </c>
      <c r="AY3119">
        <v>2.96</v>
      </c>
      <c r="AZ3119">
        <v>3.15</v>
      </c>
      <c r="BA3119"/>
      <c r="BB3119"/>
      <c r="BC3119"/>
      <c r="BD3119"/>
      <c r="BE3119"/>
      <c r="BF3119"/>
      <c r="BG3119"/>
      <c r="BH3119"/>
      <c r="BI3119"/>
      <c r="BJ3119"/>
      <c r="BK3119"/>
      <c r="BL3119"/>
      <c r="BM3119"/>
      <c r="BN3119"/>
      <c r="BO3119"/>
      <c r="BP3119"/>
      <c r="BQ3119"/>
      <c r="BR3119" t="s">
        <v>67</v>
      </c>
      <c r="BS3119"/>
      <c r="BT3119" t="s">
        <v>285</v>
      </c>
      <c r="BU3119">
        <v>2255</v>
      </c>
      <c r="BV3119"/>
      <c r="BW3119"/>
      <c r="BX3119"/>
      <c r="BY3119"/>
      <c r="BZ3119"/>
    </row>
    <row r="3120" spans="1:78" s="11" customFormat="1" x14ac:dyDescent="0.2">
      <c r="A3120" t="s">
        <v>1287</v>
      </c>
      <c r="B3120"/>
      <c r="C3120" t="s">
        <v>1482</v>
      </c>
      <c r="D3120" t="s">
        <v>64</v>
      </c>
      <c r="E3120" t="s">
        <v>1270</v>
      </c>
      <c r="F3120" t="s">
        <v>1271</v>
      </c>
      <c r="G3120" t="s">
        <v>1270</v>
      </c>
      <c r="H3120" t="s">
        <v>1271</v>
      </c>
      <c r="I3120"/>
      <c r="J3120"/>
      <c r="K3120"/>
      <c r="L3120" t="s">
        <v>1286</v>
      </c>
      <c r="M3120"/>
      <c r="N3120"/>
      <c r="O3120"/>
      <c r="P3120"/>
      <c r="Q3120"/>
      <c r="R3120"/>
      <c r="S3120"/>
      <c r="T3120"/>
      <c r="U3120"/>
      <c r="V3120"/>
      <c r="W3120"/>
      <c r="X3120"/>
      <c r="Y3120"/>
      <c r="Z3120"/>
      <c r="AA3120"/>
      <c r="AB3120"/>
      <c r="AC3120"/>
      <c r="AD3120"/>
      <c r="AE3120"/>
      <c r="AF3120"/>
      <c r="AG3120"/>
      <c r="AH3120"/>
      <c r="AI3120"/>
      <c r="AJ3120"/>
      <c r="AK3120"/>
      <c r="AL3120"/>
      <c r="AM3120"/>
      <c r="AN3120"/>
      <c r="AO3120"/>
      <c r="AP3120"/>
      <c r="AQ3120"/>
      <c r="AR3120"/>
      <c r="AS3120"/>
      <c r="AT3120"/>
      <c r="AU3120"/>
      <c r="AV3120"/>
      <c r="AW3120"/>
      <c r="AX3120"/>
      <c r="AY3120"/>
      <c r="AZ3120"/>
      <c r="BA3120">
        <v>4.47</v>
      </c>
      <c r="BB3120">
        <v>3.87</v>
      </c>
      <c r="BC3120">
        <v>3.49</v>
      </c>
      <c r="BD3120">
        <v>3.87</v>
      </c>
      <c r="BE3120"/>
      <c r="BF3120"/>
      <c r="BG3120"/>
      <c r="BH3120"/>
      <c r="BI3120"/>
      <c r="BJ3120"/>
      <c r="BK3120"/>
      <c r="BL3120"/>
      <c r="BM3120"/>
      <c r="BN3120"/>
      <c r="BO3120"/>
      <c r="BP3120"/>
      <c r="BQ3120"/>
      <c r="BR3120" t="s">
        <v>67</v>
      </c>
      <c r="BS3120"/>
      <c r="BT3120" t="s">
        <v>285</v>
      </c>
      <c r="BU3120">
        <v>2255</v>
      </c>
      <c r="BV3120"/>
      <c r="BW3120"/>
      <c r="BX3120"/>
      <c r="BY3120"/>
      <c r="BZ3120"/>
    </row>
    <row r="3121" spans="1:78" s="11" customFormat="1" x14ac:dyDescent="0.2">
      <c r="A3121" t="s">
        <v>1288</v>
      </c>
      <c r="B3121"/>
      <c r="C3121" t="s">
        <v>1482</v>
      </c>
      <c r="D3121" t="s">
        <v>64</v>
      </c>
      <c r="E3121" t="s">
        <v>1270</v>
      </c>
      <c r="F3121" t="s">
        <v>1271</v>
      </c>
      <c r="G3121" t="s">
        <v>1270</v>
      </c>
      <c r="H3121" t="s">
        <v>1271</v>
      </c>
      <c r="I3121"/>
      <c r="J3121"/>
      <c r="K3121"/>
      <c r="L3121" t="s">
        <v>922</v>
      </c>
      <c r="M3121"/>
      <c r="N3121"/>
      <c r="O3121"/>
      <c r="P3121"/>
      <c r="Q3121"/>
      <c r="R3121"/>
      <c r="S3121"/>
      <c r="T3121"/>
      <c r="U3121"/>
      <c r="V3121"/>
      <c r="W3121"/>
      <c r="X3121"/>
      <c r="Y3121"/>
      <c r="Z3121"/>
      <c r="AA3121"/>
      <c r="AB3121"/>
      <c r="AC3121"/>
      <c r="AD3121"/>
      <c r="AE3121"/>
      <c r="AF3121"/>
      <c r="AG3121"/>
      <c r="AH3121"/>
      <c r="AI3121"/>
      <c r="AJ3121"/>
      <c r="AK3121"/>
      <c r="AL3121"/>
      <c r="AM3121"/>
      <c r="AN3121"/>
      <c r="AO3121"/>
      <c r="AP3121"/>
      <c r="AQ3121"/>
      <c r="AR3121"/>
      <c r="AS3121">
        <v>3.51</v>
      </c>
      <c r="AT3121">
        <v>2.27</v>
      </c>
      <c r="AU3121"/>
      <c r="AV3121">
        <v>2.27</v>
      </c>
      <c r="AW3121"/>
      <c r="AX3121"/>
      <c r="AY3121"/>
      <c r="AZ3121"/>
      <c r="BA3121"/>
      <c r="BB3121"/>
      <c r="BC3121"/>
      <c r="BD3121"/>
      <c r="BE3121"/>
      <c r="BF3121"/>
      <c r="BG3121"/>
      <c r="BH3121"/>
      <c r="BI3121"/>
      <c r="BJ3121"/>
      <c r="BK3121"/>
      <c r="BL3121"/>
      <c r="BM3121"/>
      <c r="BN3121"/>
      <c r="BO3121"/>
      <c r="BP3121"/>
      <c r="BQ3121"/>
      <c r="BR3121" t="s">
        <v>67</v>
      </c>
      <c r="BS3121"/>
      <c r="BT3121" t="s">
        <v>285</v>
      </c>
      <c r="BU3121">
        <v>2255</v>
      </c>
      <c r="BV3121"/>
      <c r="BW3121"/>
      <c r="BX3121" s="10"/>
      <c r="BY3121" s="10"/>
      <c r="BZ3121" s="10"/>
    </row>
    <row r="3122" spans="1:78" s="11" customFormat="1" x14ac:dyDescent="0.2">
      <c r="A3122" t="s">
        <v>1288</v>
      </c>
      <c r="B3122"/>
      <c r="C3122" t="s">
        <v>1482</v>
      </c>
      <c r="D3122" t="s">
        <v>64</v>
      </c>
      <c r="E3122" t="s">
        <v>1270</v>
      </c>
      <c r="F3122" t="s">
        <v>1271</v>
      </c>
      <c r="G3122" t="s">
        <v>1270</v>
      </c>
      <c r="H3122" t="s">
        <v>1271</v>
      </c>
      <c r="I3122"/>
      <c r="J3122"/>
      <c r="K3122"/>
      <c r="L3122" t="s">
        <v>922</v>
      </c>
      <c r="M3122"/>
      <c r="N3122"/>
      <c r="O3122"/>
      <c r="P3122"/>
      <c r="Q3122"/>
      <c r="R3122"/>
      <c r="S3122"/>
      <c r="T3122"/>
      <c r="U3122"/>
      <c r="V3122"/>
      <c r="W3122"/>
      <c r="X3122"/>
      <c r="Y3122"/>
      <c r="Z3122"/>
      <c r="AA3122"/>
      <c r="AB3122"/>
      <c r="AC3122"/>
      <c r="AD3122"/>
      <c r="AE3122"/>
      <c r="AF3122"/>
      <c r="AG3122"/>
      <c r="AH3122"/>
      <c r="AI3122"/>
      <c r="AJ3122"/>
      <c r="AK3122"/>
      <c r="AL3122"/>
      <c r="AM3122"/>
      <c r="AN3122"/>
      <c r="AO3122"/>
      <c r="AP3122"/>
      <c r="AQ3122"/>
      <c r="AR3122"/>
      <c r="AS3122"/>
      <c r="AT3122"/>
      <c r="AU3122"/>
      <c r="AV3122"/>
      <c r="AW3122">
        <v>3.9</v>
      </c>
      <c r="AX3122">
        <v>2.78</v>
      </c>
      <c r="AY3122">
        <v>2.6</v>
      </c>
      <c r="AZ3122">
        <v>2.78</v>
      </c>
      <c r="BA3122"/>
      <c r="BB3122"/>
      <c r="BC3122"/>
      <c r="BD3122"/>
      <c r="BE3122"/>
      <c r="BF3122"/>
      <c r="BG3122"/>
      <c r="BH3122"/>
      <c r="BI3122"/>
      <c r="BJ3122"/>
      <c r="BK3122"/>
      <c r="BL3122"/>
      <c r="BM3122"/>
      <c r="BN3122"/>
      <c r="BO3122"/>
      <c r="BP3122"/>
      <c r="BQ3122"/>
      <c r="BR3122" t="s">
        <v>67</v>
      </c>
      <c r="BS3122"/>
      <c r="BT3122" t="s">
        <v>285</v>
      </c>
      <c r="BU3122">
        <v>2255</v>
      </c>
      <c r="BV3122"/>
      <c r="BW3122"/>
      <c r="BX3122" s="10"/>
      <c r="BY3122" s="10"/>
      <c r="BZ3122" s="10"/>
    </row>
    <row r="3123" spans="1:78" s="11" customFormat="1" x14ac:dyDescent="0.2">
      <c r="A3123" t="s">
        <v>1289</v>
      </c>
      <c r="B3123"/>
      <c r="C3123" t="s">
        <v>1482</v>
      </c>
      <c r="D3123" t="s">
        <v>64</v>
      </c>
      <c r="E3123" t="s">
        <v>1270</v>
      </c>
      <c r="F3123" t="s">
        <v>1271</v>
      </c>
      <c r="G3123" t="s">
        <v>1270</v>
      </c>
      <c r="H3123" t="s">
        <v>1271</v>
      </c>
      <c r="I3123"/>
      <c r="J3123"/>
      <c r="K3123"/>
      <c r="L3123" t="s">
        <v>922</v>
      </c>
      <c r="M3123"/>
      <c r="N3123"/>
      <c r="O3123"/>
      <c r="P3123"/>
      <c r="Q3123"/>
      <c r="R3123"/>
      <c r="S3123"/>
      <c r="T3123"/>
      <c r="U3123"/>
      <c r="V3123"/>
      <c r="W3123"/>
      <c r="X3123"/>
      <c r="Y3123"/>
      <c r="Z3123"/>
      <c r="AA3123"/>
      <c r="AB3123"/>
      <c r="AC3123"/>
      <c r="AD3123"/>
      <c r="AE3123"/>
      <c r="AF3123"/>
      <c r="AG3123"/>
      <c r="AH3123"/>
      <c r="AI3123">
        <v>4.6399999999999997</v>
      </c>
      <c r="AJ3123">
        <v>4.6399999999999997</v>
      </c>
      <c r="AK3123"/>
      <c r="AL3123"/>
      <c r="AM3123"/>
      <c r="AN3123"/>
      <c r="AO3123"/>
      <c r="AP3123"/>
      <c r="AQ3123"/>
      <c r="AR3123"/>
      <c r="AS3123"/>
      <c r="AT3123"/>
      <c r="AU3123"/>
      <c r="AV3123"/>
      <c r="AW3123"/>
      <c r="AX3123"/>
      <c r="AY3123"/>
      <c r="AZ3123"/>
      <c r="BA3123"/>
      <c r="BB3123"/>
      <c r="BC3123"/>
      <c r="BD3123"/>
      <c r="BE3123"/>
      <c r="BF3123"/>
      <c r="BG3123"/>
      <c r="BH3123"/>
      <c r="BI3123"/>
      <c r="BJ3123"/>
      <c r="BK3123"/>
      <c r="BL3123"/>
      <c r="BM3123"/>
      <c r="BN3123"/>
      <c r="BO3123"/>
      <c r="BP3123"/>
      <c r="BQ3123"/>
      <c r="BR3123" t="s">
        <v>67</v>
      </c>
      <c r="BS3123"/>
      <c r="BT3123" t="s">
        <v>285</v>
      </c>
      <c r="BU3123">
        <v>2255</v>
      </c>
      <c r="BV3123"/>
      <c r="BW3123"/>
      <c r="BX3123" s="10"/>
      <c r="BY3123" s="10"/>
      <c r="BZ3123" s="10"/>
    </row>
    <row r="3124" spans="1:78" s="11" customFormat="1" x14ac:dyDescent="0.2">
      <c r="A3124" t="s">
        <v>1290</v>
      </c>
      <c r="B3124"/>
      <c r="C3124" t="s">
        <v>1482</v>
      </c>
      <c r="D3124" t="s">
        <v>64</v>
      </c>
      <c r="E3124" t="s">
        <v>1270</v>
      </c>
      <c r="F3124" t="s">
        <v>1271</v>
      </c>
      <c r="G3124" t="s">
        <v>1270</v>
      </c>
      <c r="H3124" t="s">
        <v>1271</v>
      </c>
      <c r="I3124"/>
      <c r="J3124"/>
      <c r="K3124"/>
      <c r="L3124" t="s">
        <v>1291</v>
      </c>
      <c r="M3124"/>
      <c r="N3124"/>
      <c r="O3124"/>
      <c r="P3124"/>
      <c r="Q3124"/>
      <c r="R3124"/>
      <c r="S3124"/>
      <c r="T3124"/>
      <c r="U3124"/>
      <c r="V3124"/>
      <c r="W3124"/>
      <c r="X3124"/>
      <c r="Y3124"/>
      <c r="Z3124"/>
      <c r="AA3124"/>
      <c r="AB3124"/>
      <c r="AC3124">
        <v>3.69</v>
      </c>
      <c r="AD3124">
        <v>5.63</v>
      </c>
      <c r="AE3124">
        <v>5.82</v>
      </c>
      <c r="AF3124">
        <v>5.82</v>
      </c>
      <c r="AG3124"/>
      <c r="AH3124"/>
      <c r="AI3124"/>
      <c r="AJ3124"/>
      <c r="AK3124"/>
      <c r="AL3124"/>
      <c r="AM3124"/>
      <c r="AN3124"/>
      <c r="AO3124"/>
      <c r="AP3124"/>
      <c r="AQ3124"/>
      <c r="AR3124"/>
      <c r="AS3124"/>
      <c r="AT3124"/>
      <c r="AU3124"/>
      <c r="AV3124"/>
      <c r="AW3124"/>
      <c r="AX3124"/>
      <c r="AY3124"/>
      <c r="AZ3124"/>
      <c r="BA3124"/>
      <c r="BB3124"/>
      <c r="BC3124"/>
      <c r="BD3124"/>
      <c r="BE3124"/>
      <c r="BF3124"/>
      <c r="BG3124"/>
      <c r="BH3124"/>
      <c r="BI3124"/>
      <c r="BJ3124"/>
      <c r="BK3124"/>
      <c r="BL3124"/>
      <c r="BM3124"/>
      <c r="BN3124"/>
      <c r="BO3124"/>
      <c r="BP3124"/>
      <c r="BQ3124"/>
      <c r="BR3124" t="s">
        <v>67</v>
      </c>
      <c r="BS3124"/>
      <c r="BT3124" t="s">
        <v>285</v>
      </c>
      <c r="BU3124">
        <v>2255</v>
      </c>
      <c r="BV3124"/>
      <c r="BW3124"/>
      <c r="BX3124"/>
      <c r="BY3124"/>
      <c r="BZ3124"/>
    </row>
    <row r="3125" spans="1:78" s="11" customFormat="1" x14ac:dyDescent="0.2">
      <c r="A3125" t="s">
        <v>1292</v>
      </c>
      <c r="B3125"/>
      <c r="C3125" t="s">
        <v>1482</v>
      </c>
      <c r="D3125" t="s">
        <v>64</v>
      </c>
      <c r="E3125" t="s">
        <v>1270</v>
      </c>
      <c r="F3125" t="s">
        <v>1271</v>
      </c>
      <c r="G3125" t="s">
        <v>1270</v>
      </c>
      <c r="H3125" t="s">
        <v>1271</v>
      </c>
      <c r="I3125"/>
      <c r="J3125"/>
      <c r="K3125"/>
      <c r="L3125" t="s">
        <v>1072</v>
      </c>
      <c r="M3125"/>
      <c r="N3125"/>
      <c r="O3125"/>
      <c r="P3125"/>
      <c r="Q3125"/>
      <c r="R3125"/>
      <c r="S3125"/>
      <c r="T3125"/>
      <c r="U3125"/>
      <c r="V3125"/>
      <c r="W3125"/>
      <c r="X3125"/>
      <c r="Y3125">
        <v>3.75</v>
      </c>
      <c r="Z3125">
        <v>4.7</v>
      </c>
      <c r="AA3125">
        <v>4.9400000000000004</v>
      </c>
      <c r="AB3125">
        <v>4.9400000000000004</v>
      </c>
      <c r="AC3125"/>
      <c r="AD3125"/>
      <c r="AE3125"/>
      <c r="AF3125"/>
      <c r="AG3125"/>
      <c r="AH3125"/>
      <c r="AI3125"/>
      <c r="AJ3125"/>
      <c r="AK3125"/>
      <c r="AL3125"/>
      <c r="AM3125"/>
      <c r="AN3125"/>
      <c r="AO3125"/>
      <c r="AP3125"/>
      <c r="AQ3125"/>
      <c r="AR3125"/>
      <c r="AS3125"/>
      <c r="AT3125"/>
      <c r="AU3125"/>
      <c r="AV3125"/>
      <c r="AW3125"/>
      <c r="AX3125"/>
      <c r="AY3125"/>
      <c r="AZ3125"/>
      <c r="BA3125"/>
      <c r="BB3125"/>
      <c r="BC3125"/>
      <c r="BD3125"/>
      <c r="BE3125"/>
      <c r="BF3125"/>
      <c r="BG3125"/>
      <c r="BH3125"/>
      <c r="BI3125"/>
      <c r="BJ3125"/>
      <c r="BK3125"/>
      <c r="BL3125"/>
      <c r="BM3125"/>
      <c r="BN3125"/>
      <c r="BO3125"/>
      <c r="BP3125"/>
      <c r="BQ3125" t="s">
        <v>1293</v>
      </c>
      <c r="BR3125" t="s">
        <v>67</v>
      </c>
      <c r="BS3125"/>
      <c r="BT3125" t="s">
        <v>285</v>
      </c>
      <c r="BU3125">
        <v>2255</v>
      </c>
      <c r="BV3125"/>
      <c r="BW3125"/>
      <c r="BX3125"/>
      <c r="BY3125"/>
      <c r="BZ3125"/>
    </row>
    <row r="3126" spans="1:78" s="11" customFormat="1" x14ac:dyDescent="0.2">
      <c r="A3126" t="s">
        <v>1294</v>
      </c>
      <c r="B3126"/>
      <c r="C3126" t="s">
        <v>1482</v>
      </c>
      <c r="D3126" t="s">
        <v>64</v>
      </c>
      <c r="E3126" t="s">
        <v>1270</v>
      </c>
      <c r="F3126" t="s">
        <v>1271</v>
      </c>
      <c r="G3126" t="s">
        <v>1270</v>
      </c>
      <c r="H3126" t="s">
        <v>1271</v>
      </c>
      <c r="I3126"/>
      <c r="J3126"/>
      <c r="K3126"/>
      <c r="L3126" t="s">
        <v>305</v>
      </c>
      <c r="M3126"/>
      <c r="N3126"/>
      <c r="O3126"/>
      <c r="P3126"/>
      <c r="Q3126"/>
      <c r="R3126"/>
      <c r="S3126"/>
      <c r="T3126"/>
      <c r="U3126"/>
      <c r="V3126"/>
      <c r="W3126"/>
      <c r="X3126"/>
      <c r="Y3126"/>
      <c r="Z3126"/>
      <c r="AA3126"/>
      <c r="AB3126"/>
      <c r="AC3126"/>
      <c r="AD3126"/>
      <c r="AE3126"/>
      <c r="AF3126"/>
      <c r="AG3126"/>
      <c r="AH3126"/>
      <c r="AI3126"/>
      <c r="AJ3126"/>
      <c r="AK3126"/>
      <c r="AL3126"/>
      <c r="AM3126"/>
      <c r="AN3126"/>
      <c r="AO3126"/>
      <c r="AP3126"/>
      <c r="AQ3126"/>
      <c r="AR3126"/>
      <c r="AS3126"/>
      <c r="AT3126"/>
      <c r="AU3126"/>
      <c r="AV3126"/>
      <c r="AW3126"/>
      <c r="AX3126"/>
      <c r="AY3126"/>
      <c r="AZ3126"/>
      <c r="BA3126">
        <v>3.68</v>
      </c>
      <c r="BB3126">
        <v>3.14</v>
      </c>
      <c r="BC3126">
        <v>2.89</v>
      </c>
      <c r="BD3126">
        <v>3.14</v>
      </c>
      <c r="BE3126"/>
      <c r="BF3126"/>
      <c r="BG3126"/>
      <c r="BH3126"/>
      <c r="BI3126"/>
      <c r="BJ3126"/>
      <c r="BK3126"/>
      <c r="BL3126"/>
      <c r="BM3126"/>
      <c r="BN3126"/>
      <c r="BO3126"/>
      <c r="BP3126"/>
      <c r="BQ3126"/>
      <c r="BR3126" t="s">
        <v>67</v>
      </c>
      <c r="BS3126"/>
      <c r="BT3126" t="s">
        <v>285</v>
      </c>
      <c r="BU3126">
        <v>2255</v>
      </c>
      <c r="BV3126"/>
      <c r="BW3126"/>
      <c r="BX3126"/>
      <c r="BY3126"/>
      <c r="BZ3126"/>
    </row>
    <row r="3127" spans="1:78" s="11" customFormat="1" x14ac:dyDescent="0.2">
      <c r="A3127" t="s">
        <v>1294</v>
      </c>
      <c r="B3127"/>
      <c r="C3127" t="s">
        <v>1482</v>
      </c>
      <c r="D3127" t="s">
        <v>64</v>
      </c>
      <c r="E3127" t="s">
        <v>1270</v>
      </c>
      <c r="F3127" t="s">
        <v>1271</v>
      </c>
      <c r="G3127" t="s">
        <v>1270</v>
      </c>
      <c r="H3127" t="s">
        <v>1271</v>
      </c>
      <c r="I3127"/>
      <c r="J3127"/>
      <c r="K3127"/>
      <c r="L3127" t="s">
        <v>305</v>
      </c>
      <c r="M3127"/>
      <c r="N3127"/>
      <c r="O3127"/>
      <c r="P3127"/>
      <c r="Q3127"/>
      <c r="R3127"/>
      <c r="S3127"/>
      <c r="T3127"/>
      <c r="U3127"/>
      <c r="V3127"/>
      <c r="W3127"/>
      <c r="X3127"/>
      <c r="Y3127"/>
      <c r="Z3127"/>
      <c r="AA3127"/>
      <c r="AB3127"/>
      <c r="AC3127"/>
      <c r="AD3127"/>
      <c r="AE3127"/>
      <c r="AF3127"/>
      <c r="AG3127"/>
      <c r="AH3127"/>
      <c r="AI3127"/>
      <c r="AJ3127"/>
      <c r="AK3127"/>
      <c r="AL3127"/>
      <c r="AM3127"/>
      <c r="AN3127"/>
      <c r="AO3127"/>
      <c r="AP3127"/>
      <c r="AQ3127"/>
      <c r="AR3127"/>
      <c r="AS3127"/>
      <c r="AT3127"/>
      <c r="AU3127"/>
      <c r="AV3127"/>
      <c r="AW3127"/>
      <c r="AX3127"/>
      <c r="AY3127"/>
      <c r="AZ3127"/>
      <c r="BA3127"/>
      <c r="BB3127"/>
      <c r="BC3127"/>
      <c r="BD3127"/>
      <c r="BE3127">
        <v>4.5599999999999996</v>
      </c>
      <c r="BF3127">
        <v>2.88</v>
      </c>
      <c r="BG3127">
        <v>2.23</v>
      </c>
      <c r="BH3127">
        <v>2.88</v>
      </c>
      <c r="BI3127"/>
      <c r="BJ3127"/>
      <c r="BK3127"/>
      <c r="BL3127"/>
      <c r="BM3127"/>
      <c r="BN3127"/>
      <c r="BO3127"/>
      <c r="BP3127"/>
      <c r="BQ3127"/>
      <c r="BR3127" t="s">
        <v>67</v>
      </c>
      <c r="BS3127"/>
      <c r="BT3127" t="s">
        <v>285</v>
      </c>
      <c r="BU3127">
        <v>2255</v>
      </c>
      <c r="BV3127"/>
      <c r="BW3127"/>
      <c r="BX3127"/>
      <c r="BY3127"/>
      <c r="BZ3127"/>
    </row>
    <row r="3128" spans="1:78" s="11" customFormat="1" x14ac:dyDescent="0.2">
      <c r="A3128" t="s">
        <v>1295</v>
      </c>
      <c r="B3128"/>
      <c r="C3128" t="s">
        <v>1482</v>
      </c>
      <c r="D3128" t="s">
        <v>64</v>
      </c>
      <c r="E3128" t="s">
        <v>1270</v>
      </c>
      <c r="F3128" t="s">
        <v>1271</v>
      </c>
      <c r="G3128" t="s">
        <v>1270</v>
      </c>
      <c r="H3128" t="s">
        <v>1271</v>
      </c>
      <c r="I3128"/>
      <c r="J3128"/>
      <c r="K3128"/>
      <c r="L3128" t="s">
        <v>929</v>
      </c>
      <c r="M3128"/>
      <c r="N3128"/>
      <c r="O3128"/>
      <c r="P3128"/>
      <c r="Q3128"/>
      <c r="R3128"/>
      <c r="S3128"/>
      <c r="T3128"/>
      <c r="U3128"/>
      <c r="V3128"/>
      <c r="W3128"/>
      <c r="X3128"/>
      <c r="Y3128"/>
      <c r="Z3128"/>
      <c r="AA3128">
        <v>5.23</v>
      </c>
      <c r="AB3128">
        <v>5.23</v>
      </c>
      <c r="AC3128"/>
      <c r="AD3128"/>
      <c r="AE3128"/>
      <c r="AF3128"/>
      <c r="AG3128"/>
      <c r="AH3128"/>
      <c r="AI3128"/>
      <c r="AJ3128"/>
      <c r="AK3128"/>
      <c r="AL3128"/>
      <c r="AM3128"/>
      <c r="AN3128"/>
      <c r="AO3128"/>
      <c r="AP3128"/>
      <c r="AQ3128"/>
      <c r="AR3128"/>
      <c r="AS3128"/>
      <c r="AT3128"/>
      <c r="AU3128"/>
      <c r="AV3128"/>
      <c r="AW3128"/>
      <c r="AX3128"/>
      <c r="AY3128"/>
      <c r="AZ3128"/>
      <c r="BA3128"/>
      <c r="BB3128"/>
      <c r="BC3128"/>
      <c r="BD3128"/>
      <c r="BE3128"/>
      <c r="BF3128"/>
      <c r="BG3128"/>
      <c r="BH3128"/>
      <c r="BI3128"/>
      <c r="BJ3128"/>
      <c r="BK3128"/>
      <c r="BL3128"/>
      <c r="BM3128"/>
      <c r="BN3128"/>
      <c r="BO3128"/>
      <c r="BP3128"/>
      <c r="BQ3128"/>
      <c r="BR3128" t="s">
        <v>67</v>
      </c>
      <c r="BS3128"/>
      <c r="BT3128" t="s">
        <v>285</v>
      </c>
      <c r="BU3128">
        <v>2255</v>
      </c>
      <c r="BV3128"/>
      <c r="BW3128"/>
      <c r="BX3128"/>
      <c r="BY3128"/>
      <c r="BZ3128"/>
    </row>
    <row r="3129" spans="1:78" s="11" customFormat="1" x14ac:dyDescent="0.2">
      <c r="A3129" t="s">
        <v>1295</v>
      </c>
      <c r="B3129"/>
      <c r="C3129" t="s">
        <v>1482</v>
      </c>
      <c r="D3129" t="s">
        <v>64</v>
      </c>
      <c r="E3129" t="s">
        <v>1270</v>
      </c>
      <c r="F3129" t="s">
        <v>1271</v>
      </c>
      <c r="G3129" t="s">
        <v>1270</v>
      </c>
      <c r="H3129" t="s">
        <v>1271</v>
      </c>
      <c r="I3129"/>
      <c r="J3129"/>
      <c r="K3129"/>
      <c r="L3129" t="s">
        <v>929</v>
      </c>
      <c r="M3129"/>
      <c r="N3129"/>
      <c r="O3129"/>
      <c r="P3129"/>
      <c r="Q3129"/>
      <c r="R3129"/>
      <c r="S3129"/>
      <c r="T3129"/>
      <c r="U3129"/>
      <c r="V3129"/>
      <c r="W3129"/>
      <c r="X3129"/>
      <c r="Y3129"/>
      <c r="Z3129"/>
      <c r="AA3129"/>
      <c r="AB3129"/>
      <c r="AC3129">
        <v>4.78</v>
      </c>
      <c r="AD3129">
        <v>5.77</v>
      </c>
      <c r="AE3129">
        <v>6.12</v>
      </c>
      <c r="AF3129">
        <v>6.12</v>
      </c>
      <c r="AG3129"/>
      <c r="AH3129"/>
      <c r="AI3129"/>
      <c r="AJ3129"/>
      <c r="AK3129"/>
      <c r="AL3129"/>
      <c r="AM3129"/>
      <c r="AN3129"/>
      <c r="AO3129"/>
      <c r="AP3129"/>
      <c r="AQ3129"/>
      <c r="AR3129"/>
      <c r="AS3129"/>
      <c r="AT3129"/>
      <c r="AU3129"/>
      <c r="AV3129"/>
      <c r="AW3129"/>
      <c r="AX3129"/>
      <c r="AY3129"/>
      <c r="AZ3129"/>
      <c r="BA3129"/>
      <c r="BB3129"/>
      <c r="BC3129"/>
      <c r="BD3129"/>
      <c r="BE3129"/>
      <c r="BF3129"/>
      <c r="BG3129"/>
      <c r="BH3129"/>
      <c r="BI3129"/>
      <c r="BJ3129"/>
      <c r="BK3129"/>
      <c r="BL3129"/>
      <c r="BM3129"/>
      <c r="BN3129"/>
      <c r="BO3129"/>
      <c r="BP3129"/>
      <c r="BQ3129"/>
      <c r="BR3129" t="s">
        <v>67</v>
      </c>
      <c r="BS3129"/>
      <c r="BT3129" t="s">
        <v>285</v>
      </c>
      <c r="BU3129">
        <v>2255</v>
      </c>
      <c r="BV3129"/>
      <c r="BW3129"/>
      <c r="BX3129"/>
      <c r="BY3129"/>
      <c r="BZ3129"/>
    </row>
    <row r="3130" spans="1:78" s="11" customFormat="1" x14ac:dyDescent="0.2">
      <c r="A3130" t="s">
        <v>1296</v>
      </c>
      <c r="B3130"/>
      <c r="C3130" t="s">
        <v>1482</v>
      </c>
      <c r="D3130" t="s">
        <v>64</v>
      </c>
      <c r="E3130" t="s">
        <v>1270</v>
      </c>
      <c r="F3130" t="s">
        <v>1271</v>
      </c>
      <c r="G3130" t="s">
        <v>1270</v>
      </c>
      <c r="H3130" t="s">
        <v>1271</v>
      </c>
      <c r="I3130"/>
      <c r="J3130"/>
      <c r="K3130"/>
      <c r="L3130" t="s">
        <v>927</v>
      </c>
      <c r="M3130"/>
      <c r="N3130"/>
      <c r="O3130"/>
      <c r="P3130"/>
      <c r="Q3130"/>
      <c r="R3130"/>
      <c r="S3130"/>
      <c r="T3130"/>
      <c r="U3130"/>
      <c r="V3130"/>
      <c r="W3130"/>
      <c r="X3130"/>
      <c r="Y3130"/>
      <c r="Z3130"/>
      <c r="AA3130"/>
      <c r="AB3130"/>
      <c r="AC3130"/>
      <c r="AD3130"/>
      <c r="AE3130"/>
      <c r="AF3130"/>
      <c r="AG3130"/>
      <c r="AH3130"/>
      <c r="AI3130"/>
      <c r="AJ3130"/>
      <c r="AK3130"/>
      <c r="AL3130"/>
      <c r="AM3130"/>
      <c r="AN3130"/>
      <c r="AO3130"/>
      <c r="AP3130"/>
      <c r="AQ3130"/>
      <c r="AR3130"/>
      <c r="AS3130"/>
      <c r="AT3130"/>
      <c r="AU3130"/>
      <c r="AV3130"/>
      <c r="AW3130"/>
      <c r="AX3130"/>
      <c r="AY3130">
        <v>2.79</v>
      </c>
      <c r="AZ3130">
        <v>2.79</v>
      </c>
      <c r="BA3130"/>
      <c r="BB3130"/>
      <c r="BC3130"/>
      <c r="BD3130"/>
      <c r="BE3130"/>
      <c r="BF3130"/>
      <c r="BG3130"/>
      <c r="BH3130"/>
      <c r="BI3130"/>
      <c r="BJ3130"/>
      <c r="BK3130"/>
      <c r="BL3130"/>
      <c r="BM3130"/>
      <c r="BN3130"/>
      <c r="BO3130"/>
      <c r="BP3130"/>
      <c r="BQ3130"/>
      <c r="BR3130" t="s">
        <v>67</v>
      </c>
      <c r="BS3130"/>
      <c r="BT3130" t="s">
        <v>285</v>
      </c>
      <c r="BU3130">
        <v>2255</v>
      </c>
      <c r="BV3130"/>
      <c r="BW3130"/>
      <c r="BX3130"/>
      <c r="BY3130"/>
      <c r="BZ3130"/>
    </row>
    <row r="3131" spans="1:78" s="11" customFormat="1" x14ac:dyDescent="0.2">
      <c r="A3131" t="s">
        <v>1296</v>
      </c>
      <c r="B3131"/>
      <c r="C3131" t="s">
        <v>1482</v>
      </c>
      <c r="D3131" t="s">
        <v>64</v>
      </c>
      <c r="E3131" t="s">
        <v>1270</v>
      </c>
      <c r="F3131" t="s">
        <v>1271</v>
      </c>
      <c r="G3131" t="s">
        <v>1270</v>
      </c>
      <c r="H3131" t="s">
        <v>1271</v>
      </c>
      <c r="I3131"/>
      <c r="J3131"/>
      <c r="K3131"/>
      <c r="L3131" t="s">
        <v>927</v>
      </c>
      <c r="M3131"/>
      <c r="N3131"/>
      <c r="O3131"/>
      <c r="P3131"/>
      <c r="Q3131"/>
      <c r="R3131"/>
      <c r="S3131"/>
      <c r="T3131"/>
      <c r="U3131"/>
      <c r="V3131"/>
      <c r="W3131"/>
      <c r="X3131"/>
      <c r="Y3131"/>
      <c r="Z3131"/>
      <c r="AA3131"/>
      <c r="AB3131"/>
      <c r="AC3131"/>
      <c r="AD3131"/>
      <c r="AE3131"/>
      <c r="AF3131"/>
      <c r="AG3131"/>
      <c r="AH3131"/>
      <c r="AI3131"/>
      <c r="AJ3131"/>
      <c r="AK3131"/>
      <c r="AL3131"/>
      <c r="AM3131"/>
      <c r="AN3131"/>
      <c r="AO3131"/>
      <c r="AP3131"/>
      <c r="AQ3131"/>
      <c r="AR3131"/>
      <c r="AS3131"/>
      <c r="AT3131"/>
      <c r="AU3131"/>
      <c r="AV3131"/>
      <c r="AW3131"/>
      <c r="AX3131"/>
      <c r="AY3131"/>
      <c r="AZ3131"/>
      <c r="BA3131">
        <v>4.41</v>
      </c>
      <c r="BB3131">
        <v>3.55</v>
      </c>
      <c r="BC3131">
        <v>3.27</v>
      </c>
      <c r="BD3131">
        <v>3.55</v>
      </c>
      <c r="BE3131"/>
      <c r="BF3131"/>
      <c r="BG3131"/>
      <c r="BH3131"/>
      <c r="BI3131"/>
      <c r="BJ3131"/>
      <c r="BK3131"/>
      <c r="BL3131"/>
      <c r="BM3131"/>
      <c r="BN3131"/>
      <c r="BO3131"/>
      <c r="BP3131"/>
      <c r="BQ3131"/>
      <c r="BR3131" t="s">
        <v>67</v>
      </c>
      <c r="BS3131"/>
      <c r="BT3131" t="s">
        <v>285</v>
      </c>
      <c r="BU3131">
        <v>2255</v>
      </c>
      <c r="BV3131"/>
      <c r="BW3131"/>
      <c r="BX3131"/>
      <c r="BY3131"/>
      <c r="BZ3131"/>
    </row>
    <row r="3132" spans="1:78" s="19" customFormat="1" x14ac:dyDescent="0.2">
      <c r="A3132" t="s">
        <v>1296</v>
      </c>
      <c r="B3132"/>
      <c r="C3132" t="s">
        <v>1482</v>
      </c>
      <c r="D3132" t="s">
        <v>64</v>
      </c>
      <c r="E3132" t="s">
        <v>1270</v>
      </c>
      <c r="F3132" t="s">
        <v>1271</v>
      </c>
      <c r="G3132" t="s">
        <v>1270</v>
      </c>
      <c r="H3132" t="s">
        <v>1271</v>
      </c>
      <c r="I3132"/>
      <c r="J3132"/>
      <c r="K3132"/>
      <c r="L3132" t="s">
        <v>927</v>
      </c>
      <c r="M3132"/>
      <c r="N3132"/>
      <c r="O3132"/>
      <c r="P3132"/>
      <c r="Q3132"/>
      <c r="R3132"/>
      <c r="S3132"/>
      <c r="T3132"/>
      <c r="U3132"/>
      <c r="V3132"/>
      <c r="W3132"/>
      <c r="X3132"/>
      <c r="Y3132"/>
      <c r="Z3132"/>
      <c r="AA3132"/>
      <c r="AB3132"/>
      <c r="AC3132"/>
      <c r="AD3132"/>
      <c r="AE3132"/>
      <c r="AF3132"/>
      <c r="AG3132"/>
      <c r="AH3132"/>
      <c r="AI3132"/>
      <c r="AJ3132"/>
      <c r="AK3132"/>
      <c r="AL3132"/>
      <c r="AM3132"/>
      <c r="AN3132"/>
      <c r="AO3132"/>
      <c r="AP3132"/>
      <c r="AQ3132"/>
      <c r="AR3132"/>
      <c r="AS3132"/>
      <c r="AT3132"/>
      <c r="AU3132"/>
      <c r="AV3132"/>
      <c r="AW3132"/>
      <c r="AX3132"/>
      <c r="AY3132"/>
      <c r="AZ3132"/>
      <c r="BA3132"/>
      <c r="BB3132"/>
      <c r="BC3132"/>
      <c r="BD3132"/>
      <c r="BE3132"/>
      <c r="BF3132">
        <v>3.28</v>
      </c>
      <c r="BG3132"/>
      <c r="BH3132">
        <v>3.28</v>
      </c>
      <c r="BI3132"/>
      <c r="BJ3132"/>
      <c r="BK3132"/>
      <c r="BL3132"/>
      <c r="BM3132"/>
      <c r="BN3132"/>
      <c r="BO3132"/>
      <c r="BP3132"/>
      <c r="BQ3132"/>
      <c r="BR3132" t="s">
        <v>67</v>
      </c>
      <c r="BS3132"/>
      <c r="BT3132" t="s">
        <v>285</v>
      </c>
      <c r="BU3132">
        <v>2255</v>
      </c>
      <c r="BV3132"/>
      <c r="BW3132"/>
      <c r="BX3132"/>
      <c r="BY3132"/>
      <c r="BZ3132"/>
    </row>
    <row r="3133" spans="1:78" s="11" customFormat="1" x14ac:dyDescent="0.2">
      <c r="A3133" t="s">
        <v>1297</v>
      </c>
      <c r="B3133"/>
      <c r="C3133" t="s">
        <v>1482</v>
      </c>
      <c r="D3133" t="s">
        <v>64</v>
      </c>
      <c r="E3133" t="s">
        <v>1270</v>
      </c>
      <c r="F3133" t="s">
        <v>1271</v>
      </c>
      <c r="G3133" t="s">
        <v>1270</v>
      </c>
      <c r="H3133" t="s">
        <v>1271</v>
      </c>
      <c r="I3133"/>
      <c r="J3133"/>
      <c r="K3133"/>
      <c r="L3133" t="s">
        <v>305</v>
      </c>
      <c r="M3133"/>
      <c r="N3133"/>
      <c r="O3133"/>
      <c r="P3133"/>
      <c r="Q3133"/>
      <c r="R3133"/>
      <c r="S3133"/>
      <c r="T3133"/>
      <c r="U3133"/>
      <c r="V3133"/>
      <c r="W3133"/>
      <c r="X3133"/>
      <c r="Y3133"/>
      <c r="Z3133"/>
      <c r="AA3133"/>
      <c r="AB3133"/>
      <c r="AC3133">
        <v>4.55</v>
      </c>
      <c r="AD3133">
        <v>6.29</v>
      </c>
      <c r="AE3133">
        <v>6.66</v>
      </c>
      <c r="AF3133">
        <v>6.66</v>
      </c>
      <c r="AG3133"/>
      <c r="AH3133"/>
      <c r="AI3133"/>
      <c r="AJ3133"/>
      <c r="AK3133"/>
      <c r="AL3133"/>
      <c r="AM3133"/>
      <c r="AN3133"/>
      <c r="AO3133"/>
      <c r="AP3133"/>
      <c r="AQ3133"/>
      <c r="AR3133"/>
      <c r="AS3133"/>
      <c r="AT3133"/>
      <c r="AU3133"/>
      <c r="AV3133"/>
      <c r="AW3133"/>
      <c r="AX3133"/>
      <c r="AY3133"/>
      <c r="AZ3133"/>
      <c r="BA3133"/>
      <c r="BB3133"/>
      <c r="BC3133"/>
      <c r="BD3133"/>
      <c r="BE3133"/>
      <c r="BF3133"/>
      <c r="BG3133"/>
      <c r="BH3133"/>
      <c r="BI3133"/>
      <c r="BJ3133"/>
      <c r="BK3133"/>
      <c r="BL3133"/>
      <c r="BM3133"/>
      <c r="BN3133"/>
      <c r="BO3133"/>
      <c r="BP3133"/>
      <c r="BQ3133"/>
      <c r="BR3133" t="s">
        <v>67</v>
      </c>
      <c r="BS3133"/>
      <c r="BT3133" t="s">
        <v>285</v>
      </c>
      <c r="BU3133">
        <v>2255</v>
      </c>
      <c r="BV3133"/>
      <c r="BW3133"/>
      <c r="BX3133"/>
      <c r="BY3133"/>
      <c r="BZ3133"/>
    </row>
    <row r="3134" spans="1:78" s="11" customFormat="1" x14ac:dyDescent="0.2">
      <c r="A3134" t="s">
        <v>1297</v>
      </c>
      <c r="B3134"/>
      <c r="C3134" t="s">
        <v>1482</v>
      </c>
      <c r="D3134" t="s">
        <v>64</v>
      </c>
      <c r="E3134" t="s">
        <v>1270</v>
      </c>
      <c r="F3134" t="s">
        <v>1271</v>
      </c>
      <c r="G3134" t="s">
        <v>1270</v>
      </c>
      <c r="H3134" t="s">
        <v>1271</v>
      </c>
      <c r="I3134"/>
      <c r="J3134"/>
      <c r="K3134"/>
      <c r="L3134" t="s">
        <v>305</v>
      </c>
      <c r="M3134"/>
      <c r="N3134"/>
      <c r="O3134"/>
      <c r="P3134"/>
      <c r="Q3134"/>
      <c r="R3134"/>
      <c r="S3134"/>
      <c r="T3134"/>
      <c r="U3134"/>
      <c r="V3134"/>
      <c r="W3134"/>
      <c r="X3134"/>
      <c r="Y3134"/>
      <c r="Z3134"/>
      <c r="AA3134"/>
      <c r="AB3134"/>
      <c r="AC3134"/>
      <c r="AD3134"/>
      <c r="AE3134"/>
      <c r="AF3134"/>
      <c r="AG3134">
        <v>4.3</v>
      </c>
      <c r="AH3134">
        <v>5.48</v>
      </c>
      <c r="AI3134">
        <v>4.88</v>
      </c>
      <c r="AJ3134">
        <v>5.48</v>
      </c>
      <c r="AK3134"/>
      <c r="AL3134"/>
      <c r="AM3134"/>
      <c r="AN3134"/>
      <c r="AO3134"/>
      <c r="AP3134"/>
      <c r="AQ3134"/>
      <c r="AR3134"/>
      <c r="AS3134"/>
      <c r="AT3134"/>
      <c r="AU3134"/>
      <c r="AV3134"/>
      <c r="AW3134"/>
      <c r="AX3134"/>
      <c r="AY3134"/>
      <c r="AZ3134"/>
      <c r="BA3134"/>
      <c r="BB3134"/>
      <c r="BC3134"/>
      <c r="BD3134"/>
      <c r="BE3134"/>
      <c r="BF3134"/>
      <c r="BG3134"/>
      <c r="BH3134"/>
      <c r="BI3134"/>
      <c r="BJ3134"/>
      <c r="BK3134"/>
      <c r="BL3134"/>
      <c r="BM3134"/>
      <c r="BN3134"/>
      <c r="BO3134"/>
      <c r="BP3134"/>
      <c r="BQ3134"/>
      <c r="BR3134" t="s">
        <v>67</v>
      </c>
      <c r="BS3134"/>
      <c r="BT3134" t="s">
        <v>285</v>
      </c>
      <c r="BU3134">
        <v>2255</v>
      </c>
      <c r="BV3134"/>
      <c r="BW3134"/>
      <c r="BX3134"/>
      <c r="BY3134"/>
      <c r="BZ3134"/>
    </row>
    <row r="3135" spans="1:78" s="11" customFormat="1" x14ac:dyDescent="0.2">
      <c r="A3135" t="s">
        <v>1298</v>
      </c>
      <c r="B3135"/>
      <c r="C3135" t="s">
        <v>1482</v>
      </c>
      <c r="D3135" t="s">
        <v>64</v>
      </c>
      <c r="E3135" t="s">
        <v>1270</v>
      </c>
      <c r="F3135" t="s">
        <v>1271</v>
      </c>
      <c r="G3135" t="s">
        <v>1270</v>
      </c>
      <c r="H3135" t="s">
        <v>1271</v>
      </c>
      <c r="I3135"/>
      <c r="J3135"/>
      <c r="K3135"/>
      <c r="L3135" t="s">
        <v>305</v>
      </c>
      <c r="M3135"/>
      <c r="N3135"/>
      <c r="O3135"/>
      <c r="P3135"/>
      <c r="Q3135"/>
      <c r="R3135"/>
      <c r="S3135"/>
      <c r="T3135"/>
      <c r="U3135"/>
      <c r="V3135"/>
      <c r="W3135"/>
      <c r="X3135"/>
      <c r="Y3135"/>
      <c r="Z3135"/>
      <c r="AA3135"/>
      <c r="AB3135"/>
      <c r="AC3135">
        <v>4.0599999999999996</v>
      </c>
      <c r="AD3135">
        <v>5.63</v>
      </c>
      <c r="AE3135">
        <v>5.87</v>
      </c>
      <c r="AF3135">
        <v>5.87</v>
      </c>
      <c r="AG3135"/>
      <c r="AH3135"/>
      <c r="AI3135"/>
      <c r="AJ3135"/>
      <c r="AK3135"/>
      <c r="AL3135"/>
      <c r="AM3135"/>
      <c r="AN3135"/>
      <c r="AO3135"/>
      <c r="AP3135"/>
      <c r="AQ3135"/>
      <c r="AR3135"/>
      <c r="AS3135"/>
      <c r="AT3135"/>
      <c r="AU3135"/>
      <c r="AV3135"/>
      <c r="AW3135"/>
      <c r="AX3135"/>
      <c r="AY3135"/>
      <c r="AZ3135"/>
      <c r="BA3135"/>
      <c r="BB3135"/>
      <c r="BC3135"/>
      <c r="BD3135"/>
      <c r="BE3135"/>
      <c r="BF3135"/>
      <c r="BG3135"/>
      <c r="BH3135"/>
      <c r="BI3135"/>
      <c r="BJ3135"/>
      <c r="BK3135"/>
      <c r="BL3135"/>
      <c r="BM3135"/>
      <c r="BN3135"/>
      <c r="BO3135"/>
      <c r="BP3135"/>
      <c r="BQ3135"/>
      <c r="BR3135" t="s">
        <v>67</v>
      </c>
      <c r="BS3135"/>
      <c r="BT3135" t="s">
        <v>285</v>
      </c>
      <c r="BU3135">
        <v>2255</v>
      </c>
      <c r="BV3135"/>
      <c r="BW3135"/>
      <c r="BX3135"/>
      <c r="BY3135"/>
      <c r="BZ3135"/>
    </row>
    <row r="3136" spans="1:78" s="11" customFormat="1" x14ac:dyDescent="0.2">
      <c r="A3136" t="s">
        <v>1463</v>
      </c>
      <c r="B3136"/>
      <c r="C3136" t="s">
        <v>1482</v>
      </c>
      <c r="D3136" t="s">
        <v>64</v>
      </c>
      <c r="E3136" t="s">
        <v>1270</v>
      </c>
      <c r="F3136" t="s">
        <v>1271</v>
      </c>
      <c r="G3136" t="s">
        <v>1270</v>
      </c>
      <c r="H3136" t="s">
        <v>1271</v>
      </c>
      <c r="I3136"/>
      <c r="J3136"/>
      <c r="K3136"/>
      <c r="L3136" t="s">
        <v>1478</v>
      </c>
      <c r="M3136"/>
      <c r="N3136"/>
      <c r="O3136"/>
      <c r="P3136"/>
      <c r="Q3136"/>
      <c r="R3136"/>
      <c r="S3136"/>
      <c r="T3136"/>
      <c r="U3136">
        <v>3.35</v>
      </c>
      <c r="V3136">
        <v>3.72</v>
      </c>
      <c r="W3136">
        <v>4.1100000000000003</v>
      </c>
      <c r="X3136">
        <v>4.1100000000000003</v>
      </c>
      <c r="Y3136"/>
      <c r="Z3136"/>
      <c r="AA3136"/>
      <c r="AB3136"/>
      <c r="AC3136"/>
      <c r="AD3136"/>
      <c r="AE3136"/>
      <c r="AF3136"/>
      <c r="AG3136"/>
      <c r="AH3136"/>
      <c r="AI3136"/>
      <c r="AJ3136"/>
      <c r="AK3136"/>
      <c r="AL3136"/>
      <c r="AM3136"/>
      <c r="AN3136"/>
      <c r="AO3136"/>
      <c r="AP3136"/>
      <c r="AQ3136"/>
      <c r="AR3136"/>
      <c r="AS3136"/>
      <c r="AT3136"/>
      <c r="AU3136"/>
      <c r="AV3136"/>
      <c r="AW3136"/>
      <c r="AX3136"/>
      <c r="AY3136"/>
      <c r="AZ3136"/>
      <c r="BA3136"/>
      <c r="BB3136"/>
      <c r="BC3136"/>
      <c r="BD3136"/>
      <c r="BE3136"/>
      <c r="BF3136"/>
      <c r="BG3136"/>
      <c r="BH3136"/>
      <c r="BI3136"/>
      <c r="BJ3136"/>
      <c r="BK3136"/>
      <c r="BL3136"/>
      <c r="BM3136"/>
      <c r="BN3136"/>
      <c r="BO3136"/>
      <c r="BP3136"/>
      <c r="BQ3136"/>
      <c r="BR3136" t="s">
        <v>67</v>
      </c>
      <c r="BS3136" s="1">
        <v>44809</v>
      </c>
      <c r="BT3136" t="s">
        <v>1462</v>
      </c>
      <c r="BU3136">
        <v>36356</v>
      </c>
      <c r="BV3136"/>
      <c r="BW3136"/>
      <c r="BX3136"/>
      <c r="BY3136"/>
      <c r="BZ3136"/>
    </row>
    <row r="3137" spans="1:78" s="11" customFormat="1" x14ac:dyDescent="0.2">
      <c r="A3137" t="s">
        <v>1464</v>
      </c>
      <c r="B3137"/>
      <c r="C3137" t="s">
        <v>1482</v>
      </c>
      <c r="D3137" t="s">
        <v>64</v>
      </c>
      <c r="E3137" t="s">
        <v>1270</v>
      </c>
      <c r="F3137" t="s">
        <v>1271</v>
      </c>
      <c r="G3137" t="s">
        <v>1270</v>
      </c>
      <c r="H3137" t="s">
        <v>1271</v>
      </c>
      <c r="I3137"/>
      <c r="J3137"/>
      <c r="K3137"/>
      <c r="L3137" t="s">
        <v>1478</v>
      </c>
      <c r="M3137"/>
      <c r="N3137"/>
      <c r="O3137"/>
      <c r="P3137"/>
      <c r="Q3137"/>
      <c r="R3137"/>
      <c r="S3137"/>
      <c r="T3137"/>
      <c r="U3137"/>
      <c r="V3137">
        <v>3.4</v>
      </c>
      <c r="W3137"/>
      <c r="X3137">
        <v>3.4</v>
      </c>
      <c r="Y3137"/>
      <c r="Z3137"/>
      <c r="AA3137"/>
      <c r="AB3137"/>
      <c r="AC3137"/>
      <c r="AD3137"/>
      <c r="AE3137"/>
      <c r="AF3137"/>
      <c r="AG3137"/>
      <c r="AH3137"/>
      <c r="AI3137"/>
      <c r="AJ3137"/>
      <c r="AK3137"/>
      <c r="AL3137"/>
      <c r="AM3137"/>
      <c r="AN3137"/>
      <c r="AO3137"/>
      <c r="AP3137"/>
      <c r="AQ3137"/>
      <c r="AR3137"/>
      <c r="AS3137"/>
      <c r="AT3137"/>
      <c r="AU3137"/>
      <c r="AV3137"/>
      <c r="AW3137"/>
      <c r="AX3137"/>
      <c r="AY3137"/>
      <c r="AZ3137"/>
      <c r="BA3137"/>
      <c r="BB3137"/>
      <c r="BC3137"/>
      <c r="BD3137"/>
      <c r="BE3137"/>
      <c r="BF3137"/>
      <c r="BG3137"/>
      <c r="BH3137"/>
      <c r="BI3137"/>
      <c r="BJ3137"/>
      <c r="BK3137"/>
      <c r="BL3137"/>
      <c r="BM3137"/>
      <c r="BN3137"/>
      <c r="BO3137"/>
      <c r="BP3137"/>
      <c r="BQ3137"/>
      <c r="BR3137" t="s">
        <v>67</v>
      </c>
      <c r="BS3137" s="1">
        <v>44809</v>
      </c>
      <c r="BT3137" t="s">
        <v>1462</v>
      </c>
      <c r="BU3137">
        <v>36356</v>
      </c>
      <c r="BV3137"/>
      <c r="BW3137"/>
      <c r="BX3137"/>
      <c r="BY3137"/>
      <c r="BZ3137"/>
    </row>
    <row r="3138" spans="1:78" s="11" customFormat="1" x14ac:dyDescent="0.2">
      <c r="A3138" t="s">
        <v>1465</v>
      </c>
      <c r="B3138"/>
      <c r="C3138" t="s">
        <v>1482</v>
      </c>
      <c r="D3138" t="s">
        <v>64</v>
      </c>
      <c r="E3138" t="s">
        <v>1270</v>
      </c>
      <c r="F3138" t="s">
        <v>1271</v>
      </c>
      <c r="G3138" t="s">
        <v>1270</v>
      </c>
      <c r="H3138" t="s">
        <v>1271</v>
      </c>
      <c r="I3138"/>
      <c r="J3138"/>
      <c r="K3138"/>
      <c r="L3138" t="s">
        <v>1478</v>
      </c>
      <c r="M3138"/>
      <c r="N3138"/>
      <c r="O3138"/>
      <c r="P3138"/>
      <c r="Q3138"/>
      <c r="R3138"/>
      <c r="S3138"/>
      <c r="T3138"/>
      <c r="U3138">
        <v>3.21</v>
      </c>
      <c r="V3138">
        <v>3.46</v>
      </c>
      <c r="W3138">
        <v>4.01</v>
      </c>
      <c r="X3138">
        <v>4.01</v>
      </c>
      <c r="Y3138"/>
      <c r="Z3138"/>
      <c r="AA3138"/>
      <c r="AB3138"/>
      <c r="AC3138"/>
      <c r="AD3138"/>
      <c r="AE3138"/>
      <c r="AF3138"/>
      <c r="AG3138"/>
      <c r="AH3138"/>
      <c r="AI3138"/>
      <c r="AJ3138"/>
      <c r="AK3138"/>
      <c r="AL3138"/>
      <c r="AM3138"/>
      <c r="AN3138"/>
      <c r="AO3138"/>
      <c r="AP3138"/>
      <c r="AQ3138"/>
      <c r="AR3138"/>
      <c r="AS3138"/>
      <c r="AT3138"/>
      <c r="AU3138"/>
      <c r="AV3138"/>
      <c r="AW3138"/>
      <c r="AX3138"/>
      <c r="AY3138"/>
      <c r="AZ3138"/>
      <c r="BA3138"/>
      <c r="BB3138"/>
      <c r="BC3138"/>
      <c r="BD3138"/>
      <c r="BE3138"/>
      <c r="BF3138"/>
      <c r="BG3138"/>
      <c r="BH3138"/>
      <c r="BI3138"/>
      <c r="BJ3138"/>
      <c r="BK3138"/>
      <c r="BL3138"/>
      <c r="BM3138"/>
      <c r="BN3138"/>
      <c r="BO3138"/>
      <c r="BP3138"/>
      <c r="BQ3138"/>
      <c r="BR3138" t="s">
        <v>67</v>
      </c>
      <c r="BS3138" s="1">
        <v>44809</v>
      </c>
      <c r="BT3138" t="s">
        <v>1462</v>
      </c>
      <c r="BU3138">
        <v>36356</v>
      </c>
      <c r="BV3138"/>
      <c r="BW3138"/>
      <c r="BX3138"/>
      <c r="BY3138"/>
      <c r="BZ3138"/>
    </row>
    <row r="3139" spans="1:78" s="19" customFormat="1" x14ac:dyDescent="0.2">
      <c r="A3139" t="s">
        <v>1466</v>
      </c>
      <c r="B3139"/>
      <c r="C3139" t="s">
        <v>1482</v>
      </c>
      <c r="D3139" t="s">
        <v>64</v>
      </c>
      <c r="E3139" t="s">
        <v>1270</v>
      </c>
      <c r="F3139" t="s">
        <v>1271</v>
      </c>
      <c r="G3139" t="s">
        <v>1270</v>
      </c>
      <c r="H3139" t="s">
        <v>1271</v>
      </c>
      <c r="I3139"/>
      <c r="J3139"/>
      <c r="K3139"/>
      <c r="L3139" t="s">
        <v>1478</v>
      </c>
      <c r="M3139"/>
      <c r="N3139"/>
      <c r="O3139"/>
      <c r="P3139"/>
      <c r="Q3139"/>
      <c r="R3139"/>
      <c r="S3139"/>
      <c r="T3139"/>
      <c r="U3139">
        <v>3.08</v>
      </c>
      <c r="V3139">
        <v>3.75</v>
      </c>
      <c r="W3139">
        <v>4.18</v>
      </c>
      <c r="X3139">
        <v>4.18</v>
      </c>
      <c r="Y3139"/>
      <c r="Z3139"/>
      <c r="AA3139"/>
      <c r="AB3139"/>
      <c r="AC3139"/>
      <c r="AD3139"/>
      <c r="AE3139"/>
      <c r="AF3139"/>
      <c r="AG3139"/>
      <c r="AH3139"/>
      <c r="AI3139"/>
      <c r="AJ3139"/>
      <c r="AK3139"/>
      <c r="AL3139"/>
      <c r="AM3139"/>
      <c r="AN3139"/>
      <c r="AO3139"/>
      <c r="AP3139"/>
      <c r="AQ3139"/>
      <c r="AR3139"/>
      <c r="AS3139"/>
      <c r="AT3139"/>
      <c r="AU3139"/>
      <c r="AV3139"/>
      <c r="AW3139"/>
      <c r="AX3139"/>
      <c r="AY3139"/>
      <c r="AZ3139"/>
      <c r="BA3139"/>
      <c r="BB3139"/>
      <c r="BC3139"/>
      <c r="BD3139"/>
      <c r="BE3139"/>
      <c r="BF3139"/>
      <c r="BG3139"/>
      <c r="BH3139"/>
      <c r="BI3139"/>
      <c r="BJ3139"/>
      <c r="BK3139"/>
      <c r="BL3139"/>
      <c r="BM3139"/>
      <c r="BN3139"/>
      <c r="BO3139"/>
      <c r="BP3139"/>
      <c r="BQ3139"/>
      <c r="BR3139" t="s">
        <v>67</v>
      </c>
      <c r="BS3139" s="1">
        <v>44809</v>
      </c>
      <c r="BT3139" t="s">
        <v>1462</v>
      </c>
      <c r="BU3139">
        <v>36356</v>
      </c>
      <c r="BV3139"/>
      <c r="BW3139"/>
      <c r="BX3139" s="10"/>
      <c r="BY3139" s="10"/>
      <c r="BZ3139" s="10"/>
    </row>
    <row r="3140" spans="1:78" s="19" customFormat="1" x14ac:dyDescent="0.2">
      <c r="A3140" t="s">
        <v>1467</v>
      </c>
      <c r="B3140"/>
      <c r="C3140" t="s">
        <v>1482</v>
      </c>
      <c r="D3140" t="s">
        <v>64</v>
      </c>
      <c r="E3140" t="s">
        <v>1270</v>
      </c>
      <c r="F3140" t="s">
        <v>1271</v>
      </c>
      <c r="G3140" t="s">
        <v>1270</v>
      </c>
      <c r="H3140" t="s">
        <v>1271</v>
      </c>
      <c r="I3140"/>
      <c r="J3140"/>
      <c r="K3140"/>
      <c r="L3140" t="s">
        <v>1478</v>
      </c>
      <c r="M3140"/>
      <c r="N3140"/>
      <c r="O3140"/>
      <c r="P3140"/>
      <c r="Q3140"/>
      <c r="R3140"/>
      <c r="S3140"/>
      <c r="T3140"/>
      <c r="U3140">
        <v>2.93</v>
      </c>
      <c r="V3140">
        <v>3.45</v>
      </c>
      <c r="W3140">
        <v>3.97</v>
      </c>
      <c r="X3140">
        <v>3.97</v>
      </c>
      <c r="Y3140"/>
      <c r="Z3140"/>
      <c r="AA3140"/>
      <c r="AB3140"/>
      <c r="AC3140"/>
      <c r="AD3140"/>
      <c r="AE3140"/>
      <c r="AF3140"/>
      <c r="AG3140"/>
      <c r="AH3140"/>
      <c r="AI3140"/>
      <c r="AJ3140"/>
      <c r="AK3140"/>
      <c r="AL3140"/>
      <c r="AM3140"/>
      <c r="AN3140"/>
      <c r="AO3140"/>
      <c r="AP3140"/>
      <c r="AQ3140"/>
      <c r="AR3140"/>
      <c r="AS3140"/>
      <c r="AT3140"/>
      <c r="AU3140"/>
      <c r="AV3140"/>
      <c r="AW3140"/>
      <c r="AX3140"/>
      <c r="AY3140"/>
      <c r="AZ3140"/>
      <c r="BA3140"/>
      <c r="BB3140"/>
      <c r="BC3140"/>
      <c r="BD3140"/>
      <c r="BE3140"/>
      <c r="BF3140"/>
      <c r="BG3140"/>
      <c r="BH3140"/>
      <c r="BI3140"/>
      <c r="BJ3140"/>
      <c r="BK3140"/>
      <c r="BL3140"/>
      <c r="BM3140"/>
      <c r="BN3140"/>
      <c r="BO3140"/>
      <c r="BP3140"/>
      <c r="BQ3140"/>
      <c r="BR3140" t="s">
        <v>67</v>
      </c>
      <c r="BS3140" s="1">
        <v>44809</v>
      </c>
      <c r="BT3140" t="s">
        <v>1462</v>
      </c>
      <c r="BU3140">
        <v>36356</v>
      </c>
      <c r="BV3140"/>
      <c r="BW3140"/>
      <c r="BX3140" s="10"/>
      <c r="BY3140" s="10"/>
      <c r="BZ3140" s="10"/>
    </row>
    <row r="3141" spans="1:78" s="11" customFormat="1" x14ac:dyDescent="0.2">
      <c r="A3141" t="s">
        <v>1468</v>
      </c>
      <c r="B3141"/>
      <c r="C3141" t="s">
        <v>1482</v>
      </c>
      <c r="D3141" t="s">
        <v>64</v>
      </c>
      <c r="E3141" t="s">
        <v>1270</v>
      </c>
      <c r="F3141" t="s">
        <v>1271</v>
      </c>
      <c r="G3141" t="s">
        <v>1270</v>
      </c>
      <c r="H3141" t="s">
        <v>1271</v>
      </c>
      <c r="I3141"/>
      <c r="J3141"/>
      <c r="K3141"/>
      <c r="L3141" t="s">
        <v>1479</v>
      </c>
      <c r="M3141"/>
      <c r="N3141"/>
      <c r="O3141"/>
      <c r="P3141"/>
      <c r="Q3141"/>
      <c r="R3141"/>
      <c r="S3141"/>
      <c r="T3141"/>
      <c r="U3141">
        <v>2.83</v>
      </c>
      <c r="V3141">
        <v>3.32</v>
      </c>
      <c r="W3141">
        <v>3.81</v>
      </c>
      <c r="X3141">
        <v>3.81</v>
      </c>
      <c r="Y3141"/>
      <c r="Z3141"/>
      <c r="AA3141"/>
      <c r="AB3141"/>
      <c r="AC3141"/>
      <c r="AD3141"/>
      <c r="AE3141"/>
      <c r="AF3141"/>
      <c r="AG3141"/>
      <c r="AH3141"/>
      <c r="AI3141"/>
      <c r="AJ3141"/>
      <c r="AK3141"/>
      <c r="AL3141"/>
      <c r="AM3141"/>
      <c r="AN3141"/>
      <c r="AO3141"/>
      <c r="AP3141"/>
      <c r="AQ3141"/>
      <c r="AR3141"/>
      <c r="AS3141"/>
      <c r="AT3141"/>
      <c r="AU3141"/>
      <c r="AV3141"/>
      <c r="AW3141"/>
      <c r="AX3141"/>
      <c r="AY3141"/>
      <c r="AZ3141"/>
      <c r="BA3141"/>
      <c r="BB3141"/>
      <c r="BC3141"/>
      <c r="BD3141"/>
      <c r="BE3141"/>
      <c r="BF3141"/>
      <c r="BG3141"/>
      <c r="BH3141"/>
      <c r="BI3141"/>
      <c r="BJ3141"/>
      <c r="BK3141"/>
      <c r="BL3141"/>
      <c r="BM3141"/>
      <c r="BN3141"/>
      <c r="BO3141"/>
      <c r="BP3141"/>
      <c r="BQ3141"/>
      <c r="BR3141" t="s">
        <v>67</v>
      </c>
      <c r="BS3141" s="1">
        <v>44809</v>
      </c>
      <c r="BT3141" t="s">
        <v>1462</v>
      </c>
      <c r="BU3141">
        <v>36356</v>
      </c>
      <c r="BV3141"/>
      <c r="BW3141"/>
      <c r="BX3141" s="10"/>
      <c r="BY3141" s="10"/>
      <c r="BZ3141" s="10"/>
    </row>
    <row r="3142" spans="1:78" s="11" customFormat="1" x14ac:dyDescent="0.2">
      <c r="A3142" t="s">
        <v>1469</v>
      </c>
      <c r="B3142"/>
      <c r="C3142" t="s">
        <v>1482</v>
      </c>
      <c r="D3142" t="s">
        <v>64</v>
      </c>
      <c r="E3142" t="s">
        <v>1270</v>
      </c>
      <c r="F3142" t="s">
        <v>1271</v>
      </c>
      <c r="G3142" t="s">
        <v>1270</v>
      </c>
      <c r="H3142" t="s">
        <v>1271</v>
      </c>
      <c r="I3142"/>
      <c r="J3142"/>
      <c r="K3142"/>
      <c r="L3142" t="s">
        <v>1479</v>
      </c>
      <c r="M3142"/>
      <c r="N3142"/>
      <c r="O3142"/>
      <c r="P3142"/>
      <c r="Q3142"/>
      <c r="R3142"/>
      <c r="S3142"/>
      <c r="T3142"/>
      <c r="U3142">
        <v>2.89</v>
      </c>
      <c r="V3142">
        <v>3.3</v>
      </c>
      <c r="W3142">
        <v>3.91</v>
      </c>
      <c r="X3142">
        <v>3.91</v>
      </c>
      <c r="Y3142"/>
      <c r="Z3142"/>
      <c r="AA3142"/>
      <c r="AB3142"/>
      <c r="AC3142"/>
      <c r="AD3142"/>
      <c r="AE3142"/>
      <c r="AF3142"/>
      <c r="AG3142"/>
      <c r="AH3142"/>
      <c r="AI3142"/>
      <c r="AJ3142"/>
      <c r="AK3142"/>
      <c r="AL3142"/>
      <c r="AM3142"/>
      <c r="AN3142"/>
      <c r="AO3142"/>
      <c r="AP3142"/>
      <c r="AQ3142"/>
      <c r="AR3142"/>
      <c r="AS3142"/>
      <c r="AT3142"/>
      <c r="AU3142"/>
      <c r="AV3142"/>
      <c r="AW3142"/>
      <c r="AX3142"/>
      <c r="AY3142"/>
      <c r="AZ3142"/>
      <c r="BA3142"/>
      <c r="BB3142"/>
      <c r="BC3142"/>
      <c r="BD3142"/>
      <c r="BE3142"/>
      <c r="BF3142"/>
      <c r="BG3142"/>
      <c r="BH3142"/>
      <c r="BI3142"/>
      <c r="BJ3142"/>
      <c r="BK3142"/>
      <c r="BL3142"/>
      <c r="BM3142"/>
      <c r="BN3142"/>
      <c r="BO3142"/>
      <c r="BP3142"/>
      <c r="BQ3142"/>
      <c r="BR3142" t="s">
        <v>67</v>
      </c>
      <c r="BS3142" s="1">
        <v>44809</v>
      </c>
      <c r="BT3142" t="s">
        <v>1462</v>
      </c>
      <c r="BU3142">
        <v>36356</v>
      </c>
      <c r="BV3142"/>
      <c r="BW3142"/>
      <c r="BX3142" s="10"/>
      <c r="BY3142" s="10"/>
      <c r="BZ3142" s="10"/>
    </row>
    <row r="3143" spans="1:78" s="11" customFormat="1" x14ac:dyDescent="0.2">
      <c r="A3143" t="s">
        <v>1710</v>
      </c>
      <c r="B3143"/>
      <c r="C3143" t="s">
        <v>1482</v>
      </c>
      <c r="D3143" t="s">
        <v>64</v>
      </c>
      <c r="E3143" t="s">
        <v>1270</v>
      </c>
      <c r="F3143" t="s">
        <v>1271</v>
      </c>
      <c r="G3143" t="s">
        <v>1270</v>
      </c>
      <c r="H3143" t="s">
        <v>1271</v>
      </c>
      <c r="I3143"/>
      <c r="J3143"/>
      <c r="K3143"/>
      <c r="L3143" t="s">
        <v>1715</v>
      </c>
      <c r="M3143"/>
      <c r="N3143"/>
      <c r="O3143"/>
      <c r="P3143"/>
      <c r="Q3143"/>
      <c r="R3143"/>
      <c r="S3143"/>
      <c r="T3143"/>
      <c r="U3143"/>
      <c r="V3143"/>
      <c r="W3143"/>
      <c r="X3143"/>
      <c r="Y3143"/>
      <c r="Z3143"/>
      <c r="AA3143"/>
      <c r="AB3143"/>
      <c r="AC3143">
        <v>3.91</v>
      </c>
      <c r="AD3143"/>
      <c r="AE3143"/>
      <c r="AF3143">
        <v>5.6449999999999996</v>
      </c>
      <c r="AG3143"/>
      <c r="AH3143"/>
      <c r="AI3143"/>
      <c r="AJ3143"/>
      <c r="AK3143"/>
      <c r="AL3143"/>
      <c r="AM3143"/>
      <c r="AN3143"/>
      <c r="AO3143"/>
      <c r="AP3143"/>
      <c r="AQ3143"/>
      <c r="AR3143"/>
      <c r="AS3143"/>
      <c r="AT3143"/>
      <c r="AU3143"/>
      <c r="AV3143"/>
      <c r="AW3143"/>
      <c r="AX3143"/>
      <c r="AY3143"/>
      <c r="AZ3143"/>
      <c r="BA3143"/>
      <c r="BB3143"/>
      <c r="BC3143"/>
      <c r="BD3143"/>
      <c r="BE3143"/>
      <c r="BF3143"/>
      <c r="BG3143"/>
      <c r="BH3143"/>
      <c r="BI3143"/>
      <c r="BJ3143"/>
      <c r="BK3143"/>
      <c r="BL3143"/>
      <c r="BM3143"/>
      <c r="BN3143"/>
      <c r="BO3143"/>
      <c r="BP3143"/>
      <c r="BQ3143"/>
      <c r="BR3143" t="s">
        <v>67</v>
      </c>
      <c r="BS3143" s="1">
        <v>44812</v>
      </c>
      <c r="BT3143" t="s">
        <v>1701</v>
      </c>
      <c r="BU3143">
        <v>1420</v>
      </c>
      <c r="BV3143" t="s">
        <v>60</v>
      </c>
      <c r="BW3143" t="s">
        <v>1701</v>
      </c>
      <c r="BX3143" s="10"/>
      <c r="BY3143" s="10"/>
      <c r="BZ3143" s="10"/>
    </row>
    <row r="3144" spans="1:78" s="11" customFormat="1" x14ac:dyDescent="0.2">
      <c r="A3144" t="s">
        <v>1713</v>
      </c>
      <c r="B3144"/>
      <c r="C3144" t="s">
        <v>1482</v>
      </c>
      <c r="D3144" t="s">
        <v>64</v>
      </c>
      <c r="E3144" t="s">
        <v>1270</v>
      </c>
      <c r="F3144" t="s">
        <v>1271</v>
      </c>
      <c r="G3144" t="s">
        <v>1270</v>
      </c>
      <c r="H3144" t="s">
        <v>1271</v>
      </c>
      <c r="I3144"/>
      <c r="J3144"/>
      <c r="K3144"/>
      <c r="L3144" t="s">
        <v>1715</v>
      </c>
      <c r="M3144"/>
      <c r="N3144"/>
      <c r="O3144"/>
      <c r="P3144"/>
      <c r="Q3144"/>
      <c r="R3144"/>
      <c r="S3144"/>
      <c r="T3144"/>
      <c r="U3144"/>
      <c r="V3144"/>
      <c r="W3144"/>
      <c r="X3144"/>
      <c r="Y3144"/>
      <c r="Z3144"/>
      <c r="AA3144"/>
      <c r="AB3144"/>
      <c r="AC3144"/>
      <c r="AD3144"/>
      <c r="AE3144"/>
      <c r="AF3144"/>
      <c r="AG3144">
        <v>3.7789999999999999</v>
      </c>
      <c r="AH3144"/>
      <c r="AI3144"/>
      <c r="AJ3144"/>
      <c r="AK3144"/>
      <c r="AL3144"/>
      <c r="AM3144"/>
      <c r="AN3144"/>
      <c r="AO3144"/>
      <c r="AP3144"/>
      <c r="AQ3144"/>
      <c r="AR3144"/>
      <c r="AS3144"/>
      <c r="AT3144"/>
      <c r="AU3144"/>
      <c r="AV3144"/>
      <c r="AW3144"/>
      <c r="AX3144"/>
      <c r="AY3144"/>
      <c r="AZ3144"/>
      <c r="BA3144"/>
      <c r="BB3144"/>
      <c r="BC3144"/>
      <c r="BD3144"/>
      <c r="BE3144"/>
      <c r="BF3144"/>
      <c r="BG3144"/>
      <c r="BH3144"/>
      <c r="BI3144"/>
      <c r="BJ3144"/>
      <c r="BK3144"/>
      <c r="BL3144"/>
      <c r="BM3144"/>
      <c r="BN3144"/>
      <c r="BO3144"/>
      <c r="BP3144"/>
      <c r="BQ3144" t="s">
        <v>1718</v>
      </c>
      <c r="BR3144" t="s">
        <v>67</v>
      </c>
      <c r="BS3144" s="1">
        <v>44812</v>
      </c>
      <c r="BT3144" t="s">
        <v>1701</v>
      </c>
      <c r="BU3144">
        <v>1420</v>
      </c>
      <c r="BV3144"/>
      <c r="BW3144"/>
      <c r="BX3144" s="10"/>
      <c r="BY3144" s="10"/>
      <c r="BZ3144" s="10"/>
    </row>
    <row r="3145" spans="1:78" s="19" customFormat="1" x14ac:dyDescent="0.2">
      <c r="A3145" t="s">
        <v>1712</v>
      </c>
      <c r="B3145"/>
      <c r="C3145" t="s">
        <v>1482</v>
      </c>
      <c r="D3145" t="s">
        <v>64</v>
      </c>
      <c r="E3145" t="s">
        <v>1270</v>
      </c>
      <c r="F3145" t="s">
        <v>1271</v>
      </c>
      <c r="G3145" t="s">
        <v>1270</v>
      </c>
      <c r="H3145" t="s">
        <v>1271</v>
      </c>
      <c r="I3145"/>
      <c r="J3145"/>
      <c r="K3145"/>
      <c r="L3145" t="s">
        <v>1715</v>
      </c>
      <c r="M3145"/>
      <c r="N3145"/>
      <c r="O3145"/>
      <c r="P3145"/>
      <c r="Q3145"/>
      <c r="R3145"/>
      <c r="S3145"/>
      <c r="T3145"/>
      <c r="U3145"/>
      <c r="V3145"/>
      <c r="W3145"/>
      <c r="X3145"/>
      <c r="Y3145"/>
      <c r="Z3145"/>
      <c r="AA3145"/>
      <c r="AB3145"/>
      <c r="AC3145"/>
      <c r="AD3145"/>
      <c r="AE3145"/>
      <c r="AF3145"/>
      <c r="AG3145">
        <v>2.9940000000000002</v>
      </c>
      <c r="AH3145"/>
      <c r="AI3145"/>
      <c r="AJ3145">
        <v>4.6550000000000002</v>
      </c>
      <c r="AK3145"/>
      <c r="AL3145"/>
      <c r="AM3145"/>
      <c r="AN3145"/>
      <c r="AO3145"/>
      <c r="AP3145"/>
      <c r="AQ3145"/>
      <c r="AR3145"/>
      <c r="AS3145"/>
      <c r="AT3145"/>
      <c r="AU3145"/>
      <c r="AV3145"/>
      <c r="AW3145"/>
      <c r="AX3145"/>
      <c r="AY3145"/>
      <c r="AZ3145"/>
      <c r="BA3145"/>
      <c r="BB3145"/>
      <c r="BC3145"/>
      <c r="BD3145"/>
      <c r="BE3145"/>
      <c r="BF3145"/>
      <c r="BG3145"/>
      <c r="BH3145"/>
      <c r="BI3145"/>
      <c r="BJ3145"/>
      <c r="BK3145"/>
      <c r="BL3145"/>
      <c r="BM3145"/>
      <c r="BN3145"/>
      <c r="BO3145"/>
      <c r="BP3145"/>
      <c r="BQ3145"/>
      <c r="BR3145" t="s">
        <v>67</v>
      </c>
      <c r="BS3145" s="1">
        <v>44812</v>
      </c>
      <c r="BT3145" t="s">
        <v>1701</v>
      </c>
      <c r="BU3145">
        <v>1420</v>
      </c>
      <c r="BV3145"/>
      <c r="BW3145"/>
      <c r="BX3145" s="10"/>
      <c r="BY3145" s="10"/>
      <c r="BZ3145" s="10"/>
    </row>
    <row r="3146" spans="1:78" s="19" customFormat="1" x14ac:dyDescent="0.2">
      <c r="A3146" t="s">
        <v>1711</v>
      </c>
      <c r="B3146"/>
      <c r="C3146" t="s">
        <v>1482</v>
      </c>
      <c r="D3146" t="s">
        <v>64</v>
      </c>
      <c r="E3146" t="s">
        <v>1270</v>
      </c>
      <c r="F3146" t="s">
        <v>1271</v>
      </c>
      <c r="G3146" t="s">
        <v>1270</v>
      </c>
      <c r="H3146" t="s">
        <v>1271</v>
      </c>
      <c r="I3146"/>
      <c r="J3146"/>
      <c r="K3146"/>
      <c r="L3146" t="s">
        <v>1715</v>
      </c>
      <c r="M3146"/>
      <c r="N3146"/>
      <c r="O3146"/>
      <c r="P3146"/>
      <c r="Q3146"/>
      <c r="R3146"/>
      <c r="S3146"/>
      <c r="T3146"/>
      <c r="U3146"/>
      <c r="V3146"/>
      <c r="W3146"/>
      <c r="X3146"/>
      <c r="Y3146">
        <v>4.0220000000000002</v>
      </c>
      <c r="Z3146"/>
      <c r="AA3146"/>
      <c r="AB3146"/>
      <c r="AC3146"/>
      <c r="AD3146"/>
      <c r="AE3146"/>
      <c r="AF3146"/>
      <c r="AG3146"/>
      <c r="AH3146"/>
      <c r="AI3146"/>
      <c r="AJ3146"/>
      <c r="AK3146"/>
      <c r="AL3146"/>
      <c r="AM3146"/>
      <c r="AN3146"/>
      <c r="AO3146"/>
      <c r="AP3146"/>
      <c r="AQ3146"/>
      <c r="AR3146"/>
      <c r="AS3146"/>
      <c r="AT3146"/>
      <c r="AU3146"/>
      <c r="AV3146"/>
      <c r="AW3146"/>
      <c r="AX3146"/>
      <c r="AY3146"/>
      <c r="AZ3146"/>
      <c r="BA3146"/>
      <c r="BB3146"/>
      <c r="BC3146"/>
      <c r="BD3146"/>
      <c r="BE3146"/>
      <c r="BF3146"/>
      <c r="BG3146"/>
      <c r="BH3146"/>
      <c r="BI3146"/>
      <c r="BJ3146"/>
      <c r="BK3146"/>
      <c r="BL3146"/>
      <c r="BM3146"/>
      <c r="BN3146"/>
      <c r="BO3146"/>
      <c r="BP3146"/>
      <c r="BQ3146" t="s">
        <v>1717</v>
      </c>
      <c r="BR3146" t="s">
        <v>67</v>
      </c>
      <c r="BS3146" s="1">
        <v>44812</v>
      </c>
      <c r="BT3146" t="s">
        <v>1701</v>
      </c>
      <c r="BU3146">
        <v>1420</v>
      </c>
      <c r="BV3146"/>
      <c r="BW3146"/>
      <c r="BX3146" s="10"/>
      <c r="BY3146" s="10"/>
      <c r="BZ3146" s="10"/>
    </row>
    <row r="3147" spans="1:78" s="19" customFormat="1" x14ac:dyDescent="0.2">
      <c r="A3147" t="s">
        <v>1719</v>
      </c>
      <c r="B3147"/>
      <c r="C3147" t="s">
        <v>1482</v>
      </c>
      <c r="D3147" t="s">
        <v>64</v>
      </c>
      <c r="E3147" t="s">
        <v>1270</v>
      </c>
      <c r="F3147" t="s">
        <v>1271</v>
      </c>
      <c r="G3147" t="s">
        <v>1270</v>
      </c>
      <c r="H3147" t="s">
        <v>1271</v>
      </c>
      <c r="I3147"/>
      <c r="J3147"/>
      <c r="K3147"/>
      <c r="L3147" t="s">
        <v>1720</v>
      </c>
      <c r="M3147"/>
      <c r="N3147"/>
      <c r="O3147"/>
      <c r="P3147"/>
      <c r="Q3147"/>
      <c r="R3147"/>
      <c r="S3147"/>
      <c r="T3147"/>
      <c r="U3147"/>
      <c r="V3147"/>
      <c r="W3147"/>
      <c r="X3147"/>
      <c r="Y3147"/>
      <c r="Z3147"/>
      <c r="AA3147"/>
      <c r="AB3147"/>
      <c r="AC3147"/>
      <c r="AD3147"/>
      <c r="AE3147"/>
      <c r="AF3147"/>
      <c r="AG3147"/>
      <c r="AH3147"/>
      <c r="AI3147"/>
      <c r="AJ3147"/>
      <c r="AK3147"/>
      <c r="AL3147"/>
      <c r="AM3147"/>
      <c r="AN3147"/>
      <c r="AO3147"/>
      <c r="AP3147"/>
      <c r="AQ3147"/>
      <c r="AR3147"/>
      <c r="AS3147"/>
      <c r="AT3147"/>
      <c r="AU3147"/>
      <c r="AV3147"/>
      <c r="AW3147">
        <v>4.1660000000000004</v>
      </c>
      <c r="AX3147">
        <v>3.0920000000000001</v>
      </c>
      <c r="AY3147">
        <v>3.1059999999999999</v>
      </c>
      <c r="AZ3147">
        <v>3.1059999999999999</v>
      </c>
      <c r="BA3147"/>
      <c r="BB3147"/>
      <c r="BC3147"/>
      <c r="BD3147"/>
      <c r="BE3147"/>
      <c r="BF3147"/>
      <c r="BG3147"/>
      <c r="BH3147"/>
      <c r="BI3147"/>
      <c r="BJ3147"/>
      <c r="BK3147"/>
      <c r="BL3147"/>
      <c r="BM3147"/>
      <c r="BN3147"/>
      <c r="BO3147"/>
      <c r="BP3147"/>
      <c r="BQ3147"/>
      <c r="BR3147" t="s">
        <v>67</v>
      </c>
      <c r="BS3147" s="1">
        <v>44812</v>
      </c>
      <c r="BT3147" t="s">
        <v>1701</v>
      </c>
      <c r="BU3147">
        <v>1420</v>
      </c>
      <c r="BV3147" t="s">
        <v>60</v>
      </c>
      <c r="BW3147" t="s">
        <v>1701</v>
      </c>
      <c r="BX3147" s="10"/>
      <c r="BY3147" s="10"/>
      <c r="BZ3147" s="10"/>
    </row>
    <row r="3148" spans="1:78" s="19" customFormat="1" x14ac:dyDescent="0.2">
      <c r="A3148" t="s">
        <v>1709</v>
      </c>
      <c r="B3148"/>
      <c r="C3148" t="s">
        <v>1482</v>
      </c>
      <c r="D3148" t="s">
        <v>64</v>
      </c>
      <c r="E3148" t="s">
        <v>1270</v>
      </c>
      <c r="F3148" t="s">
        <v>1271</v>
      </c>
      <c r="G3148" t="s">
        <v>1270</v>
      </c>
      <c r="H3148" t="s">
        <v>1271</v>
      </c>
      <c r="I3148"/>
      <c r="J3148"/>
      <c r="K3148"/>
      <c r="L3148" t="s">
        <v>1714</v>
      </c>
      <c r="M3148"/>
      <c r="N3148"/>
      <c r="O3148"/>
      <c r="P3148"/>
      <c r="Q3148"/>
      <c r="R3148"/>
      <c r="S3148"/>
      <c r="T3148"/>
      <c r="U3148"/>
      <c r="V3148"/>
      <c r="W3148"/>
      <c r="X3148"/>
      <c r="Y3148">
        <v>3.1</v>
      </c>
      <c r="Z3148"/>
      <c r="AA3148"/>
      <c r="AB3148">
        <v>4.8</v>
      </c>
      <c r="AC3148"/>
      <c r="AD3148"/>
      <c r="AE3148"/>
      <c r="AF3148"/>
      <c r="AG3148"/>
      <c r="AH3148"/>
      <c r="AI3148"/>
      <c r="AJ3148"/>
      <c r="AK3148"/>
      <c r="AL3148"/>
      <c r="AM3148"/>
      <c r="AN3148"/>
      <c r="AO3148"/>
      <c r="AP3148"/>
      <c r="AQ3148"/>
      <c r="AR3148"/>
      <c r="AS3148"/>
      <c r="AT3148"/>
      <c r="AU3148"/>
      <c r="AV3148"/>
      <c r="AW3148"/>
      <c r="AX3148"/>
      <c r="AY3148"/>
      <c r="AZ3148"/>
      <c r="BA3148"/>
      <c r="BB3148"/>
      <c r="BC3148"/>
      <c r="BD3148"/>
      <c r="BE3148"/>
      <c r="BF3148"/>
      <c r="BG3148"/>
      <c r="BH3148"/>
      <c r="BI3148"/>
      <c r="BJ3148"/>
      <c r="BK3148"/>
      <c r="BL3148"/>
      <c r="BM3148"/>
      <c r="BN3148"/>
      <c r="BO3148"/>
      <c r="BP3148"/>
      <c r="BQ3148" t="s">
        <v>1716</v>
      </c>
      <c r="BR3148" t="s">
        <v>67</v>
      </c>
      <c r="BS3148" s="1">
        <v>44812</v>
      </c>
      <c r="BT3148" t="s">
        <v>1701</v>
      </c>
      <c r="BU3148">
        <v>1420</v>
      </c>
      <c r="BV3148"/>
      <c r="BW3148"/>
      <c r="BX3148" s="10"/>
      <c r="BY3148" s="10"/>
      <c r="BZ3148" s="10"/>
    </row>
    <row r="3149" spans="1:78" s="19" customFormat="1" x14ac:dyDescent="0.2">
      <c r="A3149" s="11" t="s">
        <v>1700</v>
      </c>
      <c r="B3149" s="11"/>
      <c r="C3149" s="11" t="s">
        <v>1482</v>
      </c>
      <c r="D3149" s="11" t="s">
        <v>64</v>
      </c>
      <c r="E3149" s="11" t="s">
        <v>1270</v>
      </c>
      <c r="F3149" s="11" t="s">
        <v>1271</v>
      </c>
      <c r="G3149" s="11" t="s">
        <v>1270</v>
      </c>
      <c r="H3149" s="11" t="s">
        <v>1275</v>
      </c>
      <c r="I3149" s="11"/>
      <c r="J3149" s="11"/>
      <c r="K3149" s="11"/>
      <c r="L3149" s="11"/>
      <c r="M3149" s="11"/>
      <c r="N3149" s="11"/>
      <c r="O3149" s="11"/>
      <c r="P3149" s="11"/>
      <c r="Q3149" s="11"/>
      <c r="R3149" s="11"/>
      <c r="S3149" s="11"/>
      <c r="T3149" s="11"/>
      <c r="U3149" s="11"/>
      <c r="V3149" s="11"/>
      <c r="W3149" s="11"/>
      <c r="X3149" s="11"/>
      <c r="Y3149" s="11"/>
      <c r="Z3149" s="11"/>
      <c r="AA3149" s="11"/>
      <c r="AB3149" s="11"/>
      <c r="AC3149" s="11"/>
      <c r="AD3149" s="11"/>
      <c r="AE3149" s="11"/>
      <c r="AF3149" s="11"/>
      <c r="AG3149" s="11"/>
      <c r="AH3149" s="11"/>
      <c r="AI3149" s="11"/>
      <c r="AJ3149" s="11"/>
      <c r="AK3149" s="11"/>
      <c r="AL3149" s="11"/>
      <c r="AM3149" s="11"/>
      <c r="AN3149" s="11"/>
      <c r="AO3149" s="11"/>
      <c r="AP3149" s="11"/>
      <c r="AQ3149" s="11"/>
      <c r="AR3149" s="11"/>
      <c r="AS3149" s="11"/>
      <c r="AT3149" s="11"/>
      <c r="AU3149" s="11"/>
      <c r="AV3149" s="11"/>
      <c r="AW3149" s="11"/>
      <c r="AX3149" s="11"/>
      <c r="AY3149" s="11"/>
      <c r="AZ3149" s="11"/>
      <c r="BA3149" s="11"/>
      <c r="BB3149" s="11"/>
      <c r="BC3149" s="11"/>
      <c r="BD3149" s="11"/>
      <c r="BE3149" s="11"/>
      <c r="BF3149" s="11"/>
      <c r="BG3149" s="11"/>
      <c r="BH3149" s="11"/>
      <c r="BI3149" s="11"/>
      <c r="BJ3149" s="11"/>
      <c r="BK3149" s="11"/>
      <c r="BL3149" s="11"/>
      <c r="BM3149" s="11"/>
      <c r="BN3149" s="11"/>
      <c r="BO3149" s="11"/>
      <c r="BP3149" s="11"/>
      <c r="BQ3149" s="11"/>
      <c r="BR3149" s="11"/>
      <c r="BS3149" s="11"/>
      <c r="BT3149" s="11"/>
      <c r="BU3149" s="11"/>
      <c r="BV3149" s="11"/>
      <c r="BW3149" s="11"/>
      <c r="BX3149" s="10"/>
      <c r="BY3149" s="10"/>
      <c r="BZ3149" s="10"/>
    </row>
    <row r="3150" spans="1:78" s="19" customFormat="1" x14ac:dyDescent="0.2">
      <c r="A3150" t="s">
        <v>1274</v>
      </c>
      <c r="B3150"/>
      <c r="C3150" t="s">
        <v>1482</v>
      </c>
      <c r="D3150" t="s">
        <v>64</v>
      </c>
      <c r="E3150" t="s">
        <v>1270</v>
      </c>
      <c r="F3150" t="s">
        <v>1271</v>
      </c>
      <c r="G3150" t="s">
        <v>1270</v>
      </c>
      <c r="H3150" t="s">
        <v>1275</v>
      </c>
      <c r="I3150"/>
      <c r="J3150"/>
      <c r="K3150"/>
      <c r="L3150"/>
      <c r="M3150"/>
      <c r="N3150"/>
      <c r="O3150"/>
      <c r="P3150"/>
      <c r="Q3150"/>
      <c r="R3150"/>
      <c r="S3150"/>
      <c r="T3150"/>
      <c r="U3150"/>
      <c r="V3150"/>
      <c r="W3150"/>
      <c r="X3150"/>
      <c r="Y3150"/>
      <c r="Z3150"/>
      <c r="AA3150"/>
      <c r="AB3150"/>
      <c r="AC3150"/>
      <c r="AD3150"/>
      <c r="AE3150"/>
      <c r="AF3150"/>
      <c r="AG3150"/>
      <c r="AH3150"/>
      <c r="AI3150"/>
      <c r="AJ3150"/>
      <c r="AK3150"/>
      <c r="AL3150"/>
      <c r="AM3150"/>
      <c r="AN3150"/>
      <c r="AO3150"/>
      <c r="AP3150"/>
      <c r="AQ3150"/>
      <c r="AR3150"/>
      <c r="AS3150">
        <v>3.75</v>
      </c>
      <c r="AT3150"/>
      <c r="AU3150"/>
      <c r="AV3150">
        <v>2.1</v>
      </c>
      <c r="AW3150">
        <v>4</v>
      </c>
      <c r="AX3150">
        <v>2.65</v>
      </c>
      <c r="AY3150">
        <v>2.7</v>
      </c>
      <c r="AZ3150">
        <v>2.7</v>
      </c>
      <c r="BA3150">
        <v>4.4000000000000004</v>
      </c>
      <c r="BB3150">
        <v>3.3</v>
      </c>
      <c r="BC3150">
        <v>3.05</v>
      </c>
      <c r="BD3150">
        <v>3.3</v>
      </c>
      <c r="BE3150">
        <v>4.9000000000000004</v>
      </c>
      <c r="BF3150">
        <v>3.1</v>
      </c>
      <c r="BG3150">
        <v>2.4</v>
      </c>
      <c r="BH3150">
        <v>3.1</v>
      </c>
      <c r="BI3150"/>
      <c r="BJ3150"/>
      <c r="BK3150"/>
      <c r="BL3150"/>
      <c r="BM3150"/>
      <c r="BN3150"/>
      <c r="BO3150"/>
      <c r="BP3150"/>
      <c r="BQ3150"/>
      <c r="BR3150" t="s">
        <v>67</v>
      </c>
      <c r="BS3150" s="1">
        <v>44826</v>
      </c>
      <c r="BT3150" t="s">
        <v>2508</v>
      </c>
      <c r="BU3150">
        <v>960</v>
      </c>
      <c r="BV3150" t="s">
        <v>60</v>
      </c>
      <c r="BW3150" t="s">
        <v>2508</v>
      </c>
      <c r="BX3150"/>
      <c r="BY3150"/>
      <c r="BZ3150"/>
    </row>
    <row r="3151" spans="1:78" s="19" customFormat="1" x14ac:dyDescent="0.2">
      <c r="A3151" t="s">
        <v>1274</v>
      </c>
      <c r="B3151"/>
      <c r="C3151" t="s">
        <v>1482</v>
      </c>
      <c r="D3151" t="s">
        <v>64</v>
      </c>
      <c r="E3151" t="s">
        <v>1270</v>
      </c>
      <c r="F3151" t="s">
        <v>1271</v>
      </c>
      <c r="G3151" t="s">
        <v>1270</v>
      </c>
      <c r="H3151" t="s">
        <v>1275</v>
      </c>
      <c r="I3151" t="b">
        <v>0</v>
      </c>
      <c r="J3151"/>
      <c r="K3151"/>
      <c r="L3151" t="s">
        <v>1276</v>
      </c>
      <c r="M3151"/>
      <c r="N3151"/>
      <c r="O3151"/>
      <c r="P3151"/>
      <c r="Q3151"/>
      <c r="R3151"/>
      <c r="S3151"/>
      <c r="T3151"/>
      <c r="U3151"/>
      <c r="V3151"/>
      <c r="W3151"/>
      <c r="X3151"/>
      <c r="Y3151"/>
      <c r="Z3151"/>
      <c r="AA3151"/>
      <c r="AB3151"/>
      <c r="AC3151"/>
      <c r="AD3151"/>
      <c r="AE3151"/>
      <c r="AF3151"/>
      <c r="AG3151"/>
      <c r="AH3151"/>
      <c r="AI3151"/>
      <c r="AJ3151"/>
      <c r="AK3151"/>
      <c r="AL3151"/>
      <c r="AM3151"/>
      <c r="AN3151"/>
      <c r="AO3151"/>
      <c r="AP3151"/>
      <c r="AQ3151"/>
      <c r="AR3151"/>
      <c r="AS3151"/>
      <c r="AT3151"/>
      <c r="AU3151"/>
      <c r="AV3151"/>
      <c r="AW3151">
        <v>4</v>
      </c>
      <c r="AX3151">
        <v>2.65</v>
      </c>
      <c r="AY3151">
        <v>2.7</v>
      </c>
      <c r="AZ3151">
        <v>2.7</v>
      </c>
      <c r="BA3151">
        <v>4.4000000000000004</v>
      </c>
      <c r="BB3151">
        <v>3.3</v>
      </c>
      <c r="BC3151">
        <v>3.05</v>
      </c>
      <c r="BD3151">
        <v>3.3</v>
      </c>
      <c r="BE3151">
        <v>4.9000000000000004</v>
      </c>
      <c r="BF3151">
        <v>3.1</v>
      </c>
      <c r="BG3151">
        <v>2.4</v>
      </c>
      <c r="BH3151">
        <v>3.1</v>
      </c>
      <c r="BI3151"/>
      <c r="BJ3151"/>
      <c r="BK3151"/>
      <c r="BL3151"/>
      <c r="BM3151"/>
      <c r="BN3151"/>
      <c r="BO3151"/>
      <c r="BP3151"/>
      <c r="BQ3151" t="s">
        <v>1277</v>
      </c>
      <c r="BR3151" t="s">
        <v>67</v>
      </c>
      <c r="BS3151"/>
      <c r="BT3151" t="s">
        <v>285</v>
      </c>
      <c r="BU3151">
        <v>2255</v>
      </c>
      <c r="BV3151"/>
      <c r="BW3151"/>
      <c r="BX3151" s="2"/>
      <c r="BY3151" s="2"/>
      <c r="BZ3151" s="2"/>
    </row>
    <row r="3152" spans="1:78" s="19" customFormat="1" x14ac:dyDescent="0.2">
      <c r="A3152" s="11" t="s">
        <v>1700</v>
      </c>
      <c r="B3152" s="11"/>
      <c r="C3152" s="11" t="s">
        <v>1482</v>
      </c>
      <c r="D3152" s="11" t="s">
        <v>64</v>
      </c>
      <c r="E3152" s="11" t="s">
        <v>1270</v>
      </c>
      <c r="F3152" s="11" t="s">
        <v>1324</v>
      </c>
      <c r="G3152" s="11" t="s">
        <v>1270</v>
      </c>
      <c r="H3152" s="11" t="s">
        <v>1324</v>
      </c>
      <c r="I3152" s="11"/>
      <c r="J3152" s="11"/>
      <c r="K3152" s="11"/>
      <c r="L3152" s="11"/>
      <c r="M3152" s="11"/>
      <c r="N3152" s="11"/>
      <c r="O3152" s="11"/>
      <c r="P3152" s="11"/>
      <c r="Q3152" s="11"/>
      <c r="R3152" s="11"/>
      <c r="S3152" s="11"/>
      <c r="T3152" s="11"/>
      <c r="U3152" s="11"/>
      <c r="V3152" s="11"/>
      <c r="W3152" s="11"/>
      <c r="X3152" s="11"/>
      <c r="Y3152" s="11"/>
      <c r="Z3152" s="11"/>
      <c r="AA3152" s="11"/>
      <c r="AB3152" s="11"/>
      <c r="AC3152" s="11"/>
      <c r="AD3152" s="11"/>
      <c r="AE3152" s="11"/>
      <c r="AF3152" s="11"/>
      <c r="AG3152" s="11"/>
      <c r="AH3152" s="11"/>
      <c r="AI3152" s="11"/>
      <c r="AJ3152" s="11"/>
      <c r="AK3152" s="11"/>
      <c r="AL3152" s="11"/>
      <c r="AM3152" s="11"/>
      <c r="AN3152" s="11"/>
      <c r="AO3152" s="11"/>
      <c r="AP3152" s="11"/>
      <c r="AQ3152" s="11"/>
      <c r="AR3152" s="11"/>
      <c r="AS3152" s="11"/>
      <c r="AT3152" s="11"/>
      <c r="AU3152" s="11"/>
      <c r="AV3152" s="11"/>
      <c r="AW3152" s="11"/>
      <c r="AX3152" s="11"/>
      <c r="AY3152" s="11"/>
      <c r="AZ3152" s="11"/>
      <c r="BA3152" s="11"/>
      <c r="BB3152" s="11"/>
      <c r="BC3152" s="11"/>
      <c r="BD3152" s="11"/>
      <c r="BE3152" s="11"/>
      <c r="BF3152" s="11"/>
      <c r="BG3152" s="11"/>
      <c r="BH3152" s="11"/>
      <c r="BI3152" s="11"/>
      <c r="BJ3152" s="11"/>
      <c r="BK3152" s="11"/>
      <c r="BL3152" s="11"/>
      <c r="BM3152" s="11"/>
      <c r="BN3152" s="11"/>
      <c r="BO3152" s="11"/>
      <c r="BP3152" s="11"/>
      <c r="BQ3152" s="11"/>
      <c r="BR3152" s="11"/>
      <c r="BS3152" s="11"/>
      <c r="BT3152" s="11"/>
      <c r="BU3152" s="11"/>
      <c r="BV3152" s="11"/>
      <c r="BW3152" s="11"/>
      <c r="BX3152" s="2"/>
      <c r="BY3152" s="2"/>
      <c r="BZ3152" s="2"/>
    </row>
    <row r="3153" spans="1:78" s="19" customFormat="1" x14ac:dyDescent="0.2">
      <c r="A3153" t="s">
        <v>1299</v>
      </c>
      <c r="B3153"/>
      <c r="C3153" t="s">
        <v>1482</v>
      </c>
      <c r="D3153" t="s">
        <v>64</v>
      </c>
      <c r="E3153" t="s">
        <v>1270</v>
      </c>
      <c r="F3153" t="s">
        <v>1324</v>
      </c>
      <c r="G3153" t="s">
        <v>1270</v>
      </c>
      <c r="H3153" t="s">
        <v>1324</v>
      </c>
      <c r="I3153"/>
      <c r="J3153"/>
      <c r="K3153"/>
      <c r="L3153" t="s">
        <v>938</v>
      </c>
      <c r="M3153"/>
      <c r="N3153"/>
      <c r="O3153"/>
      <c r="P3153"/>
      <c r="Q3153"/>
      <c r="R3153"/>
      <c r="S3153"/>
      <c r="T3153"/>
      <c r="U3153"/>
      <c r="V3153"/>
      <c r="W3153"/>
      <c r="X3153"/>
      <c r="Y3153"/>
      <c r="Z3153"/>
      <c r="AA3153"/>
      <c r="AB3153"/>
      <c r="AC3153"/>
      <c r="AD3153"/>
      <c r="AE3153"/>
      <c r="AF3153"/>
      <c r="AG3153"/>
      <c r="AH3153"/>
      <c r="AI3153"/>
      <c r="AJ3153"/>
      <c r="AK3153"/>
      <c r="AL3153"/>
      <c r="AM3153"/>
      <c r="AN3153"/>
      <c r="AO3153"/>
      <c r="AP3153"/>
      <c r="AQ3153"/>
      <c r="AR3153"/>
      <c r="AS3153"/>
      <c r="AT3153"/>
      <c r="AU3153"/>
      <c r="AV3153"/>
      <c r="AW3153"/>
      <c r="AX3153"/>
      <c r="AY3153"/>
      <c r="AZ3153"/>
      <c r="BA3153">
        <v>5.28</v>
      </c>
      <c r="BB3153">
        <v>4.01</v>
      </c>
      <c r="BC3153">
        <v>3.7</v>
      </c>
      <c r="BD3153">
        <v>4.01</v>
      </c>
      <c r="BE3153"/>
      <c r="BF3153"/>
      <c r="BG3153"/>
      <c r="BH3153"/>
      <c r="BI3153"/>
      <c r="BJ3153"/>
      <c r="BK3153"/>
      <c r="BL3153"/>
      <c r="BM3153"/>
      <c r="BN3153"/>
      <c r="BO3153"/>
      <c r="BP3153"/>
      <c r="BQ3153"/>
      <c r="BR3153" t="s">
        <v>67</v>
      </c>
      <c r="BS3153"/>
      <c r="BT3153" t="s">
        <v>285</v>
      </c>
      <c r="BU3153">
        <v>2255</v>
      </c>
      <c r="BV3153"/>
      <c r="BW3153"/>
      <c r="BX3153" s="2"/>
      <c r="BY3153" s="2"/>
      <c r="BZ3153" s="2"/>
    </row>
    <row r="3154" spans="1:78" s="19" customFormat="1" x14ac:dyDescent="0.2">
      <c r="A3154" t="s">
        <v>1299</v>
      </c>
      <c r="B3154" t="s">
        <v>2155</v>
      </c>
      <c r="C3154" t="s">
        <v>1482</v>
      </c>
      <c r="D3154" t="s">
        <v>64</v>
      </c>
      <c r="E3154" t="s">
        <v>1270</v>
      </c>
      <c r="F3154" t="s">
        <v>1324</v>
      </c>
      <c r="G3154" t="s">
        <v>1270</v>
      </c>
      <c r="H3154" t="s">
        <v>1324</v>
      </c>
      <c r="I3154"/>
      <c r="J3154"/>
      <c r="K3154"/>
      <c r="L3154"/>
      <c r="M3154"/>
      <c r="N3154"/>
      <c r="O3154"/>
      <c r="P3154"/>
      <c r="Q3154"/>
      <c r="R3154"/>
      <c r="S3154"/>
      <c r="T3154"/>
      <c r="U3154"/>
      <c r="V3154"/>
      <c r="W3154"/>
      <c r="X3154"/>
      <c r="Y3154"/>
      <c r="Z3154"/>
      <c r="AA3154"/>
      <c r="AB3154"/>
      <c r="AC3154"/>
      <c r="AD3154"/>
      <c r="AE3154"/>
      <c r="AF3154"/>
      <c r="AG3154"/>
      <c r="AH3154"/>
      <c r="AI3154"/>
      <c r="AJ3154"/>
      <c r="AK3154"/>
      <c r="AL3154"/>
      <c r="AM3154"/>
      <c r="AN3154"/>
      <c r="AO3154"/>
      <c r="AP3154"/>
      <c r="AQ3154"/>
      <c r="AR3154"/>
      <c r="AS3154"/>
      <c r="AT3154"/>
      <c r="AU3154"/>
      <c r="AV3154"/>
      <c r="AW3154"/>
      <c r="AX3154"/>
      <c r="AY3154"/>
      <c r="AZ3154"/>
      <c r="BA3154">
        <v>5.5</v>
      </c>
      <c r="BB3154">
        <v>3.8</v>
      </c>
      <c r="BC3154">
        <v>3.7</v>
      </c>
      <c r="BD3154">
        <v>3.8</v>
      </c>
      <c r="BE3154"/>
      <c r="BF3154"/>
      <c r="BG3154"/>
      <c r="BH3154"/>
      <c r="BI3154"/>
      <c r="BJ3154"/>
      <c r="BK3154"/>
      <c r="BL3154"/>
      <c r="BM3154"/>
      <c r="BN3154"/>
      <c r="BO3154"/>
      <c r="BP3154"/>
      <c r="BQ3154"/>
      <c r="BR3154" t="s">
        <v>67</v>
      </c>
      <c r="BS3154" s="1">
        <v>44819</v>
      </c>
      <c r="BT3154" t="s">
        <v>59</v>
      </c>
      <c r="BU3154">
        <v>3485</v>
      </c>
      <c r="BV3154" t="s">
        <v>60</v>
      </c>
      <c r="BW3154" t="s">
        <v>59</v>
      </c>
      <c r="BX3154" s="2"/>
      <c r="BY3154" s="2"/>
      <c r="BZ3154" s="2"/>
    </row>
    <row r="3155" spans="1:78" s="19" customFormat="1" x14ac:dyDescent="0.2">
      <c r="A3155" t="s">
        <v>94</v>
      </c>
      <c r="B3155"/>
      <c r="C3155" t="s">
        <v>1482</v>
      </c>
      <c r="D3155" t="s">
        <v>64</v>
      </c>
      <c r="E3155" t="s">
        <v>1270</v>
      </c>
      <c r="F3155" t="s">
        <v>1324</v>
      </c>
      <c r="G3155" t="s">
        <v>1270</v>
      </c>
      <c r="H3155" t="s">
        <v>1324</v>
      </c>
      <c r="I3155"/>
      <c r="J3155"/>
      <c r="K3155"/>
      <c r="L3155"/>
      <c r="M3155"/>
      <c r="N3155"/>
      <c r="O3155"/>
      <c r="P3155"/>
      <c r="Q3155"/>
      <c r="R3155"/>
      <c r="S3155"/>
      <c r="T3155"/>
      <c r="U3155"/>
      <c r="V3155"/>
      <c r="W3155"/>
      <c r="X3155"/>
      <c r="Y3155"/>
      <c r="Z3155"/>
      <c r="AA3155"/>
      <c r="AB3155"/>
      <c r="AC3155"/>
      <c r="AD3155"/>
      <c r="AE3155"/>
      <c r="AF3155"/>
      <c r="AG3155"/>
      <c r="AH3155"/>
      <c r="AI3155"/>
      <c r="AJ3155"/>
      <c r="AK3155"/>
      <c r="AL3155"/>
      <c r="AM3155"/>
      <c r="AN3155"/>
      <c r="AO3155"/>
      <c r="AP3155"/>
      <c r="AQ3155"/>
      <c r="AR3155"/>
      <c r="AS3155"/>
      <c r="AT3155"/>
      <c r="AU3155"/>
      <c r="AV3155"/>
      <c r="AW3155">
        <v>4.3600000000000003</v>
      </c>
      <c r="AX3155">
        <v>3.1</v>
      </c>
      <c r="AY3155">
        <v>3.22</v>
      </c>
      <c r="AZ3155">
        <v>3.22</v>
      </c>
      <c r="BA3155">
        <v>5.08</v>
      </c>
      <c r="BB3155">
        <v>3.91</v>
      </c>
      <c r="BC3155">
        <v>3.65</v>
      </c>
      <c r="BD3155">
        <v>3.91</v>
      </c>
      <c r="BE3155">
        <v>5.72</v>
      </c>
      <c r="BF3155">
        <v>3.58</v>
      </c>
      <c r="BG3155">
        <v>2.92</v>
      </c>
      <c r="BH3155">
        <v>3.58</v>
      </c>
      <c r="BI3155"/>
      <c r="BJ3155"/>
      <c r="BK3155"/>
      <c r="BL3155"/>
      <c r="BM3155"/>
      <c r="BN3155"/>
      <c r="BO3155"/>
      <c r="BP3155"/>
      <c r="BQ3155"/>
      <c r="BR3155" t="s">
        <v>67</v>
      </c>
      <c r="BS3155"/>
      <c r="BT3155" t="s">
        <v>285</v>
      </c>
      <c r="BU3155">
        <v>2255</v>
      </c>
      <c r="BV3155"/>
      <c r="BW3155"/>
      <c r="BX3155" s="2"/>
      <c r="BY3155" s="2"/>
      <c r="BZ3155" s="2"/>
    </row>
    <row r="3156" spans="1:78" s="19" customFormat="1" x14ac:dyDescent="0.2">
      <c r="A3156" t="s">
        <v>1300</v>
      </c>
      <c r="B3156"/>
      <c r="C3156" t="s">
        <v>1482</v>
      </c>
      <c r="D3156" t="s">
        <v>64</v>
      </c>
      <c r="E3156" t="s">
        <v>1270</v>
      </c>
      <c r="F3156" t="s">
        <v>1324</v>
      </c>
      <c r="G3156" t="s">
        <v>1270</v>
      </c>
      <c r="H3156" t="s">
        <v>1324</v>
      </c>
      <c r="I3156"/>
      <c r="J3156"/>
      <c r="K3156"/>
      <c r="L3156" t="s">
        <v>1072</v>
      </c>
      <c r="M3156"/>
      <c r="N3156"/>
      <c r="O3156"/>
      <c r="P3156"/>
      <c r="Q3156"/>
      <c r="R3156"/>
      <c r="S3156"/>
      <c r="T3156"/>
      <c r="U3156"/>
      <c r="V3156"/>
      <c r="W3156"/>
      <c r="X3156"/>
      <c r="Y3156"/>
      <c r="Z3156"/>
      <c r="AA3156"/>
      <c r="AB3156"/>
      <c r="AC3156">
        <v>4.78</v>
      </c>
      <c r="AD3156">
        <v>6.2</v>
      </c>
      <c r="AE3156">
        <v>6.49</v>
      </c>
      <c r="AF3156">
        <v>6.49</v>
      </c>
      <c r="AG3156"/>
      <c r="AH3156"/>
      <c r="AI3156"/>
      <c r="AJ3156"/>
      <c r="AK3156"/>
      <c r="AL3156"/>
      <c r="AM3156"/>
      <c r="AN3156"/>
      <c r="AO3156"/>
      <c r="AP3156"/>
      <c r="AQ3156"/>
      <c r="AR3156"/>
      <c r="AS3156"/>
      <c r="AT3156"/>
      <c r="AU3156"/>
      <c r="AV3156"/>
      <c r="AW3156"/>
      <c r="AX3156"/>
      <c r="AY3156"/>
      <c r="AZ3156"/>
      <c r="BA3156"/>
      <c r="BB3156"/>
      <c r="BC3156"/>
      <c r="BD3156"/>
      <c r="BE3156"/>
      <c r="BF3156"/>
      <c r="BG3156"/>
      <c r="BH3156"/>
      <c r="BI3156"/>
      <c r="BJ3156"/>
      <c r="BK3156"/>
      <c r="BL3156"/>
      <c r="BM3156"/>
      <c r="BN3156"/>
      <c r="BO3156"/>
      <c r="BP3156"/>
      <c r="BQ3156"/>
      <c r="BR3156" t="s">
        <v>67</v>
      </c>
      <c r="BS3156"/>
      <c r="BT3156" t="s">
        <v>285</v>
      </c>
      <c r="BU3156">
        <v>2255</v>
      </c>
      <c r="BV3156"/>
      <c r="BW3156"/>
      <c r="BX3156" s="2"/>
      <c r="BY3156" s="2"/>
      <c r="BZ3156" s="2"/>
    </row>
    <row r="3157" spans="1:78" s="19" customFormat="1" x14ac:dyDescent="0.2">
      <c r="A3157" t="s">
        <v>1301</v>
      </c>
      <c r="B3157"/>
      <c r="C3157" t="s">
        <v>1482</v>
      </c>
      <c r="D3157" t="s">
        <v>64</v>
      </c>
      <c r="E3157" t="s">
        <v>1270</v>
      </c>
      <c r="F3157" t="s">
        <v>1324</v>
      </c>
      <c r="G3157" t="s">
        <v>1270</v>
      </c>
      <c r="H3157" t="s">
        <v>1324</v>
      </c>
      <c r="I3157"/>
      <c r="J3157"/>
      <c r="K3157"/>
      <c r="L3157" t="s">
        <v>924</v>
      </c>
      <c r="M3157"/>
      <c r="N3157"/>
      <c r="O3157"/>
      <c r="P3157"/>
      <c r="Q3157"/>
      <c r="R3157"/>
      <c r="S3157"/>
      <c r="T3157"/>
      <c r="U3157"/>
      <c r="V3157"/>
      <c r="W3157"/>
      <c r="X3157"/>
      <c r="Y3157"/>
      <c r="Z3157"/>
      <c r="AA3157"/>
      <c r="AB3157"/>
      <c r="AC3157"/>
      <c r="AD3157"/>
      <c r="AE3157"/>
      <c r="AF3157"/>
      <c r="AG3157">
        <v>4.7</v>
      </c>
      <c r="AH3157">
        <v>5.73</v>
      </c>
      <c r="AI3157">
        <v>5.29</v>
      </c>
      <c r="AJ3157">
        <v>5.73</v>
      </c>
      <c r="AK3157"/>
      <c r="AL3157"/>
      <c r="AM3157"/>
      <c r="AN3157"/>
      <c r="AO3157"/>
      <c r="AP3157"/>
      <c r="AQ3157"/>
      <c r="AR3157"/>
      <c r="AS3157"/>
      <c r="AT3157"/>
      <c r="AU3157"/>
      <c r="AV3157"/>
      <c r="AW3157"/>
      <c r="AX3157"/>
      <c r="AY3157"/>
      <c r="AZ3157"/>
      <c r="BA3157"/>
      <c r="BB3157"/>
      <c r="BC3157"/>
      <c r="BD3157"/>
      <c r="BE3157"/>
      <c r="BF3157"/>
      <c r="BG3157"/>
      <c r="BH3157"/>
      <c r="BI3157"/>
      <c r="BJ3157"/>
      <c r="BK3157"/>
      <c r="BL3157"/>
      <c r="BM3157"/>
      <c r="BN3157"/>
      <c r="BO3157"/>
      <c r="BP3157"/>
      <c r="BQ3157"/>
      <c r="BR3157" t="s">
        <v>67</v>
      </c>
      <c r="BS3157"/>
      <c r="BT3157" t="s">
        <v>285</v>
      </c>
      <c r="BU3157">
        <v>2255</v>
      </c>
      <c r="BV3157" t="s">
        <v>60</v>
      </c>
      <c r="BW3157" t="s">
        <v>285</v>
      </c>
      <c r="BX3157" s="2"/>
      <c r="BY3157" s="2"/>
      <c r="BZ3157" s="2"/>
    </row>
    <row r="3158" spans="1:78" s="19" customFormat="1" x14ac:dyDescent="0.2">
      <c r="A3158" t="s">
        <v>1302</v>
      </c>
      <c r="B3158"/>
      <c r="C3158" t="s">
        <v>1482</v>
      </c>
      <c r="D3158" t="s">
        <v>64</v>
      </c>
      <c r="E3158" t="s">
        <v>1270</v>
      </c>
      <c r="F3158" t="s">
        <v>1324</v>
      </c>
      <c r="G3158" t="s">
        <v>1270</v>
      </c>
      <c r="H3158" t="s">
        <v>1324</v>
      </c>
      <c r="I3158"/>
      <c r="J3158"/>
      <c r="K3158"/>
      <c r="L3158" t="s">
        <v>919</v>
      </c>
      <c r="M3158"/>
      <c r="N3158"/>
      <c r="O3158"/>
      <c r="P3158"/>
      <c r="Q3158"/>
      <c r="R3158"/>
      <c r="S3158"/>
      <c r="T3158"/>
      <c r="U3158"/>
      <c r="V3158"/>
      <c r="W3158"/>
      <c r="X3158"/>
      <c r="Y3158"/>
      <c r="Z3158"/>
      <c r="AA3158">
        <v>6.3</v>
      </c>
      <c r="AB3158">
        <v>6.3</v>
      </c>
      <c r="AC3158"/>
      <c r="AD3158"/>
      <c r="AE3158"/>
      <c r="AF3158"/>
      <c r="AG3158"/>
      <c r="AH3158"/>
      <c r="AI3158"/>
      <c r="AJ3158"/>
      <c r="AK3158"/>
      <c r="AL3158"/>
      <c r="AM3158"/>
      <c r="AN3158"/>
      <c r="AO3158"/>
      <c r="AP3158"/>
      <c r="AQ3158"/>
      <c r="AR3158"/>
      <c r="AS3158"/>
      <c r="AT3158"/>
      <c r="AU3158"/>
      <c r="AV3158"/>
      <c r="AW3158"/>
      <c r="AX3158"/>
      <c r="AY3158"/>
      <c r="AZ3158"/>
      <c r="BA3158"/>
      <c r="BB3158"/>
      <c r="BC3158"/>
      <c r="BD3158"/>
      <c r="BE3158"/>
      <c r="BF3158"/>
      <c r="BG3158"/>
      <c r="BH3158"/>
      <c r="BI3158"/>
      <c r="BJ3158"/>
      <c r="BK3158"/>
      <c r="BL3158"/>
      <c r="BM3158"/>
      <c r="BN3158"/>
      <c r="BO3158"/>
      <c r="BP3158"/>
      <c r="BQ3158"/>
      <c r="BR3158" t="s">
        <v>67</v>
      </c>
      <c r="BS3158"/>
      <c r="BT3158" t="s">
        <v>285</v>
      </c>
      <c r="BU3158">
        <v>2255</v>
      </c>
      <c r="BV3158" t="s">
        <v>60</v>
      </c>
      <c r="BW3158" t="s">
        <v>285</v>
      </c>
      <c r="BX3158" s="2"/>
      <c r="BY3158" s="2"/>
      <c r="BZ3158" s="2"/>
    </row>
    <row r="3159" spans="1:78" s="19" customFormat="1" x14ac:dyDescent="0.2">
      <c r="A3159" t="s">
        <v>1303</v>
      </c>
      <c r="B3159"/>
      <c r="C3159" t="s">
        <v>1482</v>
      </c>
      <c r="D3159" t="s">
        <v>64</v>
      </c>
      <c r="E3159" t="s">
        <v>1270</v>
      </c>
      <c r="F3159" t="s">
        <v>1324</v>
      </c>
      <c r="G3159" t="s">
        <v>1270</v>
      </c>
      <c r="H3159" t="s">
        <v>1324</v>
      </c>
      <c r="I3159"/>
      <c r="J3159"/>
      <c r="K3159"/>
      <c r="L3159" t="s">
        <v>1304</v>
      </c>
      <c r="M3159"/>
      <c r="N3159"/>
      <c r="O3159"/>
      <c r="P3159"/>
      <c r="Q3159"/>
      <c r="R3159"/>
      <c r="S3159"/>
      <c r="T3159"/>
      <c r="U3159"/>
      <c r="V3159"/>
      <c r="W3159"/>
      <c r="X3159"/>
      <c r="Y3159"/>
      <c r="Z3159"/>
      <c r="AA3159"/>
      <c r="AB3159"/>
      <c r="AC3159"/>
      <c r="AD3159"/>
      <c r="AE3159"/>
      <c r="AF3159"/>
      <c r="AG3159"/>
      <c r="AH3159"/>
      <c r="AI3159"/>
      <c r="AJ3159"/>
      <c r="AK3159"/>
      <c r="AL3159"/>
      <c r="AM3159"/>
      <c r="AN3159"/>
      <c r="AO3159"/>
      <c r="AP3159"/>
      <c r="AQ3159"/>
      <c r="AR3159"/>
      <c r="AS3159"/>
      <c r="AT3159"/>
      <c r="AU3159"/>
      <c r="AV3159"/>
      <c r="AW3159"/>
      <c r="AX3159"/>
      <c r="AY3159"/>
      <c r="AZ3159"/>
      <c r="BA3159">
        <v>5.05</v>
      </c>
      <c r="BB3159">
        <v>3.85</v>
      </c>
      <c r="BC3159">
        <v>3.69</v>
      </c>
      <c r="BD3159">
        <v>3.85</v>
      </c>
      <c r="BE3159"/>
      <c r="BF3159"/>
      <c r="BG3159"/>
      <c r="BH3159"/>
      <c r="BI3159"/>
      <c r="BJ3159"/>
      <c r="BK3159"/>
      <c r="BL3159"/>
      <c r="BM3159"/>
      <c r="BN3159"/>
      <c r="BO3159"/>
      <c r="BP3159"/>
      <c r="BQ3159"/>
      <c r="BR3159" t="s">
        <v>67</v>
      </c>
      <c r="BS3159"/>
      <c r="BT3159" t="s">
        <v>285</v>
      </c>
      <c r="BU3159">
        <v>2255</v>
      </c>
      <c r="BV3159"/>
      <c r="BW3159"/>
      <c r="BX3159" s="2"/>
      <c r="BY3159" s="2"/>
      <c r="BZ3159" s="2"/>
    </row>
    <row r="3160" spans="1:78" s="19" customFormat="1" x14ac:dyDescent="0.2">
      <c r="A3160" t="s">
        <v>1303</v>
      </c>
      <c r="B3160"/>
      <c r="C3160" t="s">
        <v>1482</v>
      </c>
      <c r="D3160" t="s">
        <v>64</v>
      </c>
      <c r="E3160" t="s">
        <v>1270</v>
      </c>
      <c r="F3160" t="s">
        <v>1324</v>
      </c>
      <c r="G3160" t="s">
        <v>1270</v>
      </c>
      <c r="H3160" t="s">
        <v>1324</v>
      </c>
      <c r="I3160"/>
      <c r="J3160"/>
      <c r="K3160"/>
      <c r="L3160" t="s">
        <v>1304</v>
      </c>
      <c r="M3160"/>
      <c r="N3160"/>
      <c r="O3160"/>
      <c r="P3160"/>
      <c r="Q3160"/>
      <c r="R3160"/>
      <c r="S3160"/>
      <c r="T3160"/>
      <c r="U3160"/>
      <c r="V3160"/>
      <c r="W3160"/>
      <c r="X3160"/>
      <c r="Y3160"/>
      <c r="Z3160"/>
      <c r="AA3160"/>
      <c r="AB3160"/>
      <c r="AC3160"/>
      <c r="AD3160"/>
      <c r="AE3160"/>
      <c r="AF3160"/>
      <c r="AG3160"/>
      <c r="AH3160"/>
      <c r="AI3160"/>
      <c r="AJ3160"/>
      <c r="AK3160"/>
      <c r="AL3160"/>
      <c r="AM3160"/>
      <c r="AN3160"/>
      <c r="AO3160"/>
      <c r="AP3160"/>
      <c r="AQ3160"/>
      <c r="AR3160"/>
      <c r="AS3160"/>
      <c r="AT3160"/>
      <c r="AU3160"/>
      <c r="AV3160"/>
      <c r="AW3160"/>
      <c r="AX3160"/>
      <c r="AY3160"/>
      <c r="AZ3160"/>
      <c r="BA3160"/>
      <c r="BB3160"/>
      <c r="BC3160"/>
      <c r="BD3160"/>
      <c r="BE3160">
        <v>5.57</v>
      </c>
      <c r="BF3160">
        <v>3.57</v>
      </c>
      <c r="BG3160">
        <v>2.92</v>
      </c>
      <c r="BH3160">
        <v>3.57</v>
      </c>
      <c r="BI3160"/>
      <c r="BJ3160"/>
      <c r="BK3160"/>
      <c r="BL3160"/>
      <c r="BM3160"/>
      <c r="BN3160"/>
      <c r="BO3160"/>
      <c r="BP3160"/>
      <c r="BQ3160"/>
      <c r="BR3160" t="s">
        <v>67</v>
      </c>
      <c r="BS3160"/>
      <c r="BT3160" t="s">
        <v>285</v>
      </c>
      <c r="BU3160">
        <v>2255</v>
      </c>
      <c r="BV3160"/>
      <c r="BW3160"/>
      <c r="BX3160" s="2"/>
      <c r="BY3160" s="2"/>
      <c r="BZ3160" s="2"/>
    </row>
    <row r="3161" spans="1:78" s="19" customFormat="1" x14ac:dyDescent="0.2">
      <c r="A3161" t="s">
        <v>1305</v>
      </c>
      <c r="B3161"/>
      <c r="C3161" t="s">
        <v>1482</v>
      </c>
      <c r="D3161" t="s">
        <v>64</v>
      </c>
      <c r="E3161" t="s">
        <v>1270</v>
      </c>
      <c r="F3161" t="s">
        <v>1324</v>
      </c>
      <c r="G3161" t="s">
        <v>1270</v>
      </c>
      <c r="H3161" t="s">
        <v>1324</v>
      </c>
      <c r="I3161"/>
      <c r="J3161"/>
      <c r="K3161"/>
      <c r="L3161" t="s">
        <v>1306</v>
      </c>
      <c r="M3161"/>
      <c r="N3161"/>
      <c r="O3161"/>
      <c r="P3161"/>
      <c r="Q3161"/>
      <c r="R3161"/>
      <c r="S3161"/>
      <c r="T3161"/>
      <c r="U3161"/>
      <c r="V3161"/>
      <c r="W3161"/>
      <c r="X3161"/>
      <c r="Y3161"/>
      <c r="Z3161"/>
      <c r="AA3161"/>
      <c r="AB3161"/>
      <c r="AC3161"/>
      <c r="AD3161">
        <v>6.52</v>
      </c>
      <c r="AE3161">
        <v>6.93</v>
      </c>
      <c r="AF3161">
        <v>6.93</v>
      </c>
      <c r="AG3161"/>
      <c r="AH3161"/>
      <c r="AI3161"/>
      <c r="AJ3161"/>
      <c r="AK3161"/>
      <c r="AL3161"/>
      <c r="AM3161"/>
      <c r="AN3161"/>
      <c r="AO3161"/>
      <c r="AP3161"/>
      <c r="AQ3161"/>
      <c r="AR3161"/>
      <c r="AS3161"/>
      <c r="AT3161"/>
      <c r="AU3161"/>
      <c r="AV3161"/>
      <c r="AW3161"/>
      <c r="AX3161"/>
      <c r="AY3161"/>
      <c r="AZ3161"/>
      <c r="BA3161"/>
      <c r="BB3161"/>
      <c r="BC3161"/>
      <c r="BD3161"/>
      <c r="BE3161"/>
      <c r="BF3161"/>
      <c r="BG3161"/>
      <c r="BH3161"/>
      <c r="BI3161"/>
      <c r="BJ3161"/>
      <c r="BK3161"/>
      <c r="BL3161"/>
      <c r="BM3161"/>
      <c r="BN3161"/>
      <c r="BO3161"/>
      <c r="BP3161"/>
      <c r="BQ3161"/>
      <c r="BR3161" t="s">
        <v>67</v>
      </c>
      <c r="BS3161"/>
      <c r="BT3161" t="s">
        <v>285</v>
      </c>
      <c r="BU3161">
        <v>2255</v>
      </c>
      <c r="BV3161"/>
      <c r="BW3161"/>
      <c r="BX3161" s="2"/>
      <c r="BY3161" s="2"/>
      <c r="BZ3161" s="2"/>
    </row>
    <row r="3162" spans="1:78" s="19" customFormat="1" x14ac:dyDescent="0.2">
      <c r="A3162" t="s">
        <v>1307</v>
      </c>
      <c r="B3162"/>
      <c r="C3162" t="s">
        <v>1482</v>
      </c>
      <c r="D3162" t="s">
        <v>64</v>
      </c>
      <c r="E3162" t="s">
        <v>1270</v>
      </c>
      <c r="F3162" t="s">
        <v>1324</v>
      </c>
      <c r="G3162" t="s">
        <v>1270</v>
      </c>
      <c r="H3162" t="s">
        <v>1324</v>
      </c>
      <c r="I3162"/>
      <c r="J3162"/>
      <c r="K3162"/>
      <c r="L3162" t="s">
        <v>1286</v>
      </c>
      <c r="M3162"/>
      <c r="N3162"/>
      <c r="O3162"/>
      <c r="P3162"/>
      <c r="Q3162"/>
      <c r="R3162"/>
      <c r="S3162"/>
      <c r="T3162"/>
      <c r="U3162"/>
      <c r="V3162"/>
      <c r="W3162"/>
      <c r="X3162"/>
      <c r="Y3162"/>
      <c r="Z3162"/>
      <c r="AA3162"/>
      <c r="AB3162"/>
      <c r="AC3162">
        <v>5.09</v>
      </c>
      <c r="AD3162">
        <v>6.07</v>
      </c>
      <c r="AE3162">
        <v>6.52</v>
      </c>
      <c r="AF3162">
        <v>6.52</v>
      </c>
      <c r="AG3162"/>
      <c r="AH3162"/>
      <c r="AI3162"/>
      <c r="AJ3162"/>
      <c r="AK3162"/>
      <c r="AL3162"/>
      <c r="AM3162"/>
      <c r="AN3162"/>
      <c r="AO3162"/>
      <c r="AP3162"/>
      <c r="AQ3162"/>
      <c r="AR3162"/>
      <c r="AS3162"/>
      <c r="AT3162"/>
      <c r="AU3162"/>
      <c r="AV3162"/>
      <c r="AW3162"/>
      <c r="AX3162"/>
      <c r="AY3162"/>
      <c r="AZ3162"/>
      <c r="BA3162"/>
      <c r="BB3162"/>
      <c r="BC3162"/>
      <c r="BD3162"/>
      <c r="BE3162"/>
      <c r="BF3162"/>
      <c r="BG3162"/>
      <c r="BH3162"/>
      <c r="BI3162"/>
      <c r="BJ3162"/>
      <c r="BK3162"/>
      <c r="BL3162"/>
      <c r="BM3162"/>
      <c r="BN3162"/>
      <c r="BO3162"/>
      <c r="BP3162"/>
      <c r="BQ3162" t="s">
        <v>1308</v>
      </c>
      <c r="BR3162" t="s">
        <v>67</v>
      </c>
      <c r="BS3162"/>
      <c r="BT3162" t="s">
        <v>285</v>
      </c>
      <c r="BU3162">
        <v>2255</v>
      </c>
      <c r="BV3162"/>
      <c r="BW3162"/>
      <c r="BX3162" s="2"/>
      <c r="BY3162" s="2"/>
      <c r="BZ3162" s="2"/>
    </row>
    <row r="3163" spans="1:78" s="19" customFormat="1" x14ac:dyDescent="0.2">
      <c r="A3163" t="s">
        <v>1309</v>
      </c>
      <c r="B3163"/>
      <c r="C3163" t="s">
        <v>1482</v>
      </c>
      <c r="D3163" t="s">
        <v>64</v>
      </c>
      <c r="E3163" t="s">
        <v>1270</v>
      </c>
      <c r="F3163" t="s">
        <v>1324</v>
      </c>
      <c r="G3163" t="s">
        <v>1270</v>
      </c>
      <c r="H3163" t="s">
        <v>1324</v>
      </c>
      <c r="I3163"/>
      <c r="J3163"/>
      <c r="K3163"/>
      <c r="L3163" t="s">
        <v>1286</v>
      </c>
      <c r="M3163"/>
      <c r="N3163"/>
      <c r="O3163"/>
      <c r="P3163"/>
      <c r="Q3163"/>
      <c r="R3163"/>
      <c r="S3163"/>
      <c r="T3163"/>
      <c r="U3163"/>
      <c r="V3163"/>
      <c r="W3163"/>
      <c r="X3163"/>
      <c r="Y3163"/>
      <c r="Z3163"/>
      <c r="AA3163">
        <v>6.03</v>
      </c>
      <c r="AB3163">
        <v>6.03</v>
      </c>
      <c r="AC3163"/>
      <c r="AD3163"/>
      <c r="AE3163"/>
      <c r="AF3163"/>
      <c r="AG3163"/>
      <c r="AH3163"/>
      <c r="AI3163"/>
      <c r="AJ3163"/>
      <c r="AK3163"/>
      <c r="AL3163"/>
      <c r="AM3163"/>
      <c r="AN3163"/>
      <c r="AO3163"/>
      <c r="AP3163"/>
      <c r="AQ3163"/>
      <c r="AR3163"/>
      <c r="AS3163"/>
      <c r="AT3163"/>
      <c r="AU3163"/>
      <c r="AV3163"/>
      <c r="AW3163"/>
      <c r="AX3163"/>
      <c r="AY3163"/>
      <c r="AZ3163"/>
      <c r="BA3163"/>
      <c r="BB3163"/>
      <c r="BC3163"/>
      <c r="BD3163"/>
      <c r="BE3163"/>
      <c r="BF3163"/>
      <c r="BG3163"/>
      <c r="BH3163"/>
      <c r="BI3163"/>
      <c r="BJ3163"/>
      <c r="BK3163"/>
      <c r="BL3163"/>
      <c r="BM3163"/>
      <c r="BN3163"/>
      <c r="BO3163"/>
      <c r="BP3163"/>
      <c r="BQ3163"/>
      <c r="BR3163" t="s">
        <v>67</v>
      </c>
      <c r="BS3163"/>
      <c r="BT3163" t="s">
        <v>285</v>
      </c>
      <c r="BU3163">
        <v>2255</v>
      </c>
      <c r="BV3163"/>
      <c r="BW3163"/>
      <c r="BX3163" s="2"/>
      <c r="BY3163" s="2"/>
      <c r="BZ3163" s="2"/>
    </row>
    <row r="3164" spans="1:78" s="19" customFormat="1" x14ac:dyDescent="0.2">
      <c r="A3164" t="s">
        <v>1310</v>
      </c>
      <c r="B3164"/>
      <c r="C3164" t="s">
        <v>1482</v>
      </c>
      <c r="D3164" t="s">
        <v>64</v>
      </c>
      <c r="E3164" t="s">
        <v>1270</v>
      </c>
      <c r="F3164" t="s">
        <v>1324</v>
      </c>
      <c r="G3164" t="s">
        <v>1270</v>
      </c>
      <c r="H3164" t="s">
        <v>1324</v>
      </c>
      <c r="I3164"/>
      <c r="J3164"/>
      <c r="K3164"/>
      <c r="L3164" t="s">
        <v>1286</v>
      </c>
      <c r="M3164"/>
      <c r="N3164"/>
      <c r="O3164"/>
      <c r="P3164"/>
      <c r="Q3164"/>
      <c r="R3164"/>
      <c r="S3164"/>
      <c r="T3164"/>
      <c r="U3164"/>
      <c r="V3164"/>
      <c r="W3164"/>
      <c r="X3164"/>
      <c r="Y3164"/>
      <c r="Z3164"/>
      <c r="AA3164"/>
      <c r="AB3164"/>
      <c r="AC3164">
        <v>5.66</v>
      </c>
      <c r="AD3164">
        <v>6.45</v>
      </c>
      <c r="AE3164">
        <v>7.06</v>
      </c>
      <c r="AF3164">
        <v>7.06</v>
      </c>
      <c r="AG3164"/>
      <c r="AH3164"/>
      <c r="AI3164"/>
      <c r="AJ3164"/>
      <c r="AK3164"/>
      <c r="AL3164"/>
      <c r="AM3164"/>
      <c r="AN3164"/>
      <c r="AO3164"/>
      <c r="AP3164"/>
      <c r="AQ3164"/>
      <c r="AR3164"/>
      <c r="AS3164"/>
      <c r="AT3164"/>
      <c r="AU3164"/>
      <c r="AV3164"/>
      <c r="AW3164"/>
      <c r="AX3164"/>
      <c r="AY3164"/>
      <c r="AZ3164"/>
      <c r="BA3164"/>
      <c r="BB3164"/>
      <c r="BC3164"/>
      <c r="BD3164"/>
      <c r="BE3164"/>
      <c r="BF3164"/>
      <c r="BG3164"/>
      <c r="BH3164"/>
      <c r="BI3164"/>
      <c r="BJ3164"/>
      <c r="BK3164"/>
      <c r="BL3164"/>
      <c r="BM3164"/>
      <c r="BN3164"/>
      <c r="BO3164"/>
      <c r="BP3164"/>
      <c r="BQ3164"/>
      <c r="BR3164" t="s">
        <v>67</v>
      </c>
      <c r="BS3164"/>
      <c r="BT3164" t="s">
        <v>285</v>
      </c>
      <c r="BU3164">
        <v>2255</v>
      </c>
      <c r="BV3164" t="s">
        <v>60</v>
      </c>
      <c r="BW3164" t="s">
        <v>285</v>
      </c>
      <c r="BX3164" s="2"/>
      <c r="BY3164" s="2"/>
      <c r="BZ3164" s="2"/>
    </row>
    <row r="3165" spans="1:78" s="19" customFormat="1" x14ac:dyDescent="0.2">
      <c r="A3165" t="s">
        <v>1481</v>
      </c>
      <c r="B3165"/>
      <c r="C3165" t="s">
        <v>1482</v>
      </c>
      <c r="D3165" t="s">
        <v>64</v>
      </c>
      <c r="E3165" t="s">
        <v>1270</v>
      </c>
      <c r="F3165" t="s">
        <v>1324</v>
      </c>
      <c r="G3165" t="s">
        <v>1270</v>
      </c>
      <c r="H3165" t="s">
        <v>1324</v>
      </c>
      <c r="I3165"/>
      <c r="J3165"/>
      <c r="K3165"/>
      <c r="L3165" t="s">
        <v>924</v>
      </c>
      <c r="M3165"/>
      <c r="N3165"/>
      <c r="O3165"/>
      <c r="P3165"/>
      <c r="Q3165"/>
      <c r="R3165"/>
      <c r="S3165"/>
      <c r="T3165"/>
      <c r="U3165"/>
      <c r="V3165"/>
      <c r="W3165"/>
      <c r="X3165"/>
      <c r="Y3165"/>
      <c r="Z3165"/>
      <c r="AA3165"/>
      <c r="AB3165"/>
      <c r="AC3165"/>
      <c r="AD3165"/>
      <c r="AE3165"/>
      <c r="AF3165"/>
      <c r="AG3165">
        <v>4.7</v>
      </c>
      <c r="AH3165">
        <v>5.73</v>
      </c>
      <c r="AI3165">
        <v>5.29</v>
      </c>
      <c r="AJ3165">
        <v>5.73</v>
      </c>
      <c r="AK3165"/>
      <c r="AL3165"/>
      <c r="AM3165"/>
      <c r="AN3165"/>
      <c r="AO3165"/>
      <c r="AP3165"/>
      <c r="AQ3165"/>
      <c r="AR3165"/>
      <c r="AS3165"/>
      <c r="AT3165"/>
      <c r="AU3165"/>
      <c r="AV3165"/>
      <c r="AW3165"/>
      <c r="AX3165"/>
      <c r="AY3165"/>
      <c r="AZ3165"/>
      <c r="BA3165"/>
      <c r="BB3165"/>
      <c r="BC3165"/>
      <c r="BD3165"/>
      <c r="BE3165"/>
      <c r="BF3165"/>
      <c r="BG3165"/>
      <c r="BH3165"/>
      <c r="BI3165"/>
      <c r="BJ3165"/>
      <c r="BK3165"/>
      <c r="BL3165"/>
      <c r="BM3165"/>
      <c r="BN3165"/>
      <c r="BO3165"/>
      <c r="BP3165"/>
      <c r="BQ3165"/>
      <c r="BR3165" t="s">
        <v>67</v>
      </c>
      <c r="BS3165" s="1">
        <v>44810</v>
      </c>
      <c r="BT3165" t="s">
        <v>285</v>
      </c>
      <c r="BU3165">
        <v>3485</v>
      </c>
      <c r="BV3165" t="s">
        <v>60</v>
      </c>
      <c r="BW3165" s="9" t="s">
        <v>285</v>
      </c>
      <c r="BX3165" s="2"/>
      <c r="BY3165" s="2"/>
      <c r="BZ3165" s="2"/>
    </row>
    <row r="3166" spans="1:78" s="19" customFormat="1" x14ac:dyDescent="0.2">
      <c r="A3166" t="s">
        <v>1313</v>
      </c>
      <c r="B3166"/>
      <c r="C3166" t="s">
        <v>1482</v>
      </c>
      <c r="D3166" t="s">
        <v>64</v>
      </c>
      <c r="E3166" t="s">
        <v>1270</v>
      </c>
      <c r="F3166" t="s">
        <v>1324</v>
      </c>
      <c r="G3166" t="s">
        <v>1270</v>
      </c>
      <c r="H3166" t="s">
        <v>1324</v>
      </c>
      <c r="I3166"/>
      <c r="J3166"/>
      <c r="K3166"/>
      <c r="L3166" t="s">
        <v>1314</v>
      </c>
      <c r="M3166"/>
      <c r="N3166"/>
      <c r="O3166"/>
      <c r="P3166"/>
      <c r="Q3166"/>
      <c r="R3166"/>
      <c r="S3166"/>
      <c r="T3166"/>
      <c r="U3166"/>
      <c r="V3166"/>
      <c r="W3166"/>
      <c r="X3166"/>
      <c r="Y3166"/>
      <c r="Z3166"/>
      <c r="AA3166"/>
      <c r="AB3166"/>
      <c r="AC3166"/>
      <c r="AD3166"/>
      <c r="AE3166">
        <v>6.91</v>
      </c>
      <c r="AF3166">
        <v>6.91</v>
      </c>
      <c r="AG3166"/>
      <c r="AH3166"/>
      <c r="AI3166"/>
      <c r="AJ3166"/>
      <c r="AK3166"/>
      <c r="AL3166"/>
      <c r="AM3166"/>
      <c r="AN3166"/>
      <c r="AO3166"/>
      <c r="AP3166"/>
      <c r="AQ3166"/>
      <c r="AR3166"/>
      <c r="AS3166"/>
      <c r="AT3166"/>
      <c r="AU3166"/>
      <c r="AV3166"/>
      <c r="AW3166"/>
      <c r="AX3166"/>
      <c r="AY3166"/>
      <c r="AZ3166"/>
      <c r="BA3166"/>
      <c r="BB3166"/>
      <c r="BC3166"/>
      <c r="BD3166"/>
      <c r="BE3166"/>
      <c r="BF3166"/>
      <c r="BG3166"/>
      <c r="BH3166"/>
      <c r="BI3166"/>
      <c r="BJ3166"/>
      <c r="BK3166"/>
      <c r="BL3166"/>
      <c r="BM3166"/>
      <c r="BN3166"/>
      <c r="BO3166"/>
      <c r="BP3166"/>
      <c r="BQ3166"/>
      <c r="BR3166" t="s">
        <v>67</v>
      </c>
      <c r="BS3166"/>
      <c r="BT3166" t="s">
        <v>285</v>
      </c>
      <c r="BU3166">
        <v>2255</v>
      </c>
      <c r="BV3166"/>
      <c r="BW3166"/>
      <c r="BX3166" s="2"/>
      <c r="BY3166" s="2"/>
      <c r="BZ3166" s="2"/>
    </row>
    <row r="3167" spans="1:78" s="19" customFormat="1" x14ac:dyDescent="0.2">
      <c r="A3167" t="s">
        <v>1480</v>
      </c>
      <c r="B3167"/>
      <c r="C3167" t="s">
        <v>1482</v>
      </c>
      <c r="D3167" t="s">
        <v>64</v>
      </c>
      <c r="E3167" t="s">
        <v>1270</v>
      </c>
      <c r="F3167" t="s">
        <v>1324</v>
      </c>
      <c r="G3167" t="s">
        <v>1270</v>
      </c>
      <c r="H3167" t="s">
        <v>1324</v>
      </c>
      <c r="I3167"/>
      <c r="J3167"/>
      <c r="K3167"/>
      <c r="L3167" t="s">
        <v>1311</v>
      </c>
      <c r="M3167"/>
      <c r="N3167"/>
      <c r="O3167"/>
      <c r="P3167"/>
      <c r="Q3167"/>
      <c r="R3167"/>
      <c r="S3167"/>
      <c r="T3167"/>
      <c r="U3167"/>
      <c r="V3167"/>
      <c r="W3167"/>
      <c r="X3167"/>
      <c r="Y3167"/>
      <c r="Z3167"/>
      <c r="AA3167"/>
      <c r="AB3167"/>
      <c r="AC3167">
        <v>5</v>
      </c>
      <c r="AD3167">
        <v>6.53</v>
      </c>
      <c r="AE3167">
        <v>7.08</v>
      </c>
      <c r="AF3167">
        <v>7.08</v>
      </c>
      <c r="AG3167"/>
      <c r="AH3167"/>
      <c r="AI3167"/>
      <c r="AJ3167"/>
      <c r="AK3167"/>
      <c r="AL3167"/>
      <c r="AM3167"/>
      <c r="AN3167"/>
      <c r="AO3167"/>
      <c r="AP3167"/>
      <c r="AQ3167"/>
      <c r="AR3167"/>
      <c r="AS3167"/>
      <c r="AT3167"/>
      <c r="AU3167"/>
      <c r="AV3167"/>
      <c r="AW3167"/>
      <c r="AX3167"/>
      <c r="AY3167"/>
      <c r="AZ3167"/>
      <c r="BA3167"/>
      <c r="BB3167"/>
      <c r="BC3167"/>
      <c r="BD3167"/>
      <c r="BE3167"/>
      <c r="BF3167"/>
      <c r="BG3167"/>
      <c r="BH3167"/>
      <c r="BI3167"/>
      <c r="BJ3167"/>
      <c r="BK3167"/>
      <c r="BL3167"/>
      <c r="BM3167"/>
      <c r="BN3167"/>
      <c r="BO3167"/>
      <c r="BP3167"/>
      <c r="BQ3167" t="s">
        <v>1312</v>
      </c>
      <c r="BR3167" t="s">
        <v>67</v>
      </c>
      <c r="BS3167"/>
      <c r="BT3167" t="s">
        <v>285</v>
      </c>
      <c r="BU3167">
        <v>2255</v>
      </c>
      <c r="BV3167"/>
      <c r="BW3167"/>
      <c r="BX3167" s="2"/>
      <c r="BY3167" s="2"/>
      <c r="BZ3167" s="2"/>
    </row>
    <row r="3168" spans="1:78" s="19" customFormat="1" x14ac:dyDescent="0.2">
      <c r="A3168" t="s">
        <v>1315</v>
      </c>
      <c r="B3168"/>
      <c r="C3168" t="s">
        <v>1482</v>
      </c>
      <c r="D3168" t="s">
        <v>64</v>
      </c>
      <c r="E3168" t="s">
        <v>1270</v>
      </c>
      <c r="F3168" t="s">
        <v>1324</v>
      </c>
      <c r="G3168" t="s">
        <v>1270</v>
      </c>
      <c r="H3168" t="s">
        <v>1324</v>
      </c>
      <c r="I3168"/>
      <c r="J3168"/>
      <c r="K3168"/>
      <c r="L3168" t="s">
        <v>1316</v>
      </c>
      <c r="M3168"/>
      <c r="N3168"/>
      <c r="O3168"/>
      <c r="P3168"/>
      <c r="Q3168"/>
      <c r="R3168"/>
      <c r="S3168"/>
      <c r="T3168"/>
      <c r="U3168"/>
      <c r="V3168"/>
      <c r="W3168"/>
      <c r="X3168"/>
      <c r="Y3168"/>
      <c r="Z3168"/>
      <c r="AA3168"/>
      <c r="AB3168"/>
      <c r="AC3168"/>
      <c r="AD3168"/>
      <c r="AE3168"/>
      <c r="AF3168"/>
      <c r="AG3168"/>
      <c r="AH3168"/>
      <c r="AI3168"/>
      <c r="AJ3168"/>
      <c r="AK3168"/>
      <c r="AL3168"/>
      <c r="AM3168"/>
      <c r="AN3168"/>
      <c r="AO3168"/>
      <c r="AP3168"/>
      <c r="AQ3168"/>
      <c r="AR3168"/>
      <c r="AS3168"/>
      <c r="AT3168"/>
      <c r="AU3168"/>
      <c r="AV3168"/>
      <c r="AW3168"/>
      <c r="AX3168"/>
      <c r="AY3168"/>
      <c r="AZ3168"/>
      <c r="BA3168"/>
      <c r="BB3168">
        <v>3.93</v>
      </c>
      <c r="BC3168">
        <v>3.8</v>
      </c>
      <c r="BD3168">
        <v>3.93</v>
      </c>
      <c r="BE3168"/>
      <c r="BF3168"/>
      <c r="BG3168"/>
      <c r="BH3168"/>
      <c r="BI3168"/>
      <c r="BJ3168"/>
      <c r="BK3168"/>
      <c r="BL3168"/>
      <c r="BM3168"/>
      <c r="BN3168"/>
      <c r="BO3168"/>
      <c r="BP3168"/>
      <c r="BQ3168"/>
      <c r="BR3168" t="s">
        <v>67</v>
      </c>
      <c r="BS3168"/>
      <c r="BT3168" t="s">
        <v>285</v>
      </c>
      <c r="BU3168">
        <v>2255</v>
      </c>
      <c r="BV3168"/>
      <c r="BW3168"/>
      <c r="BX3168" s="2"/>
      <c r="BY3168" s="2"/>
      <c r="BZ3168" s="2"/>
    </row>
    <row r="3169" spans="1:78" s="19" customFormat="1" x14ac:dyDescent="0.2">
      <c r="A3169" t="s">
        <v>1315</v>
      </c>
      <c r="B3169"/>
      <c r="C3169" t="s">
        <v>1482</v>
      </c>
      <c r="D3169" t="s">
        <v>64</v>
      </c>
      <c r="E3169" t="s">
        <v>1270</v>
      </c>
      <c r="F3169" t="s">
        <v>1324</v>
      </c>
      <c r="G3169" t="s">
        <v>1270</v>
      </c>
      <c r="H3169" t="s">
        <v>1324</v>
      </c>
      <c r="I3169"/>
      <c r="J3169"/>
      <c r="K3169"/>
      <c r="L3169" t="s">
        <v>1316</v>
      </c>
      <c r="M3169"/>
      <c r="N3169"/>
      <c r="O3169"/>
      <c r="P3169"/>
      <c r="Q3169"/>
      <c r="R3169"/>
      <c r="S3169"/>
      <c r="T3169"/>
      <c r="U3169"/>
      <c r="V3169"/>
      <c r="W3169"/>
      <c r="X3169"/>
      <c r="Y3169"/>
      <c r="Z3169"/>
      <c r="AA3169"/>
      <c r="AB3169"/>
      <c r="AC3169"/>
      <c r="AD3169"/>
      <c r="AE3169"/>
      <c r="AF3169"/>
      <c r="AG3169"/>
      <c r="AH3169"/>
      <c r="AI3169"/>
      <c r="AJ3169"/>
      <c r="AK3169"/>
      <c r="AL3169"/>
      <c r="AM3169"/>
      <c r="AN3169"/>
      <c r="AO3169"/>
      <c r="AP3169"/>
      <c r="AQ3169"/>
      <c r="AR3169"/>
      <c r="AS3169"/>
      <c r="AT3169"/>
      <c r="AU3169"/>
      <c r="AV3169"/>
      <c r="AW3169"/>
      <c r="AX3169"/>
      <c r="AY3169"/>
      <c r="AZ3169"/>
      <c r="BA3169"/>
      <c r="BB3169"/>
      <c r="BC3169"/>
      <c r="BD3169"/>
      <c r="BE3169">
        <v>6.16</v>
      </c>
      <c r="BF3169">
        <v>3.5</v>
      </c>
      <c r="BG3169">
        <v>2.83</v>
      </c>
      <c r="BH3169">
        <v>3.5</v>
      </c>
      <c r="BI3169"/>
      <c r="BJ3169"/>
      <c r="BK3169"/>
      <c r="BL3169"/>
      <c r="BM3169"/>
      <c r="BN3169"/>
      <c r="BO3169"/>
      <c r="BP3169"/>
      <c r="BQ3169"/>
      <c r="BR3169" t="s">
        <v>67</v>
      </c>
      <c r="BS3169"/>
      <c r="BT3169" t="s">
        <v>285</v>
      </c>
      <c r="BU3169">
        <v>2255</v>
      </c>
      <c r="BV3169"/>
      <c r="BW3169"/>
      <c r="BX3169" s="2"/>
      <c r="BY3169" s="2"/>
      <c r="BZ3169" s="2"/>
    </row>
    <row r="3170" spans="1:78" s="11" customFormat="1" x14ac:dyDescent="0.2">
      <c r="A3170" t="s">
        <v>1317</v>
      </c>
      <c r="B3170"/>
      <c r="C3170" t="s">
        <v>1482</v>
      </c>
      <c r="D3170" t="s">
        <v>64</v>
      </c>
      <c r="E3170" t="s">
        <v>1270</v>
      </c>
      <c r="F3170" t="s">
        <v>1324</v>
      </c>
      <c r="G3170" t="s">
        <v>1270</v>
      </c>
      <c r="H3170" t="s">
        <v>1324</v>
      </c>
      <c r="I3170"/>
      <c r="J3170"/>
      <c r="K3170"/>
      <c r="L3170" t="s">
        <v>1318</v>
      </c>
      <c r="M3170"/>
      <c r="N3170"/>
      <c r="O3170"/>
      <c r="P3170"/>
      <c r="Q3170"/>
      <c r="R3170"/>
      <c r="S3170"/>
      <c r="T3170"/>
      <c r="U3170"/>
      <c r="V3170"/>
      <c r="W3170"/>
      <c r="X3170"/>
      <c r="Y3170"/>
      <c r="Z3170"/>
      <c r="AA3170"/>
      <c r="AB3170"/>
      <c r="AC3170"/>
      <c r="AD3170"/>
      <c r="AE3170"/>
      <c r="AF3170"/>
      <c r="AG3170"/>
      <c r="AH3170"/>
      <c r="AI3170"/>
      <c r="AJ3170"/>
      <c r="AK3170"/>
      <c r="AL3170"/>
      <c r="AM3170"/>
      <c r="AN3170"/>
      <c r="AO3170"/>
      <c r="AP3170"/>
      <c r="AQ3170"/>
      <c r="AR3170"/>
      <c r="AS3170"/>
      <c r="AT3170"/>
      <c r="AU3170"/>
      <c r="AV3170"/>
      <c r="AW3170">
        <v>4.09</v>
      </c>
      <c r="AX3170">
        <v>2.9</v>
      </c>
      <c r="AY3170">
        <v>2.95</v>
      </c>
      <c r="AZ3170">
        <v>2.95</v>
      </c>
      <c r="BA3170"/>
      <c r="BB3170"/>
      <c r="BC3170"/>
      <c r="BD3170"/>
      <c r="BE3170"/>
      <c r="BF3170"/>
      <c r="BG3170"/>
      <c r="BH3170"/>
      <c r="BI3170"/>
      <c r="BJ3170"/>
      <c r="BK3170"/>
      <c r="BL3170"/>
      <c r="BM3170"/>
      <c r="BN3170"/>
      <c r="BO3170"/>
      <c r="BP3170"/>
      <c r="BQ3170"/>
      <c r="BR3170" t="s">
        <v>67</v>
      </c>
      <c r="BS3170"/>
      <c r="BT3170" t="s">
        <v>285</v>
      </c>
      <c r="BU3170">
        <v>2255</v>
      </c>
      <c r="BV3170"/>
      <c r="BW3170"/>
      <c r="BX3170" s="2"/>
      <c r="BY3170" s="2"/>
      <c r="BZ3170" s="2"/>
    </row>
    <row r="3171" spans="1:78" s="11" customFormat="1" x14ac:dyDescent="0.2">
      <c r="A3171" t="s">
        <v>1317</v>
      </c>
      <c r="B3171"/>
      <c r="C3171" t="s">
        <v>1482</v>
      </c>
      <c r="D3171" t="s">
        <v>64</v>
      </c>
      <c r="E3171" t="s">
        <v>1270</v>
      </c>
      <c r="F3171" t="s">
        <v>1324</v>
      </c>
      <c r="G3171" t="s">
        <v>1270</v>
      </c>
      <c r="H3171" t="s">
        <v>1324</v>
      </c>
      <c r="I3171"/>
      <c r="J3171"/>
      <c r="K3171"/>
      <c r="L3171" t="s">
        <v>1318</v>
      </c>
      <c r="M3171"/>
      <c r="N3171"/>
      <c r="O3171"/>
      <c r="P3171"/>
      <c r="Q3171"/>
      <c r="R3171"/>
      <c r="S3171"/>
      <c r="T3171"/>
      <c r="U3171"/>
      <c r="V3171"/>
      <c r="W3171"/>
      <c r="X3171"/>
      <c r="Y3171"/>
      <c r="Z3171"/>
      <c r="AA3171"/>
      <c r="AB3171"/>
      <c r="AC3171"/>
      <c r="AD3171"/>
      <c r="AE3171"/>
      <c r="AF3171"/>
      <c r="AG3171"/>
      <c r="AH3171"/>
      <c r="AI3171"/>
      <c r="AJ3171"/>
      <c r="AK3171"/>
      <c r="AL3171"/>
      <c r="AM3171"/>
      <c r="AN3171"/>
      <c r="AO3171"/>
      <c r="AP3171"/>
      <c r="AQ3171"/>
      <c r="AR3171"/>
      <c r="AS3171"/>
      <c r="AT3171"/>
      <c r="AU3171"/>
      <c r="AV3171"/>
      <c r="AW3171"/>
      <c r="AX3171"/>
      <c r="AY3171"/>
      <c r="AZ3171"/>
      <c r="BA3171">
        <v>5</v>
      </c>
      <c r="BB3171">
        <v>3.8</v>
      </c>
      <c r="BC3171">
        <v>3.5</v>
      </c>
      <c r="BD3171">
        <v>3.8</v>
      </c>
      <c r="BE3171"/>
      <c r="BF3171"/>
      <c r="BG3171"/>
      <c r="BH3171"/>
      <c r="BI3171"/>
      <c r="BJ3171"/>
      <c r="BK3171"/>
      <c r="BL3171"/>
      <c r="BM3171"/>
      <c r="BN3171"/>
      <c r="BO3171"/>
      <c r="BP3171"/>
      <c r="BQ3171"/>
      <c r="BR3171" t="s">
        <v>67</v>
      </c>
      <c r="BS3171"/>
      <c r="BT3171" t="s">
        <v>285</v>
      </c>
      <c r="BU3171">
        <v>2255</v>
      </c>
      <c r="BV3171"/>
      <c r="BW3171"/>
      <c r="BX3171" s="2"/>
      <c r="BY3171" s="2"/>
      <c r="BZ3171" s="2"/>
    </row>
    <row r="3172" spans="1:78" s="11" customFormat="1" x14ac:dyDescent="0.2">
      <c r="A3172" t="s">
        <v>1319</v>
      </c>
      <c r="B3172"/>
      <c r="C3172" t="s">
        <v>1482</v>
      </c>
      <c r="D3172" t="s">
        <v>64</v>
      </c>
      <c r="E3172" t="s">
        <v>1270</v>
      </c>
      <c r="F3172" t="s">
        <v>1324</v>
      </c>
      <c r="G3172" t="s">
        <v>1270</v>
      </c>
      <c r="H3172" t="s">
        <v>1324</v>
      </c>
      <c r="I3172"/>
      <c r="J3172"/>
      <c r="K3172"/>
      <c r="L3172" t="s">
        <v>922</v>
      </c>
      <c r="M3172"/>
      <c r="N3172"/>
      <c r="O3172"/>
      <c r="P3172"/>
      <c r="Q3172"/>
      <c r="R3172"/>
      <c r="S3172"/>
      <c r="T3172"/>
      <c r="U3172"/>
      <c r="V3172"/>
      <c r="W3172"/>
      <c r="X3172"/>
      <c r="Y3172"/>
      <c r="Z3172"/>
      <c r="AA3172"/>
      <c r="AB3172"/>
      <c r="AC3172"/>
      <c r="AD3172"/>
      <c r="AE3172"/>
      <c r="AF3172"/>
      <c r="AG3172"/>
      <c r="AH3172"/>
      <c r="AI3172"/>
      <c r="AJ3172"/>
      <c r="AK3172">
        <v>2.97</v>
      </c>
      <c r="AL3172">
        <v>1.42</v>
      </c>
      <c r="AM3172"/>
      <c r="AN3172">
        <v>1.42</v>
      </c>
      <c r="AO3172"/>
      <c r="AP3172"/>
      <c r="AQ3172"/>
      <c r="AR3172"/>
      <c r="AS3172"/>
      <c r="AT3172"/>
      <c r="AU3172"/>
      <c r="AV3172"/>
      <c r="AW3172"/>
      <c r="AX3172"/>
      <c r="AY3172"/>
      <c r="AZ3172"/>
      <c r="BA3172"/>
      <c r="BB3172"/>
      <c r="BC3172"/>
      <c r="BD3172"/>
      <c r="BE3172"/>
      <c r="BF3172"/>
      <c r="BG3172"/>
      <c r="BH3172"/>
      <c r="BI3172"/>
      <c r="BJ3172"/>
      <c r="BK3172"/>
      <c r="BL3172"/>
      <c r="BM3172"/>
      <c r="BN3172"/>
      <c r="BO3172"/>
      <c r="BP3172"/>
      <c r="BQ3172"/>
      <c r="BR3172" t="s">
        <v>67</v>
      </c>
      <c r="BS3172"/>
      <c r="BT3172" t="s">
        <v>285</v>
      </c>
      <c r="BU3172">
        <v>2255</v>
      </c>
      <c r="BV3172" t="s">
        <v>1320</v>
      </c>
      <c r="BW3172" t="s">
        <v>285</v>
      </c>
      <c r="BX3172" s="2"/>
      <c r="BY3172" s="2"/>
      <c r="BZ3172" s="2"/>
    </row>
    <row r="3173" spans="1:78" s="11" customFormat="1" x14ac:dyDescent="0.2">
      <c r="A3173" t="s">
        <v>1319</v>
      </c>
      <c r="B3173"/>
      <c r="C3173" t="s">
        <v>1482</v>
      </c>
      <c r="D3173" t="s">
        <v>64</v>
      </c>
      <c r="E3173" t="s">
        <v>1270</v>
      </c>
      <c r="F3173" t="s">
        <v>1324</v>
      </c>
      <c r="G3173" t="s">
        <v>1270</v>
      </c>
      <c r="H3173" t="s">
        <v>1324</v>
      </c>
      <c r="I3173"/>
      <c r="J3173"/>
      <c r="K3173"/>
      <c r="L3173" t="s">
        <v>922</v>
      </c>
      <c r="M3173"/>
      <c r="N3173"/>
      <c r="O3173"/>
      <c r="P3173"/>
      <c r="Q3173"/>
      <c r="R3173"/>
      <c r="S3173"/>
      <c r="T3173"/>
      <c r="U3173"/>
      <c r="V3173"/>
      <c r="W3173"/>
      <c r="X3173"/>
      <c r="Y3173"/>
      <c r="Z3173"/>
      <c r="AA3173"/>
      <c r="AB3173"/>
      <c r="AC3173"/>
      <c r="AD3173"/>
      <c r="AE3173"/>
      <c r="AF3173"/>
      <c r="AG3173"/>
      <c r="AH3173"/>
      <c r="AI3173"/>
      <c r="AJ3173"/>
      <c r="AK3173"/>
      <c r="AL3173"/>
      <c r="AM3173"/>
      <c r="AN3173"/>
      <c r="AO3173">
        <v>3.24</v>
      </c>
      <c r="AP3173"/>
      <c r="AQ3173"/>
      <c r="AR3173">
        <v>1.76</v>
      </c>
      <c r="AS3173"/>
      <c r="AT3173"/>
      <c r="AU3173"/>
      <c r="AV3173"/>
      <c r="AW3173"/>
      <c r="AX3173"/>
      <c r="AY3173"/>
      <c r="AZ3173"/>
      <c r="BA3173"/>
      <c r="BB3173"/>
      <c r="BC3173"/>
      <c r="BD3173"/>
      <c r="BE3173"/>
      <c r="BF3173"/>
      <c r="BG3173"/>
      <c r="BH3173"/>
      <c r="BI3173"/>
      <c r="BJ3173"/>
      <c r="BK3173"/>
      <c r="BL3173"/>
      <c r="BM3173"/>
      <c r="BN3173"/>
      <c r="BO3173"/>
      <c r="BP3173"/>
      <c r="BQ3173" t="s">
        <v>1321</v>
      </c>
      <c r="BR3173" t="s">
        <v>67</v>
      </c>
      <c r="BS3173"/>
      <c r="BT3173" t="s">
        <v>285</v>
      </c>
      <c r="BU3173">
        <v>2255</v>
      </c>
      <c r="BV3173"/>
      <c r="BW3173"/>
      <c r="BX3173" s="2"/>
      <c r="BY3173" s="2"/>
      <c r="BZ3173" s="2"/>
    </row>
    <row r="3174" spans="1:78" s="11" customFormat="1" x14ac:dyDescent="0.2">
      <c r="A3174" t="s">
        <v>1319</v>
      </c>
      <c r="B3174"/>
      <c r="C3174" t="s">
        <v>1482</v>
      </c>
      <c r="D3174" t="s">
        <v>64</v>
      </c>
      <c r="E3174" t="s">
        <v>1270</v>
      </c>
      <c r="F3174" t="s">
        <v>1324</v>
      </c>
      <c r="G3174" t="s">
        <v>1270</v>
      </c>
      <c r="H3174" t="s">
        <v>1324</v>
      </c>
      <c r="I3174"/>
      <c r="J3174"/>
      <c r="K3174"/>
      <c r="L3174" t="s">
        <v>922</v>
      </c>
      <c r="M3174"/>
      <c r="N3174"/>
      <c r="O3174"/>
      <c r="P3174"/>
      <c r="Q3174"/>
      <c r="R3174"/>
      <c r="S3174"/>
      <c r="T3174"/>
      <c r="U3174"/>
      <c r="V3174"/>
      <c r="W3174"/>
      <c r="X3174"/>
      <c r="Y3174"/>
      <c r="Z3174"/>
      <c r="AA3174"/>
      <c r="AB3174"/>
      <c r="AC3174"/>
      <c r="AD3174"/>
      <c r="AE3174"/>
      <c r="AF3174"/>
      <c r="AG3174"/>
      <c r="AH3174"/>
      <c r="AI3174"/>
      <c r="AJ3174"/>
      <c r="AK3174"/>
      <c r="AL3174"/>
      <c r="AM3174"/>
      <c r="AN3174"/>
      <c r="AO3174"/>
      <c r="AP3174"/>
      <c r="AQ3174"/>
      <c r="AR3174"/>
      <c r="AS3174"/>
      <c r="AT3174"/>
      <c r="AU3174"/>
      <c r="AV3174"/>
      <c r="AW3174">
        <v>4.6399999999999997</v>
      </c>
      <c r="AX3174">
        <v>3.17</v>
      </c>
      <c r="AY3174">
        <v>3.32</v>
      </c>
      <c r="AZ3174">
        <v>3.32</v>
      </c>
      <c r="BA3174"/>
      <c r="BB3174"/>
      <c r="BC3174"/>
      <c r="BD3174"/>
      <c r="BE3174"/>
      <c r="BF3174"/>
      <c r="BG3174"/>
      <c r="BH3174"/>
      <c r="BI3174"/>
      <c r="BJ3174"/>
      <c r="BK3174"/>
      <c r="BL3174"/>
      <c r="BM3174"/>
      <c r="BN3174"/>
      <c r="BO3174"/>
      <c r="BP3174"/>
      <c r="BQ3174"/>
      <c r="BR3174" t="s">
        <v>67</v>
      </c>
      <c r="BS3174"/>
      <c r="BT3174" t="s">
        <v>285</v>
      </c>
      <c r="BU3174">
        <v>2255</v>
      </c>
      <c r="BV3174"/>
      <c r="BW3174"/>
      <c r="BX3174" s="2"/>
      <c r="BY3174" s="2"/>
      <c r="BZ3174" s="2"/>
    </row>
    <row r="3175" spans="1:78" s="11" customFormat="1" x14ac:dyDescent="0.2">
      <c r="A3175" t="s">
        <v>1319</v>
      </c>
      <c r="B3175"/>
      <c r="C3175" t="s">
        <v>1482</v>
      </c>
      <c r="D3175" t="s">
        <v>64</v>
      </c>
      <c r="E3175" t="s">
        <v>1270</v>
      </c>
      <c r="F3175" t="s">
        <v>1324</v>
      </c>
      <c r="G3175" t="s">
        <v>1270</v>
      </c>
      <c r="H3175" t="s">
        <v>1324</v>
      </c>
      <c r="I3175"/>
      <c r="J3175"/>
      <c r="K3175"/>
      <c r="L3175" t="s">
        <v>922</v>
      </c>
      <c r="M3175"/>
      <c r="N3175"/>
      <c r="O3175"/>
      <c r="P3175"/>
      <c r="Q3175"/>
      <c r="R3175"/>
      <c r="S3175"/>
      <c r="T3175"/>
      <c r="U3175"/>
      <c r="V3175"/>
      <c r="W3175"/>
      <c r="X3175"/>
      <c r="Y3175"/>
      <c r="Z3175"/>
      <c r="AA3175"/>
      <c r="AB3175"/>
      <c r="AC3175"/>
      <c r="AD3175"/>
      <c r="AE3175"/>
      <c r="AF3175"/>
      <c r="AG3175"/>
      <c r="AH3175"/>
      <c r="AI3175"/>
      <c r="AJ3175"/>
      <c r="AK3175"/>
      <c r="AL3175"/>
      <c r="AM3175"/>
      <c r="AN3175"/>
      <c r="AO3175"/>
      <c r="AP3175"/>
      <c r="AQ3175"/>
      <c r="AR3175"/>
      <c r="AS3175"/>
      <c r="AT3175"/>
      <c r="AU3175"/>
      <c r="AV3175"/>
      <c r="AW3175"/>
      <c r="AX3175"/>
      <c r="AY3175"/>
      <c r="AZ3175"/>
      <c r="BA3175">
        <v>4.96</v>
      </c>
      <c r="BB3175">
        <v>3.9</v>
      </c>
      <c r="BC3175">
        <v>3.65</v>
      </c>
      <c r="BD3175">
        <v>3.9</v>
      </c>
      <c r="BE3175"/>
      <c r="BF3175"/>
      <c r="BG3175"/>
      <c r="BH3175"/>
      <c r="BI3175"/>
      <c r="BJ3175"/>
      <c r="BK3175"/>
      <c r="BL3175"/>
      <c r="BM3175"/>
      <c r="BN3175"/>
      <c r="BO3175"/>
      <c r="BP3175"/>
      <c r="BQ3175"/>
      <c r="BR3175" t="s">
        <v>67</v>
      </c>
      <c r="BS3175"/>
      <c r="BT3175" t="s">
        <v>285</v>
      </c>
      <c r="BU3175">
        <v>2255</v>
      </c>
      <c r="BV3175" t="s">
        <v>60</v>
      </c>
      <c r="BW3175" t="s">
        <v>285</v>
      </c>
      <c r="BX3175" s="2"/>
      <c r="BY3175" s="2"/>
      <c r="BZ3175" s="2"/>
    </row>
    <row r="3176" spans="1:78" s="11" customFormat="1" x14ac:dyDescent="0.2">
      <c r="A3176" t="s">
        <v>1322</v>
      </c>
      <c r="B3176"/>
      <c r="C3176" t="s">
        <v>1482</v>
      </c>
      <c r="D3176" t="s">
        <v>64</v>
      </c>
      <c r="E3176" t="s">
        <v>1270</v>
      </c>
      <c r="F3176" t="s">
        <v>1324</v>
      </c>
      <c r="G3176" t="s">
        <v>1270</v>
      </c>
      <c r="H3176" t="s">
        <v>1324</v>
      </c>
      <c r="I3176"/>
      <c r="J3176"/>
      <c r="K3176"/>
      <c r="L3176" t="s">
        <v>1323</v>
      </c>
      <c r="M3176"/>
      <c r="N3176"/>
      <c r="O3176"/>
      <c r="P3176"/>
      <c r="Q3176"/>
      <c r="R3176"/>
      <c r="S3176"/>
      <c r="T3176"/>
      <c r="U3176"/>
      <c r="V3176"/>
      <c r="W3176"/>
      <c r="X3176"/>
      <c r="Y3176"/>
      <c r="Z3176"/>
      <c r="AA3176"/>
      <c r="AB3176"/>
      <c r="AC3176"/>
      <c r="AD3176"/>
      <c r="AE3176"/>
      <c r="AF3176"/>
      <c r="AG3176"/>
      <c r="AH3176"/>
      <c r="AI3176"/>
      <c r="AJ3176"/>
      <c r="AK3176"/>
      <c r="AL3176"/>
      <c r="AM3176"/>
      <c r="AN3176"/>
      <c r="AO3176"/>
      <c r="AP3176"/>
      <c r="AQ3176"/>
      <c r="AR3176"/>
      <c r="AS3176">
        <v>4.38</v>
      </c>
      <c r="AT3176"/>
      <c r="AU3176"/>
      <c r="AV3176">
        <v>2.6</v>
      </c>
      <c r="AW3176"/>
      <c r="AX3176"/>
      <c r="AY3176"/>
      <c r="AZ3176"/>
      <c r="BA3176"/>
      <c r="BB3176"/>
      <c r="BC3176"/>
      <c r="BD3176"/>
      <c r="BE3176"/>
      <c r="BF3176"/>
      <c r="BG3176"/>
      <c r="BH3176"/>
      <c r="BI3176"/>
      <c r="BJ3176"/>
      <c r="BK3176"/>
      <c r="BL3176"/>
      <c r="BM3176"/>
      <c r="BN3176"/>
      <c r="BO3176"/>
      <c r="BP3176"/>
      <c r="BQ3176"/>
      <c r="BR3176" t="s">
        <v>67</v>
      </c>
      <c r="BS3176"/>
      <c r="BT3176" t="s">
        <v>285</v>
      </c>
      <c r="BU3176">
        <v>2255</v>
      </c>
      <c r="BV3176"/>
      <c r="BW3176"/>
      <c r="BX3176" s="2"/>
      <c r="BY3176" s="2"/>
      <c r="BZ3176" s="2"/>
    </row>
    <row r="3177" spans="1:78" s="11" customFormat="1" x14ac:dyDescent="0.2">
      <c r="A3177" t="s">
        <v>1322</v>
      </c>
      <c r="B3177"/>
      <c r="C3177" t="s">
        <v>1482</v>
      </c>
      <c r="D3177" t="s">
        <v>64</v>
      </c>
      <c r="E3177" t="s">
        <v>1270</v>
      </c>
      <c r="F3177" t="s">
        <v>1324</v>
      </c>
      <c r="G3177" t="s">
        <v>1270</v>
      </c>
      <c r="H3177" t="s">
        <v>1324</v>
      </c>
      <c r="I3177"/>
      <c r="J3177"/>
      <c r="K3177"/>
      <c r="L3177" t="s">
        <v>1323</v>
      </c>
      <c r="M3177"/>
      <c r="N3177"/>
      <c r="O3177"/>
      <c r="P3177"/>
      <c r="Q3177"/>
      <c r="R3177"/>
      <c r="S3177"/>
      <c r="T3177"/>
      <c r="U3177"/>
      <c r="V3177"/>
      <c r="W3177"/>
      <c r="X3177"/>
      <c r="Y3177"/>
      <c r="Z3177"/>
      <c r="AA3177"/>
      <c r="AB3177"/>
      <c r="AC3177"/>
      <c r="AD3177"/>
      <c r="AE3177"/>
      <c r="AF3177"/>
      <c r="AG3177"/>
      <c r="AH3177"/>
      <c r="AI3177"/>
      <c r="AJ3177"/>
      <c r="AK3177"/>
      <c r="AL3177"/>
      <c r="AM3177"/>
      <c r="AN3177"/>
      <c r="AO3177"/>
      <c r="AP3177"/>
      <c r="AQ3177"/>
      <c r="AR3177"/>
      <c r="AS3177"/>
      <c r="AT3177"/>
      <c r="AU3177"/>
      <c r="AV3177"/>
      <c r="AW3177">
        <v>4.43</v>
      </c>
      <c r="AX3177">
        <v>3.08</v>
      </c>
      <c r="AY3177">
        <v>3.06</v>
      </c>
      <c r="AZ3177">
        <v>3.08</v>
      </c>
      <c r="BA3177"/>
      <c r="BB3177"/>
      <c r="BC3177"/>
      <c r="BD3177"/>
      <c r="BE3177"/>
      <c r="BF3177"/>
      <c r="BG3177"/>
      <c r="BH3177"/>
      <c r="BI3177"/>
      <c r="BJ3177"/>
      <c r="BK3177"/>
      <c r="BL3177"/>
      <c r="BM3177"/>
      <c r="BN3177"/>
      <c r="BO3177"/>
      <c r="BP3177"/>
      <c r="BQ3177"/>
      <c r="BR3177" t="s">
        <v>67</v>
      </c>
      <c r="BS3177"/>
      <c r="BT3177" t="s">
        <v>285</v>
      </c>
      <c r="BU3177">
        <v>2255</v>
      </c>
      <c r="BV3177"/>
      <c r="BW3177"/>
      <c r="BX3177" s="2"/>
      <c r="BY3177" s="2"/>
      <c r="BZ3177" s="2"/>
    </row>
    <row r="3178" spans="1:78" s="11" customFormat="1" x14ac:dyDescent="0.2">
      <c r="A3178" t="s">
        <v>1322</v>
      </c>
      <c r="B3178"/>
      <c r="C3178" t="s">
        <v>1482</v>
      </c>
      <c r="D3178" t="s">
        <v>64</v>
      </c>
      <c r="E3178" t="s">
        <v>1270</v>
      </c>
      <c r="F3178" t="s">
        <v>1324</v>
      </c>
      <c r="G3178" t="s">
        <v>1270</v>
      </c>
      <c r="H3178" t="s">
        <v>1324</v>
      </c>
      <c r="I3178"/>
      <c r="J3178"/>
      <c r="K3178"/>
      <c r="L3178" t="s">
        <v>1323</v>
      </c>
      <c r="M3178"/>
      <c r="N3178"/>
      <c r="O3178"/>
      <c r="P3178"/>
      <c r="Q3178"/>
      <c r="R3178"/>
      <c r="S3178"/>
      <c r="T3178"/>
      <c r="U3178"/>
      <c r="V3178"/>
      <c r="W3178"/>
      <c r="X3178"/>
      <c r="Y3178"/>
      <c r="Z3178"/>
      <c r="AA3178"/>
      <c r="AB3178"/>
      <c r="AC3178"/>
      <c r="AD3178"/>
      <c r="AE3178"/>
      <c r="AF3178"/>
      <c r="AG3178"/>
      <c r="AH3178"/>
      <c r="AI3178"/>
      <c r="AJ3178"/>
      <c r="AK3178"/>
      <c r="AL3178"/>
      <c r="AM3178"/>
      <c r="AN3178"/>
      <c r="AO3178"/>
      <c r="AP3178"/>
      <c r="AQ3178"/>
      <c r="AR3178"/>
      <c r="AS3178"/>
      <c r="AT3178"/>
      <c r="AU3178"/>
      <c r="AV3178"/>
      <c r="AW3178"/>
      <c r="AX3178"/>
      <c r="AY3178"/>
      <c r="AZ3178"/>
      <c r="BA3178">
        <v>4.62</v>
      </c>
      <c r="BB3178">
        <v>3.8</v>
      </c>
      <c r="BC3178">
        <v>3.43</v>
      </c>
      <c r="BD3178">
        <v>3.8</v>
      </c>
      <c r="BE3178"/>
      <c r="BF3178"/>
      <c r="BG3178"/>
      <c r="BH3178"/>
      <c r="BI3178"/>
      <c r="BJ3178"/>
      <c r="BK3178"/>
      <c r="BL3178"/>
      <c r="BM3178"/>
      <c r="BN3178"/>
      <c r="BO3178"/>
      <c r="BP3178"/>
      <c r="BQ3178"/>
      <c r="BR3178" t="s">
        <v>67</v>
      </c>
      <c r="BS3178"/>
      <c r="BT3178" t="s">
        <v>285</v>
      </c>
      <c r="BU3178">
        <v>2255</v>
      </c>
      <c r="BV3178" t="s">
        <v>60</v>
      </c>
      <c r="BW3178" s="9" t="s">
        <v>285</v>
      </c>
      <c r="BX3178" s="2"/>
      <c r="BY3178" s="2"/>
      <c r="BZ3178" s="2"/>
    </row>
    <row r="3179" spans="1:78" s="11" customFormat="1" x14ac:dyDescent="0.2">
      <c r="A3179" t="s">
        <v>1322</v>
      </c>
      <c r="B3179"/>
      <c r="C3179" t="s">
        <v>1482</v>
      </c>
      <c r="D3179" t="s">
        <v>64</v>
      </c>
      <c r="E3179" t="s">
        <v>1270</v>
      </c>
      <c r="F3179" t="s">
        <v>1324</v>
      </c>
      <c r="G3179" t="s">
        <v>1270</v>
      </c>
      <c r="H3179" t="s">
        <v>1324</v>
      </c>
      <c r="I3179"/>
      <c r="J3179"/>
      <c r="K3179"/>
      <c r="L3179" t="s">
        <v>1323</v>
      </c>
      <c r="M3179"/>
      <c r="N3179"/>
      <c r="O3179"/>
      <c r="P3179"/>
      <c r="Q3179"/>
      <c r="R3179"/>
      <c r="S3179"/>
      <c r="T3179"/>
      <c r="U3179"/>
      <c r="V3179"/>
      <c r="W3179"/>
      <c r="X3179"/>
      <c r="Y3179"/>
      <c r="Z3179"/>
      <c r="AA3179"/>
      <c r="AB3179"/>
      <c r="AC3179"/>
      <c r="AD3179"/>
      <c r="AE3179"/>
      <c r="AF3179"/>
      <c r="AG3179"/>
      <c r="AH3179"/>
      <c r="AI3179"/>
      <c r="AJ3179"/>
      <c r="AK3179"/>
      <c r="AL3179"/>
      <c r="AM3179"/>
      <c r="AN3179"/>
      <c r="AO3179"/>
      <c r="AP3179"/>
      <c r="AQ3179"/>
      <c r="AR3179"/>
      <c r="AS3179"/>
      <c r="AT3179"/>
      <c r="AU3179"/>
      <c r="AV3179"/>
      <c r="AW3179"/>
      <c r="AX3179"/>
      <c r="AY3179"/>
      <c r="AZ3179"/>
      <c r="BA3179"/>
      <c r="BB3179"/>
      <c r="BC3179"/>
      <c r="BD3179"/>
      <c r="BE3179">
        <v>5.82</v>
      </c>
      <c r="BF3179">
        <v>3.6</v>
      </c>
      <c r="BG3179">
        <v>2.88</v>
      </c>
      <c r="BH3179">
        <v>3.6</v>
      </c>
      <c r="BI3179"/>
      <c r="BJ3179"/>
      <c r="BK3179"/>
      <c r="BL3179"/>
      <c r="BM3179"/>
      <c r="BN3179"/>
      <c r="BO3179"/>
      <c r="BP3179"/>
      <c r="BQ3179"/>
      <c r="BR3179" t="s">
        <v>67</v>
      </c>
      <c r="BS3179"/>
      <c r="BT3179" t="s">
        <v>285</v>
      </c>
      <c r="BU3179">
        <v>2255</v>
      </c>
      <c r="BV3179" t="s">
        <v>60</v>
      </c>
      <c r="BW3179" s="9" t="s">
        <v>285</v>
      </c>
      <c r="BX3179" s="2"/>
      <c r="BY3179" s="2"/>
      <c r="BZ3179" s="2"/>
    </row>
    <row r="3180" spans="1:78" s="11" customFormat="1" x14ac:dyDescent="0.2">
      <c r="A3180" s="10" t="s">
        <v>1727</v>
      </c>
      <c r="B3180" s="10"/>
      <c r="C3180" s="10" t="s">
        <v>1482</v>
      </c>
      <c r="D3180" s="10" t="s">
        <v>64</v>
      </c>
      <c r="E3180" s="10" t="s">
        <v>1270</v>
      </c>
      <c r="F3180" s="10" t="s">
        <v>1324</v>
      </c>
      <c r="G3180" s="10" t="s">
        <v>1270</v>
      </c>
      <c r="H3180" s="10" t="s">
        <v>1324</v>
      </c>
      <c r="I3180" s="10"/>
      <c r="J3180" s="10"/>
      <c r="K3180" s="10"/>
      <c r="L3180" s="10"/>
      <c r="M3180" s="10"/>
      <c r="N3180" s="10"/>
      <c r="O3180" s="10"/>
      <c r="P3180" s="10"/>
      <c r="Q3180" s="10"/>
      <c r="R3180" s="10"/>
      <c r="S3180" s="10"/>
      <c r="T3180" s="10"/>
      <c r="U3180" s="10"/>
      <c r="V3180" s="10"/>
      <c r="W3180" s="10"/>
      <c r="X3180" s="10"/>
      <c r="Y3180" s="10"/>
      <c r="Z3180" s="10"/>
      <c r="AA3180" s="10"/>
      <c r="AB3180" s="10"/>
      <c r="AC3180" s="10"/>
      <c r="AD3180" s="10"/>
      <c r="AE3180" s="10"/>
      <c r="AF3180" s="10"/>
      <c r="AG3180" s="10"/>
      <c r="AH3180" s="10"/>
      <c r="AI3180" s="10"/>
      <c r="AJ3180" s="10"/>
      <c r="AK3180" s="10"/>
      <c r="AL3180" s="10"/>
      <c r="AM3180" s="10"/>
      <c r="AN3180" s="10"/>
      <c r="AO3180" s="10"/>
      <c r="AP3180" s="10"/>
      <c r="AQ3180" s="10"/>
      <c r="AR3180" s="10"/>
      <c r="AS3180" s="10"/>
      <c r="AT3180" s="10"/>
      <c r="AU3180" s="10"/>
      <c r="AV3180" s="10"/>
      <c r="AW3180" s="10"/>
      <c r="AX3180" s="10"/>
      <c r="AY3180" s="10"/>
      <c r="AZ3180" s="10"/>
      <c r="BA3180" s="10"/>
      <c r="BB3180" s="10"/>
      <c r="BC3180" s="10"/>
      <c r="BD3180" s="10"/>
      <c r="BE3180" s="10"/>
      <c r="BF3180" s="10"/>
      <c r="BG3180" s="10"/>
      <c r="BH3180" s="10"/>
      <c r="BI3180" s="10"/>
      <c r="BJ3180" s="10"/>
      <c r="BK3180" s="10"/>
      <c r="BL3180" s="10"/>
      <c r="BM3180" s="10"/>
      <c r="BN3180" s="10"/>
      <c r="BO3180" s="10"/>
      <c r="BP3180" s="10"/>
      <c r="BQ3180" s="10"/>
      <c r="BR3180" s="10" t="s">
        <v>67</v>
      </c>
      <c r="BS3180" s="12">
        <v>44812</v>
      </c>
      <c r="BT3180" s="10" t="s">
        <v>1701</v>
      </c>
      <c r="BU3180" s="10">
        <v>1420</v>
      </c>
      <c r="BV3180" s="10" t="s">
        <v>60</v>
      </c>
      <c r="BW3180" s="10" t="s">
        <v>1701</v>
      </c>
      <c r="BX3180" s="2"/>
      <c r="BY3180" s="2"/>
      <c r="BZ3180" s="2"/>
    </row>
    <row r="3181" spans="1:78" s="19" customFormat="1" x14ac:dyDescent="0.2">
      <c r="A3181" t="s">
        <v>1723</v>
      </c>
      <c r="B3181"/>
      <c r="C3181" t="s">
        <v>1482</v>
      </c>
      <c r="D3181" t="s">
        <v>64</v>
      </c>
      <c r="E3181" t="s">
        <v>1270</v>
      </c>
      <c r="F3181" t="s">
        <v>1324</v>
      </c>
      <c r="G3181" t="s">
        <v>1270</v>
      </c>
      <c r="H3181" t="s">
        <v>1324</v>
      </c>
      <c r="I3181"/>
      <c r="J3181"/>
      <c r="K3181"/>
      <c r="L3181" t="s">
        <v>1704</v>
      </c>
      <c r="M3181"/>
      <c r="N3181"/>
      <c r="O3181"/>
      <c r="P3181"/>
      <c r="Q3181"/>
      <c r="R3181"/>
      <c r="S3181"/>
      <c r="T3181"/>
      <c r="U3181"/>
      <c r="V3181"/>
      <c r="W3181"/>
      <c r="X3181"/>
      <c r="Y3181"/>
      <c r="Z3181"/>
      <c r="AA3181"/>
      <c r="AB3181"/>
      <c r="AC3181"/>
      <c r="AD3181"/>
      <c r="AE3181"/>
      <c r="AF3181"/>
      <c r="AG3181"/>
      <c r="AH3181"/>
      <c r="AI3181"/>
      <c r="AJ3181"/>
      <c r="AK3181"/>
      <c r="AL3181"/>
      <c r="AM3181"/>
      <c r="AN3181"/>
      <c r="AO3181"/>
      <c r="AP3181"/>
      <c r="AQ3181"/>
      <c r="AR3181"/>
      <c r="AS3181"/>
      <c r="AT3181"/>
      <c r="AU3181"/>
      <c r="AV3181"/>
      <c r="AW3181"/>
      <c r="AX3181"/>
      <c r="AY3181"/>
      <c r="AZ3181"/>
      <c r="BA3181">
        <v>5.55</v>
      </c>
      <c r="BB3181">
        <v>3.9529999999999998</v>
      </c>
      <c r="BC3181">
        <v>4</v>
      </c>
      <c r="BD3181">
        <v>4</v>
      </c>
      <c r="BE3181"/>
      <c r="BF3181"/>
      <c r="BG3181"/>
      <c r="BH3181"/>
      <c r="BI3181"/>
      <c r="BJ3181"/>
      <c r="BK3181"/>
      <c r="BL3181"/>
      <c r="BM3181"/>
      <c r="BN3181"/>
      <c r="BO3181"/>
      <c r="BP3181"/>
      <c r="BQ3181" t="s">
        <v>1724</v>
      </c>
      <c r="BR3181" s="1" t="s">
        <v>67</v>
      </c>
      <c r="BS3181" s="1">
        <v>44812</v>
      </c>
      <c r="BT3181" t="s">
        <v>1701</v>
      </c>
      <c r="BU3181">
        <v>1420</v>
      </c>
      <c r="BV3181" t="s">
        <v>60</v>
      </c>
      <c r="BW3181" t="s">
        <v>1701</v>
      </c>
      <c r="BX3181" s="2"/>
      <c r="BY3181" s="2"/>
      <c r="BZ3181" s="2"/>
    </row>
    <row r="3182" spans="1:78" s="19" customFormat="1" x14ac:dyDescent="0.2">
      <c r="A3182" s="11" t="s">
        <v>1700</v>
      </c>
      <c r="B3182" s="11"/>
      <c r="C3182" s="11" t="s">
        <v>1482</v>
      </c>
      <c r="D3182" s="11" t="s">
        <v>64</v>
      </c>
      <c r="E3182" s="11" t="s">
        <v>1270</v>
      </c>
      <c r="F3182" s="11" t="s">
        <v>1325</v>
      </c>
      <c r="G3182" s="11" t="s">
        <v>1270</v>
      </c>
      <c r="H3182" s="11" t="s">
        <v>1325</v>
      </c>
      <c r="I3182" s="11"/>
      <c r="J3182" s="11"/>
      <c r="K3182" s="11"/>
      <c r="L3182" s="11"/>
      <c r="M3182" s="11"/>
      <c r="N3182" s="11"/>
      <c r="O3182" s="11"/>
      <c r="P3182" s="11"/>
      <c r="Q3182" s="11"/>
      <c r="R3182" s="11"/>
      <c r="S3182" s="11"/>
      <c r="T3182" s="11"/>
      <c r="U3182" s="11"/>
      <c r="V3182" s="11"/>
      <c r="W3182" s="11"/>
      <c r="X3182" s="11"/>
      <c r="Y3182" s="11"/>
      <c r="Z3182" s="11"/>
      <c r="AA3182" s="11"/>
      <c r="AB3182" s="11"/>
      <c r="AC3182" s="11"/>
      <c r="AD3182" s="11"/>
      <c r="AE3182" s="11"/>
      <c r="AF3182" s="11"/>
      <c r="AG3182" s="11"/>
      <c r="AH3182" s="11"/>
      <c r="AI3182" s="11"/>
      <c r="AJ3182" s="11"/>
      <c r="AK3182" s="11"/>
      <c r="AL3182" s="11"/>
      <c r="AM3182" s="11"/>
      <c r="AN3182" s="11"/>
      <c r="AO3182" s="11"/>
      <c r="AP3182" s="11"/>
      <c r="AQ3182" s="11"/>
      <c r="AR3182" s="11"/>
      <c r="AS3182" s="11"/>
      <c r="AT3182" s="11"/>
      <c r="AU3182" s="11"/>
      <c r="AV3182" s="11"/>
      <c r="AW3182" s="11"/>
      <c r="AX3182" s="11"/>
      <c r="AY3182" s="11"/>
      <c r="AZ3182" s="11"/>
      <c r="BA3182" s="11"/>
      <c r="BB3182" s="11"/>
      <c r="BC3182" s="11"/>
      <c r="BD3182" s="11"/>
      <c r="BE3182" s="11"/>
      <c r="BF3182" s="11"/>
      <c r="BG3182" s="11"/>
      <c r="BH3182" s="11"/>
      <c r="BI3182" s="11"/>
      <c r="BJ3182" s="11"/>
      <c r="BK3182" s="11"/>
      <c r="BL3182" s="11"/>
      <c r="BM3182" s="11"/>
      <c r="BN3182" s="11"/>
      <c r="BO3182" s="11"/>
      <c r="BP3182" s="11"/>
      <c r="BQ3182" s="11"/>
      <c r="BR3182" s="11"/>
      <c r="BS3182" s="11"/>
      <c r="BT3182" s="11"/>
      <c r="BU3182" s="11"/>
      <c r="BV3182" s="11"/>
      <c r="BW3182" s="11"/>
      <c r="BX3182" s="2"/>
      <c r="BY3182" s="2"/>
      <c r="BZ3182" s="2"/>
    </row>
    <row r="3183" spans="1:78" s="19" customFormat="1" x14ac:dyDescent="0.2">
      <c r="A3183" t="s">
        <v>1326</v>
      </c>
      <c r="B3183" t="s">
        <v>2155</v>
      </c>
      <c r="C3183" t="s">
        <v>1482</v>
      </c>
      <c r="D3183" t="s">
        <v>64</v>
      </c>
      <c r="E3183" t="s">
        <v>1270</v>
      </c>
      <c r="F3183" t="s">
        <v>1325</v>
      </c>
      <c r="G3183" t="s">
        <v>1270</v>
      </c>
      <c r="H3183" t="s">
        <v>1325</v>
      </c>
      <c r="I3183"/>
      <c r="J3183"/>
      <c r="K3183"/>
      <c r="L3183"/>
      <c r="M3183"/>
      <c r="N3183"/>
      <c r="O3183"/>
      <c r="P3183"/>
      <c r="Q3183"/>
      <c r="R3183"/>
      <c r="S3183"/>
      <c r="T3183"/>
      <c r="U3183"/>
      <c r="V3183"/>
      <c r="W3183"/>
      <c r="X3183"/>
      <c r="Y3183"/>
      <c r="Z3183"/>
      <c r="AA3183"/>
      <c r="AB3183"/>
      <c r="AC3183"/>
      <c r="AD3183"/>
      <c r="AE3183"/>
      <c r="AF3183"/>
      <c r="AG3183"/>
      <c r="AH3183"/>
      <c r="AI3183"/>
      <c r="AJ3183"/>
      <c r="AK3183"/>
      <c r="AL3183"/>
      <c r="AM3183"/>
      <c r="AN3183"/>
      <c r="AO3183"/>
      <c r="AP3183"/>
      <c r="AQ3183"/>
      <c r="AR3183"/>
      <c r="AS3183"/>
      <c r="AT3183"/>
      <c r="AU3183"/>
      <c r="AV3183"/>
      <c r="AW3183"/>
      <c r="AX3183"/>
      <c r="AY3183"/>
      <c r="AZ3183"/>
      <c r="BA3183">
        <v>3.6</v>
      </c>
      <c r="BB3183">
        <v>2.8</v>
      </c>
      <c r="BC3183">
        <v>2.8</v>
      </c>
      <c r="BD3183">
        <v>2.8</v>
      </c>
      <c r="BE3183"/>
      <c r="BF3183"/>
      <c r="BG3183"/>
      <c r="BH3183"/>
      <c r="BI3183"/>
      <c r="BJ3183"/>
      <c r="BK3183"/>
      <c r="BL3183"/>
      <c r="BM3183"/>
      <c r="BN3183"/>
      <c r="BO3183"/>
      <c r="BP3183"/>
      <c r="BQ3183" t="s">
        <v>1327</v>
      </c>
      <c r="BR3183" t="s">
        <v>67</v>
      </c>
      <c r="BS3183" s="1">
        <v>44819</v>
      </c>
      <c r="BT3183" t="s">
        <v>59</v>
      </c>
      <c r="BU3183">
        <v>3485</v>
      </c>
      <c r="BV3183" t="s">
        <v>69</v>
      </c>
      <c r="BW3183" t="s">
        <v>59</v>
      </c>
      <c r="BX3183" s="2"/>
      <c r="BY3183" s="2"/>
      <c r="BZ3183" s="2"/>
    </row>
    <row r="3184" spans="1:78" s="19" customFormat="1" x14ac:dyDescent="0.2">
      <c r="A3184" t="s">
        <v>1725</v>
      </c>
      <c r="B3184"/>
      <c r="C3184" t="s">
        <v>1482</v>
      </c>
      <c r="D3184" t="s">
        <v>64</v>
      </c>
      <c r="E3184" t="s">
        <v>1270</v>
      </c>
      <c r="F3184" t="s">
        <v>1325</v>
      </c>
      <c r="G3184" t="s">
        <v>1270</v>
      </c>
      <c r="H3184" t="s">
        <v>1325</v>
      </c>
      <c r="I3184"/>
      <c r="J3184"/>
      <c r="K3184"/>
      <c r="L3184" t="s">
        <v>1715</v>
      </c>
      <c r="M3184"/>
      <c r="N3184"/>
      <c r="O3184"/>
      <c r="P3184"/>
      <c r="Q3184"/>
      <c r="R3184"/>
      <c r="S3184"/>
      <c r="T3184"/>
      <c r="U3184"/>
      <c r="V3184"/>
      <c r="W3184"/>
      <c r="X3184"/>
      <c r="Y3184"/>
      <c r="Z3184"/>
      <c r="AA3184"/>
      <c r="AB3184"/>
      <c r="AC3184"/>
      <c r="AD3184"/>
      <c r="AE3184"/>
      <c r="AF3184"/>
      <c r="AG3184"/>
      <c r="AH3184"/>
      <c r="AI3184"/>
      <c r="AJ3184"/>
      <c r="AK3184"/>
      <c r="AL3184"/>
      <c r="AM3184"/>
      <c r="AN3184"/>
      <c r="AO3184"/>
      <c r="AP3184"/>
      <c r="AQ3184"/>
      <c r="AR3184"/>
      <c r="AS3184"/>
      <c r="AT3184"/>
      <c r="AU3184"/>
      <c r="AV3184"/>
      <c r="AW3184"/>
      <c r="AX3184"/>
      <c r="AY3184"/>
      <c r="AZ3184"/>
      <c r="BA3184">
        <v>3.6619999999999999</v>
      </c>
      <c r="BB3184">
        <v>2.66</v>
      </c>
      <c r="BC3184">
        <v>2.73</v>
      </c>
      <c r="BD3184">
        <v>2.73</v>
      </c>
      <c r="BE3184"/>
      <c r="BF3184"/>
      <c r="BG3184"/>
      <c r="BH3184"/>
      <c r="BI3184"/>
      <c r="BJ3184"/>
      <c r="BK3184"/>
      <c r="BL3184"/>
      <c r="BM3184"/>
      <c r="BN3184"/>
      <c r="BO3184"/>
      <c r="BP3184"/>
      <c r="BQ3184"/>
      <c r="BR3184" t="s">
        <v>67</v>
      </c>
      <c r="BS3184" s="1">
        <v>44812</v>
      </c>
      <c r="BT3184" t="s">
        <v>1701</v>
      </c>
      <c r="BU3184">
        <v>1420</v>
      </c>
      <c r="BV3184" t="s">
        <v>60</v>
      </c>
      <c r="BW3184" t="s">
        <v>1701</v>
      </c>
      <c r="BX3184" s="2"/>
      <c r="BY3184" s="2"/>
      <c r="BZ3184" s="2"/>
    </row>
    <row r="3185" spans="1:78" s="11" customFormat="1" x14ac:dyDescent="0.2">
      <c r="A3185" s="11" t="s">
        <v>1700</v>
      </c>
      <c r="C3185" s="11" t="s">
        <v>1482</v>
      </c>
      <c r="D3185" s="11" t="s">
        <v>64</v>
      </c>
      <c r="E3185" s="11" t="s">
        <v>1270</v>
      </c>
      <c r="G3185" s="11" t="s">
        <v>1270</v>
      </c>
      <c r="BX3185" s="2"/>
      <c r="BY3185" s="2"/>
      <c r="BZ3185" s="2"/>
    </row>
    <row r="3186" spans="1:78" s="11" customFormat="1" x14ac:dyDescent="0.2">
      <c r="A3186" t="s">
        <v>1338</v>
      </c>
      <c r="B3186"/>
      <c r="C3186" t="s">
        <v>1482</v>
      </c>
      <c r="D3186" t="s">
        <v>64</v>
      </c>
      <c r="E3186" t="s">
        <v>1328</v>
      </c>
      <c r="F3186" t="s">
        <v>1329</v>
      </c>
      <c r="G3186" t="s">
        <v>1328</v>
      </c>
      <c r="H3186" t="s">
        <v>1339</v>
      </c>
      <c r="I3186"/>
      <c r="J3186"/>
      <c r="K3186"/>
      <c r="L3186"/>
      <c r="M3186"/>
      <c r="N3186"/>
      <c r="O3186"/>
      <c r="P3186"/>
      <c r="Q3186"/>
      <c r="R3186"/>
      <c r="S3186"/>
      <c r="T3186"/>
      <c r="U3186"/>
      <c r="V3186"/>
      <c r="W3186"/>
      <c r="X3186"/>
      <c r="Y3186"/>
      <c r="Z3186"/>
      <c r="AA3186"/>
      <c r="AB3186"/>
      <c r="AC3186"/>
      <c r="AD3186"/>
      <c r="AE3186"/>
      <c r="AF3186"/>
      <c r="AG3186"/>
      <c r="AH3186"/>
      <c r="AI3186"/>
      <c r="AJ3186"/>
      <c r="AK3186"/>
      <c r="AL3186"/>
      <c r="AM3186"/>
      <c r="AN3186"/>
      <c r="AO3186"/>
      <c r="AP3186"/>
      <c r="AQ3186"/>
      <c r="AR3186"/>
      <c r="AS3186">
        <v>2.76</v>
      </c>
      <c r="AT3186"/>
      <c r="AU3186"/>
      <c r="AV3186">
        <v>2.02</v>
      </c>
      <c r="AW3186">
        <v>3.07</v>
      </c>
      <c r="AX3186">
        <v>2.27</v>
      </c>
      <c r="AY3186">
        <v>2.41</v>
      </c>
      <c r="AZ3186">
        <v>2.41</v>
      </c>
      <c r="BA3186">
        <v>3.51</v>
      </c>
      <c r="BB3186">
        <v>2.8</v>
      </c>
      <c r="BC3186">
        <v>2.71</v>
      </c>
      <c r="BD3186">
        <v>2.8</v>
      </c>
      <c r="BE3186">
        <v>4.3600000000000003</v>
      </c>
      <c r="BF3186">
        <v>2.4700000000000002</v>
      </c>
      <c r="BG3186">
        <v>2.15</v>
      </c>
      <c r="BH3186">
        <v>2.4700000000000002</v>
      </c>
      <c r="BI3186"/>
      <c r="BJ3186"/>
      <c r="BK3186"/>
      <c r="BL3186"/>
      <c r="BM3186"/>
      <c r="BN3186"/>
      <c r="BO3186"/>
      <c r="BP3186"/>
      <c r="BQ3186"/>
      <c r="BR3186" t="s">
        <v>67</v>
      </c>
      <c r="BS3186" s="1">
        <v>44799</v>
      </c>
      <c r="BT3186" t="s">
        <v>1067</v>
      </c>
      <c r="BU3186">
        <v>56876</v>
      </c>
      <c r="BV3186" t="s">
        <v>60</v>
      </c>
      <c r="BW3186"/>
      <c r="BX3186" s="2"/>
      <c r="BY3186" s="2"/>
      <c r="BZ3186" s="2"/>
    </row>
    <row r="3187" spans="1:78" s="11" customFormat="1" x14ac:dyDescent="0.2">
      <c r="A3187" s="11" t="s">
        <v>1700</v>
      </c>
      <c r="C3187" s="11" t="s">
        <v>1482</v>
      </c>
      <c r="D3187" s="11" t="s">
        <v>64</v>
      </c>
      <c r="E3187" s="11" t="s">
        <v>1328</v>
      </c>
      <c r="F3187" s="11" t="s">
        <v>1329</v>
      </c>
      <c r="G3187" s="11" t="s">
        <v>1328</v>
      </c>
      <c r="H3187" s="11" t="s">
        <v>1329</v>
      </c>
      <c r="BX3187" s="2"/>
      <c r="BY3187" s="2"/>
      <c r="BZ3187" s="2"/>
    </row>
    <row r="3188" spans="1:78" s="11" customFormat="1" x14ac:dyDescent="0.2">
      <c r="A3188" t="s">
        <v>94</v>
      </c>
      <c r="B3188"/>
      <c r="C3188" t="s">
        <v>1482</v>
      </c>
      <c r="D3188" t="s">
        <v>64</v>
      </c>
      <c r="E3188" t="s">
        <v>1328</v>
      </c>
      <c r="F3188" t="s">
        <v>1329</v>
      </c>
      <c r="G3188" t="s">
        <v>1328</v>
      </c>
      <c r="H3188" t="s">
        <v>1329</v>
      </c>
      <c r="I3188"/>
      <c r="J3188"/>
      <c r="K3188"/>
      <c r="L3188"/>
      <c r="M3188"/>
      <c r="N3188"/>
      <c r="O3188"/>
      <c r="P3188"/>
      <c r="Q3188"/>
      <c r="R3188"/>
      <c r="S3188"/>
      <c r="T3188"/>
      <c r="U3188"/>
      <c r="V3188"/>
      <c r="W3188"/>
      <c r="X3188"/>
      <c r="Y3188"/>
      <c r="Z3188"/>
      <c r="AA3188"/>
      <c r="AB3188"/>
      <c r="AC3188"/>
      <c r="AD3188"/>
      <c r="AE3188"/>
      <c r="AF3188"/>
      <c r="AG3188"/>
      <c r="AH3188"/>
      <c r="AI3188"/>
      <c r="AJ3188"/>
      <c r="AK3188"/>
      <c r="AL3188"/>
      <c r="AM3188"/>
      <c r="AN3188"/>
      <c r="AO3188"/>
      <c r="AP3188"/>
      <c r="AQ3188"/>
      <c r="AR3188"/>
      <c r="AS3188">
        <v>2.56</v>
      </c>
      <c r="AT3188"/>
      <c r="AU3188"/>
      <c r="AV3188">
        <v>1.78</v>
      </c>
      <c r="AW3188">
        <v>3</v>
      </c>
      <c r="AX3188">
        <v>2.21</v>
      </c>
      <c r="AY3188">
        <v>2.3199999999999998</v>
      </c>
      <c r="AZ3188">
        <v>2.3199999999999998</v>
      </c>
      <c r="BA3188">
        <v>3.31</v>
      </c>
      <c r="BB3188">
        <v>2.64</v>
      </c>
      <c r="BC3188">
        <v>2.56</v>
      </c>
      <c r="BD3188">
        <v>2.64</v>
      </c>
      <c r="BE3188">
        <v>4</v>
      </c>
      <c r="BF3188">
        <v>2.31</v>
      </c>
      <c r="BG3188">
        <v>2</v>
      </c>
      <c r="BH3188">
        <v>2.31</v>
      </c>
      <c r="BI3188"/>
      <c r="BJ3188"/>
      <c r="BK3188"/>
      <c r="BL3188"/>
      <c r="BM3188"/>
      <c r="BN3188"/>
      <c r="BO3188"/>
      <c r="BP3188"/>
      <c r="BQ3188"/>
      <c r="BR3188" t="s">
        <v>67</v>
      </c>
      <c r="BS3188" s="1">
        <v>44799</v>
      </c>
      <c r="BT3188" t="s">
        <v>1067</v>
      </c>
      <c r="BU3188">
        <v>56876</v>
      </c>
      <c r="BV3188"/>
      <c r="BW3188"/>
      <c r="BX3188" s="2"/>
      <c r="BY3188" s="2"/>
      <c r="BZ3188" s="2"/>
    </row>
    <row r="3189" spans="1:78" s="11" customFormat="1" x14ac:dyDescent="0.2">
      <c r="A3189" t="s">
        <v>1330</v>
      </c>
      <c r="B3189"/>
      <c r="C3189" t="s">
        <v>1482</v>
      </c>
      <c r="D3189" t="s">
        <v>64</v>
      </c>
      <c r="E3189" t="s">
        <v>1328</v>
      </c>
      <c r="F3189" t="s">
        <v>1329</v>
      </c>
      <c r="G3189" t="s">
        <v>1328</v>
      </c>
      <c r="H3189" t="s">
        <v>1329</v>
      </c>
      <c r="I3189"/>
      <c r="J3189"/>
      <c r="K3189"/>
      <c r="L3189"/>
      <c r="M3189"/>
      <c r="N3189"/>
      <c r="O3189"/>
      <c r="P3189"/>
      <c r="Q3189"/>
      <c r="R3189"/>
      <c r="S3189"/>
      <c r="T3189"/>
      <c r="U3189"/>
      <c r="V3189"/>
      <c r="W3189"/>
      <c r="X3189"/>
      <c r="Y3189"/>
      <c r="Z3189"/>
      <c r="AA3189"/>
      <c r="AB3189"/>
      <c r="AC3189"/>
      <c r="AD3189"/>
      <c r="AE3189"/>
      <c r="AF3189"/>
      <c r="AG3189"/>
      <c r="AH3189"/>
      <c r="AI3189"/>
      <c r="AJ3189"/>
      <c r="AK3189"/>
      <c r="AL3189"/>
      <c r="AM3189"/>
      <c r="AN3189"/>
      <c r="AO3189"/>
      <c r="AP3189"/>
      <c r="AQ3189"/>
      <c r="AR3189"/>
      <c r="AS3189"/>
      <c r="AT3189"/>
      <c r="AU3189"/>
      <c r="AV3189"/>
      <c r="AW3189"/>
      <c r="AX3189"/>
      <c r="AY3189"/>
      <c r="AZ3189"/>
      <c r="BA3189">
        <v>3.26</v>
      </c>
      <c r="BB3189">
        <v>2.64</v>
      </c>
      <c r="BC3189">
        <v>2.6</v>
      </c>
      <c r="BD3189">
        <v>2.64</v>
      </c>
      <c r="BE3189">
        <v>3.69</v>
      </c>
      <c r="BF3189">
        <v>2.15</v>
      </c>
      <c r="BG3189">
        <v>1.72</v>
      </c>
      <c r="BH3189">
        <v>2.15</v>
      </c>
      <c r="BI3189"/>
      <c r="BJ3189"/>
      <c r="BK3189"/>
      <c r="BL3189"/>
      <c r="BM3189"/>
      <c r="BN3189"/>
      <c r="BO3189"/>
      <c r="BP3189"/>
      <c r="BQ3189"/>
      <c r="BR3189" t="s">
        <v>67</v>
      </c>
      <c r="BS3189" s="1">
        <v>44799</v>
      </c>
      <c r="BT3189" t="s">
        <v>1067</v>
      </c>
      <c r="BU3189">
        <v>56876</v>
      </c>
      <c r="BV3189"/>
      <c r="BW3189"/>
      <c r="BX3189" s="2"/>
      <c r="BY3189" s="2"/>
      <c r="BZ3189" s="2"/>
    </row>
    <row r="3190" spans="1:78" s="11" customFormat="1" x14ac:dyDescent="0.2">
      <c r="A3190" t="s">
        <v>1331</v>
      </c>
      <c r="B3190"/>
      <c r="C3190" t="s">
        <v>1482</v>
      </c>
      <c r="D3190" t="s">
        <v>64</v>
      </c>
      <c r="E3190" t="s">
        <v>1328</v>
      </c>
      <c r="F3190" t="s">
        <v>1329</v>
      </c>
      <c r="G3190" t="s">
        <v>1328</v>
      </c>
      <c r="H3190" t="s">
        <v>1329</v>
      </c>
      <c r="I3190"/>
      <c r="J3190"/>
      <c r="K3190"/>
      <c r="L3190"/>
      <c r="M3190"/>
      <c r="N3190"/>
      <c r="O3190"/>
      <c r="P3190"/>
      <c r="Q3190"/>
      <c r="R3190"/>
      <c r="S3190"/>
      <c r="T3190"/>
      <c r="U3190"/>
      <c r="V3190"/>
      <c r="W3190"/>
      <c r="X3190"/>
      <c r="Y3190"/>
      <c r="Z3190"/>
      <c r="AA3190"/>
      <c r="AB3190"/>
      <c r="AC3190"/>
      <c r="AD3190"/>
      <c r="AE3190"/>
      <c r="AF3190"/>
      <c r="AG3190"/>
      <c r="AH3190"/>
      <c r="AI3190"/>
      <c r="AJ3190"/>
      <c r="AK3190"/>
      <c r="AL3190"/>
      <c r="AM3190"/>
      <c r="AN3190"/>
      <c r="AO3190"/>
      <c r="AP3190"/>
      <c r="AQ3190"/>
      <c r="AR3190"/>
      <c r="AS3190"/>
      <c r="AT3190"/>
      <c r="AU3190"/>
      <c r="AV3190"/>
      <c r="AW3190"/>
      <c r="AX3190"/>
      <c r="AY3190"/>
      <c r="AZ3190"/>
      <c r="BA3190">
        <v>3.56</v>
      </c>
      <c r="BB3190">
        <v>2.59</v>
      </c>
      <c r="BC3190">
        <v>2.41</v>
      </c>
      <c r="BD3190">
        <v>2.59</v>
      </c>
      <c r="BE3190"/>
      <c r="BF3190"/>
      <c r="BG3190"/>
      <c r="BH3190"/>
      <c r="BI3190"/>
      <c r="BJ3190"/>
      <c r="BK3190"/>
      <c r="BL3190"/>
      <c r="BM3190"/>
      <c r="BN3190"/>
      <c r="BO3190"/>
      <c r="BP3190"/>
      <c r="BQ3190"/>
      <c r="BR3190" t="s">
        <v>67</v>
      </c>
      <c r="BS3190" s="1">
        <v>44799</v>
      </c>
      <c r="BT3190" t="s">
        <v>1067</v>
      </c>
      <c r="BU3190">
        <v>56876</v>
      </c>
      <c r="BV3190"/>
      <c r="BW3190"/>
      <c r="BX3190" s="2"/>
      <c r="BY3190" s="2"/>
      <c r="BZ3190" s="2"/>
    </row>
    <row r="3191" spans="1:78" s="11" customFormat="1" x14ac:dyDescent="0.2">
      <c r="A3191" t="s">
        <v>1332</v>
      </c>
      <c r="B3191"/>
      <c r="C3191" t="s">
        <v>1482</v>
      </c>
      <c r="D3191" t="s">
        <v>64</v>
      </c>
      <c r="E3191" t="s">
        <v>1328</v>
      </c>
      <c r="F3191" t="s">
        <v>1329</v>
      </c>
      <c r="G3191" t="s">
        <v>1328</v>
      </c>
      <c r="H3191" t="s">
        <v>1329</v>
      </c>
      <c r="I3191"/>
      <c r="J3191"/>
      <c r="K3191"/>
      <c r="L3191"/>
      <c r="M3191"/>
      <c r="N3191"/>
      <c r="O3191"/>
      <c r="P3191"/>
      <c r="Q3191"/>
      <c r="R3191"/>
      <c r="S3191"/>
      <c r="T3191"/>
      <c r="U3191"/>
      <c r="V3191"/>
      <c r="W3191"/>
      <c r="X3191"/>
      <c r="Y3191"/>
      <c r="Z3191"/>
      <c r="AA3191"/>
      <c r="AB3191"/>
      <c r="AC3191"/>
      <c r="AD3191"/>
      <c r="AE3191"/>
      <c r="AF3191"/>
      <c r="AG3191"/>
      <c r="AH3191"/>
      <c r="AI3191"/>
      <c r="AJ3191"/>
      <c r="AK3191"/>
      <c r="AL3191"/>
      <c r="AM3191"/>
      <c r="AN3191"/>
      <c r="AO3191"/>
      <c r="AP3191"/>
      <c r="AQ3191"/>
      <c r="AR3191"/>
      <c r="AS3191"/>
      <c r="AT3191"/>
      <c r="AU3191"/>
      <c r="AV3191"/>
      <c r="AW3191">
        <v>3.02</v>
      </c>
      <c r="AX3191">
        <v>2.1800000000000002</v>
      </c>
      <c r="AY3191">
        <v>2.4</v>
      </c>
      <c r="AZ3191">
        <v>2.4</v>
      </c>
      <c r="BA3191">
        <v>3.14</v>
      </c>
      <c r="BB3191">
        <v>2.54</v>
      </c>
      <c r="BC3191">
        <v>2.57</v>
      </c>
      <c r="BD3191">
        <v>2.57</v>
      </c>
      <c r="BE3191">
        <v>3.92</v>
      </c>
      <c r="BF3191">
        <v>2.29</v>
      </c>
      <c r="BG3191">
        <v>1.94</v>
      </c>
      <c r="BH3191">
        <v>2.29</v>
      </c>
      <c r="BI3191"/>
      <c r="BJ3191"/>
      <c r="BK3191"/>
      <c r="BL3191"/>
      <c r="BM3191"/>
      <c r="BN3191"/>
      <c r="BO3191"/>
      <c r="BP3191"/>
      <c r="BQ3191"/>
      <c r="BR3191" t="s">
        <v>67</v>
      </c>
      <c r="BS3191" s="1">
        <v>44799</v>
      </c>
      <c r="BT3191" t="s">
        <v>1067</v>
      </c>
      <c r="BU3191">
        <v>56876</v>
      </c>
      <c r="BV3191"/>
      <c r="BW3191"/>
      <c r="BX3191" s="2"/>
      <c r="BY3191" s="2"/>
      <c r="BZ3191" s="2"/>
    </row>
    <row r="3192" spans="1:78" s="11" customFormat="1" x14ac:dyDescent="0.2">
      <c r="A3192" t="s">
        <v>1333</v>
      </c>
      <c r="B3192"/>
      <c r="C3192" t="s">
        <v>1482</v>
      </c>
      <c r="D3192" t="s">
        <v>64</v>
      </c>
      <c r="E3192" t="s">
        <v>1328</v>
      </c>
      <c r="F3192" t="s">
        <v>1329</v>
      </c>
      <c r="G3192" t="s">
        <v>1328</v>
      </c>
      <c r="H3192" t="s">
        <v>1329</v>
      </c>
      <c r="I3192"/>
      <c r="J3192"/>
      <c r="K3192"/>
      <c r="L3192"/>
      <c r="M3192"/>
      <c r="N3192"/>
      <c r="O3192"/>
      <c r="P3192"/>
      <c r="Q3192"/>
      <c r="R3192"/>
      <c r="S3192"/>
      <c r="T3192"/>
      <c r="U3192"/>
      <c r="V3192"/>
      <c r="W3192"/>
      <c r="X3192"/>
      <c r="Y3192"/>
      <c r="Z3192"/>
      <c r="AA3192"/>
      <c r="AB3192"/>
      <c r="AC3192"/>
      <c r="AD3192"/>
      <c r="AE3192"/>
      <c r="AF3192"/>
      <c r="AG3192"/>
      <c r="AH3192"/>
      <c r="AI3192"/>
      <c r="AJ3192"/>
      <c r="AK3192"/>
      <c r="AL3192"/>
      <c r="AM3192"/>
      <c r="AN3192"/>
      <c r="AO3192"/>
      <c r="AP3192"/>
      <c r="AQ3192"/>
      <c r="AR3192"/>
      <c r="AS3192">
        <v>2.52</v>
      </c>
      <c r="AT3192"/>
      <c r="AU3192"/>
      <c r="AV3192">
        <v>1.86</v>
      </c>
      <c r="AW3192">
        <v>3.1</v>
      </c>
      <c r="AX3192">
        <v>2.12</v>
      </c>
      <c r="AY3192">
        <v>2.19</v>
      </c>
      <c r="AZ3192">
        <v>2.19</v>
      </c>
      <c r="BA3192">
        <v>3.21</v>
      </c>
      <c r="BB3192">
        <v>2.64</v>
      </c>
      <c r="BC3192">
        <v>2.6</v>
      </c>
      <c r="BD3192">
        <v>2.64</v>
      </c>
      <c r="BE3192"/>
      <c r="BF3192"/>
      <c r="BG3192"/>
      <c r="BH3192"/>
      <c r="BI3192"/>
      <c r="BJ3192"/>
      <c r="BK3192"/>
      <c r="BL3192"/>
      <c r="BM3192"/>
      <c r="BN3192"/>
      <c r="BO3192"/>
      <c r="BP3192"/>
      <c r="BQ3192"/>
      <c r="BR3192" t="s">
        <v>67</v>
      </c>
      <c r="BS3192" s="1">
        <v>44799</v>
      </c>
      <c r="BT3192" t="s">
        <v>1067</v>
      </c>
      <c r="BU3192">
        <v>56876</v>
      </c>
      <c r="BV3192"/>
      <c r="BW3192"/>
      <c r="BX3192" s="2"/>
      <c r="BY3192" s="2"/>
      <c r="BZ3192" s="2"/>
    </row>
    <row r="3193" spans="1:78" s="11" customFormat="1" x14ac:dyDescent="0.2">
      <c r="A3193" t="s">
        <v>1334</v>
      </c>
      <c r="B3193"/>
      <c r="C3193" t="s">
        <v>1482</v>
      </c>
      <c r="D3193" t="s">
        <v>64</v>
      </c>
      <c r="E3193" t="s">
        <v>1328</v>
      </c>
      <c r="F3193" t="s">
        <v>1329</v>
      </c>
      <c r="G3193" t="s">
        <v>1328</v>
      </c>
      <c r="H3193" t="s">
        <v>1329</v>
      </c>
      <c r="I3193"/>
      <c r="J3193"/>
      <c r="K3193"/>
      <c r="L3193"/>
      <c r="M3193"/>
      <c r="N3193"/>
      <c r="O3193"/>
      <c r="P3193"/>
      <c r="Q3193"/>
      <c r="R3193"/>
      <c r="S3193"/>
      <c r="T3193"/>
      <c r="U3193"/>
      <c r="V3193"/>
      <c r="W3193"/>
      <c r="X3193"/>
      <c r="Y3193"/>
      <c r="Z3193"/>
      <c r="AA3193"/>
      <c r="AB3193"/>
      <c r="AC3193"/>
      <c r="AD3193"/>
      <c r="AE3193"/>
      <c r="AF3193"/>
      <c r="AG3193"/>
      <c r="AH3193"/>
      <c r="AI3193"/>
      <c r="AJ3193"/>
      <c r="AK3193"/>
      <c r="AL3193"/>
      <c r="AM3193"/>
      <c r="AN3193"/>
      <c r="AO3193"/>
      <c r="AP3193"/>
      <c r="AQ3193"/>
      <c r="AR3193"/>
      <c r="AS3193"/>
      <c r="AT3193"/>
      <c r="AU3193"/>
      <c r="AV3193"/>
      <c r="AW3193"/>
      <c r="AX3193"/>
      <c r="AY3193"/>
      <c r="AZ3193"/>
      <c r="BA3193">
        <v>3.3</v>
      </c>
      <c r="BB3193">
        <v>2.5099999999999998</v>
      </c>
      <c r="BC3193">
        <v>2.4500000000000002</v>
      </c>
      <c r="BD3193">
        <v>2.5099999999999998</v>
      </c>
      <c r="BE3193">
        <v>3.54</v>
      </c>
      <c r="BF3193">
        <v>2.2200000000000002</v>
      </c>
      <c r="BG3193">
        <v>1.96</v>
      </c>
      <c r="BH3193">
        <v>2.2200000000000002</v>
      </c>
      <c r="BI3193"/>
      <c r="BJ3193"/>
      <c r="BK3193"/>
      <c r="BL3193"/>
      <c r="BM3193"/>
      <c r="BN3193"/>
      <c r="BO3193"/>
      <c r="BP3193"/>
      <c r="BQ3193"/>
      <c r="BR3193" t="s">
        <v>67</v>
      </c>
      <c r="BS3193" s="1">
        <v>44799</v>
      </c>
      <c r="BT3193" t="s">
        <v>1067</v>
      </c>
      <c r="BU3193">
        <v>56876</v>
      </c>
      <c r="BV3193"/>
      <c r="BW3193"/>
      <c r="BX3193" s="2"/>
      <c r="BY3193" s="2"/>
      <c r="BZ3193" s="2"/>
    </row>
    <row r="3194" spans="1:78" s="11" customFormat="1" x14ac:dyDescent="0.2">
      <c r="A3194" t="s">
        <v>1335</v>
      </c>
      <c r="B3194" t="s">
        <v>322</v>
      </c>
      <c r="C3194" t="s">
        <v>1482</v>
      </c>
      <c r="D3194" t="s">
        <v>64</v>
      </c>
      <c r="E3194" t="s">
        <v>1328</v>
      </c>
      <c r="F3194" t="s">
        <v>1329</v>
      </c>
      <c r="G3194" t="s">
        <v>1328</v>
      </c>
      <c r="H3194" t="s">
        <v>1329</v>
      </c>
      <c r="I3194"/>
      <c r="J3194"/>
      <c r="K3194"/>
      <c r="L3194"/>
      <c r="M3194"/>
      <c r="N3194"/>
      <c r="O3194"/>
      <c r="P3194"/>
      <c r="Q3194"/>
      <c r="R3194"/>
      <c r="S3194"/>
      <c r="T3194"/>
      <c r="U3194"/>
      <c r="V3194"/>
      <c r="W3194"/>
      <c r="X3194"/>
      <c r="Y3194"/>
      <c r="Z3194"/>
      <c r="AA3194"/>
      <c r="AB3194"/>
      <c r="AC3194"/>
      <c r="AD3194"/>
      <c r="AE3194"/>
      <c r="AF3194"/>
      <c r="AG3194"/>
      <c r="AH3194"/>
      <c r="AI3194"/>
      <c r="AJ3194"/>
      <c r="AK3194"/>
      <c r="AL3194"/>
      <c r="AM3194"/>
      <c r="AN3194"/>
      <c r="AO3194"/>
      <c r="AP3194"/>
      <c r="AQ3194"/>
      <c r="AR3194"/>
      <c r="AS3194">
        <v>2.61</v>
      </c>
      <c r="AT3194"/>
      <c r="AU3194"/>
      <c r="AV3194">
        <v>1.75</v>
      </c>
      <c r="AW3194">
        <v>3.08</v>
      </c>
      <c r="AX3194">
        <v>2.1800000000000002</v>
      </c>
      <c r="AY3194">
        <v>2.23</v>
      </c>
      <c r="AZ3194">
        <v>2.23</v>
      </c>
      <c r="BA3194">
        <v>3.31</v>
      </c>
      <c r="BB3194">
        <v>2.6</v>
      </c>
      <c r="BC3194">
        <v>2.56</v>
      </c>
      <c r="BD3194">
        <v>2.6</v>
      </c>
      <c r="BE3194">
        <v>4.0999999999999996</v>
      </c>
      <c r="BF3194">
        <v>2.2999999999999998</v>
      </c>
      <c r="BG3194">
        <v>2.0299999999999998</v>
      </c>
      <c r="BH3194">
        <v>2.2999999999999998</v>
      </c>
      <c r="BI3194"/>
      <c r="BJ3194"/>
      <c r="BK3194"/>
      <c r="BL3194"/>
      <c r="BM3194"/>
      <c r="BN3194"/>
      <c r="BO3194"/>
      <c r="BP3194"/>
      <c r="BQ3194"/>
      <c r="BR3194" t="s">
        <v>67</v>
      </c>
      <c r="BS3194" s="1">
        <v>44798</v>
      </c>
      <c r="BT3194" t="s">
        <v>1067</v>
      </c>
      <c r="BU3194">
        <v>56876</v>
      </c>
      <c r="BV3194" t="s">
        <v>60</v>
      </c>
      <c r="BW3194" t="s">
        <v>1067</v>
      </c>
      <c r="BX3194" s="2"/>
      <c r="BY3194" s="2"/>
      <c r="BZ3194" s="2"/>
    </row>
    <row r="3195" spans="1:78" s="11" customFormat="1" x14ac:dyDescent="0.2">
      <c r="A3195" t="s">
        <v>1336</v>
      </c>
      <c r="B3195"/>
      <c r="C3195" t="s">
        <v>1482</v>
      </c>
      <c r="D3195" t="s">
        <v>64</v>
      </c>
      <c r="E3195" t="s">
        <v>1328</v>
      </c>
      <c r="F3195" t="s">
        <v>1329</v>
      </c>
      <c r="G3195" t="s">
        <v>1328</v>
      </c>
      <c r="H3195" t="s">
        <v>1329</v>
      </c>
      <c r="I3195"/>
      <c r="J3195"/>
      <c r="K3195"/>
      <c r="L3195"/>
      <c r="M3195"/>
      <c r="N3195"/>
      <c r="O3195"/>
      <c r="P3195"/>
      <c r="Q3195"/>
      <c r="R3195"/>
      <c r="S3195"/>
      <c r="T3195"/>
      <c r="U3195"/>
      <c r="V3195"/>
      <c r="W3195"/>
      <c r="X3195"/>
      <c r="Y3195"/>
      <c r="Z3195"/>
      <c r="AA3195"/>
      <c r="AB3195"/>
      <c r="AC3195"/>
      <c r="AD3195"/>
      <c r="AE3195"/>
      <c r="AF3195"/>
      <c r="AG3195"/>
      <c r="AH3195"/>
      <c r="AI3195"/>
      <c r="AJ3195"/>
      <c r="AK3195"/>
      <c r="AL3195"/>
      <c r="AM3195"/>
      <c r="AN3195"/>
      <c r="AO3195"/>
      <c r="AP3195"/>
      <c r="AQ3195"/>
      <c r="AR3195"/>
      <c r="AS3195">
        <v>2.7</v>
      </c>
      <c r="AT3195"/>
      <c r="AU3195"/>
      <c r="AV3195">
        <v>1.76</v>
      </c>
      <c r="AW3195">
        <v>3.01</v>
      </c>
      <c r="AX3195">
        <v>2.33</v>
      </c>
      <c r="AY3195">
        <v>2.38</v>
      </c>
      <c r="AZ3195">
        <v>2.38</v>
      </c>
      <c r="BA3195">
        <v>3.33</v>
      </c>
      <c r="BB3195">
        <v>2.73</v>
      </c>
      <c r="BC3195">
        <v>2.7</v>
      </c>
      <c r="BD3195">
        <v>2.73</v>
      </c>
      <c r="BE3195">
        <v>4.3099999999999996</v>
      </c>
      <c r="BF3195">
        <v>2.39</v>
      </c>
      <c r="BG3195">
        <v>2.0299999999999998</v>
      </c>
      <c r="BH3195">
        <v>2.39</v>
      </c>
      <c r="BI3195"/>
      <c r="BJ3195"/>
      <c r="BK3195"/>
      <c r="BL3195"/>
      <c r="BM3195"/>
      <c r="BN3195"/>
      <c r="BO3195"/>
      <c r="BP3195"/>
      <c r="BQ3195"/>
      <c r="BR3195" t="s">
        <v>67</v>
      </c>
      <c r="BS3195" s="1">
        <v>44799</v>
      </c>
      <c r="BT3195" t="s">
        <v>1067</v>
      </c>
      <c r="BU3195">
        <v>56876</v>
      </c>
      <c r="BV3195"/>
      <c r="BW3195"/>
      <c r="BX3195" s="2"/>
      <c r="BY3195" s="2"/>
      <c r="BZ3195" s="2"/>
    </row>
    <row r="3196" spans="1:78" s="11" customFormat="1" x14ac:dyDescent="0.2">
      <c r="A3196" t="s">
        <v>1337</v>
      </c>
      <c r="B3196"/>
      <c r="C3196" t="s">
        <v>1482</v>
      </c>
      <c r="D3196" t="s">
        <v>64</v>
      </c>
      <c r="E3196" t="s">
        <v>1328</v>
      </c>
      <c r="F3196" t="s">
        <v>1329</v>
      </c>
      <c r="G3196" t="s">
        <v>1328</v>
      </c>
      <c r="H3196" t="s">
        <v>1329</v>
      </c>
      <c r="I3196"/>
      <c r="J3196"/>
      <c r="K3196"/>
      <c r="L3196"/>
      <c r="M3196"/>
      <c r="N3196"/>
      <c r="O3196"/>
      <c r="P3196"/>
      <c r="Q3196"/>
      <c r="R3196"/>
      <c r="S3196"/>
      <c r="T3196"/>
      <c r="U3196"/>
      <c r="V3196"/>
      <c r="W3196"/>
      <c r="X3196"/>
      <c r="Y3196"/>
      <c r="Z3196"/>
      <c r="AA3196"/>
      <c r="AB3196"/>
      <c r="AC3196"/>
      <c r="AD3196"/>
      <c r="AE3196"/>
      <c r="AF3196"/>
      <c r="AG3196"/>
      <c r="AH3196"/>
      <c r="AI3196"/>
      <c r="AJ3196"/>
      <c r="AK3196"/>
      <c r="AL3196"/>
      <c r="AM3196"/>
      <c r="AN3196"/>
      <c r="AO3196"/>
      <c r="AP3196"/>
      <c r="AQ3196"/>
      <c r="AR3196"/>
      <c r="AS3196"/>
      <c r="AT3196"/>
      <c r="AU3196"/>
      <c r="AV3196"/>
      <c r="AW3196"/>
      <c r="AX3196"/>
      <c r="AY3196"/>
      <c r="AZ3196"/>
      <c r="BA3196"/>
      <c r="BB3196"/>
      <c r="BC3196"/>
      <c r="BD3196"/>
      <c r="BE3196"/>
      <c r="BF3196"/>
      <c r="BG3196"/>
      <c r="BH3196"/>
      <c r="BI3196"/>
      <c r="BJ3196"/>
      <c r="BK3196"/>
      <c r="BL3196"/>
      <c r="BM3196"/>
      <c r="BN3196"/>
      <c r="BO3196"/>
      <c r="BP3196"/>
      <c r="BQ3196"/>
      <c r="BR3196" t="s">
        <v>67</v>
      </c>
      <c r="BS3196" s="1">
        <v>44799</v>
      </c>
      <c r="BT3196" t="s">
        <v>1067</v>
      </c>
      <c r="BU3196">
        <v>56876</v>
      </c>
      <c r="BV3196"/>
      <c r="BW3196"/>
      <c r="BX3196" s="2"/>
      <c r="BY3196" s="2"/>
      <c r="BZ3196" s="2"/>
    </row>
    <row r="3197" spans="1:78" s="11" customFormat="1" x14ac:dyDescent="0.2">
      <c r="A3197" t="s">
        <v>1340</v>
      </c>
      <c r="B3197"/>
      <c r="C3197" t="s">
        <v>1482</v>
      </c>
      <c r="D3197" t="s">
        <v>64</v>
      </c>
      <c r="E3197" t="s">
        <v>1328</v>
      </c>
      <c r="F3197" t="s">
        <v>1329</v>
      </c>
      <c r="G3197" t="s">
        <v>1328</v>
      </c>
      <c r="H3197" t="s">
        <v>1329</v>
      </c>
      <c r="I3197"/>
      <c r="J3197"/>
      <c r="K3197"/>
      <c r="L3197"/>
      <c r="M3197"/>
      <c r="N3197"/>
      <c r="O3197"/>
      <c r="P3197"/>
      <c r="Q3197"/>
      <c r="R3197"/>
      <c r="S3197"/>
      <c r="T3197"/>
      <c r="U3197"/>
      <c r="V3197"/>
      <c r="W3197"/>
      <c r="X3197"/>
      <c r="Y3197"/>
      <c r="Z3197"/>
      <c r="AA3197"/>
      <c r="AB3197"/>
      <c r="AC3197"/>
      <c r="AD3197"/>
      <c r="AE3197"/>
      <c r="AF3197"/>
      <c r="AG3197"/>
      <c r="AH3197"/>
      <c r="AI3197"/>
      <c r="AJ3197"/>
      <c r="AK3197"/>
      <c r="AL3197"/>
      <c r="AM3197"/>
      <c r="AN3197"/>
      <c r="AO3197"/>
      <c r="AP3197"/>
      <c r="AQ3197"/>
      <c r="AR3197"/>
      <c r="AS3197">
        <v>2.35</v>
      </c>
      <c r="AT3197"/>
      <c r="AU3197"/>
      <c r="AV3197">
        <v>1.82</v>
      </c>
      <c r="AW3197"/>
      <c r="AX3197"/>
      <c r="AY3197"/>
      <c r="AZ3197"/>
      <c r="BA3197">
        <v>3.28</v>
      </c>
      <c r="BB3197">
        <v>2.61</v>
      </c>
      <c r="BC3197">
        <v>2.57</v>
      </c>
      <c r="BD3197">
        <v>2.61</v>
      </c>
      <c r="BE3197"/>
      <c r="BF3197"/>
      <c r="BG3197"/>
      <c r="BH3197"/>
      <c r="BI3197"/>
      <c r="BJ3197"/>
      <c r="BK3197"/>
      <c r="BL3197"/>
      <c r="BM3197"/>
      <c r="BN3197"/>
      <c r="BO3197"/>
      <c r="BP3197"/>
      <c r="BQ3197"/>
      <c r="BR3197" t="s">
        <v>67</v>
      </c>
      <c r="BS3197" s="1">
        <v>44799</v>
      </c>
      <c r="BT3197" t="s">
        <v>1067</v>
      </c>
      <c r="BU3197">
        <v>56876</v>
      </c>
      <c r="BV3197"/>
      <c r="BW3197"/>
      <c r="BX3197" s="2"/>
      <c r="BY3197" s="2"/>
      <c r="BZ3197" s="2"/>
    </row>
    <row r="3198" spans="1:78" s="11" customFormat="1" x14ac:dyDescent="0.2">
      <c r="A3198" t="s">
        <v>1341</v>
      </c>
      <c r="B3198"/>
      <c r="C3198" t="s">
        <v>1482</v>
      </c>
      <c r="D3198" t="s">
        <v>64</v>
      </c>
      <c r="E3198" t="s">
        <v>1328</v>
      </c>
      <c r="F3198" t="s">
        <v>1329</v>
      </c>
      <c r="G3198" t="s">
        <v>1328</v>
      </c>
      <c r="H3198" t="s">
        <v>1329</v>
      </c>
      <c r="I3198"/>
      <c r="J3198"/>
      <c r="K3198"/>
      <c r="L3198"/>
      <c r="M3198"/>
      <c r="N3198"/>
      <c r="O3198"/>
      <c r="P3198"/>
      <c r="Q3198"/>
      <c r="R3198"/>
      <c r="S3198"/>
      <c r="T3198"/>
      <c r="U3198"/>
      <c r="V3198"/>
      <c r="W3198"/>
      <c r="X3198"/>
      <c r="Y3198"/>
      <c r="Z3198"/>
      <c r="AA3198"/>
      <c r="AB3198"/>
      <c r="AC3198"/>
      <c r="AD3198"/>
      <c r="AE3198"/>
      <c r="AF3198"/>
      <c r="AG3198"/>
      <c r="AH3198"/>
      <c r="AI3198"/>
      <c r="AJ3198"/>
      <c r="AK3198"/>
      <c r="AL3198"/>
      <c r="AM3198"/>
      <c r="AN3198"/>
      <c r="AO3198"/>
      <c r="AP3198"/>
      <c r="AQ3198"/>
      <c r="AR3198"/>
      <c r="AS3198">
        <v>2.65</v>
      </c>
      <c r="AT3198"/>
      <c r="AU3198"/>
      <c r="AV3198">
        <v>1.81</v>
      </c>
      <c r="AW3198"/>
      <c r="AX3198"/>
      <c r="AY3198"/>
      <c r="AZ3198"/>
      <c r="BA3198">
        <v>3.17</v>
      </c>
      <c r="BB3198">
        <v>2.6</v>
      </c>
      <c r="BC3198">
        <v>2.58</v>
      </c>
      <c r="BD3198">
        <v>2.6</v>
      </c>
      <c r="BE3198">
        <v>4.1399999999999997</v>
      </c>
      <c r="BF3198">
        <v>2.2799999999999998</v>
      </c>
      <c r="BG3198">
        <v>2</v>
      </c>
      <c r="BH3198">
        <v>2.2799999999999998</v>
      </c>
      <c r="BI3198"/>
      <c r="BJ3198"/>
      <c r="BK3198"/>
      <c r="BL3198"/>
      <c r="BM3198"/>
      <c r="BN3198"/>
      <c r="BO3198"/>
      <c r="BP3198"/>
      <c r="BQ3198"/>
      <c r="BR3198" t="s">
        <v>67</v>
      </c>
      <c r="BS3198" s="1">
        <v>44799</v>
      </c>
      <c r="BT3198" t="s">
        <v>1067</v>
      </c>
      <c r="BU3198">
        <v>56876</v>
      </c>
      <c r="BV3198"/>
      <c r="BW3198"/>
      <c r="BX3198" s="2"/>
      <c r="BY3198" s="2"/>
      <c r="BZ3198" s="2"/>
    </row>
    <row r="3199" spans="1:78" s="11" customFormat="1" x14ac:dyDescent="0.2">
      <c r="A3199" t="s">
        <v>1342</v>
      </c>
      <c r="B3199" t="s">
        <v>320</v>
      </c>
      <c r="C3199" t="s">
        <v>1482</v>
      </c>
      <c r="D3199" t="s">
        <v>64</v>
      </c>
      <c r="E3199" t="s">
        <v>1328</v>
      </c>
      <c r="F3199" t="s">
        <v>1329</v>
      </c>
      <c r="G3199" t="s">
        <v>1328</v>
      </c>
      <c r="H3199" t="s">
        <v>1329</v>
      </c>
      <c r="I3199"/>
      <c r="J3199"/>
      <c r="K3199"/>
      <c r="L3199"/>
      <c r="M3199"/>
      <c r="N3199"/>
      <c r="O3199"/>
      <c r="P3199"/>
      <c r="Q3199"/>
      <c r="R3199"/>
      <c r="S3199"/>
      <c r="T3199"/>
      <c r="U3199"/>
      <c r="V3199"/>
      <c r="W3199"/>
      <c r="X3199"/>
      <c r="Y3199"/>
      <c r="Z3199"/>
      <c r="AA3199"/>
      <c r="AB3199"/>
      <c r="AC3199"/>
      <c r="AD3199"/>
      <c r="AE3199"/>
      <c r="AF3199"/>
      <c r="AG3199"/>
      <c r="AH3199"/>
      <c r="AI3199"/>
      <c r="AJ3199"/>
      <c r="AK3199">
        <v>1.95</v>
      </c>
      <c r="AL3199"/>
      <c r="AM3199"/>
      <c r="AN3199">
        <v>1.41</v>
      </c>
      <c r="AO3199"/>
      <c r="AP3199"/>
      <c r="AQ3199"/>
      <c r="AR3199"/>
      <c r="AS3199">
        <v>2.56</v>
      </c>
      <c r="AT3199"/>
      <c r="AU3199"/>
      <c r="AV3199">
        <v>1.8</v>
      </c>
      <c r="AW3199">
        <v>3.01</v>
      </c>
      <c r="AX3199">
        <v>2.13</v>
      </c>
      <c r="AY3199">
        <v>2.23</v>
      </c>
      <c r="AZ3199">
        <v>2.23</v>
      </c>
      <c r="BA3199">
        <v>3.3</v>
      </c>
      <c r="BB3199">
        <v>2.7</v>
      </c>
      <c r="BC3199">
        <v>2.4700000000000002</v>
      </c>
      <c r="BD3199">
        <v>2.7</v>
      </c>
      <c r="BE3199">
        <v>4</v>
      </c>
      <c r="BF3199">
        <v>2.31</v>
      </c>
      <c r="BG3199">
        <v>2.02</v>
      </c>
      <c r="BH3199">
        <v>2.31</v>
      </c>
      <c r="BI3199"/>
      <c r="BJ3199"/>
      <c r="BK3199"/>
      <c r="BL3199"/>
      <c r="BM3199"/>
      <c r="BN3199"/>
      <c r="BO3199"/>
      <c r="BP3199"/>
      <c r="BQ3199"/>
      <c r="BR3199" t="s">
        <v>67</v>
      </c>
      <c r="BS3199" s="1">
        <v>44798</v>
      </c>
      <c r="BT3199" t="s">
        <v>1067</v>
      </c>
      <c r="BU3199">
        <v>56876</v>
      </c>
      <c r="BV3199" t="s">
        <v>60</v>
      </c>
      <c r="BW3199" t="s">
        <v>1067</v>
      </c>
      <c r="BX3199"/>
      <c r="BY3199"/>
      <c r="BZ3199"/>
    </row>
    <row r="3200" spans="1:78" s="11" customFormat="1" x14ac:dyDescent="0.2">
      <c r="A3200" t="s">
        <v>1342</v>
      </c>
      <c r="B3200"/>
      <c r="C3200" t="s">
        <v>1482</v>
      </c>
      <c r="D3200" t="s">
        <v>64</v>
      </c>
      <c r="E3200" t="s">
        <v>1328</v>
      </c>
      <c r="F3200" t="s">
        <v>1329</v>
      </c>
      <c r="G3200" t="s">
        <v>1328</v>
      </c>
      <c r="H3200" t="s">
        <v>1329</v>
      </c>
      <c r="I3200" t="b">
        <v>0</v>
      </c>
      <c r="J3200"/>
      <c r="K3200"/>
      <c r="L3200"/>
      <c r="M3200"/>
      <c r="N3200"/>
      <c r="O3200"/>
      <c r="P3200"/>
      <c r="Q3200"/>
      <c r="R3200"/>
      <c r="S3200"/>
      <c r="T3200"/>
      <c r="U3200"/>
      <c r="V3200"/>
      <c r="W3200"/>
      <c r="X3200"/>
      <c r="Y3200"/>
      <c r="Z3200"/>
      <c r="AA3200"/>
      <c r="AB3200"/>
      <c r="AC3200"/>
      <c r="AD3200"/>
      <c r="AE3200"/>
      <c r="AF3200"/>
      <c r="AG3200"/>
      <c r="AH3200"/>
      <c r="AI3200"/>
      <c r="AJ3200"/>
      <c r="AK3200"/>
      <c r="AL3200"/>
      <c r="AM3200"/>
      <c r="AN3200"/>
      <c r="AO3200"/>
      <c r="AP3200"/>
      <c r="AQ3200"/>
      <c r="AR3200"/>
      <c r="AS3200"/>
      <c r="AT3200"/>
      <c r="AU3200"/>
      <c r="AV3200"/>
      <c r="AW3200">
        <v>3.01</v>
      </c>
      <c r="AX3200">
        <v>2.13</v>
      </c>
      <c r="AY3200">
        <v>2.23</v>
      </c>
      <c r="AZ3200">
        <v>2.23</v>
      </c>
      <c r="BA3200"/>
      <c r="BB3200"/>
      <c r="BC3200"/>
      <c r="BD3200"/>
      <c r="BE3200"/>
      <c r="BF3200"/>
      <c r="BG3200"/>
      <c r="BH3200"/>
      <c r="BI3200"/>
      <c r="BJ3200"/>
      <c r="BK3200"/>
      <c r="BL3200"/>
      <c r="BM3200"/>
      <c r="BN3200"/>
      <c r="BO3200"/>
      <c r="BP3200"/>
      <c r="BQ3200"/>
      <c r="BR3200" t="s">
        <v>67</v>
      </c>
      <c r="BS3200" s="1">
        <v>44799</v>
      </c>
      <c r="BT3200" t="s">
        <v>1067</v>
      </c>
      <c r="BU3200">
        <v>56876</v>
      </c>
      <c r="BV3200"/>
      <c r="BW3200"/>
      <c r="BX3200"/>
      <c r="BY3200"/>
      <c r="BZ3200"/>
    </row>
    <row r="3201" spans="1:78" s="11" customFormat="1" x14ac:dyDescent="0.2">
      <c r="A3201" t="s">
        <v>1343</v>
      </c>
      <c r="B3201"/>
      <c r="C3201" t="s">
        <v>1482</v>
      </c>
      <c r="D3201" t="s">
        <v>64</v>
      </c>
      <c r="E3201" t="s">
        <v>1328</v>
      </c>
      <c r="F3201" t="s">
        <v>1329</v>
      </c>
      <c r="G3201" t="s">
        <v>1328</v>
      </c>
      <c r="H3201" t="s">
        <v>1329</v>
      </c>
      <c r="I3201"/>
      <c r="J3201"/>
      <c r="K3201"/>
      <c r="L3201"/>
      <c r="M3201"/>
      <c r="N3201"/>
      <c r="O3201"/>
      <c r="P3201"/>
      <c r="Q3201"/>
      <c r="R3201"/>
      <c r="S3201"/>
      <c r="T3201"/>
      <c r="U3201"/>
      <c r="V3201"/>
      <c r="W3201"/>
      <c r="X3201"/>
      <c r="Y3201"/>
      <c r="Z3201"/>
      <c r="AA3201"/>
      <c r="AB3201"/>
      <c r="AC3201"/>
      <c r="AD3201"/>
      <c r="AE3201"/>
      <c r="AF3201"/>
      <c r="AG3201"/>
      <c r="AH3201"/>
      <c r="AI3201"/>
      <c r="AJ3201"/>
      <c r="AK3201"/>
      <c r="AL3201"/>
      <c r="AM3201"/>
      <c r="AN3201"/>
      <c r="AO3201"/>
      <c r="AP3201"/>
      <c r="AQ3201"/>
      <c r="AR3201"/>
      <c r="AS3201">
        <v>2.62</v>
      </c>
      <c r="AT3201"/>
      <c r="AU3201"/>
      <c r="AV3201">
        <v>1.78</v>
      </c>
      <c r="AW3201">
        <v>3.1</v>
      </c>
      <c r="AX3201">
        <v>2.35</v>
      </c>
      <c r="AY3201">
        <v>2.4300000000000002</v>
      </c>
      <c r="AZ3201">
        <v>2.4300000000000002</v>
      </c>
      <c r="BA3201">
        <v>3.57</v>
      </c>
      <c r="BB3201">
        <v>2.86</v>
      </c>
      <c r="BC3201">
        <v>2.61</v>
      </c>
      <c r="BD3201">
        <v>2.86</v>
      </c>
      <c r="BE3201"/>
      <c r="BF3201"/>
      <c r="BG3201"/>
      <c r="BH3201"/>
      <c r="BI3201"/>
      <c r="BJ3201"/>
      <c r="BK3201"/>
      <c r="BL3201"/>
      <c r="BM3201"/>
      <c r="BN3201"/>
      <c r="BO3201"/>
      <c r="BP3201"/>
      <c r="BQ3201"/>
      <c r="BR3201" t="s">
        <v>67</v>
      </c>
      <c r="BS3201" s="1">
        <v>44799</v>
      </c>
      <c r="BT3201" t="s">
        <v>1067</v>
      </c>
      <c r="BU3201">
        <v>56876</v>
      </c>
      <c r="BV3201"/>
      <c r="BW3201"/>
      <c r="BX3201"/>
      <c r="BY3201"/>
      <c r="BZ3201"/>
    </row>
    <row r="3202" spans="1:78" s="11" customFormat="1" x14ac:dyDescent="0.2">
      <c r="A3202" t="s">
        <v>1344</v>
      </c>
      <c r="B3202"/>
      <c r="C3202" t="s">
        <v>1482</v>
      </c>
      <c r="D3202" t="s">
        <v>64</v>
      </c>
      <c r="E3202" t="s">
        <v>1328</v>
      </c>
      <c r="F3202" t="s">
        <v>1329</v>
      </c>
      <c r="G3202" t="s">
        <v>1328</v>
      </c>
      <c r="H3202" t="s">
        <v>1329</v>
      </c>
      <c r="I3202"/>
      <c r="J3202"/>
      <c r="K3202"/>
      <c r="L3202"/>
      <c r="M3202"/>
      <c r="N3202"/>
      <c r="O3202"/>
      <c r="P3202"/>
      <c r="Q3202"/>
      <c r="R3202"/>
      <c r="S3202"/>
      <c r="T3202"/>
      <c r="U3202"/>
      <c r="V3202"/>
      <c r="W3202"/>
      <c r="X3202"/>
      <c r="Y3202"/>
      <c r="Z3202"/>
      <c r="AA3202"/>
      <c r="AB3202"/>
      <c r="AC3202"/>
      <c r="AD3202"/>
      <c r="AE3202"/>
      <c r="AF3202"/>
      <c r="AG3202"/>
      <c r="AH3202"/>
      <c r="AI3202"/>
      <c r="AJ3202"/>
      <c r="AK3202"/>
      <c r="AL3202"/>
      <c r="AM3202"/>
      <c r="AN3202"/>
      <c r="AO3202"/>
      <c r="AP3202"/>
      <c r="AQ3202"/>
      <c r="AR3202"/>
      <c r="AS3202">
        <v>2.5</v>
      </c>
      <c r="AT3202"/>
      <c r="AU3202"/>
      <c r="AV3202">
        <v>1.66</v>
      </c>
      <c r="AW3202"/>
      <c r="AX3202"/>
      <c r="AY3202"/>
      <c r="AZ3202"/>
      <c r="BA3202"/>
      <c r="BB3202"/>
      <c r="BC3202"/>
      <c r="BD3202"/>
      <c r="BE3202"/>
      <c r="BF3202"/>
      <c r="BG3202"/>
      <c r="BH3202"/>
      <c r="BI3202"/>
      <c r="BJ3202"/>
      <c r="BK3202"/>
      <c r="BL3202"/>
      <c r="BM3202"/>
      <c r="BN3202"/>
      <c r="BO3202"/>
      <c r="BP3202"/>
      <c r="BQ3202"/>
      <c r="BR3202" t="s">
        <v>67</v>
      </c>
      <c r="BS3202" s="1">
        <v>44799</v>
      </c>
      <c r="BT3202" t="s">
        <v>1067</v>
      </c>
      <c r="BU3202">
        <v>56876</v>
      </c>
      <c r="BV3202"/>
      <c r="BW3202"/>
      <c r="BX3202" s="36"/>
      <c r="BY3202" s="36"/>
      <c r="BZ3202" s="36"/>
    </row>
    <row r="3203" spans="1:78" s="11" customFormat="1" x14ac:dyDescent="0.2">
      <c r="A3203" t="s">
        <v>1345</v>
      </c>
      <c r="B3203"/>
      <c r="C3203" t="s">
        <v>1482</v>
      </c>
      <c r="D3203" t="s">
        <v>64</v>
      </c>
      <c r="E3203" t="s">
        <v>1328</v>
      </c>
      <c r="F3203" t="s">
        <v>1329</v>
      </c>
      <c r="G3203" t="s">
        <v>1328</v>
      </c>
      <c r="H3203" t="s">
        <v>1329</v>
      </c>
      <c r="I3203"/>
      <c r="J3203"/>
      <c r="K3203"/>
      <c r="L3203"/>
      <c r="M3203"/>
      <c r="N3203"/>
      <c r="O3203"/>
      <c r="P3203"/>
      <c r="Q3203"/>
      <c r="R3203"/>
      <c r="S3203"/>
      <c r="T3203"/>
      <c r="U3203"/>
      <c r="V3203"/>
      <c r="W3203"/>
      <c r="X3203"/>
      <c r="Y3203"/>
      <c r="Z3203"/>
      <c r="AA3203"/>
      <c r="AB3203"/>
      <c r="AC3203"/>
      <c r="AD3203"/>
      <c r="AE3203"/>
      <c r="AF3203"/>
      <c r="AG3203"/>
      <c r="AH3203"/>
      <c r="AI3203"/>
      <c r="AJ3203"/>
      <c r="AK3203"/>
      <c r="AL3203"/>
      <c r="AM3203"/>
      <c r="AN3203"/>
      <c r="AO3203"/>
      <c r="AP3203"/>
      <c r="AQ3203"/>
      <c r="AR3203"/>
      <c r="AS3203"/>
      <c r="AT3203"/>
      <c r="AU3203"/>
      <c r="AV3203"/>
      <c r="AW3203"/>
      <c r="AX3203"/>
      <c r="AY3203"/>
      <c r="AZ3203"/>
      <c r="BA3203">
        <v>3.34</v>
      </c>
      <c r="BB3203">
        <v>2.58</v>
      </c>
      <c r="BC3203">
        <v>2.5299999999999998</v>
      </c>
      <c r="BD3203">
        <v>2.58</v>
      </c>
      <c r="BE3203"/>
      <c r="BF3203"/>
      <c r="BG3203"/>
      <c r="BH3203"/>
      <c r="BI3203"/>
      <c r="BJ3203"/>
      <c r="BK3203"/>
      <c r="BL3203"/>
      <c r="BM3203"/>
      <c r="BN3203"/>
      <c r="BO3203"/>
      <c r="BP3203"/>
      <c r="BQ3203"/>
      <c r="BR3203" t="s">
        <v>67</v>
      </c>
      <c r="BS3203" s="1">
        <v>44799</v>
      </c>
      <c r="BT3203" t="s">
        <v>1067</v>
      </c>
      <c r="BU3203">
        <v>56876</v>
      </c>
      <c r="BV3203"/>
      <c r="BW3203"/>
      <c r="BX3203"/>
      <c r="BY3203"/>
      <c r="BZ3203"/>
    </row>
    <row r="3204" spans="1:78" s="11" customFormat="1" x14ac:dyDescent="0.2">
      <c r="A3204" t="s">
        <v>1346</v>
      </c>
      <c r="B3204"/>
      <c r="C3204" t="s">
        <v>1482</v>
      </c>
      <c r="D3204" t="s">
        <v>64</v>
      </c>
      <c r="E3204" t="s">
        <v>1328</v>
      </c>
      <c r="F3204" t="s">
        <v>1329</v>
      </c>
      <c r="G3204" t="s">
        <v>1328</v>
      </c>
      <c r="H3204" t="s">
        <v>1329</v>
      </c>
      <c r="I3204"/>
      <c r="J3204"/>
      <c r="K3204"/>
      <c r="L3204"/>
      <c r="M3204"/>
      <c r="N3204"/>
      <c r="O3204"/>
      <c r="P3204"/>
      <c r="Q3204"/>
      <c r="R3204"/>
      <c r="S3204"/>
      <c r="T3204"/>
      <c r="U3204"/>
      <c r="V3204"/>
      <c r="W3204"/>
      <c r="X3204"/>
      <c r="Y3204"/>
      <c r="Z3204"/>
      <c r="AA3204"/>
      <c r="AB3204"/>
      <c r="AC3204"/>
      <c r="AD3204"/>
      <c r="AE3204"/>
      <c r="AF3204"/>
      <c r="AG3204"/>
      <c r="AH3204"/>
      <c r="AI3204"/>
      <c r="AJ3204"/>
      <c r="AK3204"/>
      <c r="AL3204"/>
      <c r="AM3204"/>
      <c r="AN3204"/>
      <c r="AO3204"/>
      <c r="AP3204"/>
      <c r="AQ3204"/>
      <c r="AR3204"/>
      <c r="AS3204"/>
      <c r="AT3204"/>
      <c r="AU3204"/>
      <c r="AV3204"/>
      <c r="AW3204"/>
      <c r="AX3204"/>
      <c r="AY3204"/>
      <c r="AZ3204"/>
      <c r="BA3204"/>
      <c r="BB3204"/>
      <c r="BC3204"/>
      <c r="BD3204"/>
      <c r="BE3204">
        <v>4.0199999999999996</v>
      </c>
      <c r="BF3204">
        <v>2.19</v>
      </c>
      <c r="BG3204">
        <v>2.0099999999999998</v>
      </c>
      <c r="BH3204">
        <v>2.19</v>
      </c>
      <c r="BI3204"/>
      <c r="BJ3204"/>
      <c r="BK3204"/>
      <c r="BL3204"/>
      <c r="BM3204"/>
      <c r="BN3204"/>
      <c r="BO3204"/>
      <c r="BP3204"/>
      <c r="BQ3204"/>
      <c r="BR3204" t="s">
        <v>67</v>
      </c>
      <c r="BS3204" s="1">
        <v>44799</v>
      </c>
      <c r="BT3204" t="s">
        <v>1067</v>
      </c>
      <c r="BU3204">
        <v>56876</v>
      </c>
      <c r="BV3204"/>
      <c r="BW3204"/>
      <c r="BX3204"/>
      <c r="BY3204"/>
      <c r="BZ3204"/>
    </row>
    <row r="3205" spans="1:78" s="11" customFormat="1" x14ac:dyDescent="0.2">
      <c r="A3205" t="s">
        <v>1347</v>
      </c>
      <c r="B3205"/>
      <c r="C3205" t="s">
        <v>1482</v>
      </c>
      <c r="D3205" t="s">
        <v>64</v>
      </c>
      <c r="E3205" t="s">
        <v>1328</v>
      </c>
      <c r="F3205" t="s">
        <v>1329</v>
      </c>
      <c r="G3205" t="s">
        <v>1328</v>
      </c>
      <c r="H3205" t="s">
        <v>1329</v>
      </c>
      <c r="I3205"/>
      <c r="J3205"/>
      <c r="K3205"/>
      <c r="L3205"/>
      <c r="M3205"/>
      <c r="N3205"/>
      <c r="O3205"/>
      <c r="P3205"/>
      <c r="Q3205"/>
      <c r="R3205"/>
      <c r="S3205"/>
      <c r="T3205"/>
      <c r="U3205"/>
      <c r="V3205"/>
      <c r="W3205"/>
      <c r="X3205"/>
      <c r="Y3205"/>
      <c r="Z3205"/>
      <c r="AA3205"/>
      <c r="AB3205"/>
      <c r="AC3205"/>
      <c r="AD3205"/>
      <c r="AE3205"/>
      <c r="AF3205"/>
      <c r="AG3205"/>
      <c r="AH3205"/>
      <c r="AI3205"/>
      <c r="AJ3205"/>
      <c r="AK3205"/>
      <c r="AL3205"/>
      <c r="AM3205"/>
      <c r="AN3205"/>
      <c r="AO3205"/>
      <c r="AP3205"/>
      <c r="AQ3205"/>
      <c r="AR3205"/>
      <c r="AS3205"/>
      <c r="AT3205"/>
      <c r="AU3205"/>
      <c r="AV3205"/>
      <c r="AW3205"/>
      <c r="AX3205"/>
      <c r="AY3205"/>
      <c r="AZ3205"/>
      <c r="BA3205">
        <v>3.25</v>
      </c>
      <c r="BB3205">
        <v>2.76</v>
      </c>
      <c r="BC3205">
        <v>2.59</v>
      </c>
      <c r="BD3205">
        <v>2.76</v>
      </c>
      <c r="BE3205">
        <v>3.9</v>
      </c>
      <c r="BF3205">
        <v>2.41</v>
      </c>
      <c r="BG3205">
        <v>2.08</v>
      </c>
      <c r="BH3205">
        <v>2.41</v>
      </c>
      <c r="BI3205"/>
      <c r="BJ3205"/>
      <c r="BK3205"/>
      <c r="BL3205"/>
      <c r="BM3205"/>
      <c r="BN3205"/>
      <c r="BO3205"/>
      <c r="BP3205"/>
      <c r="BQ3205"/>
      <c r="BR3205" t="s">
        <v>67</v>
      </c>
      <c r="BS3205" s="1">
        <v>44799</v>
      </c>
      <c r="BT3205" t="s">
        <v>1067</v>
      </c>
      <c r="BU3205">
        <v>56876</v>
      </c>
      <c r="BV3205"/>
      <c r="BW3205"/>
      <c r="BX3205"/>
      <c r="BY3205"/>
      <c r="BZ3205"/>
    </row>
    <row r="3206" spans="1:78" s="11" customFormat="1" x14ac:dyDescent="0.2">
      <c r="A3206" t="s">
        <v>1348</v>
      </c>
      <c r="B3206"/>
      <c r="C3206" t="s">
        <v>1482</v>
      </c>
      <c r="D3206" t="s">
        <v>64</v>
      </c>
      <c r="E3206" t="s">
        <v>1328</v>
      </c>
      <c r="F3206" t="s">
        <v>1329</v>
      </c>
      <c r="G3206" t="s">
        <v>1328</v>
      </c>
      <c r="H3206" t="s">
        <v>1329</v>
      </c>
      <c r="I3206"/>
      <c r="J3206"/>
      <c r="K3206"/>
      <c r="L3206"/>
      <c r="M3206"/>
      <c r="N3206"/>
      <c r="O3206"/>
      <c r="P3206"/>
      <c r="Q3206"/>
      <c r="R3206"/>
      <c r="S3206"/>
      <c r="T3206"/>
      <c r="U3206"/>
      <c r="V3206"/>
      <c r="W3206"/>
      <c r="X3206"/>
      <c r="Y3206"/>
      <c r="Z3206"/>
      <c r="AA3206"/>
      <c r="AB3206"/>
      <c r="AC3206"/>
      <c r="AD3206"/>
      <c r="AE3206"/>
      <c r="AF3206"/>
      <c r="AG3206"/>
      <c r="AH3206"/>
      <c r="AI3206"/>
      <c r="AJ3206"/>
      <c r="AK3206"/>
      <c r="AL3206"/>
      <c r="AM3206"/>
      <c r="AN3206"/>
      <c r="AO3206"/>
      <c r="AP3206"/>
      <c r="AQ3206"/>
      <c r="AR3206"/>
      <c r="AS3206"/>
      <c r="AT3206"/>
      <c r="AU3206"/>
      <c r="AV3206"/>
      <c r="AW3206"/>
      <c r="AX3206"/>
      <c r="AY3206"/>
      <c r="AZ3206"/>
      <c r="BA3206"/>
      <c r="BB3206"/>
      <c r="BC3206"/>
      <c r="BD3206"/>
      <c r="BE3206">
        <v>4.3099999999999996</v>
      </c>
      <c r="BF3206">
        <v>2.5</v>
      </c>
      <c r="BG3206">
        <v>2.14</v>
      </c>
      <c r="BH3206">
        <v>2.5</v>
      </c>
      <c r="BI3206"/>
      <c r="BJ3206"/>
      <c r="BK3206"/>
      <c r="BL3206"/>
      <c r="BM3206"/>
      <c r="BN3206"/>
      <c r="BO3206"/>
      <c r="BP3206"/>
      <c r="BQ3206"/>
      <c r="BR3206" t="s">
        <v>67</v>
      </c>
      <c r="BS3206" s="1">
        <v>44799</v>
      </c>
      <c r="BT3206" t="s">
        <v>1067</v>
      </c>
      <c r="BU3206">
        <v>56876</v>
      </c>
      <c r="BV3206"/>
      <c r="BW3206"/>
      <c r="BX3206"/>
      <c r="BY3206"/>
      <c r="BZ3206"/>
    </row>
    <row r="3207" spans="1:78" s="11" customFormat="1" x14ac:dyDescent="0.2">
      <c r="A3207" t="s">
        <v>1349</v>
      </c>
      <c r="B3207"/>
      <c r="C3207" t="s">
        <v>1482</v>
      </c>
      <c r="D3207" t="s">
        <v>64</v>
      </c>
      <c r="E3207" t="s">
        <v>1328</v>
      </c>
      <c r="F3207" t="s">
        <v>1329</v>
      </c>
      <c r="G3207" t="s">
        <v>1328</v>
      </c>
      <c r="H3207" t="s">
        <v>1329</v>
      </c>
      <c r="I3207"/>
      <c r="J3207"/>
      <c r="K3207"/>
      <c r="L3207"/>
      <c r="M3207"/>
      <c r="N3207"/>
      <c r="O3207"/>
      <c r="P3207"/>
      <c r="Q3207"/>
      <c r="R3207"/>
      <c r="S3207"/>
      <c r="T3207"/>
      <c r="U3207"/>
      <c r="V3207"/>
      <c r="W3207"/>
      <c r="X3207"/>
      <c r="Y3207"/>
      <c r="Z3207"/>
      <c r="AA3207"/>
      <c r="AB3207"/>
      <c r="AC3207"/>
      <c r="AD3207"/>
      <c r="AE3207"/>
      <c r="AF3207"/>
      <c r="AG3207"/>
      <c r="AH3207"/>
      <c r="AI3207"/>
      <c r="AJ3207"/>
      <c r="AK3207"/>
      <c r="AL3207"/>
      <c r="AM3207"/>
      <c r="AN3207"/>
      <c r="AO3207"/>
      <c r="AP3207"/>
      <c r="AQ3207"/>
      <c r="AR3207"/>
      <c r="AS3207"/>
      <c r="AT3207"/>
      <c r="AU3207"/>
      <c r="AV3207"/>
      <c r="AW3207"/>
      <c r="AX3207"/>
      <c r="AY3207"/>
      <c r="AZ3207"/>
      <c r="BA3207"/>
      <c r="BB3207"/>
      <c r="BC3207"/>
      <c r="BD3207"/>
      <c r="BE3207">
        <v>4.0599999999999996</v>
      </c>
      <c r="BF3207">
        <v>2.36</v>
      </c>
      <c r="BG3207">
        <v>2.04</v>
      </c>
      <c r="BH3207">
        <v>2.36</v>
      </c>
      <c r="BI3207"/>
      <c r="BJ3207"/>
      <c r="BK3207"/>
      <c r="BL3207"/>
      <c r="BM3207"/>
      <c r="BN3207"/>
      <c r="BO3207"/>
      <c r="BP3207"/>
      <c r="BQ3207"/>
      <c r="BR3207" t="s">
        <v>67</v>
      </c>
      <c r="BS3207" s="1">
        <v>44799</v>
      </c>
      <c r="BT3207" t="s">
        <v>1067</v>
      </c>
      <c r="BU3207">
        <v>56876</v>
      </c>
      <c r="BV3207"/>
      <c r="BW3207"/>
      <c r="BX3207"/>
      <c r="BY3207"/>
      <c r="BZ3207"/>
    </row>
    <row r="3208" spans="1:78" s="11" customFormat="1" x14ac:dyDescent="0.2">
      <c r="A3208" s="11" t="s">
        <v>1700</v>
      </c>
      <c r="C3208" s="11" t="s">
        <v>1482</v>
      </c>
      <c r="D3208" s="11" t="s">
        <v>64</v>
      </c>
      <c r="E3208" s="11" t="s">
        <v>1328</v>
      </c>
      <c r="G3208" s="11" t="s">
        <v>1328</v>
      </c>
      <c r="BX3208"/>
      <c r="BY3208"/>
      <c r="BZ3208"/>
    </row>
    <row r="3209" spans="1:78" s="19" customFormat="1" x14ac:dyDescent="0.2">
      <c r="A3209" s="11" t="s">
        <v>1700</v>
      </c>
      <c r="B3209" s="11"/>
      <c r="C3209" s="11" t="s">
        <v>1482</v>
      </c>
      <c r="D3209" s="11" t="s">
        <v>64</v>
      </c>
      <c r="E3209" s="11" t="s">
        <v>1373</v>
      </c>
      <c r="F3209" s="11" t="s">
        <v>342</v>
      </c>
      <c r="G3209" s="11" t="s">
        <v>1373</v>
      </c>
      <c r="H3209" s="11" t="s">
        <v>342</v>
      </c>
      <c r="I3209" s="11"/>
      <c r="J3209" s="11"/>
      <c r="K3209" s="11"/>
      <c r="L3209" s="11"/>
      <c r="M3209" s="11"/>
      <c r="N3209" s="11"/>
      <c r="O3209" s="11"/>
      <c r="P3209" s="11"/>
      <c r="Q3209" s="11"/>
      <c r="R3209" s="11"/>
      <c r="S3209" s="11"/>
      <c r="T3209" s="11"/>
      <c r="U3209" s="11"/>
      <c r="V3209" s="11"/>
      <c r="W3209" s="11"/>
      <c r="X3209" s="11"/>
      <c r="Y3209" s="11"/>
      <c r="Z3209" s="11"/>
      <c r="AA3209" s="11"/>
      <c r="AB3209" s="11"/>
      <c r="AC3209" s="11"/>
      <c r="AD3209" s="11"/>
      <c r="AE3209" s="11"/>
      <c r="AF3209" s="11"/>
      <c r="AG3209" s="11"/>
      <c r="AH3209" s="11"/>
      <c r="AI3209" s="11"/>
      <c r="AJ3209" s="11"/>
      <c r="AK3209" s="11"/>
      <c r="AL3209" s="11"/>
      <c r="AM3209" s="11"/>
      <c r="AN3209" s="11"/>
      <c r="AO3209" s="11"/>
      <c r="AP3209" s="11"/>
      <c r="AQ3209" s="11"/>
      <c r="AR3209" s="11"/>
      <c r="AS3209" s="11"/>
      <c r="AT3209" s="11"/>
      <c r="AU3209" s="11"/>
      <c r="AV3209" s="11"/>
      <c r="AW3209" s="11"/>
      <c r="AX3209" s="11"/>
      <c r="AY3209" s="11"/>
      <c r="AZ3209" s="11"/>
      <c r="BA3209" s="11"/>
      <c r="BB3209" s="11"/>
      <c r="BC3209" s="11"/>
      <c r="BD3209" s="11"/>
      <c r="BE3209" s="11"/>
      <c r="BF3209" s="11"/>
      <c r="BG3209" s="11"/>
      <c r="BH3209" s="11"/>
      <c r="BI3209" s="11"/>
      <c r="BJ3209" s="11"/>
      <c r="BK3209" s="11"/>
      <c r="BL3209" s="11"/>
      <c r="BM3209" s="11"/>
      <c r="BN3209" s="11"/>
      <c r="BO3209" s="11"/>
      <c r="BP3209" s="11"/>
      <c r="BQ3209" s="11"/>
      <c r="BR3209" s="11"/>
      <c r="BS3209" s="11"/>
      <c r="BT3209" s="11"/>
      <c r="BU3209" s="11"/>
      <c r="BV3209" s="11"/>
      <c r="BW3209" s="11"/>
      <c r="BX3209"/>
      <c r="BY3209"/>
      <c r="BZ3209"/>
    </row>
    <row r="3210" spans="1:78" s="19" customFormat="1" x14ac:dyDescent="0.2">
      <c r="A3210" s="10" t="s">
        <v>1375</v>
      </c>
      <c r="B3210" s="10" t="s">
        <v>63</v>
      </c>
      <c r="C3210" s="10" t="s">
        <v>1482</v>
      </c>
      <c r="D3210" s="10" t="s">
        <v>64</v>
      </c>
      <c r="E3210" s="10" t="s">
        <v>1373</v>
      </c>
      <c r="F3210" s="10" t="s">
        <v>342</v>
      </c>
      <c r="G3210" s="10" t="s">
        <v>1373</v>
      </c>
      <c r="H3210" s="10" t="s">
        <v>342</v>
      </c>
      <c r="I3210" s="10"/>
      <c r="J3210" s="10"/>
      <c r="K3210" s="10"/>
      <c r="L3210" s="10"/>
      <c r="M3210" s="10"/>
      <c r="N3210" s="10"/>
      <c r="O3210" s="10"/>
      <c r="P3210" s="10"/>
      <c r="Q3210" s="10"/>
      <c r="R3210" s="10"/>
      <c r="S3210" s="10"/>
      <c r="T3210" s="10"/>
      <c r="U3210" s="10"/>
      <c r="V3210" s="10"/>
      <c r="W3210" s="10"/>
      <c r="X3210" s="10"/>
      <c r="Y3210" s="10"/>
      <c r="Z3210" s="10"/>
      <c r="AA3210" s="10"/>
      <c r="AB3210" s="10"/>
      <c r="AC3210" s="10"/>
      <c r="AD3210" s="10"/>
      <c r="AE3210" s="10"/>
      <c r="AF3210" s="10"/>
      <c r="AG3210" s="10"/>
      <c r="AH3210" s="10"/>
      <c r="AI3210" s="10"/>
      <c r="AJ3210" s="10"/>
      <c r="AK3210" s="10"/>
      <c r="AL3210" s="10"/>
      <c r="AM3210" s="10"/>
      <c r="AN3210" s="10"/>
      <c r="AO3210" s="10"/>
      <c r="AP3210" s="10"/>
      <c r="AQ3210" s="10"/>
      <c r="AR3210" s="10"/>
      <c r="AS3210" s="10"/>
      <c r="AT3210" s="10"/>
      <c r="AU3210" s="10"/>
      <c r="AV3210" s="10"/>
      <c r="AW3210" s="10"/>
      <c r="AX3210" s="10"/>
      <c r="AY3210" s="10"/>
      <c r="AZ3210" s="10"/>
      <c r="BA3210" s="10"/>
      <c r="BB3210" s="10"/>
      <c r="BC3210" s="10"/>
      <c r="BD3210" s="10"/>
      <c r="BE3210" s="10"/>
      <c r="BF3210" s="10"/>
      <c r="BG3210" s="10"/>
      <c r="BH3210" s="10"/>
      <c r="BI3210" s="10"/>
      <c r="BJ3210" s="10"/>
      <c r="BK3210" s="10"/>
      <c r="BL3210" s="10"/>
      <c r="BM3210" s="10"/>
      <c r="BN3210" s="10"/>
      <c r="BO3210" s="10"/>
      <c r="BP3210" s="10"/>
      <c r="BQ3210" s="10"/>
      <c r="BR3210" s="10" t="s">
        <v>67</v>
      </c>
      <c r="BS3210" s="10"/>
      <c r="BT3210" s="10" t="s">
        <v>68</v>
      </c>
      <c r="BU3210" s="10">
        <v>2469</v>
      </c>
      <c r="BV3210" s="10" t="s">
        <v>69</v>
      </c>
      <c r="BW3210" s="10" t="s">
        <v>68</v>
      </c>
      <c r="BX3210" s="10"/>
      <c r="BY3210" s="10"/>
      <c r="BZ3210" s="10"/>
    </row>
    <row r="3211" spans="1:78" s="19" customFormat="1" x14ac:dyDescent="0.2">
      <c r="A3211" t="s">
        <v>2921</v>
      </c>
      <c r="B3211"/>
      <c r="C3211" t="s">
        <v>1482</v>
      </c>
      <c r="D3211" t="s">
        <v>64</v>
      </c>
      <c r="E3211" t="s">
        <v>1373</v>
      </c>
      <c r="F3211" t="s">
        <v>342</v>
      </c>
      <c r="G3211" t="s">
        <v>1373</v>
      </c>
      <c r="H3211" t="s">
        <v>342</v>
      </c>
      <c r="I3211"/>
      <c r="J3211"/>
      <c r="K3211"/>
      <c r="L3211"/>
      <c r="M3211"/>
      <c r="N3211"/>
      <c r="O3211"/>
      <c r="P3211"/>
      <c r="Q3211"/>
      <c r="R3211"/>
      <c r="S3211"/>
      <c r="T3211"/>
      <c r="U3211"/>
      <c r="V3211"/>
      <c r="W3211"/>
      <c r="X3211"/>
      <c r="Y3211"/>
      <c r="Z3211"/>
      <c r="AA3211"/>
      <c r="AB3211"/>
      <c r="AC3211"/>
      <c r="AD3211"/>
      <c r="AE3211"/>
      <c r="AF3211"/>
      <c r="AG3211"/>
      <c r="AH3211"/>
      <c r="AI3211"/>
      <c r="AJ3211"/>
      <c r="AK3211"/>
      <c r="AL3211"/>
      <c r="AM3211"/>
      <c r="AN3211"/>
      <c r="AO3211"/>
      <c r="AP3211"/>
      <c r="AQ3211"/>
      <c r="AR3211"/>
      <c r="AS3211"/>
      <c r="AT3211"/>
      <c r="AU3211"/>
      <c r="AV3211"/>
      <c r="AW3211">
        <f>AVERAGE(6.8,7.2)</f>
        <v>7</v>
      </c>
      <c r="AX3211">
        <f>AVERAGE(4.7,5)</f>
        <v>4.8499999999999996</v>
      </c>
      <c r="AY3211">
        <f>AVERAGE(5,5.6)</f>
        <v>5.3</v>
      </c>
      <c r="AZ3211">
        <f>MAX(AX3211:AY3211)</f>
        <v>5.3</v>
      </c>
      <c r="BA3211"/>
      <c r="BB3211"/>
      <c r="BC3211"/>
      <c r="BD3211"/>
      <c r="BE3211"/>
      <c r="BF3211"/>
      <c r="BG3211"/>
      <c r="BH3211"/>
      <c r="BI3211"/>
      <c r="BJ3211"/>
      <c r="BK3211"/>
      <c r="BL3211"/>
      <c r="BM3211"/>
      <c r="BN3211"/>
      <c r="BO3211"/>
      <c r="BP3211"/>
      <c r="BQ3211"/>
      <c r="BR3211" t="s">
        <v>67</v>
      </c>
      <c r="BS3211" s="1">
        <v>44832</v>
      </c>
      <c r="BT3211" t="s">
        <v>2920</v>
      </c>
      <c r="BU3211">
        <v>2528</v>
      </c>
      <c r="BV3211"/>
      <c r="BW3211"/>
      <c r="BX3211"/>
      <c r="BY3211"/>
      <c r="BZ3211"/>
    </row>
    <row r="3212" spans="1:78" s="11" customFormat="1" x14ac:dyDescent="0.2">
      <c r="A3212" s="6" t="s">
        <v>94</v>
      </c>
      <c r="B3212" s="6"/>
      <c r="C3212" s="6" t="s">
        <v>1482</v>
      </c>
      <c r="D3212" s="6" t="s">
        <v>64</v>
      </c>
      <c r="E3212" s="6" t="s">
        <v>1373</v>
      </c>
      <c r="F3212" s="6" t="s">
        <v>342</v>
      </c>
      <c r="G3212" s="6" t="s">
        <v>1373</v>
      </c>
      <c r="H3212" s="6" t="s">
        <v>342</v>
      </c>
      <c r="I3212" s="6"/>
      <c r="J3212" s="6"/>
      <c r="K3212" s="6"/>
      <c r="L3212" s="6"/>
      <c r="M3212" s="6"/>
      <c r="N3212" s="6"/>
      <c r="O3212" s="6"/>
      <c r="P3212" s="6"/>
      <c r="Q3212" s="6"/>
      <c r="R3212" s="6"/>
      <c r="S3212" s="6"/>
      <c r="T3212" s="6"/>
      <c r="U3212" s="6"/>
      <c r="V3212" s="6"/>
      <c r="W3212" s="6"/>
      <c r="X3212" s="6"/>
      <c r="Y3212" s="6"/>
      <c r="Z3212" s="6"/>
      <c r="AA3212" s="6"/>
      <c r="AB3212" s="6"/>
      <c r="AC3212" s="6"/>
      <c r="AD3212" s="6"/>
      <c r="AE3212" s="6"/>
      <c r="AF3212" s="6"/>
      <c r="AG3212" s="6"/>
      <c r="AH3212" s="6"/>
      <c r="AI3212" s="6"/>
      <c r="AJ3212" s="6"/>
      <c r="AK3212" s="6"/>
      <c r="AL3212" s="6"/>
      <c r="AM3212" s="6"/>
      <c r="AN3212" s="6"/>
      <c r="AO3212" s="6"/>
      <c r="AP3212" s="6"/>
      <c r="AQ3212" s="6"/>
      <c r="AR3212" s="6"/>
      <c r="AS3212" s="6"/>
      <c r="AT3212" s="6"/>
      <c r="AU3212" s="6"/>
      <c r="AV3212" s="6"/>
      <c r="AW3212" s="6"/>
      <c r="AX3212" s="6"/>
      <c r="AY3212" s="6"/>
      <c r="AZ3212" s="6"/>
      <c r="BA3212" s="6"/>
      <c r="BB3212" s="6"/>
      <c r="BC3212" s="6"/>
      <c r="BD3212" s="6"/>
      <c r="BE3212" s="6"/>
      <c r="BF3212" s="6"/>
      <c r="BG3212" s="6"/>
      <c r="BH3212" s="6"/>
      <c r="BI3212" s="6">
        <v>17.5</v>
      </c>
      <c r="BJ3212" s="6"/>
      <c r="BK3212" s="6"/>
      <c r="BL3212" s="6"/>
      <c r="BM3212" s="6"/>
      <c r="BN3212" s="6"/>
      <c r="BO3212" s="6"/>
      <c r="BP3212" s="6"/>
      <c r="BQ3212" s="6"/>
      <c r="BR3212" s="6" t="s">
        <v>67</v>
      </c>
      <c r="BS3212" s="7">
        <v>44964</v>
      </c>
      <c r="BT3212" s="6" t="s">
        <v>68</v>
      </c>
      <c r="BU3212" s="6">
        <v>2469</v>
      </c>
      <c r="BV3212" s="6"/>
      <c r="BW3212" s="6"/>
      <c r="BX3212" s="6"/>
      <c r="BY3212" s="6"/>
      <c r="BZ3212" s="6"/>
    </row>
    <row r="3213" spans="1:78" s="11" customFormat="1" x14ac:dyDescent="0.2">
      <c r="A3213" t="s">
        <v>2922</v>
      </c>
      <c r="B3213"/>
      <c r="C3213" t="s">
        <v>1482</v>
      </c>
      <c r="D3213" t="s">
        <v>64</v>
      </c>
      <c r="E3213" t="s">
        <v>1373</v>
      </c>
      <c r="F3213" t="s">
        <v>342</v>
      </c>
      <c r="G3213" t="s">
        <v>1373</v>
      </c>
      <c r="H3213" t="s">
        <v>342</v>
      </c>
      <c r="I3213"/>
      <c r="J3213"/>
      <c r="K3213"/>
      <c r="L3213"/>
      <c r="M3213"/>
      <c r="N3213"/>
      <c r="O3213"/>
      <c r="P3213"/>
      <c r="Q3213"/>
      <c r="R3213"/>
      <c r="S3213"/>
      <c r="T3213"/>
      <c r="U3213"/>
      <c r="V3213"/>
      <c r="W3213"/>
      <c r="X3213"/>
      <c r="Y3213"/>
      <c r="Z3213"/>
      <c r="AA3213"/>
      <c r="AB3213"/>
      <c r="AC3213"/>
      <c r="AD3213"/>
      <c r="AE3213"/>
      <c r="AF3213"/>
      <c r="AG3213"/>
      <c r="AH3213"/>
      <c r="AI3213"/>
      <c r="AJ3213"/>
      <c r="AK3213"/>
      <c r="AL3213"/>
      <c r="AM3213"/>
      <c r="AN3213"/>
      <c r="AO3213"/>
      <c r="AP3213"/>
      <c r="AQ3213"/>
      <c r="AR3213"/>
      <c r="AS3213"/>
      <c r="AT3213"/>
      <c r="AU3213"/>
      <c r="AV3213"/>
      <c r="AW3213"/>
      <c r="AX3213"/>
      <c r="AY3213"/>
      <c r="AZ3213"/>
      <c r="BA3213">
        <v>6.6</v>
      </c>
      <c r="BB3213">
        <v>5.3</v>
      </c>
      <c r="BC3213">
        <v>5.0999999999999996</v>
      </c>
      <c r="BD3213">
        <v>5.3</v>
      </c>
      <c r="BE3213"/>
      <c r="BF3213"/>
      <c r="BG3213"/>
      <c r="BH3213"/>
      <c r="BI3213"/>
      <c r="BJ3213"/>
      <c r="BK3213"/>
      <c r="BL3213"/>
      <c r="BM3213"/>
      <c r="BN3213"/>
      <c r="BO3213"/>
      <c r="BP3213"/>
      <c r="BQ3213"/>
      <c r="BR3213" t="s">
        <v>67</v>
      </c>
      <c r="BS3213" s="1">
        <v>44832</v>
      </c>
      <c r="BT3213" t="s">
        <v>2920</v>
      </c>
      <c r="BU3213">
        <v>2528</v>
      </c>
      <c r="BV3213"/>
      <c r="BW3213"/>
      <c r="BX3213"/>
      <c r="BY3213"/>
      <c r="BZ3213"/>
    </row>
    <row r="3214" spans="1:78" s="11" customFormat="1" x14ac:dyDescent="0.2">
      <c r="A3214" t="s">
        <v>2667</v>
      </c>
      <c r="B3214"/>
      <c r="C3214" t="s">
        <v>1482</v>
      </c>
      <c r="D3214" t="s">
        <v>64</v>
      </c>
      <c r="E3214" t="s">
        <v>1373</v>
      </c>
      <c r="F3214" t="s">
        <v>342</v>
      </c>
      <c r="G3214" t="s">
        <v>1373</v>
      </c>
      <c r="H3214" t="s">
        <v>2668</v>
      </c>
      <c r="I3214"/>
      <c r="J3214"/>
      <c r="K3214"/>
      <c r="L3214" t="s">
        <v>2677</v>
      </c>
      <c r="M3214"/>
      <c r="N3214"/>
      <c r="O3214"/>
      <c r="P3214"/>
      <c r="Q3214"/>
      <c r="R3214"/>
      <c r="S3214"/>
      <c r="T3214"/>
      <c r="U3214">
        <v>4.95</v>
      </c>
      <c r="V3214"/>
      <c r="W3214"/>
      <c r="X3214">
        <v>5</v>
      </c>
      <c r="Y3214">
        <v>6.27</v>
      </c>
      <c r="Z3214"/>
      <c r="AA3214"/>
      <c r="AB3214">
        <v>7</v>
      </c>
      <c r="AC3214">
        <v>6.22</v>
      </c>
      <c r="AD3214"/>
      <c r="AE3214"/>
      <c r="AF3214">
        <v>7.87</v>
      </c>
      <c r="AG3214">
        <v>4.38</v>
      </c>
      <c r="AH3214"/>
      <c r="AI3214"/>
      <c r="AJ3214">
        <v>5.4</v>
      </c>
      <c r="AK3214"/>
      <c r="AL3214"/>
      <c r="AM3214"/>
      <c r="AN3214"/>
      <c r="AO3214"/>
      <c r="AP3214"/>
      <c r="AQ3214"/>
      <c r="AR3214"/>
      <c r="AS3214"/>
      <c r="AT3214"/>
      <c r="AU3214"/>
      <c r="AV3214"/>
      <c r="AW3214"/>
      <c r="AX3214"/>
      <c r="AY3214"/>
      <c r="AZ3214"/>
      <c r="BA3214"/>
      <c r="BB3214"/>
      <c r="BC3214"/>
      <c r="BD3214"/>
      <c r="BE3214"/>
      <c r="BF3214"/>
      <c r="BG3214"/>
      <c r="BH3214"/>
      <c r="BI3214"/>
      <c r="BJ3214"/>
      <c r="BK3214"/>
      <c r="BL3214"/>
      <c r="BM3214"/>
      <c r="BN3214"/>
      <c r="BO3214"/>
      <c r="BP3214"/>
      <c r="BQ3214"/>
      <c r="BR3214" t="s">
        <v>67</v>
      </c>
      <c r="BS3214" s="1">
        <v>44830</v>
      </c>
      <c r="BT3214" t="s">
        <v>2657</v>
      </c>
      <c r="BU3214">
        <v>63104</v>
      </c>
      <c r="BV3214"/>
      <c r="BW3214"/>
      <c r="BX3214"/>
      <c r="BY3214"/>
      <c r="BZ3214"/>
    </row>
    <row r="3215" spans="1:78" s="11" customFormat="1" x14ac:dyDescent="0.2">
      <c r="A3215" s="11" t="s">
        <v>1700</v>
      </c>
      <c r="C3215" s="11" t="s">
        <v>1482</v>
      </c>
      <c r="D3215" s="11" t="s">
        <v>64</v>
      </c>
      <c r="E3215" s="11" t="s">
        <v>1373</v>
      </c>
      <c r="F3215" s="11" t="s">
        <v>342</v>
      </c>
      <c r="G3215" s="11" t="s">
        <v>1373</v>
      </c>
      <c r="H3215" s="11" t="s">
        <v>1524</v>
      </c>
      <c r="BX3215"/>
      <c r="BY3215"/>
      <c r="BZ3215"/>
    </row>
    <row r="3216" spans="1:78" s="11" customFormat="1" x14ac:dyDescent="0.2">
      <c r="A3216" s="11" t="s">
        <v>1700</v>
      </c>
      <c r="C3216" s="11" t="s">
        <v>1482</v>
      </c>
      <c r="D3216" s="11" t="s">
        <v>64</v>
      </c>
      <c r="E3216" s="11" t="s">
        <v>1373</v>
      </c>
      <c r="F3216" s="11" t="s">
        <v>342</v>
      </c>
      <c r="G3216" s="11" t="s">
        <v>1373</v>
      </c>
      <c r="H3216" s="11" t="s">
        <v>1374</v>
      </c>
      <c r="BX3216"/>
      <c r="BY3216"/>
      <c r="BZ3216"/>
    </row>
    <row r="3217" spans="1:78" s="11" customFormat="1" x14ac:dyDescent="0.2">
      <c r="A3217" t="s">
        <v>1372</v>
      </c>
      <c r="B3217" t="s">
        <v>63</v>
      </c>
      <c r="C3217" t="s">
        <v>1482</v>
      </c>
      <c r="D3217" t="s">
        <v>64</v>
      </c>
      <c r="E3217" t="s">
        <v>1373</v>
      </c>
      <c r="F3217" t="s">
        <v>342</v>
      </c>
      <c r="G3217" t="s">
        <v>1373</v>
      </c>
      <c r="H3217" t="s">
        <v>1374</v>
      </c>
      <c r="I3217"/>
      <c r="J3217"/>
      <c r="K3217"/>
      <c r="L3217"/>
      <c r="M3217"/>
      <c r="N3217"/>
      <c r="O3217"/>
      <c r="P3217"/>
      <c r="Q3217">
        <v>4.5</v>
      </c>
      <c r="R3217"/>
      <c r="S3217"/>
      <c r="T3217">
        <v>4.0999999999999996</v>
      </c>
      <c r="U3217">
        <v>5.8</v>
      </c>
      <c r="V3217"/>
      <c r="W3217"/>
      <c r="X3217">
        <v>6.5</v>
      </c>
      <c r="Y3217">
        <v>6.8</v>
      </c>
      <c r="Z3217"/>
      <c r="AA3217"/>
      <c r="AB3217">
        <v>8.1999999999999993</v>
      </c>
      <c r="AC3217">
        <v>6.7</v>
      </c>
      <c r="AD3217"/>
      <c r="AE3217"/>
      <c r="AF3217">
        <v>8.8000000000000007</v>
      </c>
      <c r="AG3217">
        <v>5</v>
      </c>
      <c r="AH3217"/>
      <c r="AI3217"/>
      <c r="AJ3217">
        <v>7</v>
      </c>
      <c r="AK3217"/>
      <c r="AL3217"/>
      <c r="AM3217"/>
      <c r="AN3217"/>
      <c r="AO3217"/>
      <c r="AP3217"/>
      <c r="AQ3217"/>
      <c r="AR3217"/>
      <c r="AS3217"/>
      <c r="AT3217"/>
      <c r="AU3217"/>
      <c r="AV3217"/>
      <c r="AW3217"/>
      <c r="AX3217"/>
      <c r="AY3217"/>
      <c r="AZ3217"/>
      <c r="BA3217"/>
      <c r="BB3217"/>
      <c r="BC3217"/>
      <c r="BD3217"/>
      <c r="BE3217"/>
      <c r="BF3217"/>
      <c r="BG3217"/>
      <c r="BH3217"/>
      <c r="BI3217"/>
      <c r="BJ3217"/>
      <c r="BK3217"/>
      <c r="BL3217"/>
      <c r="BM3217"/>
      <c r="BN3217"/>
      <c r="BO3217"/>
      <c r="BP3217"/>
      <c r="BQ3217"/>
      <c r="BR3217" t="s">
        <v>67</v>
      </c>
      <c r="BS3217"/>
      <c r="BT3217" t="s">
        <v>68</v>
      </c>
      <c r="BU3217">
        <v>2469</v>
      </c>
      <c r="BV3217" t="s">
        <v>69</v>
      </c>
      <c r="BW3217" t="s">
        <v>68</v>
      </c>
      <c r="BX3217"/>
      <c r="BY3217"/>
      <c r="BZ3217"/>
    </row>
    <row r="3218" spans="1:78" s="11" customFormat="1" x14ac:dyDescent="0.2">
      <c r="A3218" s="10" t="s">
        <v>1376</v>
      </c>
      <c r="B3218" s="10"/>
      <c r="C3218" s="10" t="s">
        <v>1482</v>
      </c>
      <c r="D3218" s="10" t="s">
        <v>64</v>
      </c>
      <c r="E3218" s="10" t="s">
        <v>1373</v>
      </c>
      <c r="F3218" s="10" t="s">
        <v>342</v>
      </c>
      <c r="G3218" s="10" t="s">
        <v>1373</v>
      </c>
      <c r="H3218" s="10" t="s">
        <v>1374</v>
      </c>
      <c r="I3218" s="10"/>
      <c r="J3218" s="10"/>
      <c r="K3218" s="10"/>
      <c r="L3218" s="10"/>
      <c r="M3218" s="10"/>
      <c r="N3218" s="10"/>
      <c r="O3218" s="10"/>
      <c r="P3218" s="10"/>
      <c r="Q3218" s="10"/>
      <c r="R3218" s="10"/>
      <c r="S3218" s="10"/>
      <c r="T3218" s="10"/>
      <c r="U3218" s="10"/>
      <c r="V3218" s="10"/>
      <c r="W3218" s="10"/>
      <c r="X3218" s="10"/>
      <c r="Y3218" s="10"/>
      <c r="Z3218" s="10"/>
      <c r="AA3218" s="10"/>
      <c r="AB3218" s="10"/>
      <c r="AC3218" s="10"/>
      <c r="AD3218" s="10"/>
      <c r="AE3218" s="10"/>
      <c r="AF3218" s="10"/>
      <c r="AG3218" s="10"/>
      <c r="AH3218" s="10"/>
      <c r="AI3218" s="10"/>
      <c r="AJ3218" s="10"/>
      <c r="AK3218" s="10"/>
      <c r="AL3218" s="10"/>
      <c r="AM3218" s="10"/>
      <c r="AN3218" s="10"/>
      <c r="AO3218" s="10"/>
      <c r="AP3218" s="10"/>
      <c r="AQ3218" s="10"/>
      <c r="AR3218" s="10"/>
      <c r="AS3218" s="10"/>
      <c r="AT3218" s="10"/>
      <c r="AU3218" s="10"/>
      <c r="AV3218" s="10"/>
      <c r="AW3218" s="10"/>
      <c r="AX3218" s="10"/>
      <c r="AY3218" s="10"/>
      <c r="AZ3218" s="10"/>
      <c r="BA3218" s="10"/>
      <c r="BB3218" s="10"/>
      <c r="BC3218" s="10"/>
      <c r="BD3218" s="10"/>
      <c r="BE3218" s="10"/>
      <c r="BF3218" s="10"/>
      <c r="BG3218" s="10"/>
      <c r="BH3218" s="10"/>
      <c r="BI3218" s="10"/>
      <c r="BJ3218" s="10"/>
      <c r="BK3218" s="10"/>
      <c r="BL3218" s="10"/>
      <c r="BM3218" s="10"/>
      <c r="BN3218" s="10"/>
      <c r="BO3218" s="10"/>
      <c r="BP3218" s="10"/>
      <c r="BQ3218" s="10"/>
      <c r="BR3218" s="10" t="s">
        <v>67</v>
      </c>
      <c r="BS3218" s="10"/>
      <c r="BT3218" s="10" t="s">
        <v>68</v>
      </c>
      <c r="BU3218" s="10">
        <v>2469</v>
      </c>
      <c r="BV3218" s="10" t="s">
        <v>69</v>
      </c>
      <c r="BW3218" s="10" t="s">
        <v>68</v>
      </c>
      <c r="BX3218" s="10"/>
      <c r="BY3218" s="10"/>
      <c r="BZ3218" s="10"/>
    </row>
    <row r="3219" spans="1:78" s="11" customFormat="1" x14ac:dyDescent="0.2">
      <c r="A3219" s="6" t="s">
        <v>94</v>
      </c>
      <c r="B3219" s="6"/>
      <c r="C3219" s="6" t="s">
        <v>1482</v>
      </c>
      <c r="D3219" s="6" t="s">
        <v>64</v>
      </c>
      <c r="E3219" s="6" t="s">
        <v>1373</v>
      </c>
      <c r="F3219" s="6" t="s">
        <v>342</v>
      </c>
      <c r="G3219" s="6" t="s">
        <v>1373</v>
      </c>
      <c r="H3219" s="6" t="s">
        <v>1374</v>
      </c>
      <c r="I3219" s="6"/>
      <c r="J3219" s="6"/>
      <c r="K3219" s="6"/>
      <c r="L3219" s="6"/>
      <c r="M3219" s="6"/>
      <c r="N3219" s="6"/>
      <c r="O3219" s="6"/>
      <c r="P3219" s="6"/>
      <c r="Q3219" s="6"/>
      <c r="R3219" s="6"/>
      <c r="S3219" s="6"/>
      <c r="T3219" s="6"/>
      <c r="U3219" s="6"/>
      <c r="V3219" s="6"/>
      <c r="W3219" s="6"/>
      <c r="X3219" s="6"/>
      <c r="Y3219" s="6"/>
      <c r="Z3219" s="6"/>
      <c r="AA3219" s="6"/>
      <c r="AB3219" s="6"/>
      <c r="AC3219" s="6"/>
      <c r="AD3219" s="6"/>
      <c r="AE3219" s="6"/>
      <c r="AF3219" s="6"/>
      <c r="AG3219" s="6"/>
      <c r="AH3219" s="6"/>
      <c r="AI3219" s="6"/>
      <c r="AJ3219" s="6"/>
      <c r="AK3219" s="6"/>
      <c r="AL3219" s="6"/>
      <c r="AM3219" s="6"/>
      <c r="AN3219" s="6"/>
      <c r="AO3219" s="6"/>
      <c r="AP3219" s="6"/>
      <c r="AQ3219" s="6"/>
      <c r="AR3219" s="6"/>
      <c r="AS3219" s="6"/>
      <c r="AT3219" s="6"/>
      <c r="AU3219" s="6"/>
      <c r="AV3219" s="6"/>
      <c r="AW3219" s="6"/>
      <c r="AX3219" s="6"/>
      <c r="AY3219" s="6"/>
      <c r="AZ3219" s="6"/>
      <c r="BA3219" s="6"/>
      <c r="BB3219" s="6"/>
      <c r="BC3219" s="6"/>
      <c r="BD3219" s="6"/>
      <c r="BE3219" s="6"/>
      <c r="BF3219" s="6"/>
      <c r="BG3219" s="6"/>
      <c r="BH3219" s="6"/>
      <c r="BI3219" s="6">
        <v>21</v>
      </c>
      <c r="BJ3219" s="6"/>
      <c r="BK3219" s="6"/>
      <c r="BL3219" s="6"/>
      <c r="BM3219" s="6"/>
      <c r="BN3219" s="6"/>
      <c r="BO3219" s="6"/>
      <c r="BP3219" s="6"/>
      <c r="BQ3219" s="6"/>
      <c r="BR3219" s="6" t="s">
        <v>67</v>
      </c>
      <c r="BS3219" s="7">
        <v>44964</v>
      </c>
      <c r="BT3219" s="6" t="s">
        <v>68</v>
      </c>
      <c r="BU3219" s="6">
        <v>2469</v>
      </c>
      <c r="BV3219" s="6"/>
      <c r="BW3219" s="6"/>
      <c r="BX3219" s="6"/>
      <c r="BY3219" s="6"/>
      <c r="BZ3219" s="6"/>
    </row>
    <row r="3220" spans="1:78" s="11" customFormat="1" x14ac:dyDescent="0.2">
      <c r="A3220" s="11" t="s">
        <v>1700</v>
      </c>
      <c r="C3220" s="11" t="s">
        <v>1482</v>
      </c>
      <c r="D3220" s="11" t="s">
        <v>64</v>
      </c>
      <c r="E3220" s="11" t="s">
        <v>1373</v>
      </c>
      <c r="F3220" s="11" t="s">
        <v>1523</v>
      </c>
      <c r="G3220" s="11" t="s">
        <v>1373</v>
      </c>
      <c r="H3220" s="11" t="s">
        <v>1523</v>
      </c>
      <c r="BX3220"/>
      <c r="BY3220"/>
      <c r="BZ3220"/>
    </row>
    <row r="3221" spans="1:78" s="11" customFormat="1" x14ac:dyDescent="0.2">
      <c r="A3221" t="s">
        <v>2623</v>
      </c>
      <c r="B3221"/>
      <c r="C3221" t="s">
        <v>1482</v>
      </c>
      <c r="D3221" t="s">
        <v>64</v>
      </c>
      <c r="E3221" t="s">
        <v>1373</v>
      </c>
      <c r="F3221" t="s">
        <v>1523</v>
      </c>
      <c r="G3221" t="s">
        <v>1373</v>
      </c>
      <c r="H3221" t="s">
        <v>1523</v>
      </c>
      <c r="I3221"/>
      <c r="J3221"/>
      <c r="K3221"/>
      <c r="L3221" t="s">
        <v>2627</v>
      </c>
      <c r="M3221"/>
      <c r="N3221"/>
      <c r="O3221"/>
      <c r="P3221"/>
      <c r="Q3221"/>
      <c r="R3221"/>
      <c r="S3221"/>
      <c r="T3221"/>
      <c r="U3221">
        <v>5.29</v>
      </c>
      <c r="V3221"/>
      <c r="W3221"/>
      <c r="X3221">
        <v>4.68</v>
      </c>
      <c r="Y3221">
        <v>5.72</v>
      </c>
      <c r="Z3221"/>
      <c r="AA3221"/>
      <c r="AB3221">
        <v>6.45</v>
      </c>
      <c r="AC3221">
        <v>6.18</v>
      </c>
      <c r="AD3221"/>
      <c r="AE3221"/>
      <c r="AF3221">
        <v>7.88</v>
      </c>
      <c r="AG3221"/>
      <c r="AH3221"/>
      <c r="AI3221"/>
      <c r="AJ3221"/>
      <c r="AK3221"/>
      <c r="AL3221"/>
      <c r="AM3221"/>
      <c r="AN3221"/>
      <c r="AO3221"/>
      <c r="AP3221"/>
      <c r="AQ3221"/>
      <c r="AR3221"/>
      <c r="AS3221">
        <v>5.15</v>
      </c>
      <c r="AT3221"/>
      <c r="AU3221"/>
      <c r="AV3221">
        <v>2.75</v>
      </c>
      <c r="AW3221">
        <v>6.55</v>
      </c>
      <c r="AX3221"/>
      <c r="AY3221"/>
      <c r="AZ3221">
        <v>4.41</v>
      </c>
      <c r="BA3221">
        <v>6.94</v>
      </c>
      <c r="BB3221"/>
      <c r="BC3221"/>
      <c r="BD3221">
        <v>5.94</v>
      </c>
      <c r="BE3221">
        <v>6.76</v>
      </c>
      <c r="BF3221"/>
      <c r="BG3221"/>
      <c r="BH3221">
        <v>4.95</v>
      </c>
      <c r="BI3221"/>
      <c r="BJ3221"/>
      <c r="BK3221"/>
      <c r="BL3221"/>
      <c r="BM3221"/>
      <c r="BN3221"/>
      <c r="BO3221"/>
      <c r="BP3221"/>
      <c r="BQ3221"/>
      <c r="BR3221" t="s">
        <v>67</v>
      </c>
      <c r="BS3221" s="1">
        <v>44830</v>
      </c>
      <c r="BT3221" t="s">
        <v>2657</v>
      </c>
      <c r="BU3221">
        <v>63104</v>
      </c>
      <c r="BV3221"/>
      <c r="BW3221"/>
      <c r="BX3221"/>
      <c r="BY3221"/>
      <c r="BZ3221"/>
    </row>
    <row r="3222" spans="1:78" s="11" customFormat="1" x14ac:dyDescent="0.2">
      <c r="A3222" t="s">
        <v>2666</v>
      </c>
      <c r="B3222"/>
      <c r="C3222" t="s">
        <v>1482</v>
      </c>
      <c r="D3222" t="s">
        <v>64</v>
      </c>
      <c r="E3222" t="s">
        <v>1373</v>
      </c>
      <c r="F3222" t="s">
        <v>1523</v>
      </c>
      <c r="G3222" t="s">
        <v>1373</v>
      </c>
      <c r="H3222" t="s">
        <v>1523</v>
      </c>
      <c r="I3222"/>
      <c r="J3222"/>
      <c r="K3222"/>
      <c r="L3222" t="s">
        <v>2676</v>
      </c>
      <c r="M3222"/>
      <c r="N3222"/>
      <c r="O3222"/>
      <c r="P3222"/>
      <c r="Q3222"/>
      <c r="R3222"/>
      <c r="S3222"/>
      <c r="T3222"/>
      <c r="U3222"/>
      <c r="V3222"/>
      <c r="W3222"/>
      <c r="X3222"/>
      <c r="Y3222"/>
      <c r="Z3222"/>
      <c r="AA3222"/>
      <c r="AB3222"/>
      <c r="AC3222"/>
      <c r="AD3222"/>
      <c r="AE3222"/>
      <c r="AF3222"/>
      <c r="AG3222"/>
      <c r="AH3222"/>
      <c r="AI3222"/>
      <c r="AJ3222"/>
      <c r="AK3222"/>
      <c r="AL3222"/>
      <c r="AM3222"/>
      <c r="AN3222"/>
      <c r="AO3222"/>
      <c r="AP3222"/>
      <c r="AQ3222"/>
      <c r="AR3222"/>
      <c r="AS3222"/>
      <c r="AT3222"/>
      <c r="AU3222"/>
      <c r="AV3222"/>
      <c r="AW3222"/>
      <c r="AX3222"/>
      <c r="AY3222"/>
      <c r="AZ3222"/>
      <c r="BA3222">
        <v>6.24</v>
      </c>
      <c r="BB3222"/>
      <c r="BC3222"/>
      <c r="BD3222">
        <v>5.21</v>
      </c>
      <c r="BE3222"/>
      <c r="BF3222"/>
      <c r="BG3222"/>
      <c r="BH3222"/>
      <c r="BI3222"/>
      <c r="BJ3222"/>
      <c r="BK3222"/>
      <c r="BL3222"/>
      <c r="BM3222"/>
      <c r="BN3222"/>
      <c r="BO3222"/>
      <c r="BP3222"/>
      <c r="BQ3222"/>
      <c r="BR3222" t="s">
        <v>67</v>
      </c>
      <c r="BS3222" s="1">
        <v>44830</v>
      </c>
      <c r="BT3222" t="s">
        <v>2657</v>
      </c>
      <c r="BU3222">
        <v>63104</v>
      </c>
      <c r="BV3222"/>
      <c r="BW3222"/>
      <c r="BX3222"/>
      <c r="BY3222"/>
      <c r="BZ3222"/>
    </row>
    <row r="3223" spans="1:78" s="19" customFormat="1" x14ac:dyDescent="0.2">
      <c r="A3223" t="s">
        <v>1377</v>
      </c>
      <c r="B3223"/>
      <c r="C3223" t="s">
        <v>1482</v>
      </c>
      <c r="D3223" t="s">
        <v>64</v>
      </c>
      <c r="E3223" t="s">
        <v>1373</v>
      </c>
      <c r="F3223" t="s">
        <v>1523</v>
      </c>
      <c r="G3223" t="s">
        <v>1373</v>
      </c>
      <c r="H3223" t="s">
        <v>1378</v>
      </c>
      <c r="I3223"/>
      <c r="J3223"/>
      <c r="K3223"/>
      <c r="L3223"/>
      <c r="M3223"/>
      <c r="N3223"/>
      <c r="O3223"/>
      <c r="P3223"/>
      <c r="Q3223"/>
      <c r="R3223"/>
      <c r="S3223"/>
      <c r="T3223"/>
      <c r="U3223"/>
      <c r="V3223"/>
      <c r="W3223"/>
      <c r="X3223"/>
      <c r="Y3223"/>
      <c r="Z3223"/>
      <c r="AA3223"/>
      <c r="AB3223"/>
      <c r="AC3223"/>
      <c r="AD3223"/>
      <c r="AE3223"/>
      <c r="AF3223"/>
      <c r="AG3223"/>
      <c r="AH3223"/>
      <c r="AI3223"/>
      <c r="AJ3223"/>
      <c r="AK3223"/>
      <c r="AL3223"/>
      <c r="AM3223"/>
      <c r="AN3223"/>
      <c r="AO3223"/>
      <c r="AP3223"/>
      <c r="AQ3223"/>
      <c r="AR3223"/>
      <c r="AS3223">
        <v>5.0999999999999996</v>
      </c>
      <c r="AT3223"/>
      <c r="AU3223"/>
      <c r="AV3223">
        <v>2.9</v>
      </c>
      <c r="AW3223">
        <v>6.7</v>
      </c>
      <c r="AX3223"/>
      <c r="AY3223"/>
      <c r="AZ3223">
        <v>4.5999999999999996</v>
      </c>
      <c r="BA3223"/>
      <c r="BB3223"/>
      <c r="BC3223"/>
      <c r="BD3223"/>
      <c r="BE3223">
        <v>7.1</v>
      </c>
      <c r="BF3223"/>
      <c r="BG3223"/>
      <c r="BH3223">
        <v>5.3</v>
      </c>
      <c r="BI3223"/>
      <c r="BJ3223"/>
      <c r="BK3223"/>
      <c r="BL3223"/>
      <c r="BM3223"/>
      <c r="BN3223"/>
      <c r="BO3223"/>
      <c r="BP3223"/>
      <c r="BQ3223"/>
      <c r="BR3223" t="s">
        <v>67</v>
      </c>
      <c r="BS3223"/>
      <c r="BT3223" t="s">
        <v>213</v>
      </c>
      <c r="BU3223">
        <v>1609</v>
      </c>
      <c r="BV3223" t="s">
        <v>60</v>
      </c>
      <c r="BW3223" t="s">
        <v>213</v>
      </c>
      <c r="BX3223" s="10"/>
      <c r="BY3223" s="10"/>
      <c r="BZ3223" s="10"/>
    </row>
    <row r="3224" spans="1:78" s="19" customFormat="1" x14ac:dyDescent="0.2">
      <c r="A3224" s="11" t="s">
        <v>1700</v>
      </c>
      <c r="B3224" s="11"/>
      <c r="C3224" s="11" t="s">
        <v>1482</v>
      </c>
      <c r="D3224" s="11" t="s">
        <v>64</v>
      </c>
      <c r="E3224" s="11" t="s">
        <v>1373</v>
      </c>
      <c r="F3224" s="11" t="s">
        <v>1379</v>
      </c>
      <c r="G3224" s="11" t="s">
        <v>1373</v>
      </c>
      <c r="H3224" s="11" t="s">
        <v>1379</v>
      </c>
      <c r="I3224" s="11"/>
      <c r="J3224" s="11"/>
      <c r="K3224" s="11"/>
      <c r="L3224" s="11"/>
      <c r="M3224" s="11"/>
      <c r="N3224" s="11"/>
      <c r="O3224" s="11"/>
      <c r="P3224" s="11"/>
      <c r="Q3224" s="11"/>
      <c r="R3224" s="11"/>
      <c r="S3224" s="11"/>
      <c r="T3224" s="11"/>
      <c r="U3224" s="11"/>
      <c r="V3224" s="11"/>
      <c r="W3224" s="11"/>
      <c r="X3224" s="11"/>
      <c r="Y3224" s="11"/>
      <c r="Z3224" s="11"/>
      <c r="AA3224" s="11"/>
      <c r="AB3224" s="11"/>
      <c r="AC3224" s="11"/>
      <c r="AD3224" s="11"/>
      <c r="AE3224" s="11"/>
      <c r="AF3224" s="11"/>
      <c r="AG3224" s="11"/>
      <c r="AH3224" s="11"/>
      <c r="AI3224" s="11"/>
      <c r="AJ3224" s="11"/>
      <c r="AK3224" s="11"/>
      <c r="AL3224" s="11"/>
      <c r="AM3224" s="11"/>
      <c r="AN3224" s="11"/>
      <c r="AO3224" s="11"/>
      <c r="AP3224" s="11"/>
      <c r="AQ3224" s="11"/>
      <c r="AR3224" s="11"/>
      <c r="AS3224" s="11"/>
      <c r="AT3224" s="11"/>
      <c r="AU3224" s="11"/>
      <c r="AV3224" s="11"/>
      <c r="AW3224" s="11"/>
      <c r="AX3224" s="11"/>
      <c r="AY3224" s="11"/>
      <c r="AZ3224" s="11"/>
      <c r="BA3224" s="11"/>
      <c r="BB3224" s="11"/>
      <c r="BC3224" s="11"/>
      <c r="BD3224" s="11"/>
      <c r="BE3224" s="11"/>
      <c r="BF3224" s="11"/>
      <c r="BG3224" s="11"/>
      <c r="BH3224" s="11"/>
      <c r="BI3224" s="11"/>
      <c r="BJ3224" s="11"/>
      <c r="BK3224" s="11"/>
      <c r="BL3224" s="11"/>
      <c r="BM3224" s="11"/>
      <c r="BN3224" s="11"/>
      <c r="BO3224" s="11"/>
      <c r="BP3224" s="11"/>
      <c r="BQ3224" s="11"/>
      <c r="BR3224" s="11"/>
      <c r="BS3224" s="11"/>
      <c r="BT3224" s="11"/>
      <c r="BU3224" s="11"/>
      <c r="BV3224" s="11"/>
      <c r="BW3224" s="11"/>
      <c r="BX3224" s="10"/>
      <c r="BY3224" s="10"/>
      <c r="BZ3224" s="10"/>
    </row>
    <row r="3225" spans="1:78" s="19" customFormat="1" x14ac:dyDescent="0.2">
      <c r="A3225" t="s">
        <v>1380</v>
      </c>
      <c r="B3225"/>
      <c r="C3225" t="s">
        <v>1482</v>
      </c>
      <c r="D3225" t="s">
        <v>64</v>
      </c>
      <c r="E3225" t="s">
        <v>1373</v>
      </c>
      <c r="F3225" t="s">
        <v>1379</v>
      </c>
      <c r="G3225" t="s">
        <v>1373</v>
      </c>
      <c r="H3225" t="s">
        <v>1379</v>
      </c>
      <c r="I3225"/>
      <c r="J3225"/>
      <c r="K3225"/>
      <c r="L3225"/>
      <c r="M3225"/>
      <c r="N3225"/>
      <c r="O3225"/>
      <c r="P3225"/>
      <c r="Q3225"/>
      <c r="R3225"/>
      <c r="S3225"/>
      <c r="T3225"/>
      <c r="U3225"/>
      <c r="V3225"/>
      <c r="W3225"/>
      <c r="X3225"/>
      <c r="Y3225"/>
      <c r="Z3225"/>
      <c r="AA3225"/>
      <c r="AB3225"/>
      <c r="AC3225"/>
      <c r="AD3225"/>
      <c r="AE3225"/>
      <c r="AF3225"/>
      <c r="AG3225"/>
      <c r="AH3225"/>
      <c r="AI3225"/>
      <c r="AJ3225"/>
      <c r="AK3225"/>
      <c r="AL3225"/>
      <c r="AM3225"/>
      <c r="AN3225"/>
      <c r="AO3225"/>
      <c r="AP3225"/>
      <c r="AQ3225"/>
      <c r="AR3225"/>
      <c r="AS3225"/>
      <c r="AT3225"/>
      <c r="AU3225"/>
      <c r="AV3225"/>
      <c r="AW3225"/>
      <c r="AX3225"/>
      <c r="AY3225"/>
      <c r="AZ3225"/>
      <c r="BA3225">
        <v>5</v>
      </c>
      <c r="BB3225"/>
      <c r="BC3225"/>
      <c r="BD3225">
        <v>4.2</v>
      </c>
      <c r="BE3225">
        <v>5.3</v>
      </c>
      <c r="BF3225"/>
      <c r="BG3225"/>
      <c r="BH3225">
        <v>3.8</v>
      </c>
      <c r="BI3225"/>
      <c r="BJ3225"/>
      <c r="BK3225"/>
      <c r="BL3225"/>
      <c r="BM3225"/>
      <c r="BN3225"/>
      <c r="BO3225"/>
      <c r="BP3225"/>
      <c r="BQ3225"/>
      <c r="BR3225" t="s">
        <v>67</v>
      </c>
      <c r="BS3225"/>
      <c r="BT3225" t="s">
        <v>268</v>
      </c>
      <c r="BU3225">
        <v>1657</v>
      </c>
      <c r="BV3225" t="s">
        <v>69</v>
      </c>
      <c r="BW3225" t="s">
        <v>268</v>
      </c>
      <c r="BX3225" s="10"/>
      <c r="BY3225" s="10"/>
      <c r="BZ3225" s="10"/>
    </row>
    <row r="3226" spans="1:78" s="19" customFormat="1" x14ac:dyDescent="0.2">
      <c r="A3226" t="s">
        <v>1381</v>
      </c>
      <c r="B3226"/>
      <c r="C3226" t="s">
        <v>1482</v>
      </c>
      <c r="D3226" t="s">
        <v>64</v>
      </c>
      <c r="E3226" t="s">
        <v>1373</v>
      </c>
      <c r="F3226" t="s">
        <v>1379</v>
      </c>
      <c r="G3226" t="s">
        <v>1373</v>
      </c>
      <c r="H3226" t="s">
        <v>1379</v>
      </c>
      <c r="I3226"/>
      <c r="J3226"/>
      <c r="K3226"/>
      <c r="L3226"/>
      <c r="M3226"/>
      <c r="N3226"/>
      <c r="O3226"/>
      <c r="P3226"/>
      <c r="Q3226"/>
      <c r="R3226"/>
      <c r="S3226"/>
      <c r="T3226"/>
      <c r="U3226"/>
      <c r="V3226"/>
      <c r="W3226"/>
      <c r="X3226"/>
      <c r="Y3226"/>
      <c r="Z3226"/>
      <c r="AA3226"/>
      <c r="AB3226"/>
      <c r="AC3226"/>
      <c r="AD3226"/>
      <c r="AE3226"/>
      <c r="AF3226"/>
      <c r="AG3226"/>
      <c r="AH3226"/>
      <c r="AI3226"/>
      <c r="AJ3226"/>
      <c r="AK3226"/>
      <c r="AL3226"/>
      <c r="AM3226"/>
      <c r="AN3226"/>
      <c r="AO3226"/>
      <c r="AP3226"/>
      <c r="AQ3226"/>
      <c r="AR3226"/>
      <c r="AS3226"/>
      <c r="AT3226"/>
      <c r="AU3226"/>
      <c r="AV3226"/>
      <c r="AW3226">
        <v>5.6</v>
      </c>
      <c r="AX3226"/>
      <c r="AY3226"/>
      <c r="AZ3226">
        <v>3.8</v>
      </c>
      <c r="BA3226"/>
      <c r="BB3226"/>
      <c r="BC3226"/>
      <c r="BD3226"/>
      <c r="BE3226"/>
      <c r="BF3226"/>
      <c r="BG3226"/>
      <c r="BH3226"/>
      <c r="BI3226"/>
      <c r="BJ3226"/>
      <c r="BK3226"/>
      <c r="BL3226"/>
      <c r="BM3226"/>
      <c r="BN3226"/>
      <c r="BO3226"/>
      <c r="BP3226"/>
      <c r="BQ3226"/>
      <c r="BR3226" t="s">
        <v>67</v>
      </c>
      <c r="BS3226"/>
      <c r="BT3226" t="s">
        <v>268</v>
      </c>
      <c r="BU3226">
        <v>1657</v>
      </c>
      <c r="BV3226" t="s">
        <v>69</v>
      </c>
      <c r="BW3226" t="s">
        <v>268</v>
      </c>
      <c r="BX3226"/>
      <c r="BY3226"/>
      <c r="BZ3226"/>
    </row>
    <row r="3227" spans="1:78" s="19" customFormat="1" x14ac:dyDescent="0.2">
      <c r="A3227" t="s">
        <v>413</v>
      </c>
      <c r="B3227"/>
      <c r="C3227" t="s">
        <v>1482</v>
      </c>
      <c r="D3227" t="s">
        <v>64</v>
      </c>
      <c r="E3227" t="s">
        <v>1373</v>
      </c>
      <c r="F3227" t="s">
        <v>414</v>
      </c>
      <c r="G3227" t="s">
        <v>343</v>
      </c>
      <c r="H3227" t="s">
        <v>414</v>
      </c>
      <c r="I3227"/>
      <c r="J3227"/>
      <c r="K3227" t="s">
        <v>415</v>
      </c>
      <c r="L3227" t="s">
        <v>416</v>
      </c>
      <c r="M3227"/>
      <c r="N3227"/>
      <c r="O3227"/>
      <c r="P3227"/>
      <c r="Q3227"/>
      <c r="R3227"/>
      <c r="S3227"/>
      <c r="T3227"/>
      <c r="U3227"/>
      <c r="V3227"/>
      <c r="W3227"/>
      <c r="X3227"/>
      <c r="Y3227"/>
      <c r="Z3227"/>
      <c r="AA3227"/>
      <c r="AB3227"/>
      <c r="AC3227"/>
      <c r="AD3227"/>
      <c r="AE3227"/>
      <c r="AF3227"/>
      <c r="AG3227"/>
      <c r="AH3227"/>
      <c r="AI3227"/>
      <c r="AJ3227"/>
      <c r="AK3227"/>
      <c r="AL3227"/>
      <c r="AM3227"/>
      <c r="AN3227"/>
      <c r="AO3227"/>
      <c r="AP3227"/>
      <c r="AQ3227"/>
      <c r="AR3227"/>
      <c r="AS3227"/>
      <c r="AT3227"/>
      <c r="AU3227"/>
      <c r="AV3227"/>
      <c r="AW3227">
        <v>4.8</v>
      </c>
      <c r="AX3227"/>
      <c r="AY3227"/>
      <c r="AZ3227"/>
      <c r="BA3227"/>
      <c r="BB3227"/>
      <c r="BC3227"/>
      <c r="BD3227"/>
      <c r="BE3227"/>
      <c r="BF3227"/>
      <c r="BG3227"/>
      <c r="BH3227"/>
      <c r="BI3227"/>
      <c r="BJ3227"/>
      <c r="BK3227"/>
      <c r="BL3227"/>
      <c r="BM3227"/>
      <c r="BN3227"/>
      <c r="BO3227"/>
      <c r="BP3227"/>
      <c r="BQ3227"/>
      <c r="BR3227" t="s">
        <v>67</v>
      </c>
      <c r="BS3227"/>
      <c r="BT3227" t="s">
        <v>417</v>
      </c>
      <c r="BU3227" t="s">
        <v>418</v>
      </c>
      <c r="BV3227" t="s">
        <v>60</v>
      </c>
      <c r="BW3227" t="s">
        <v>417</v>
      </c>
      <c r="BX3227"/>
      <c r="BY3227"/>
      <c r="BZ3227"/>
    </row>
    <row r="3228" spans="1:78" s="19" customFormat="1" x14ac:dyDescent="0.2">
      <c r="A3228" s="11" t="s">
        <v>1700</v>
      </c>
      <c r="B3228" s="11"/>
      <c r="C3228" s="11" t="s">
        <v>1482</v>
      </c>
      <c r="D3228" s="11" t="s">
        <v>64</v>
      </c>
      <c r="E3228" s="11" t="s">
        <v>1373</v>
      </c>
      <c r="F3228" s="11" t="s">
        <v>414</v>
      </c>
      <c r="G3228" s="11" t="s">
        <v>1373</v>
      </c>
      <c r="H3228" s="11" t="s">
        <v>1391</v>
      </c>
      <c r="I3228" s="11"/>
      <c r="J3228" s="11"/>
      <c r="K3228" s="11"/>
      <c r="L3228" s="11"/>
      <c r="M3228" s="11"/>
      <c r="N3228" s="11"/>
      <c r="O3228" s="11"/>
      <c r="P3228" s="11"/>
      <c r="Q3228" s="11"/>
      <c r="R3228" s="11"/>
      <c r="S3228" s="11"/>
      <c r="T3228" s="11"/>
      <c r="U3228" s="11"/>
      <c r="V3228" s="11"/>
      <c r="W3228" s="11"/>
      <c r="X3228" s="11"/>
      <c r="Y3228" s="11"/>
      <c r="Z3228" s="11"/>
      <c r="AA3228" s="11"/>
      <c r="AB3228" s="11"/>
      <c r="AC3228" s="11"/>
      <c r="AD3228" s="11"/>
      <c r="AE3228" s="11"/>
      <c r="AF3228" s="11"/>
      <c r="AG3228" s="11"/>
      <c r="AH3228" s="11"/>
      <c r="AI3228" s="11"/>
      <c r="AJ3228" s="11"/>
      <c r="AK3228" s="11"/>
      <c r="AL3228" s="11"/>
      <c r="AM3228" s="11"/>
      <c r="AN3228" s="11"/>
      <c r="AO3228" s="11"/>
      <c r="AP3228" s="11"/>
      <c r="AQ3228" s="11"/>
      <c r="AR3228" s="11"/>
      <c r="AS3228" s="11"/>
      <c r="AT3228" s="11"/>
      <c r="AU3228" s="11"/>
      <c r="AV3228" s="11"/>
      <c r="AW3228" s="11"/>
      <c r="AX3228" s="11"/>
      <c r="AY3228" s="11"/>
      <c r="AZ3228" s="11"/>
      <c r="BA3228" s="11"/>
      <c r="BB3228" s="11"/>
      <c r="BC3228" s="11"/>
      <c r="BD3228" s="11"/>
      <c r="BE3228" s="11"/>
      <c r="BF3228" s="11"/>
      <c r="BG3228" s="11"/>
      <c r="BH3228" s="11"/>
      <c r="BI3228" s="11"/>
      <c r="BJ3228" s="11"/>
      <c r="BK3228" s="11"/>
      <c r="BL3228" s="11"/>
      <c r="BM3228" s="11"/>
      <c r="BN3228" s="11"/>
      <c r="BO3228" s="11"/>
      <c r="BP3228" s="11"/>
      <c r="BQ3228" s="11"/>
      <c r="BR3228" s="11"/>
      <c r="BS3228" s="11"/>
      <c r="BT3228" s="11"/>
      <c r="BU3228" s="11"/>
      <c r="BV3228" s="11"/>
      <c r="BW3228" s="11"/>
      <c r="BX3228" s="10"/>
      <c r="BY3228" s="10"/>
      <c r="BZ3228" s="10"/>
    </row>
    <row r="3229" spans="1:78" s="19" customFormat="1" x14ac:dyDescent="0.2">
      <c r="A3229" t="s">
        <v>1390</v>
      </c>
      <c r="B3229"/>
      <c r="C3229" t="s">
        <v>1482</v>
      </c>
      <c r="D3229" t="s">
        <v>64</v>
      </c>
      <c r="E3229" t="s">
        <v>1373</v>
      </c>
      <c r="F3229" t="s">
        <v>414</v>
      </c>
      <c r="G3229" t="s">
        <v>1373</v>
      </c>
      <c r="H3229" t="s">
        <v>1391</v>
      </c>
      <c r="I3229"/>
      <c r="J3229"/>
      <c r="K3229"/>
      <c r="L3229"/>
      <c r="M3229"/>
      <c r="N3229"/>
      <c r="O3229"/>
      <c r="P3229"/>
      <c r="Q3229"/>
      <c r="R3229"/>
      <c r="S3229"/>
      <c r="T3229"/>
      <c r="U3229"/>
      <c r="V3229"/>
      <c r="W3229"/>
      <c r="X3229"/>
      <c r="Y3229"/>
      <c r="Z3229"/>
      <c r="AA3229"/>
      <c r="AB3229"/>
      <c r="AC3229">
        <v>5.2</v>
      </c>
      <c r="AD3229"/>
      <c r="AE3229"/>
      <c r="AF3229">
        <v>7.1</v>
      </c>
      <c r="AG3229"/>
      <c r="AH3229"/>
      <c r="AI3229"/>
      <c r="AJ3229"/>
      <c r="AK3229"/>
      <c r="AL3229"/>
      <c r="AM3229"/>
      <c r="AN3229"/>
      <c r="AO3229"/>
      <c r="AP3229"/>
      <c r="AQ3229"/>
      <c r="AR3229"/>
      <c r="AS3229"/>
      <c r="AT3229"/>
      <c r="AU3229"/>
      <c r="AV3229"/>
      <c r="AW3229"/>
      <c r="AX3229"/>
      <c r="AY3229"/>
      <c r="AZ3229"/>
      <c r="BA3229"/>
      <c r="BB3229"/>
      <c r="BC3229"/>
      <c r="BD3229"/>
      <c r="BE3229"/>
      <c r="BF3229"/>
      <c r="BG3229"/>
      <c r="BH3229"/>
      <c r="BI3229"/>
      <c r="BJ3229"/>
      <c r="BK3229"/>
      <c r="BL3229"/>
      <c r="BM3229"/>
      <c r="BN3229"/>
      <c r="BO3229"/>
      <c r="BP3229"/>
      <c r="BQ3229"/>
      <c r="BR3229" t="s">
        <v>67</v>
      </c>
      <c r="BS3229"/>
      <c r="BT3229" t="s">
        <v>213</v>
      </c>
      <c r="BU3229">
        <v>1609</v>
      </c>
      <c r="BV3229"/>
      <c r="BW3229"/>
      <c r="BX3229" s="10"/>
      <c r="BY3229" s="10"/>
      <c r="BZ3229" s="10"/>
    </row>
    <row r="3230" spans="1:78" s="19" customFormat="1" x14ac:dyDescent="0.2">
      <c r="A3230" t="s">
        <v>1392</v>
      </c>
      <c r="B3230"/>
      <c r="C3230" t="s">
        <v>1482</v>
      </c>
      <c r="D3230" t="s">
        <v>64</v>
      </c>
      <c r="E3230" t="s">
        <v>1373</v>
      </c>
      <c r="F3230" t="s">
        <v>414</v>
      </c>
      <c r="G3230" t="s">
        <v>1373</v>
      </c>
      <c r="H3230" t="s">
        <v>1391</v>
      </c>
      <c r="I3230"/>
      <c r="J3230"/>
      <c r="K3230"/>
      <c r="L3230"/>
      <c r="M3230"/>
      <c r="N3230"/>
      <c r="O3230"/>
      <c r="P3230"/>
      <c r="Q3230"/>
      <c r="R3230"/>
      <c r="S3230"/>
      <c r="T3230"/>
      <c r="U3230"/>
      <c r="V3230"/>
      <c r="W3230"/>
      <c r="X3230"/>
      <c r="Y3230"/>
      <c r="Z3230"/>
      <c r="AA3230"/>
      <c r="AB3230"/>
      <c r="AC3230"/>
      <c r="AD3230"/>
      <c r="AE3230"/>
      <c r="AF3230"/>
      <c r="AG3230"/>
      <c r="AH3230"/>
      <c r="AI3230"/>
      <c r="AJ3230"/>
      <c r="AK3230"/>
      <c r="AL3230"/>
      <c r="AM3230"/>
      <c r="AN3230"/>
      <c r="AO3230"/>
      <c r="AP3230"/>
      <c r="AQ3230"/>
      <c r="AR3230"/>
      <c r="AS3230"/>
      <c r="AT3230"/>
      <c r="AU3230"/>
      <c r="AV3230"/>
      <c r="AW3230">
        <v>5.6</v>
      </c>
      <c r="AX3230"/>
      <c r="AY3230"/>
      <c r="AZ3230">
        <v>3.8</v>
      </c>
      <c r="BA3230">
        <v>5.4</v>
      </c>
      <c r="BB3230"/>
      <c r="BC3230"/>
      <c r="BD3230">
        <v>4.7</v>
      </c>
      <c r="BE3230">
        <v>5.3</v>
      </c>
      <c r="BF3230"/>
      <c r="BG3230"/>
      <c r="BH3230">
        <v>4</v>
      </c>
      <c r="BI3230"/>
      <c r="BJ3230"/>
      <c r="BK3230"/>
      <c r="BL3230"/>
      <c r="BM3230"/>
      <c r="BN3230"/>
      <c r="BO3230"/>
      <c r="BP3230"/>
      <c r="BQ3230"/>
      <c r="BR3230" t="s">
        <v>67</v>
      </c>
      <c r="BS3230"/>
      <c r="BT3230" t="s">
        <v>213</v>
      </c>
      <c r="BU3230">
        <v>1609</v>
      </c>
      <c r="BV3230"/>
      <c r="BW3230"/>
      <c r="BX3230"/>
      <c r="BY3230"/>
      <c r="BZ3230"/>
    </row>
    <row r="3231" spans="1:78" s="11" customFormat="1" x14ac:dyDescent="0.2">
      <c r="A3231" t="s">
        <v>1392</v>
      </c>
      <c r="B3231"/>
      <c r="C3231" t="s">
        <v>1482</v>
      </c>
      <c r="D3231" t="s">
        <v>64</v>
      </c>
      <c r="E3231" t="s">
        <v>1373</v>
      </c>
      <c r="F3231" t="s">
        <v>414</v>
      </c>
      <c r="G3231" t="s">
        <v>1373</v>
      </c>
      <c r="H3231" t="s">
        <v>1391</v>
      </c>
      <c r="I3231" t="b">
        <v>0</v>
      </c>
      <c r="J3231"/>
      <c r="K3231"/>
      <c r="L3231"/>
      <c r="M3231"/>
      <c r="N3231"/>
      <c r="O3231"/>
      <c r="P3231"/>
      <c r="Q3231"/>
      <c r="R3231"/>
      <c r="S3231"/>
      <c r="T3231"/>
      <c r="U3231"/>
      <c r="V3231"/>
      <c r="W3231"/>
      <c r="X3231"/>
      <c r="Y3231"/>
      <c r="Z3231"/>
      <c r="AA3231"/>
      <c r="AB3231"/>
      <c r="AC3231"/>
      <c r="AD3231"/>
      <c r="AE3231"/>
      <c r="AF3231"/>
      <c r="AG3231"/>
      <c r="AH3231"/>
      <c r="AI3231"/>
      <c r="AJ3231"/>
      <c r="AK3231"/>
      <c r="AL3231"/>
      <c r="AM3231"/>
      <c r="AN3231"/>
      <c r="AO3231"/>
      <c r="AP3231"/>
      <c r="AQ3231"/>
      <c r="AR3231"/>
      <c r="AS3231"/>
      <c r="AT3231"/>
      <c r="AU3231"/>
      <c r="AV3231"/>
      <c r="AW3231">
        <v>5.6</v>
      </c>
      <c r="AX3231"/>
      <c r="AY3231"/>
      <c r="AZ3231">
        <v>3.8</v>
      </c>
      <c r="BA3231"/>
      <c r="BB3231"/>
      <c r="BC3231"/>
      <c r="BD3231"/>
      <c r="BE3231"/>
      <c r="BF3231"/>
      <c r="BG3231"/>
      <c r="BH3231"/>
      <c r="BI3231"/>
      <c r="BJ3231"/>
      <c r="BK3231"/>
      <c r="BL3231"/>
      <c r="BM3231"/>
      <c r="BN3231"/>
      <c r="BO3231"/>
      <c r="BP3231"/>
      <c r="BQ3231" t="s">
        <v>2428</v>
      </c>
      <c r="BR3231" t="s">
        <v>67</v>
      </c>
      <c r="BS3231" s="1">
        <v>44825</v>
      </c>
      <c r="BT3231" t="s">
        <v>2426</v>
      </c>
      <c r="BU3231">
        <v>79420</v>
      </c>
      <c r="BV3231"/>
      <c r="BW3231"/>
      <c r="BX3231" s="10"/>
      <c r="BY3231" s="10"/>
      <c r="BZ3231" s="10"/>
    </row>
    <row r="3232" spans="1:78" s="11" customFormat="1" x14ac:dyDescent="0.2">
      <c r="A3232" s="11" t="s">
        <v>1700</v>
      </c>
      <c r="C3232" s="11" t="s">
        <v>1482</v>
      </c>
      <c r="D3232" s="11" t="s">
        <v>64</v>
      </c>
      <c r="E3232" s="11" t="s">
        <v>1373</v>
      </c>
      <c r="F3232" s="11" t="s">
        <v>414</v>
      </c>
      <c r="G3232" s="11" t="s">
        <v>1373</v>
      </c>
      <c r="H3232" s="11" t="s">
        <v>1387</v>
      </c>
      <c r="BX3232" s="10"/>
      <c r="BY3232" s="10"/>
      <c r="BZ3232" s="10"/>
    </row>
    <row r="3233" spans="1:78" s="19" customFormat="1" x14ac:dyDescent="0.2">
      <c r="A3233" t="s">
        <v>1386</v>
      </c>
      <c r="B3233"/>
      <c r="C3233" t="s">
        <v>1482</v>
      </c>
      <c r="D3233" t="s">
        <v>64</v>
      </c>
      <c r="E3233" t="s">
        <v>1373</v>
      </c>
      <c r="F3233" t="s">
        <v>414</v>
      </c>
      <c r="G3233" t="s">
        <v>1373</v>
      </c>
      <c r="H3233" t="s">
        <v>1387</v>
      </c>
      <c r="I3233"/>
      <c r="J3233"/>
      <c r="K3233"/>
      <c r="L3233"/>
      <c r="M3233"/>
      <c r="N3233"/>
      <c r="O3233"/>
      <c r="P3233"/>
      <c r="Q3233"/>
      <c r="R3233"/>
      <c r="S3233"/>
      <c r="T3233"/>
      <c r="U3233"/>
      <c r="V3233"/>
      <c r="W3233"/>
      <c r="X3233"/>
      <c r="Y3233">
        <v>5.7</v>
      </c>
      <c r="Z3233"/>
      <c r="AA3233"/>
      <c r="AB3233">
        <v>6.2</v>
      </c>
      <c r="AC3233">
        <v>6.5</v>
      </c>
      <c r="AD3233"/>
      <c r="AE3233"/>
      <c r="AF3233">
        <v>8</v>
      </c>
      <c r="AG3233"/>
      <c r="AH3233"/>
      <c r="AI3233"/>
      <c r="AJ3233"/>
      <c r="AK3233"/>
      <c r="AL3233"/>
      <c r="AM3233"/>
      <c r="AN3233"/>
      <c r="AO3233"/>
      <c r="AP3233"/>
      <c r="AQ3233"/>
      <c r="AR3233"/>
      <c r="AS3233"/>
      <c r="AT3233"/>
      <c r="AU3233"/>
      <c r="AV3233"/>
      <c r="AW3233"/>
      <c r="AX3233"/>
      <c r="AY3233"/>
      <c r="AZ3233"/>
      <c r="BA3233"/>
      <c r="BB3233"/>
      <c r="BC3233"/>
      <c r="BD3233"/>
      <c r="BE3233"/>
      <c r="BF3233"/>
      <c r="BG3233"/>
      <c r="BH3233"/>
      <c r="BI3233"/>
      <c r="BJ3233"/>
      <c r="BK3233"/>
      <c r="BL3233"/>
      <c r="BM3233"/>
      <c r="BN3233"/>
      <c r="BO3233"/>
      <c r="BP3233"/>
      <c r="BQ3233" t="s">
        <v>1388</v>
      </c>
      <c r="BR3233" t="s">
        <v>67</v>
      </c>
      <c r="BS3233"/>
      <c r="BT3233" t="s">
        <v>213</v>
      </c>
      <c r="BU3233">
        <v>1609</v>
      </c>
      <c r="BV3233"/>
      <c r="BW3233"/>
      <c r="BX3233"/>
      <c r="BY3233"/>
      <c r="BZ3233"/>
    </row>
    <row r="3234" spans="1:78" s="19" customFormat="1" x14ac:dyDescent="0.2">
      <c r="A3234" t="s">
        <v>1389</v>
      </c>
      <c r="B3234" t="s">
        <v>322</v>
      </c>
      <c r="C3234" t="s">
        <v>1482</v>
      </c>
      <c r="D3234" t="s">
        <v>64</v>
      </c>
      <c r="E3234" t="s">
        <v>1373</v>
      </c>
      <c r="F3234" t="s">
        <v>414</v>
      </c>
      <c r="G3234" t="s">
        <v>1373</v>
      </c>
      <c r="H3234" t="s">
        <v>1387</v>
      </c>
      <c r="I3234"/>
      <c r="J3234"/>
      <c r="K3234"/>
      <c r="L3234"/>
      <c r="M3234"/>
      <c r="N3234"/>
      <c r="O3234"/>
      <c r="P3234"/>
      <c r="Q3234"/>
      <c r="R3234"/>
      <c r="S3234"/>
      <c r="T3234"/>
      <c r="U3234"/>
      <c r="V3234"/>
      <c r="W3234"/>
      <c r="X3234"/>
      <c r="Y3234"/>
      <c r="Z3234"/>
      <c r="AA3234"/>
      <c r="AB3234"/>
      <c r="AC3234"/>
      <c r="AD3234"/>
      <c r="AE3234"/>
      <c r="AF3234"/>
      <c r="AG3234"/>
      <c r="AH3234"/>
      <c r="AI3234"/>
      <c r="AJ3234"/>
      <c r="AK3234"/>
      <c r="AL3234"/>
      <c r="AM3234"/>
      <c r="AN3234"/>
      <c r="AO3234"/>
      <c r="AP3234"/>
      <c r="AQ3234"/>
      <c r="AR3234"/>
      <c r="AS3234">
        <v>5.2</v>
      </c>
      <c r="AT3234"/>
      <c r="AU3234"/>
      <c r="AV3234">
        <v>2.7</v>
      </c>
      <c r="AW3234">
        <v>6.7</v>
      </c>
      <c r="AX3234"/>
      <c r="AY3234"/>
      <c r="AZ3234">
        <v>4.3</v>
      </c>
      <c r="BA3234">
        <v>6.2</v>
      </c>
      <c r="BB3234"/>
      <c r="BC3234"/>
      <c r="BD3234">
        <v>5.3</v>
      </c>
      <c r="BE3234">
        <v>6.2</v>
      </c>
      <c r="BF3234"/>
      <c r="BG3234"/>
      <c r="BH3234">
        <v>4.8</v>
      </c>
      <c r="BI3234"/>
      <c r="BJ3234"/>
      <c r="BK3234"/>
      <c r="BL3234"/>
      <c r="BM3234"/>
      <c r="BN3234"/>
      <c r="BO3234"/>
      <c r="BP3234"/>
      <c r="BQ3234"/>
      <c r="BR3234" t="s">
        <v>67</v>
      </c>
      <c r="BS3234"/>
      <c r="BT3234" t="s">
        <v>213</v>
      </c>
      <c r="BU3234">
        <v>1609</v>
      </c>
      <c r="BV3234" t="s">
        <v>60</v>
      </c>
      <c r="BW3234" t="s">
        <v>213</v>
      </c>
      <c r="BX3234"/>
      <c r="BY3234"/>
      <c r="BZ3234"/>
    </row>
    <row r="3235" spans="1:78" s="19" customFormat="1" x14ac:dyDescent="0.2">
      <c r="A3235" s="11" t="s">
        <v>1700</v>
      </c>
      <c r="B3235" s="11"/>
      <c r="C3235" s="11" t="s">
        <v>1482</v>
      </c>
      <c r="D3235" s="11" t="s">
        <v>64</v>
      </c>
      <c r="E3235" s="11" t="s">
        <v>1373</v>
      </c>
      <c r="F3235" s="11" t="s">
        <v>414</v>
      </c>
      <c r="G3235" s="11" t="s">
        <v>1373</v>
      </c>
      <c r="H3235" s="11" t="s">
        <v>414</v>
      </c>
      <c r="I3235" s="11"/>
      <c r="J3235" s="11"/>
      <c r="K3235" s="11"/>
      <c r="L3235" s="11"/>
      <c r="M3235" s="11"/>
      <c r="N3235" s="11"/>
      <c r="O3235" s="11"/>
      <c r="P3235" s="11"/>
      <c r="Q3235" s="11"/>
      <c r="R3235" s="11"/>
      <c r="S3235" s="11"/>
      <c r="T3235" s="11"/>
      <c r="U3235" s="11"/>
      <c r="V3235" s="11"/>
      <c r="W3235" s="11"/>
      <c r="X3235" s="11"/>
      <c r="Y3235" s="11"/>
      <c r="Z3235" s="11"/>
      <c r="AA3235" s="11"/>
      <c r="AB3235" s="11"/>
      <c r="AC3235" s="11"/>
      <c r="AD3235" s="11"/>
      <c r="AE3235" s="11"/>
      <c r="AF3235" s="11"/>
      <c r="AG3235" s="11"/>
      <c r="AH3235" s="11"/>
      <c r="AI3235" s="11"/>
      <c r="AJ3235" s="11"/>
      <c r="AK3235" s="11"/>
      <c r="AL3235" s="11"/>
      <c r="AM3235" s="11"/>
      <c r="AN3235" s="11"/>
      <c r="AO3235" s="11"/>
      <c r="AP3235" s="11"/>
      <c r="AQ3235" s="11"/>
      <c r="AR3235" s="11"/>
      <c r="AS3235" s="11"/>
      <c r="AT3235" s="11"/>
      <c r="AU3235" s="11"/>
      <c r="AV3235" s="11"/>
      <c r="AW3235" s="11"/>
      <c r="AX3235" s="11"/>
      <c r="AY3235" s="11"/>
      <c r="AZ3235" s="11"/>
      <c r="BA3235" s="11"/>
      <c r="BB3235" s="11"/>
      <c r="BC3235" s="11"/>
      <c r="BD3235" s="11"/>
      <c r="BE3235" s="11"/>
      <c r="BF3235" s="11"/>
      <c r="BG3235" s="11"/>
      <c r="BH3235" s="11"/>
      <c r="BI3235" s="11"/>
      <c r="BJ3235" s="11"/>
      <c r="BK3235" s="11"/>
      <c r="BL3235" s="11"/>
      <c r="BM3235" s="11"/>
      <c r="BN3235" s="11"/>
      <c r="BO3235" s="11"/>
      <c r="BP3235" s="11"/>
      <c r="BQ3235" s="11"/>
      <c r="BR3235" s="11"/>
      <c r="BS3235" s="11"/>
      <c r="BT3235" s="11"/>
      <c r="BU3235" s="11"/>
      <c r="BV3235" s="11"/>
      <c r="BW3235" s="11"/>
      <c r="BX3235"/>
      <c r="BY3235"/>
      <c r="BZ3235"/>
    </row>
    <row r="3236" spans="1:78" s="54" customFormat="1" x14ac:dyDescent="0.2">
      <c r="A3236" s="10" t="s">
        <v>1382</v>
      </c>
      <c r="B3236" s="10" t="s">
        <v>154</v>
      </c>
      <c r="C3236" s="10" t="s">
        <v>1482</v>
      </c>
      <c r="D3236" s="10" t="s">
        <v>64</v>
      </c>
      <c r="E3236" s="10" t="s">
        <v>1373</v>
      </c>
      <c r="F3236" s="10" t="s">
        <v>414</v>
      </c>
      <c r="G3236" s="10" t="s">
        <v>1373</v>
      </c>
      <c r="H3236" s="10" t="s">
        <v>414</v>
      </c>
      <c r="I3236" s="10"/>
      <c r="J3236" s="10"/>
      <c r="K3236" s="10"/>
      <c r="L3236" s="10"/>
      <c r="M3236" s="10"/>
      <c r="N3236" s="10"/>
      <c r="O3236" s="10"/>
      <c r="P3236" s="10"/>
      <c r="Q3236" s="10"/>
      <c r="R3236" s="10"/>
      <c r="S3236" s="10"/>
      <c r="T3236" s="10"/>
      <c r="U3236" s="10"/>
      <c r="V3236" s="10"/>
      <c r="W3236" s="10"/>
      <c r="X3236" s="10"/>
      <c r="Y3236" s="10"/>
      <c r="Z3236" s="10"/>
      <c r="AA3236" s="10"/>
      <c r="AB3236" s="10"/>
      <c r="AC3236" s="10"/>
      <c r="AD3236" s="10"/>
      <c r="AE3236" s="10"/>
      <c r="AF3236" s="10"/>
      <c r="AG3236" s="10"/>
      <c r="AH3236" s="10"/>
      <c r="AI3236" s="10"/>
      <c r="AJ3236" s="10"/>
      <c r="AK3236" s="10"/>
      <c r="AL3236" s="10"/>
      <c r="AM3236" s="10"/>
      <c r="AN3236" s="10"/>
      <c r="AO3236" s="10"/>
      <c r="AP3236" s="10"/>
      <c r="AQ3236" s="10"/>
      <c r="AR3236" s="10"/>
      <c r="AS3236" s="10"/>
      <c r="AT3236" s="10"/>
      <c r="AU3236" s="10"/>
      <c r="AV3236" s="10"/>
      <c r="AW3236" s="10"/>
      <c r="AX3236" s="10"/>
      <c r="AY3236" s="10"/>
      <c r="AZ3236" s="10"/>
      <c r="BA3236" s="10"/>
      <c r="BB3236" s="10"/>
      <c r="BC3236" s="10"/>
      <c r="BD3236" s="10"/>
      <c r="BE3236" s="10"/>
      <c r="BF3236" s="10"/>
      <c r="BG3236" s="10"/>
      <c r="BH3236" s="10"/>
      <c r="BI3236" s="10"/>
      <c r="BJ3236" s="10"/>
      <c r="BK3236" s="10"/>
      <c r="BL3236" s="10"/>
      <c r="BM3236" s="10"/>
      <c r="BN3236" s="10"/>
      <c r="BO3236" s="10"/>
      <c r="BP3236" s="10"/>
      <c r="BQ3236" s="10"/>
      <c r="BR3236" s="10" t="s">
        <v>67</v>
      </c>
      <c r="BS3236" s="12">
        <v>44796</v>
      </c>
      <c r="BT3236" s="10" t="s">
        <v>847</v>
      </c>
      <c r="BU3236" s="10">
        <v>7614</v>
      </c>
      <c r="BV3236" s="10" t="s">
        <v>60</v>
      </c>
      <c r="BW3236" s="10" t="s">
        <v>847</v>
      </c>
      <c r="BX3236" s="10"/>
      <c r="BY3236" s="10"/>
      <c r="BZ3236" s="10"/>
    </row>
    <row r="3237" spans="1:78" s="54" customFormat="1" x14ac:dyDescent="0.2">
      <c r="A3237" s="10" t="s">
        <v>1383</v>
      </c>
      <c r="B3237" s="10"/>
      <c r="C3237" s="10" t="s">
        <v>1482</v>
      </c>
      <c r="D3237" s="10" t="s">
        <v>64</v>
      </c>
      <c r="E3237" s="10" t="s">
        <v>1373</v>
      </c>
      <c r="F3237" s="10" t="s">
        <v>414</v>
      </c>
      <c r="G3237" s="10" t="s">
        <v>1373</v>
      </c>
      <c r="H3237" s="10" t="s">
        <v>414</v>
      </c>
      <c r="I3237" s="10"/>
      <c r="J3237" s="10"/>
      <c r="K3237" s="10"/>
      <c r="L3237" s="10"/>
      <c r="M3237" s="10"/>
      <c r="N3237" s="10"/>
      <c r="O3237" s="10"/>
      <c r="P3237" s="10"/>
      <c r="Q3237" s="10"/>
      <c r="R3237" s="10"/>
      <c r="S3237" s="10"/>
      <c r="T3237" s="10"/>
      <c r="U3237" s="10"/>
      <c r="V3237" s="10"/>
      <c r="W3237" s="10"/>
      <c r="X3237" s="10"/>
      <c r="Y3237" s="10"/>
      <c r="Z3237" s="10"/>
      <c r="AA3237" s="10"/>
      <c r="AB3237" s="10"/>
      <c r="AC3237" s="10"/>
      <c r="AD3237" s="10"/>
      <c r="AE3237" s="10"/>
      <c r="AF3237" s="10"/>
      <c r="AG3237" s="10"/>
      <c r="AH3237" s="10"/>
      <c r="AI3237" s="10"/>
      <c r="AJ3237" s="10"/>
      <c r="AK3237" s="10"/>
      <c r="AL3237" s="10"/>
      <c r="AM3237" s="10"/>
      <c r="AN3237" s="10"/>
      <c r="AO3237" s="10"/>
      <c r="AP3237" s="10"/>
      <c r="AQ3237" s="10"/>
      <c r="AR3237" s="10"/>
      <c r="AS3237" s="10"/>
      <c r="AT3237" s="10"/>
      <c r="AU3237" s="10"/>
      <c r="AV3237" s="10"/>
      <c r="AW3237" s="10"/>
      <c r="AX3237" s="10"/>
      <c r="AY3237" s="10"/>
      <c r="AZ3237" s="10"/>
      <c r="BA3237" s="10"/>
      <c r="BB3237" s="10"/>
      <c r="BC3237" s="10"/>
      <c r="BD3237" s="10"/>
      <c r="BE3237" s="10"/>
      <c r="BF3237" s="10"/>
      <c r="BG3237" s="10"/>
      <c r="BH3237" s="10"/>
      <c r="BI3237" s="10"/>
      <c r="BJ3237" s="10"/>
      <c r="BK3237" s="10"/>
      <c r="BL3237" s="10"/>
      <c r="BM3237" s="10"/>
      <c r="BN3237" s="10"/>
      <c r="BO3237" s="10"/>
      <c r="BP3237" s="10"/>
      <c r="BQ3237" s="10"/>
      <c r="BR3237" s="10" t="s">
        <v>67</v>
      </c>
      <c r="BS3237" s="12">
        <v>44796</v>
      </c>
      <c r="BT3237" s="10" t="s">
        <v>847</v>
      </c>
      <c r="BU3237" s="10">
        <v>7614</v>
      </c>
      <c r="BV3237" s="10" t="s">
        <v>60</v>
      </c>
      <c r="BW3237" s="10" t="s">
        <v>847</v>
      </c>
      <c r="BX3237" s="10"/>
      <c r="BY3237" s="10"/>
      <c r="BZ3237" s="10"/>
    </row>
    <row r="3238" spans="1:78" s="54" customFormat="1" x14ac:dyDescent="0.2">
      <c r="A3238" s="10" t="s">
        <v>1384</v>
      </c>
      <c r="B3238" s="10"/>
      <c r="C3238" s="10" t="s">
        <v>1482</v>
      </c>
      <c r="D3238" s="10" t="s">
        <v>64</v>
      </c>
      <c r="E3238" s="10" t="s">
        <v>1373</v>
      </c>
      <c r="F3238" s="10" t="s">
        <v>414</v>
      </c>
      <c r="G3238" s="10" t="s">
        <v>1373</v>
      </c>
      <c r="H3238" s="10" t="s">
        <v>414</v>
      </c>
      <c r="I3238" s="10"/>
      <c r="J3238" s="10"/>
      <c r="K3238" s="10"/>
      <c r="L3238" s="10"/>
      <c r="M3238" s="10"/>
      <c r="N3238" s="10"/>
      <c r="O3238" s="10"/>
      <c r="P3238" s="10"/>
      <c r="Q3238" s="10"/>
      <c r="R3238" s="10"/>
      <c r="S3238" s="10"/>
      <c r="T3238" s="10"/>
      <c r="U3238" s="10"/>
      <c r="V3238" s="10"/>
      <c r="W3238" s="10"/>
      <c r="X3238" s="10"/>
      <c r="Y3238" s="10"/>
      <c r="Z3238" s="10"/>
      <c r="AA3238" s="10"/>
      <c r="AB3238" s="10"/>
      <c r="AC3238" s="10"/>
      <c r="AD3238" s="10"/>
      <c r="AE3238" s="10"/>
      <c r="AF3238" s="10"/>
      <c r="AG3238" s="10"/>
      <c r="AH3238" s="10"/>
      <c r="AI3238" s="10"/>
      <c r="AJ3238" s="10"/>
      <c r="AK3238" s="10"/>
      <c r="AL3238" s="10"/>
      <c r="AM3238" s="10"/>
      <c r="AN3238" s="10"/>
      <c r="AO3238" s="10"/>
      <c r="AP3238" s="10"/>
      <c r="AQ3238" s="10"/>
      <c r="AR3238" s="10"/>
      <c r="AS3238" s="10"/>
      <c r="AT3238" s="10"/>
      <c r="AU3238" s="10"/>
      <c r="AV3238" s="10"/>
      <c r="AW3238" s="10"/>
      <c r="AX3238" s="10"/>
      <c r="AY3238" s="10"/>
      <c r="AZ3238" s="10"/>
      <c r="BA3238" s="10"/>
      <c r="BB3238" s="10"/>
      <c r="BC3238" s="10"/>
      <c r="BD3238" s="10"/>
      <c r="BE3238" s="10"/>
      <c r="BF3238" s="10"/>
      <c r="BG3238" s="10"/>
      <c r="BH3238" s="10"/>
      <c r="BI3238" s="10"/>
      <c r="BJ3238" s="10"/>
      <c r="BK3238" s="10"/>
      <c r="BL3238" s="10"/>
      <c r="BM3238" s="10"/>
      <c r="BN3238" s="10"/>
      <c r="BO3238" s="10"/>
      <c r="BP3238" s="10"/>
      <c r="BQ3238" s="10"/>
      <c r="BR3238" s="10" t="s">
        <v>67</v>
      </c>
      <c r="BS3238" s="12">
        <v>44796</v>
      </c>
      <c r="BT3238" s="10" t="s">
        <v>847</v>
      </c>
      <c r="BU3238" s="10">
        <v>7614</v>
      </c>
      <c r="BV3238" s="10" t="s">
        <v>60</v>
      </c>
      <c r="BW3238" s="10" t="s">
        <v>847</v>
      </c>
      <c r="BX3238" s="10"/>
      <c r="BY3238" s="10"/>
      <c r="BZ3238" s="10"/>
    </row>
    <row r="3239" spans="1:78" s="10" customFormat="1" x14ac:dyDescent="0.2">
      <c r="A3239" s="10" t="s">
        <v>1385</v>
      </c>
      <c r="C3239" s="10" t="s">
        <v>1482</v>
      </c>
      <c r="D3239" s="10" t="s">
        <v>64</v>
      </c>
      <c r="E3239" s="10" t="s">
        <v>1373</v>
      </c>
      <c r="F3239" s="10" t="s">
        <v>414</v>
      </c>
      <c r="G3239" s="10" t="s">
        <v>1373</v>
      </c>
      <c r="H3239" s="10" t="s">
        <v>414</v>
      </c>
      <c r="BR3239" s="10" t="s">
        <v>67</v>
      </c>
      <c r="BS3239" s="12">
        <v>44796</v>
      </c>
      <c r="BT3239" s="10" t="s">
        <v>847</v>
      </c>
      <c r="BU3239" s="10">
        <v>7614</v>
      </c>
      <c r="BV3239" s="10" t="s">
        <v>60</v>
      </c>
      <c r="BW3239" s="10" t="s">
        <v>847</v>
      </c>
    </row>
    <row r="3240" spans="1:78" s="11" customFormat="1" x14ac:dyDescent="0.2">
      <c r="A3240" s="11" t="s">
        <v>1700</v>
      </c>
      <c r="C3240" s="11" t="s">
        <v>1482</v>
      </c>
      <c r="D3240" s="11" t="s">
        <v>64</v>
      </c>
      <c r="E3240" s="11" t="s">
        <v>1373</v>
      </c>
      <c r="F3240" s="11" t="s">
        <v>1393</v>
      </c>
      <c r="G3240" s="11" t="s">
        <v>1373</v>
      </c>
      <c r="H3240" s="11" t="s">
        <v>1393</v>
      </c>
      <c r="BX3240" s="10"/>
      <c r="BY3240" s="10"/>
      <c r="BZ3240" s="10"/>
    </row>
    <row r="3241" spans="1:78" s="11" customFormat="1" x14ac:dyDescent="0.2">
      <c r="A3241" t="s">
        <v>2658</v>
      </c>
      <c r="B3241" t="s">
        <v>322</v>
      </c>
      <c r="C3241" t="s">
        <v>1482</v>
      </c>
      <c r="D3241" t="s">
        <v>64</v>
      </c>
      <c r="E3241" t="s">
        <v>1373</v>
      </c>
      <c r="F3241" t="s">
        <v>1393</v>
      </c>
      <c r="G3241" t="s">
        <v>1373</v>
      </c>
      <c r="H3241" t="s">
        <v>1393</v>
      </c>
      <c r="I3241"/>
      <c r="J3241"/>
      <c r="K3241"/>
      <c r="L3241" t="s">
        <v>2669</v>
      </c>
      <c r="M3241"/>
      <c r="N3241"/>
      <c r="O3241"/>
      <c r="P3241"/>
      <c r="Q3241"/>
      <c r="R3241"/>
      <c r="S3241"/>
      <c r="T3241"/>
      <c r="U3241"/>
      <c r="V3241"/>
      <c r="W3241"/>
      <c r="X3241"/>
      <c r="Y3241"/>
      <c r="Z3241"/>
      <c r="AA3241"/>
      <c r="AB3241"/>
      <c r="AC3241">
        <v>6.92</v>
      </c>
      <c r="AD3241"/>
      <c r="AE3241"/>
      <c r="AF3241">
        <v>8.57</v>
      </c>
      <c r="AG3241"/>
      <c r="AH3241"/>
      <c r="AI3241"/>
      <c r="AJ3241"/>
      <c r="AK3241"/>
      <c r="AL3241"/>
      <c r="AM3241"/>
      <c r="AN3241"/>
      <c r="AO3241"/>
      <c r="AP3241"/>
      <c r="AQ3241"/>
      <c r="AR3241"/>
      <c r="AS3241"/>
      <c r="AT3241"/>
      <c r="AU3241"/>
      <c r="AV3241"/>
      <c r="AW3241"/>
      <c r="AX3241"/>
      <c r="AY3241"/>
      <c r="AZ3241"/>
      <c r="BA3241"/>
      <c r="BB3241"/>
      <c r="BC3241"/>
      <c r="BD3241"/>
      <c r="BE3241"/>
      <c r="BF3241"/>
      <c r="BG3241"/>
      <c r="BH3241"/>
      <c r="BI3241"/>
      <c r="BJ3241"/>
      <c r="BK3241"/>
      <c r="BL3241"/>
      <c r="BM3241"/>
      <c r="BN3241"/>
      <c r="BO3241"/>
      <c r="BP3241"/>
      <c r="BQ3241"/>
      <c r="BR3241" t="s">
        <v>67</v>
      </c>
      <c r="BS3241" s="1">
        <v>44830</v>
      </c>
      <c r="BT3241" t="s">
        <v>2657</v>
      </c>
      <c r="BU3241">
        <v>63104</v>
      </c>
      <c r="BV3241"/>
      <c r="BW3241"/>
      <c r="BX3241"/>
      <c r="BY3241"/>
      <c r="BZ3241"/>
    </row>
    <row r="3242" spans="1:78" s="11" customFormat="1" x14ac:dyDescent="0.2">
      <c r="A3242" s="44" t="s">
        <v>3533</v>
      </c>
      <c r="B3242" t="s">
        <v>63</v>
      </c>
      <c r="C3242" t="s">
        <v>1482</v>
      </c>
      <c r="D3242" t="s">
        <v>64</v>
      </c>
      <c r="E3242" t="s">
        <v>1373</v>
      </c>
      <c r="F3242" t="s">
        <v>1393</v>
      </c>
      <c r="G3242" t="s">
        <v>1373</v>
      </c>
      <c r="H3242" t="s">
        <v>1393</v>
      </c>
      <c r="I3242"/>
      <c r="J3242"/>
      <c r="K3242"/>
      <c r="L3242"/>
      <c r="M3242"/>
      <c r="N3242"/>
      <c r="O3242"/>
      <c r="P3242"/>
      <c r="Q3242"/>
      <c r="R3242"/>
      <c r="S3242"/>
      <c r="T3242"/>
      <c r="U3242"/>
      <c r="V3242"/>
      <c r="W3242"/>
      <c r="X3242"/>
      <c r="Y3242"/>
      <c r="Z3242"/>
      <c r="AA3242"/>
      <c r="AB3242"/>
      <c r="AC3242">
        <v>6.9</v>
      </c>
      <c r="AD3242"/>
      <c r="AE3242"/>
      <c r="AF3242">
        <v>8.6</v>
      </c>
      <c r="AG3242"/>
      <c r="AH3242"/>
      <c r="AI3242"/>
      <c r="AJ3242"/>
      <c r="AK3242"/>
      <c r="AL3242"/>
      <c r="AM3242"/>
      <c r="AN3242"/>
      <c r="AO3242"/>
      <c r="AP3242"/>
      <c r="AQ3242"/>
      <c r="AR3242"/>
      <c r="AS3242"/>
      <c r="AT3242"/>
      <c r="AU3242"/>
      <c r="AV3242"/>
      <c r="AW3242"/>
      <c r="AX3242"/>
      <c r="AY3242"/>
      <c r="AZ3242"/>
      <c r="BA3242"/>
      <c r="BB3242"/>
      <c r="BC3242"/>
      <c r="BD3242"/>
      <c r="BE3242"/>
      <c r="BF3242"/>
      <c r="BG3242"/>
      <c r="BH3242"/>
      <c r="BI3242"/>
      <c r="BJ3242"/>
      <c r="BK3242"/>
      <c r="BL3242"/>
      <c r="BM3242"/>
      <c r="BN3242"/>
      <c r="BO3242"/>
      <c r="BP3242"/>
      <c r="BQ3242"/>
      <c r="BR3242" t="s">
        <v>67</v>
      </c>
      <c r="BS3242"/>
      <c r="BT3242" t="s">
        <v>213</v>
      </c>
      <c r="BU3242">
        <v>1609</v>
      </c>
      <c r="BV3242"/>
      <c r="BW3242"/>
      <c r="BX3242" s="10"/>
      <c r="BY3242" s="10"/>
      <c r="BZ3242" s="10"/>
    </row>
    <row r="3243" spans="1:78" s="11" customFormat="1" x14ac:dyDescent="0.2">
      <c r="A3243" t="s">
        <v>2659</v>
      </c>
      <c r="B3243"/>
      <c r="C3243" t="s">
        <v>1482</v>
      </c>
      <c r="D3243" t="s">
        <v>64</v>
      </c>
      <c r="E3243" t="s">
        <v>1373</v>
      </c>
      <c r="F3243" t="s">
        <v>1393</v>
      </c>
      <c r="G3243" t="s">
        <v>1373</v>
      </c>
      <c r="H3243" t="s">
        <v>1393</v>
      </c>
      <c r="I3243"/>
      <c r="J3243"/>
      <c r="K3243"/>
      <c r="L3243" t="s">
        <v>2670</v>
      </c>
      <c r="M3243"/>
      <c r="N3243"/>
      <c r="O3243"/>
      <c r="P3243"/>
      <c r="Q3243"/>
      <c r="R3243"/>
      <c r="S3243"/>
      <c r="T3243"/>
      <c r="U3243"/>
      <c r="V3243"/>
      <c r="W3243"/>
      <c r="X3243"/>
      <c r="Y3243"/>
      <c r="Z3243"/>
      <c r="AA3243"/>
      <c r="AB3243"/>
      <c r="AC3243">
        <v>7.33</v>
      </c>
      <c r="AD3243"/>
      <c r="AE3243"/>
      <c r="AF3243">
        <v>10.14</v>
      </c>
      <c r="AG3243">
        <v>5.8</v>
      </c>
      <c r="AH3243"/>
      <c r="AI3243"/>
      <c r="AJ3243"/>
      <c r="AK3243"/>
      <c r="AL3243"/>
      <c r="AM3243"/>
      <c r="AN3243"/>
      <c r="AO3243"/>
      <c r="AP3243"/>
      <c r="AQ3243"/>
      <c r="AR3243"/>
      <c r="AS3243"/>
      <c r="AT3243"/>
      <c r="AU3243"/>
      <c r="AV3243"/>
      <c r="AW3243"/>
      <c r="AX3243"/>
      <c r="AY3243"/>
      <c r="AZ3243"/>
      <c r="BA3243"/>
      <c r="BB3243"/>
      <c r="BC3243"/>
      <c r="BD3243"/>
      <c r="BE3243"/>
      <c r="BF3243"/>
      <c r="BG3243"/>
      <c r="BH3243"/>
      <c r="BI3243"/>
      <c r="BJ3243"/>
      <c r="BK3243"/>
      <c r="BL3243"/>
      <c r="BM3243"/>
      <c r="BN3243"/>
      <c r="BO3243"/>
      <c r="BP3243"/>
      <c r="BQ3243"/>
      <c r="BR3243" t="s">
        <v>67</v>
      </c>
      <c r="BS3243" s="1">
        <v>44830</v>
      </c>
      <c r="BT3243" t="s">
        <v>2657</v>
      </c>
      <c r="BU3243">
        <v>63104</v>
      </c>
      <c r="BV3243"/>
      <c r="BW3243"/>
      <c r="BX3243" s="10"/>
      <c r="BY3243" s="10"/>
      <c r="BZ3243" s="10"/>
    </row>
    <row r="3244" spans="1:78" s="19" customFormat="1" x14ac:dyDescent="0.2">
      <c r="A3244" t="s">
        <v>2142</v>
      </c>
      <c r="B3244"/>
      <c r="C3244" t="s">
        <v>1482</v>
      </c>
      <c r="D3244" t="s">
        <v>64</v>
      </c>
      <c r="E3244" t="s">
        <v>1373</v>
      </c>
      <c r="F3244" t="s">
        <v>1393</v>
      </c>
      <c r="G3244" t="s">
        <v>1373</v>
      </c>
      <c r="H3244" t="s">
        <v>1393</v>
      </c>
      <c r="I3244"/>
      <c r="J3244"/>
      <c r="K3244"/>
      <c r="L3244"/>
      <c r="M3244"/>
      <c r="N3244"/>
      <c r="O3244"/>
      <c r="P3244"/>
      <c r="Q3244"/>
      <c r="R3244"/>
      <c r="S3244"/>
      <c r="T3244"/>
      <c r="U3244"/>
      <c r="V3244"/>
      <c r="W3244"/>
      <c r="X3244"/>
      <c r="Y3244"/>
      <c r="Z3244"/>
      <c r="AA3244"/>
      <c r="AB3244"/>
      <c r="AC3244"/>
      <c r="AD3244"/>
      <c r="AE3244"/>
      <c r="AF3244"/>
      <c r="AG3244"/>
      <c r="AH3244"/>
      <c r="AI3244"/>
      <c r="AJ3244"/>
      <c r="AK3244"/>
      <c r="AL3244"/>
      <c r="AM3244"/>
      <c r="AN3244"/>
      <c r="AO3244"/>
      <c r="AP3244"/>
      <c r="AQ3244"/>
      <c r="AR3244"/>
      <c r="AS3244"/>
      <c r="AT3244"/>
      <c r="AU3244"/>
      <c r="AV3244"/>
      <c r="AW3244">
        <v>7.4</v>
      </c>
      <c r="AX3244"/>
      <c r="AY3244"/>
      <c r="AZ3244">
        <v>5.9</v>
      </c>
      <c r="BA3244">
        <v>7.1</v>
      </c>
      <c r="BB3244"/>
      <c r="BC3244"/>
      <c r="BD3244">
        <v>6.2</v>
      </c>
      <c r="BE3244"/>
      <c r="BF3244"/>
      <c r="BG3244"/>
      <c r="BH3244"/>
      <c r="BI3244"/>
      <c r="BJ3244"/>
      <c r="BK3244"/>
      <c r="BL3244"/>
      <c r="BM3244"/>
      <c r="BN3244"/>
      <c r="BO3244"/>
      <c r="BP3244"/>
      <c r="BQ3244"/>
      <c r="BR3244" t="s">
        <v>67</v>
      </c>
      <c r="BS3244" s="1">
        <v>44819</v>
      </c>
      <c r="BT3244" t="s">
        <v>2143</v>
      </c>
      <c r="BU3244">
        <v>1637</v>
      </c>
      <c r="BV3244" t="s">
        <v>60</v>
      </c>
      <c r="BW3244" t="s">
        <v>2143</v>
      </c>
      <c r="BX3244" s="10"/>
      <c r="BY3244" s="10"/>
      <c r="BZ3244" s="10"/>
    </row>
    <row r="3245" spans="1:78" s="19" customFormat="1" x14ac:dyDescent="0.2">
      <c r="A3245" t="s">
        <v>2660</v>
      </c>
      <c r="B3245"/>
      <c r="C3245" t="s">
        <v>1482</v>
      </c>
      <c r="D3245" t="s">
        <v>64</v>
      </c>
      <c r="E3245" t="s">
        <v>1373</v>
      </c>
      <c r="F3245" t="s">
        <v>1393</v>
      </c>
      <c r="G3245" t="s">
        <v>1373</v>
      </c>
      <c r="H3245" t="s">
        <v>1393</v>
      </c>
      <c r="I3245"/>
      <c r="J3245"/>
      <c r="K3245"/>
      <c r="L3245" t="s">
        <v>2671</v>
      </c>
      <c r="M3245"/>
      <c r="N3245"/>
      <c r="O3245"/>
      <c r="P3245"/>
      <c r="Q3245"/>
      <c r="R3245"/>
      <c r="S3245"/>
      <c r="T3245"/>
      <c r="U3245"/>
      <c r="V3245"/>
      <c r="W3245"/>
      <c r="X3245"/>
      <c r="Y3245"/>
      <c r="Z3245"/>
      <c r="AA3245"/>
      <c r="AB3245"/>
      <c r="AC3245"/>
      <c r="AD3245"/>
      <c r="AE3245"/>
      <c r="AF3245"/>
      <c r="AG3245"/>
      <c r="AH3245"/>
      <c r="AI3245"/>
      <c r="AJ3245"/>
      <c r="AK3245"/>
      <c r="AL3245"/>
      <c r="AM3245"/>
      <c r="AN3245"/>
      <c r="AO3245"/>
      <c r="AP3245"/>
      <c r="AQ3245"/>
      <c r="AR3245"/>
      <c r="AS3245">
        <v>5.35</v>
      </c>
      <c r="AT3245"/>
      <c r="AU3245"/>
      <c r="AV3245">
        <v>3</v>
      </c>
      <c r="AW3245"/>
      <c r="AX3245"/>
      <c r="AY3245"/>
      <c r="AZ3245"/>
      <c r="BA3245">
        <v>7.81</v>
      </c>
      <c r="BB3245"/>
      <c r="BC3245"/>
      <c r="BD3245">
        <v>6.74</v>
      </c>
      <c r="BE3245"/>
      <c r="BF3245"/>
      <c r="BG3245"/>
      <c r="BH3245"/>
      <c r="BI3245"/>
      <c r="BJ3245"/>
      <c r="BK3245"/>
      <c r="BL3245"/>
      <c r="BM3245"/>
      <c r="BN3245"/>
      <c r="BO3245"/>
      <c r="BP3245"/>
      <c r="BQ3245"/>
      <c r="BR3245" t="s">
        <v>67</v>
      </c>
      <c r="BS3245" s="1">
        <v>44830</v>
      </c>
      <c r="BT3245" t="s">
        <v>2657</v>
      </c>
      <c r="BU3245">
        <v>63104</v>
      </c>
      <c r="BV3245"/>
      <c r="BW3245"/>
      <c r="BX3245" s="10"/>
      <c r="BY3245" s="10"/>
      <c r="BZ3245" s="10"/>
    </row>
    <row r="3246" spans="1:78" s="11" customFormat="1" x14ac:dyDescent="0.2">
      <c r="A3246" t="s">
        <v>2661</v>
      </c>
      <c r="B3246"/>
      <c r="C3246" t="s">
        <v>1482</v>
      </c>
      <c r="D3246" t="s">
        <v>64</v>
      </c>
      <c r="E3246" t="s">
        <v>1373</v>
      </c>
      <c r="F3246" t="s">
        <v>1393</v>
      </c>
      <c r="G3246" t="s">
        <v>1373</v>
      </c>
      <c r="H3246" t="s">
        <v>1393</v>
      </c>
      <c r="I3246"/>
      <c r="J3246"/>
      <c r="K3246"/>
      <c r="L3246" t="s">
        <v>2672</v>
      </c>
      <c r="M3246"/>
      <c r="N3246"/>
      <c r="O3246"/>
      <c r="P3246"/>
      <c r="Q3246"/>
      <c r="R3246"/>
      <c r="S3246"/>
      <c r="T3246"/>
      <c r="U3246">
        <v>6.35</v>
      </c>
      <c r="V3246"/>
      <c r="W3246"/>
      <c r="X3246">
        <v>5.9</v>
      </c>
      <c r="Y3246">
        <v>6.93</v>
      </c>
      <c r="Z3246"/>
      <c r="AA3246"/>
      <c r="AB3246">
        <v>7.59</v>
      </c>
      <c r="AC3246"/>
      <c r="AD3246"/>
      <c r="AE3246"/>
      <c r="AF3246"/>
      <c r="AG3246"/>
      <c r="AH3246"/>
      <c r="AI3246"/>
      <c r="AJ3246"/>
      <c r="AK3246"/>
      <c r="AL3246"/>
      <c r="AM3246"/>
      <c r="AN3246"/>
      <c r="AO3246"/>
      <c r="AP3246"/>
      <c r="AQ3246"/>
      <c r="AR3246"/>
      <c r="AS3246"/>
      <c r="AT3246"/>
      <c r="AU3246"/>
      <c r="AV3246"/>
      <c r="AW3246">
        <v>7.34</v>
      </c>
      <c r="AX3246"/>
      <c r="AY3246"/>
      <c r="AZ3246">
        <v>5.7</v>
      </c>
      <c r="BA3246"/>
      <c r="BB3246"/>
      <c r="BC3246"/>
      <c r="BD3246"/>
      <c r="BE3246"/>
      <c r="BF3246"/>
      <c r="BG3246"/>
      <c r="BH3246"/>
      <c r="BI3246"/>
      <c r="BJ3246"/>
      <c r="BK3246"/>
      <c r="BL3246"/>
      <c r="BM3246"/>
      <c r="BN3246"/>
      <c r="BO3246"/>
      <c r="BP3246"/>
      <c r="BQ3246"/>
      <c r="BR3246" t="s">
        <v>67</v>
      </c>
      <c r="BS3246" s="1">
        <v>44830</v>
      </c>
      <c r="BT3246" t="s">
        <v>2657</v>
      </c>
      <c r="BU3246">
        <v>63104</v>
      </c>
      <c r="BV3246"/>
      <c r="BW3246"/>
      <c r="BX3246" s="10"/>
      <c r="BY3246" s="10"/>
      <c r="BZ3246" s="10"/>
    </row>
    <row r="3247" spans="1:78" s="11" customFormat="1" x14ac:dyDescent="0.2">
      <c r="A3247" t="s">
        <v>2662</v>
      </c>
      <c r="B3247"/>
      <c r="C3247" t="s">
        <v>1482</v>
      </c>
      <c r="D3247" t="s">
        <v>64</v>
      </c>
      <c r="E3247" t="s">
        <v>1373</v>
      </c>
      <c r="F3247" t="s">
        <v>1393</v>
      </c>
      <c r="G3247" t="s">
        <v>1373</v>
      </c>
      <c r="H3247" t="s">
        <v>1393</v>
      </c>
      <c r="I3247"/>
      <c r="J3247"/>
      <c r="K3247"/>
      <c r="L3247" t="s">
        <v>2673</v>
      </c>
      <c r="M3247"/>
      <c r="N3247"/>
      <c r="O3247"/>
      <c r="P3247"/>
      <c r="Q3247"/>
      <c r="R3247"/>
      <c r="S3247"/>
      <c r="T3247"/>
      <c r="U3247"/>
      <c r="V3247"/>
      <c r="W3247"/>
      <c r="X3247"/>
      <c r="Y3247"/>
      <c r="Z3247"/>
      <c r="AA3247"/>
      <c r="AB3247"/>
      <c r="AC3247"/>
      <c r="AD3247"/>
      <c r="AE3247"/>
      <c r="AF3247"/>
      <c r="AG3247"/>
      <c r="AH3247"/>
      <c r="AI3247"/>
      <c r="AJ3247"/>
      <c r="AK3247"/>
      <c r="AL3247"/>
      <c r="AM3247"/>
      <c r="AN3247"/>
      <c r="AO3247"/>
      <c r="AP3247"/>
      <c r="AQ3247"/>
      <c r="AR3247"/>
      <c r="AS3247"/>
      <c r="AT3247"/>
      <c r="AU3247"/>
      <c r="AV3247"/>
      <c r="AW3247">
        <v>7.5</v>
      </c>
      <c r="AX3247"/>
      <c r="AY3247"/>
      <c r="AZ3247">
        <v>5.72</v>
      </c>
      <c r="BA3247"/>
      <c r="BB3247"/>
      <c r="BC3247"/>
      <c r="BD3247"/>
      <c r="BE3247"/>
      <c r="BF3247"/>
      <c r="BG3247"/>
      <c r="BH3247"/>
      <c r="BI3247"/>
      <c r="BJ3247"/>
      <c r="BK3247"/>
      <c r="BL3247"/>
      <c r="BM3247"/>
      <c r="BN3247"/>
      <c r="BO3247"/>
      <c r="BP3247"/>
      <c r="BQ3247"/>
      <c r="BR3247" t="s">
        <v>67</v>
      </c>
      <c r="BS3247" s="1">
        <v>44830</v>
      </c>
      <c r="BT3247" t="s">
        <v>2657</v>
      </c>
      <c r="BU3247">
        <v>63104</v>
      </c>
      <c r="BV3247"/>
      <c r="BW3247"/>
      <c r="BX3247" s="10"/>
      <c r="BY3247" s="10"/>
      <c r="BZ3247" s="10"/>
    </row>
    <row r="3248" spans="1:78" s="11" customFormat="1" x14ac:dyDescent="0.2">
      <c r="A3248" t="s">
        <v>2663</v>
      </c>
      <c r="B3248"/>
      <c r="C3248" t="s">
        <v>1482</v>
      </c>
      <c r="D3248" t="s">
        <v>64</v>
      </c>
      <c r="E3248" t="s">
        <v>1373</v>
      </c>
      <c r="F3248" t="s">
        <v>1393</v>
      </c>
      <c r="G3248" t="s">
        <v>1373</v>
      </c>
      <c r="H3248" t="s">
        <v>1393</v>
      </c>
      <c r="I3248"/>
      <c r="J3248"/>
      <c r="K3248"/>
      <c r="L3248" t="s">
        <v>2674</v>
      </c>
      <c r="M3248"/>
      <c r="N3248"/>
      <c r="O3248"/>
      <c r="P3248"/>
      <c r="Q3248"/>
      <c r="R3248"/>
      <c r="S3248"/>
      <c r="T3248"/>
      <c r="U3248"/>
      <c r="V3248"/>
      <c r="W3248"/>
      <c r="X3248"/>
      <c r="Y3248"/>
      <c r="Z3248"/>
      <c r="AA3248"/>
      <c r="AB3248"/>
      <c r="AC3248">
        <v>6.9</v>
      </c>
      <c r="AD3248"/>
      <c r="AE3248"/>
      <c r="AF3248">
        <v>8.5</v>
      </c>
      <c r="AG3248">
        <v>5.0999999999999996</v>
      </c>
      <c r="AH3248"/>
      <c r="AI3248"/>
      <c r="AJ3248">
        <v>6.2</v>
      </c>
      <c r="AK3248"/>
      <c r="AL3248"/>
      <c r="AM3248"/>
      <c r="AN3248"/>
      <c r="AO3248"/>
      <c r="AP3248"/>
      <c r="AQ3248"/>
      <c r="AR3248"/>
      <c r="AS3248"/>
      <c r="AT3248"/>
      <c r="AU3248"/>
      <c r="AV3248"/>
      <c r="AW3248"/>
      <c r="AX3248"/>
      <c r="AY3248"/>
      <c r="AZ3248"/>
      <c r="BA3248"/>
      <c r="BB3248"/>
      <c r="BC3248"/>
      <c r="BD3248"/>
      <c r="BE3248"/>
      <c r="BF3248"/>
      <c r="BG3248"/>
      <c r="BH3248"/>
      <c r="BI3248"/>
      <c r="BJ3248"/>
      <c r="BK3248"/>
      <c r="BL3248"/>
      <c r="BM3248"/>
      <c r="BN3248"/>
      <c r="BO3248"/>
      <c r="BP3248"/>
      <c r="BQ3248"/>
      <c r="BR3248" t="s">
        <v>67</v>
      </c>
      <c r="BS3248" s="1">
        <v>44830</v>
      </c>
      <c r="BT3248" t="s">
        <v>2657</v>
      </c>
      <c r="BU3248">
        <v>63104</v>
      </c>
      <c r="BV3248"/>
      <c r="BW3248"/>
      <c r="BX3248" s="10"/>
      <c r="BY3248" s="10"/>
      <c r="BZ3248" s="10"/>
    </row>
    <row r="3249" spans="1:78" s="11" customFormat="1" x14ac:dyDescent="0.2">
      <c r="A3249" t="s">
        <v>2664</v>
      </c>
      <c r="B3249"/>
      <c r="C3249" t="s">
        <v>1482</v>
      </c>
      <c r="D3249" t="s">
        <v>64</v>
      </c>
      <c r="E3249" t="s">
        <v>1373</v>
      </c>
      <c r="F3249" t="s">
        <v>1393</v>
      </c>
      <c r="G3249" t="s">
        <v>1373</v>
      </c>
      <c r="H3249" t="s">
        <v>1393</v>
      </c>
      <c r="I3249"/>
      <c r="J3249"/>
      <c r="K3249"/>
      <c r="L3249" t="s">
        <v>2671</v>
      </c>
      <c r="M3249"/>
      <c r="N3249"/>
      <c r="O3249"/>
      <c r="P3249"/>
      <c r="Q3249"/>
      <c r="R3249"/>
      <c r="S3249"/>
      <c r="T3249"/>
      <c r="U3249"/>
      <c r="V3249"/>
      <c r="W3249"/>
      <c r="X3249"/>
      <c r="Y3249"/>
      <c r="Z3249"/>
      <c r="AA3249"/>
      <c r="AB3249"/>
      <c r="AC3249">
        <v>6.78</v>
      </c>
      <c r="AD3249"/>
      <c r="AE3249"/>
      <c r="AF3249">
        <v>9.0500000000000007</v>
      </c>
      <c r="AG3249"/>
      <c r="AH3249"/>
      <c r="AI3249"/>
      <c r="AJ3249"/>
      <c r="AK3249"/>
      <c r="AL3249"/>
      <c r="AM3249"/>
      <c r="AN3249"/>
      <c r="AO3249"/>
      <c r="AP3249"/>
      <c r="AQ3249"/>
      <c r="AR3249"/>
      <c r="AS3249"/>
      <c r="AT3249"/>
      <c r="AU3249"/>
      <c r="AV3249"/>
      <c r="AW3249"/>
      <c r="AX3249"/>
      <c r="AY3249"/>
      <c r="AZ3249"/>
      <c r="BA3249"/>
      <c r="BB3249"/>
      <c r="BC3249"/>
      <c r="BD3249"/>
      <c r="BE3249"/>
      <c r="BF3249"/>
      <c r="BG3249"/>
      <c r="BH3249"/>
      <c r="BI3249"/>
      <c r="BJ3249"/>
      <c r="BK3249"/>
      <c r="BL3249"/>
      <c r="BM3249"/>
      <c r="BN3249"/>
      <c r="BO3249"/>
      <c r="BP3249"/>
      <c r="BQ3249"/>
      <c r="BR3249" t="s">
        <v>67</v>
      </c>
      <c r="BS3249" s="1">
        <v>44830</v>
      </c>
      <c r="BT3249" t="s">
        <v>2657</v>
      </c>
      <c r="BU3249">
        <v>63104</v>
      </c>
      <c r="BV3249"/>
      <c r="BW3249"/>
      <c r="BX3249" s="10"/>
      <c r="BY3249" s="10"/>
      <c r="BZ3249" s="10"/>
    </row>
    <row r="3250" spans="1:78" s="11" customFormat="1" x14ac:dyDescent="0.2">
      <c r="A3250" t="s">
        <v>2665</v>
      </c>
      <c r="B3250"/>
      <c r="C3250" t="s">
        <v>1482</v>
      </c>
      <c r="D3250" t="s">
        <v>64</v>
      </c>
      <c r="E3250" t="s">
        <v>1373</v>
      </c>
      <c r="F3250" t="s">
        <v>1393</v>
      </c>
      <c r="G3250" t="s">
        <v>1373</v>
      </c>
      <c r="H3250" t="s">
        <v>1393</v>
      </c>
      <c r="I3250"/>
      <c r="J3250"/>
      <c r="K3250"/>
      <c r="L3250" t="s">
        <v>2675</v>
      </c>
      <c r="M3250"/>
      <c r="N3250"/>
      <c r="O3250"/>
      <c r="P3250"/>
      <c r="Q3250"/>
      <c r="R3250"/>
      <c r="S3250"/>
      <c r="T3250"/>
      <c r="U3250">
        <v>6.5</v>
      </c>
      <c r="V3250"/>
      <c r="W3250"/>
      <c r="X3250">
        <v>3.6</v>
      </c>
      <c r="Y3250">
        <v>7.7</v>
      </c>
      <c r="Z3250"/>
      <c r="AA3250"/>
      <c r="AB3250">
        <v>6.2</v>
      </c>
      <c r="AC3250"/>
      <c r="AD3250"/>
      <c r="AE3250"/>
      <c r="AF3250"/>
      <c r="AG3250"/>
      <c r="AH3250"/>
      <c r="AI3250"/>
      <c r="AJ3250"/>
      <c r="AK3250"/>
      <c r="AL3250"/>
      <c r="AM3250"/>
      <c r="AN3250"/>
      <c r="AO3250"/>
      <c r="AP3250"/>
      <c r="AQ3250"/>
      <c r="AR3250"/>
      <c r="AS3250"/>
      <c r="AT3250"/>
      <c r="AU3250"/>
      <c r="AV3250"/>
      <c r="AW3250"/>
      <c r="AX3250"/>
      <c r="AY3250"/>
      <c r="AZ3250"/>
      <c r="BA3250"/>
      <c r="BB3250"/>
      <c r="BC3250"/>
      <c r="BD3250"/>
      <c r="BE3250"/>
      <c r="BF3250"/>
      <c r="BG3250"/>
      <c r="BH3250"/>
      <c r="BI3250"/>
      <c r="BJ3250"/>
      <c r="BK3250"/>
      <c r="BL3250"/>
      <c r="BM3250"/>
      <c r="BN3250"/>
      <c r="BO3250"/>
      <c r="BP3250"/>
      <c r="BQ3250"/>
      <c r="BR3250" t="s">
        <v>67</v>
      </c>
      <c r="BS3250" s="1">
        <v>44830</v>
      </c>
      <c r="BT3250" t="s">
        <v>2657</v>
      </c>
      <c r="BU3250">
        <v>63104</v>
      </c>
      <c r="BV3250"/>
      <c r="BW3250"/>
      <c r="BX3250" s="10"/>
      <c r="BY3250" s="10"/>
      <c r="BZ3250" s="10"/>
    </row>
    <row r="3251" spans="1:78" s="11" customFormat="1" x14ac:dyDescent="0.2">
      <c r="A3251" t="s">
        <v>2688</v>
      </c>
      <c r="B3251"/>
      <c r="C3251" t="s">
        <v>1482</v>
      </c>
      <c r="D3251" t="s">
        <v>64</v>
      </c>
      <c r="E3251" t="s">
        <v>1373</v>
      </c>
      <c r="F3251" t="s">
        <v>267</v>
      </c>
      <c r="G3251" t="s">
        <v>1373</v>
      </c>
      <c r="H3251" t="s">
        <v>267</v>
      </c>
      <c r="I3251"/>
      <c r="J3251"/>
      <c r="K3251"/>
      <c r="L3251" t="s">
        <v>2669</v>
      </c>
      <c r="M3251"/>
      <c r="N3251"/>
      <c r="O3251"/>
      <c r="P3251"/>
      <c r="Q3251"/>
      <c r="R3251"/>
      <c r="S3251"/>
      <c r="T3251"/>
      <c r="U3251"/>
      <c r="V3251"/>
      <c r="W3251"/>
      <c r="X3251"/>
      <c r="Y3251"/>
      <c r="Z3251"/>
      <c r="AA3251"/>
      <c r="AB3251"/>
      <c r="AC3251">
        <v>6.22</v>
      </c>
      <c r="AD3251"/>
      <c r="AE3251"/>
      <c r="AF3251">
        <v>8.52</v>
      </c>
      <c r="AG3251"/>
      <c r="AH3251"/>
      <c r="AI3251"/>
      <c r="AJ3251"/>
      <c r="AK3251"/>
      <c r="AL3251"/>
      <c r="AM3251"/>
      <c r="AN3251"/>
      <c r="AO3251"/>
      <c r="AP3251"/>
      <c r="AQ3251"/>
      <c r="AR3251"/>
      <c r="AS3251"/>
      <c r="AT3251"/>
      <c r="AU3251"/>
      <c r="AV3251"/>
      <c r="AW3251"/>
      <c r="AX3251"/>
      <c r="AY3251"/>
      <c r="AZ3251"/>
      <c r="BA3251"/>
      <c r="BB3251"/>
      <c r="BC3251"/>
      <c r="BD3251"/>
      <c r="BE3251"/>
      <c r="BF3251"/>
      <c r="BG3251"/>
      <c r="BH3251"/>
      <c r="BI3251"/>
      <c r="BJ3251"/>
      <c r="BK3251"/>
      <c r="BL3251"/>
      <c r="BM3251"/>
      <c r="BN3251"/>
      <c r="BO3251"/>
      <c r="BP3251"/>
      <c r="BQ3251" t="s">
        <v>2690</v>
      </c>
      <c r="BR3251" t="s">
        <v>67</v>
      </c>
      <c r="BS3251" s="1">
        <v>44830</v>
      </c>
      <c r="BT3251" t="s">
        <v>2657</v>
      </c>
      <c r="BU3251">
        <v>63104</v>
      </c>
      <c r="BV3251"/>
      <c r="BW3251"/>
      <c r="BX3251" s="10"/>
      <c r="BY3251" s="10"/>
      <c r="BZ3251" s="10"/>
    </row>
    <row r="3252" spans="1:78" s="11" customFormat="1" x14ac:dyDescent="0.2">
      <c r="A3252" t="s">
        <v>2686</v>
      </c>
      <c r="B3252"/>
      <c r="C3252" t="s">
        <v>1482</v>
      </c>
      <c r="D3252" t="s">
        <v>64</v>
      </c>
      <c r="E3252" t="s">
        <v>1373</v>
      </c>
      <c r="F3252" t="s">
        <v>267</v>
      </c>
      <c r="G3252" t="s">
        <v>1373</v>
      </c>
      <c r="H3252" t="s">
        <v>267</v>
      </c>
      <c r="I3252"/>
      <c r="J3252"/>
      <c r="K3252"/>
      <c r="L3252" t="s">
        <v>2669</v>
      </c>
      <c r="M3252"/>
      <c r="N3252"/>
      <c r="O3252"/>
      <c r="P3252"/>
      <c r="Q3252"/>
      <c r="R3252"/>
      <c r="S3252"/>
      <c r="T3252"/>
      <c r="U3252"/>
      <c r="V3252"/>
      <c r="W3252"/>
      <c r="X3252"/>
      <c r="Y3252">
        <v>5.64</v>
      </c>
      <c r="Z3252"/>
      <c r="AA3252"/>
      <c r="AB3252">
        <v>6.32</v>
      </c>
      <c r="AC3252"/>
      <c r="AD3252"/>
      <c r="AE3252"/>
      <c r="AF3252"/>
      <c r="AG3252"/>
      <c r="AH3252"/>
      <c r="AI3252"/>
      <c r="AJ3252"/>
      <c r="AK3252"/>
      <c r="AL3252"/>
      <c r="AM3252"/>
      <c r="AN3252"/>
      <c r="AO3252"/>
      <c r="AP3252"/>
      <c r="AQ3252"/>
      <c r="AR3252"/>
      <c r="AS3252"/>
      <c r="AT3252"/>
      <c r="AU3252"/>
      <c r="AV3252"/>
      <c r="AW3252"/>
      <c r="AX3252"/>
      <c r="AY3252"/>
      <c r="AZ3252"/>
      <c r="BA3252"/>
      <c r="BB3252"/>
      <c r="BC3252"/>
      <c r="BD3252"/>
      <c r="BE3252"/>
      <c r="BF3252"/>
      <c r="BG3252"/>
      <c r="BH3252"/>
      <c r="BI3252"/>
      <c r="BJ3252"/>
      <c r="BK3252"/>
      <c r="BL3252"/>
      <c r="BM3252"/>
      <c r="BN3252"/>
      <c r="BO3252"/>
      <c r="BP3252"/>
      <c r="BQ3252" t="s">
        <v>2689</v>
      </c>
      <c r="BR3252" t="s">
        <v>67</v>
      </c>
      <c r="BS3252" s="1">
        <v>44830</v>
      </c>
      <c r="BT3252" t="s">
        <v>2657</v>
      </c>
      <c r="BU3252">
        <v>63104</v>
      </c>
      <c r="BV3252"/>
      <c r="BW3252"/>
      <c r="BX3252" s="10"/>
      <c r="BY3252" s="10"/>
      <c r="BZ3252" s="10"/>
    </row>
    <row r="3253" spans="1:78" s="11" customFormat="1" x14ac:dyDescent="0.2">
      <c r="A3253" t="s">
        <v>2687</v>
      </c>
      <c r="B3253"/>
      <c r="C3253" t="s">
        <v>1482</v>
      </c>
      <c r="D3253" t="s">
        <v>64</v>
      </c>
      <c r="E3253" t="s">
        <v>1373</v>
      </c>
      <c r="F3253" t="s">
        <v>267</v>
      </c>
      <c r="G3253" t="s">
        <v>1373</v>
      </c>
      <c r="H3253" t="s">
        <v>267</v>
      </c>
      <c r="I3253"/>
      <c r="J3253"/>
      <c r="K3253"/>
      <c r="L3253" t="s">
        <v>2669</v>
      </c>
      <c r="M3253"/>
      <c r="N3253"/>
      <c r="O3253"/>
      <c r="P3253"/>
      <c r="Q3253"/>
      <c r="R3253"/>
      <c r="S3253"/>
      <c r="T3253"/>
      <c r="U3253"/>
      <c r="V3253"/>
      <c r="W3253"/>
      <c r="X3253"/>
      <c r="Y3253">
        <v>5.95</v>
      </c>
      <c r="Z3253"/>
      <c r="AA3253"/>
      <c r="AB3253">
        <v>6.5</v>
      </c>
      <c r="AC3253"/>
      <c r="AD3253"/>
      <c r="AE3253"/>
      <c r="AF3253"/>
      <c r="AG3253"/>
      <c r="AH3253"/>
      <c r="AI3253"/>
      <c r="AJ3253"/>
      <c r="AK3253"/>
      <c r="AL3253"/>
      <c r="AM3253"/>
      <c r="AN3253"/>
      <c r="AO3253"/>
      <c r="AP3253"/>
      <c r="AQ3253"/>
      <c r="AR3253"/>
      <c r="AS3253"/>
      <c r="AT3253"/>
      <c r="AU3253"/>
      <c r="AV3253"/>
      <c r="AW3253"/>
      <c r="AX3253"/>
      <c r="AY3253"/>
      <c r="AZ3253"/>
      <c r="BA3253"/>
      <c r="BB3253"/>
      <c r="BC3253"/>
      <c r="BD3253"/>
      <c r="BE3253"/>
      <c r="BF3253"/>
      <c r="BG3253"/>
      <c r="BH3253"/>
      <c r="BI3253"/>
      <c r="BJ3253"/>
      <c r="BK3253"/>
      <c r="BL3253"/>
      <c r="BM3253"/>
      <c r="BN3253"/>
      <c r="BO3253"/>
      <c r="BP3253"/>
      <c r="BQ3253" t="s">
        <v>2689</v>
      </c>
      <c r="BR3253" t="s">
        <v>67</v>
      </c>
      <c r="BS3253" s="1">
        <v>44830</v>
      </c>
      <c r="BT3253" t="s">
        <v>2657</v>
      </c>
      <c r="BU3253">
        <v>63104</v>
      </c>
      <c r="BV3253"/>
      <c r="BW3253"/>
      <c r="BX3253" s="10"/>
      <c r="BY3253" s="10"/>
      <c r="BZ3253" s="10"/>
    </row>
    <row r="3254" spans="1:78" s="19" customFormat="1" x14ac:dyDescent="0.2">
      <c r="A3254" t="s">
        <v>2427</v>
      </c>
      <c r="B3254"/>
      <c r="C3254" t="s">
        <v>1482</v>
      </c>
      <c r="D3254" t="s">
        <v>64</v>
      </c>
      <c r="E3254" t="s">
        <v>1373</v>
      </c>
      <c r="F3254" t="s">
        <v>267</v>
      </c>
      <c r="G3254" t="s">
        <v>1373</v>
      </c>
      <c r="H3254" t="s">
        <v>267</v>
      </c>
      <c r="I3254"/>
      <c r="J3254"/>
      <c r="K3254"/>
      <c r="L3254"/>
      <c r="M3254"/>
      <c r="N3254"/>
      <c r="O3254"/>
      <c r="P3254"/>
      <c r="Q3254"/>
      <c r="R3254"/>
      <c r="S3254"/>
      <c r="T3254"/>
      <c r="U3254"/>
      <c r="V3254"/>
      <c r="W3254"/>
      <c r="X3254"/>
      <c r="Y3254"/>
      <c r="Z3254"/>
      <c r="AA3254"/>
      <c r="AB3254"/>
      <c r="AC3254"/>
      <c r="AD3254"/>
      <c r="AE3254"/>
      <c r="AF3254"/>
      <c r="AG3254"/>
      <c r="AH3254"/>
      <c r="AI3254"/>
      <c r="AJ3254"/>
      <c r="AK3254"/>
      <c r="AL3254"/>
      <c r="AM3254"/>
      <c r="AN3254"/>
      <c r="AO3254"/>
      <c r="AP3254"/>
      <c r="AQ3254"/>
      <c r="AR3254"/>
      <c r="AS3254"/>
      <c r="AT3254"/>
      <c r="AU3254"/>
      <c r="AV3254"/>
      <c r="AW3254">
        <v>4.95</v>
      </c>
      <c r="AX3254">
        <v>2.64</v>
      </c>
      <c r="AY3254">
        <v>3.05</v>
      </c>
      <c r="AZ3254">
        <v>3.05</v>
      </c>
      <c r="BA3254"/>
      <c r="BB3254"/>
      <c r="BC3254"/>
      <c r="BD3254"/>
      <c r="BE3254"/>
      <c r="BF3254"/>
      <c r="BG3254"/>
      <c r="BH3254"/>
      <c r="BI3254"/>
      <c r="BJ3254"/>
      <c r="BK3254"/>
      <c r="BL3254"/>
      <c r="BM3254"/>
      <c r="BN3254"/>
      <c r="BO3254"/>
      <c r="BP3254"/>
      <c r="BQ3254"/>
      <c r="BR3254" t="s">
        <v>67</v>
      </c>
      <c r="BS3254" s="1">
        <v>44825</v>
      </c>
      <c r="BT3254" t="s">
        <v>2426</v>
      </c>
      <c r="BU3254">
        <v>79420</v>
      </c>
      <c r="BV3254" t="s">
        <v>60</v>
      </c>
      <c r="BW3254" t="s">
        <v>2426</v>
      </c>
      <c r="BX3254" s="10"/>
      <c r="BY3254" s="10"/>
      <c r="BZ3254" s="10"/>
    </row>
    <row r="3255" spans="1:78" s="19" customFormat="1" x14ac:dyDescent="0.2">
      <c r="A3255" t="s">
        <v>1394</v>
      </c>
      <c r="B3255"/>
      <c r="C3255" t="s">
        <v>1482</v>
      </c>
      <c r="D3255" t="s">
        <v>64</v>
      </c>
      <c r="E3255" t="s">
        <v>1373</v>
      </c>
      <c r="F3255" t="s">
        <v>267</v>
      </c>
      <c r="G3255" t="s">
        <v>1373</v>
      </c>
      <c r="H3255" t="s">
        <v>267</v>
      </c>
      <c r="I3255"/>
      <c r="J3255"/>
      <c r="K3255"/>
      <c r="L3255"/>
      <c r="M3255"/>
      <c r="N3255"/>
      <c r="O3255"/>
      <c r="P3255"/>
      <c r="Q3255"/>
      <c r="R3255"/>
      <c r="S3255"/>
      <c r="T3255"/>
      <c r="U3255"/>
      <c r="V3255"/>
      <c r="W3255"/>
      <c r="X3255"/>
      <c r="Y3255"/>
      <c r="Z3255"/>
      <c r="AA3255"/>
      <c r="AB3255"/>
      <c r="AC3255"/>
      <c r="AD3255"/>
      <c r="AE3255"/>
      <c r="AF3255"/>
      <c r="AG3255"/>
      <c r="AH3255"/>
      <c r="AI3255"/>
      <c r="AJ3255"/>
      <c r="AK3255"/>
      <c r="AL3255"/>
      <c r="AM3255"/>
      <c r="AN3255"/>
      <c r="AO3255"/>
      <c r="AP3255"/>
      <c r="AQ3255"/>
      <c r="AR3255"/>
      <c r="AS3255"/>
      <c r="AT3255"/>
      <c r="AU3255"/>
      <c r="AV3255"/>
      <c r="AW3255"/>
      <c r="AX3255">
        <v>3.57</v>
      </c>
      <c r="AY3255"/>
      <c r="AZ3255">
        <v>3.57</v>
      </c>
      <c r="BA3255"/>
      <c r="BB3255"/>
      <c r="BC3255"/>
      <c r="BD3255"/>
      <c r="BE3255"/>
      <c r="BF3255"/>
      <c r="BG3255"/>
      <c r="BH3255"/>
      <c r="BI3255"/>
      <c r="BJ3255"/>
      <c r="BK3255"/>
      <c r="BL3255"/>
      <c r="BM3255"/>
      <c r="BN3255"/>
      <c r="BO3255"/>
      <c r="BP3255"/>
      <c r="BQ3255"/>
      <c r="BR3255" t="s">
        <v>67</v>
      </c>
      <c r="BS3255"/>
      <c r="BT3255" t="s">
        <v>115</v>
      </c>
      <c r="BU3255">
        <v>3096</v>
      </c>
      <c r="BV3255"/>
      <c r="BW3255"/>
      <c r="BX3255" s="10"/>
      <c r="BY3255" s="10"/>
      <c r="BZ3255" s="10"/>
    </row>
    <row r="3256" spans="1:78" s="19" customFormat="1" x14ac:dyDescent="0.2">
      <c r="A3256" s="11" t="s">
        <v>1700</v>
      </c>
      <c r="B3256" s="11"/>
      <c r="C3256" s="11" t="s">
        <v>1482</v>
      </c>
      <c r="D3256" s="11" t="s">
        <v>64</v>
      </c>
      <c r="E3256" s="11" t="s">
        <v>1373</v>
      </c>
      <c r="F3256" s="11"/>
      <c r="G3256" s="11" t="s">
        <v>1373</v>
      </c>
      <c r="H3256" s="11"/>
      <c r="I3256" s="11"/>
      <c r="J3256" s="11"/>
      <c r="K3256" s="11"/>
      <c r="L3256" s="11"/>
      <c r="M3256" s="11"/>
      <c r="N3256" s="11"/>
      <c r="O3256" s="11"/>
      <c r="P3256" s="11"/>
      <c r="Q3256" s="11"/>
      <c r="R3256" s="11"/>
      <c r="S3256" s="11"/>
      <c r="T3256" s="11"/>
      <c r="U3256" s="11"/>
      <c r="V3256" s="11"/>
      <c r="W3256" s="11"/>
      <c r="X3256" s="11"/>
      <c r="Y3256" s="11"/>
      <c r="Z3256" s="11"/>
      <c r="AA3256" s="11"/>
      <c r="AB3256" s="11"/>
      <c r="AC3256" s="11"/>
      <c r="AD3256" s="11"/>
      <c r="AE3256" s="11"/>
      <c r="AF3256" s="11"/>
      <c r="AG3256" s="11"/>
      <c r="AH3256" s="11"/>
      <c r="AI3256" s="11"/>
      <c r="AJ3256" s="11"/>
      <c r="AK3256" s="11"/>
      <c r="AL3256" s="11"/>
      <c r="AM3256" s="11"/>
      <c r="AN3256" s="11"/>
      <c r="AO3256" s="11"/>
      <c r="AP3256" s="11"/>
      <c r="AQ3256" s="11"/>
      <c r="AR3256" s="11"/>
      <c r="AS3256" s="11"/>
      <c r="AT3256" s="11"/>
      <c r="AU3256" s="11"/>
      <c r="AV3256" s="11"/>
      <c r="AW3256" s="11"/>
      <c r="AX3256" s="11"/>
      <c r="AY3256" s="11"/>
      <c r="AZ3256" s="11"/>
      <c r="BA3256" s="11"/>
      <c r="BB3256" s="11"/>
      <c r="BC3256" s="11"/>
      <c r="BD3256" s="11"/>
      <c r="BE3256" s="11"/>
      <c r="BF3256" s="11"/>
      <c r="BG3256" s="11"/>
      <c r="BH3256" s="11"/>
      <c r="BI3256" s="11"/>
      <c r="BJ3256" s="11"/>
      <c r="BK3256" s="11"/>
      <c r="BL3256" s="11"/>
      <c r="BM3256" s="11"/>
      <c r="BN3256" s="11"/>
      <c r="BO3256" s="11"/>
      <c r="BP3256" s="11"/>
      <c r="BQ3256" s="11"/>
      <c r="BR3256" s="11"/>
      <c r="BS3256" s="11"/>
      <c r="BT3256" s="11"/>
      <c r="BU3256" s="11"/>
      <c r="BV3256" s="11"/>
      <c r="BW3256" s="11"/>
      <c r="BX3256" s="10"/>
      <c r="BY3256" s="10"/>
      <c r="BZ3256" s="10"/>
    </row>
    <row r="3257" spans="1:78" s="19" customFormat="1" x14ac:dyDescent="0.2">
      <c r="A3257" t="s">
        <v>1408</v>
      </c>
      <c r="B3257" t="s">
        <v>322</v>
      </c>
      <c r="C3257" t="s">
        <v>1482</v>
      </c>
      <c r="D3257" t="s">
        <v>64</v>
      </c>
      <c r="E3257" t="s">
        <v>946</v>
      </c>
      <c r="F3257" t="s">
        <v>412</v>
      </c>
      <c r="G3257" t="s">
        <v>859</v>
      </c>
      <c r="H3257" t="s">
        <v>420</v>
      </c>
      <c r="I3257" t="b">
        <v>0</v>
      </c>
      <c r="J3257"/>
      <c r="K3257"/>
      <c r="L3257"/>
      <c r="M3257"/>
      <c r="N3257"/>
      <c r="O3257"/>
      <c r="P3257"/>
      <c r="Q3257"/>
      <c r="R3257"/>
      <c r="S3257"/>
      <c r="T3257"/>
      <c r="U3257"/>
      <c r="V3257"/>
      <c r="W3257"/>
      <c r="X3257"/>
      <c r="Y3257"/>
      <c r="Z3257"/>
      <c r="AA3257"/>
      <c r="AB3257"/>
      <c r="AC3257"/>
      <c r="AD3257"/>
      <c r="AE3257"/>
      <c r="AF3257"/>
      <c r="AG3257"/>
      <c r="AH3257"/>
      <c r="AI3257"/>
      <c r="AJ3257"/>
      <c r="AK3257">
        <v>3.6</v>
      </c>
      <c r="AL3257"/>
      <c r="AM3257"/>
      <c r="AN3257">
        <v>2.8</v>
      </c>
      <c r="AO3257">
        <v>4.5999999999999996</v>
      </c>
      <c r="AP3257"/>
      <c r="AQ3257"/>
      <c r="AR3257">
        <v>3.3</v>
      </c>
      <c r="AS3257">
        <v>5.4</v>
      </c>
      <c r="AT3257"/>
      <c r="AU3257"/>
      <c r="AV3257">
        <v>4</v>
      </c>
      <c r="AW3257">
        <v>5.5</v>
      </c>
      <c r="AX3257"/>
      <c r="AY3257"/>
      <c r="AZ3257">
        <v>4.7</v>
      </c>
      <c r="BA3257">
        <v>6</v>
      </c>
      <c r="BB3257"/>
      <c r="BC3257"/>
      <c r="BD3257">
        <v>5.5</v>
      </c>
      <c r="BE3257">
        <v>6.1</v>
      </c>
      <c r="BF3257"/>
      <c r="BG3257"/>
      <c r="BH3257">
        <v>4.7</v>
      </c>
      <c r="BI3257"/>
      <c r="BJ3257"/>
      <c r="BK3257"/>
      <c r="BL3257"/>
      <c r="BM3257"/>
      <c r="BN3257"/>
      <c r="BO3257"/>
      <c r="BP3257"/>
      <c r="BQ3257"/>
      <c r="BR3257" t="s">
        <v>67</v>
      </c>
      <c r="BS3257" s="1">
        <v>44819</v>
      </c>
      <c r="BT3257" t="s">
        <v>2143</v>
      </c>
      <c r="BU3257">
        <v>1637</v>
      </c>
      <c r="BV3257"/>
      <c r="BW3257"/>
      <c r="BX3257" s="10"/>
      <c r="BY3257" s="10"/>
      <c r="BZ3257" s="10"/>
    </row>
    <row r="3258" spans="1:78" s="11" customFormat="1" x14ac:dyDescent="0.2">
      <c r="A3258" t="s">
        <v>1408</v>
      </c>
      <c r="B3258"/>
      <c r="C3258" t="s">
        <v>1482</v>
      </c>
      <c r="D3258" t="s">
        <v>64</v>
      </c>
      <c r="E3258" t="s">
        <v>946</v>
      </c>
      <c r="F3258" t="s">
        <v>412</v>
      </c>
      <c r="G3258" t="s">
        <v>859</v>
      </c>
      <c r="H3258" t="s">
        <v>420</v>
      </c>
      <c r="I3258" t="b">
        <v>0</v>
      </c>
      <c r="J3258"/>
      <c r="K3258"/>
      <c r="L3258"/>
      <c r="M3258"/>
      <c r="N3258"/>
      <c r="O3258"/>
      <c r="P3258"/>
      <c r="Q3258"/>
      <c r="R3258"/>
      <c r="S3258"/>
      <c r="T3258"/>
      <c r="U3258"/>
      <c r="V3258"/>
      <c r="W3258"/>
      <c r="X3258"/>
      <c r="Y3258"/>
      <c r="Z3258"/>
      <c r="AA3258"/>
      <c r="AB3258"/>
      <c r="AC3258"/>
      <c r="AD3258"/>
      <c r="AE3258"/>
      <c r="AF3258"/>
      <c r="AG3258"/>
      <c r="AH3258"/>
      <c r="AI3258"/>
      <c r="AJ3258"/>
      <c r="AK3258">
        <v>3.6</v>
      </c>
      <c r="AL3258"/>
      <c r="AM3258"/>
      <c r="AN3258">
        <v>2.8</v>
      </c>
      <c r="AO3258">
        <v>4.5999999999999996</v>
      </c>
      <c r="AP3258"/>
      <c r="AQ3258"/>
      <c r="AR3258">
        <v>3.3</v>
      </c>
      <c r="AS3258">
        <v>5.4</v>
      </c>
      <c r="AT3258"/>
      <c r="AU3258"/>
      <c r="AV3258">
        <v>4</v>
      </c>
      <c r="AW3258">
        <v>5.5</v>
      </c>
      <c r="AX3258"/>
      <c r="AY3258"/>
      <c r="AZ3258">
        <v>4.7</v>
      </c>
      <c r="BA3258">
        <v>6</v>
      </c>
      <c r="BB3258"/>
      <c r="BC3258"/>
      <c r="BD3258">
        <v>5.5</v>
      </c>
      <c r="BE3258">
        <v>6.1</v>
      </c>
      <c r="BF3258"/>
      <c r="BG3258"/>
      <c r="BH3258">
        <v>4.7</v>
      </c>
      <c r="BI3258"/>
      <c r="BJ3258"/>
      <c r="BK3258"/>
      <c r="BL3258"/>
      <c r="BM3258"/>
      <c r="BN3258"/>
      <c r="BO3258"/>
      <c r="BP3258"/>
      <c r="BQ3258"/>
      <c r="BR3258" t="s">
        <v>67</v>
      </c>
      <c r="BS3258"/>
      <c r="BT3258" t="s">
        <v>95</v>
      </c>
      <c r="BU3258">
        <v>3144</v>
      </c>
      <c r="BV3258" t="s">
        <v>69</v>
      </c>
      <c r="BW3258" t="s">
        <v>95</v>
      </c>
      <c r="BX3258" s="10"/>
      <c r="BY3258" s="10"/>
      <c r="BZ3258" s="10"/>
    </row>
    <row r="3259" spans="1:78" s="19" customFormat="1" x14ac:dyDescent="0.2">
      <c r="A3259" t="s">
        <v>1409</v>
      </c>
      <c r="B3259"/>
      <c r="C3259" t="s">
        <v>1482</v>
      </c>
      <c r="D3259" t="s">
        <v>64</v>
      </c>
      <c r="E3259" t="s">
        <v>946</v>
      </c>
      <c r="F3259" t="s">
        <v>412</v>
      </c>
      <c r="G3259" t="s">
        <v>859</v>
      </c>
      <c r="H3259" t="s">
        <v>420</v>
      </c>
      <c r="I3259"/>
      <c r="J3259"/>
      <c r="K3259"/>
      <c r="L3259"/>
      <c r="M3259"/>
      <c r="N3259"/>
      <c r="O3259"/>
      <c r="P3259"/>
      <c r="Q3259"/>
      <c r="R3259"/>
      <c r="S3259"/>
      <c r="T3259"/>
      <c r="U3259"/>
      <c r="V3259"/>
      <c r="W3259"/>
      <c r="X3259"/>
      <c r="Y3259"/>
      <c r="Z3259"/>
      <c r="AA3259"/>
      <c r="AB3259"/>
      <c r="AC3259"/>
      <c r="AD3259"/>
      <c r="AE3259"/>
      <c r="AF3259"/>
      <c r="AG3259"/>
      <c r="AH3259"/>
      <c r="AI3259"/>
      <c r="AJ3259"/>
      <c r="AK3259">
        <v>3.8</v>
      </c>
      <c r="AL3259"/>
      <c r="AM3259"/>
      <c r="AN3259">
        <v>2.8</v>
      </c>
      <c r="AO3259">
        <v>4.5</v>
      </c>
      <c r="AP3259"/>
      <c r="AQ3259"/>
      <c r="AR3259">
        <v>3.3</v>
      </c>
      <c r="AS3259">
        <v>5.3</v>
      </c>
      <c r="AT3259"/>
      <c r="AU3259"/>
      <c r="AV3259">
        <v>3.8</v>
      </c>
      <c r="AW3259">
        <v>5.7</v>
      </c>
      <c r="AX3259"/>
      <c r="AY3259"/>
      <c r="AZ3259">
        <v>4.7</v>
      </c>
      <c r="BA3259"/>
      <c r="BB3259"/>
      <c r="BC3259"/>
      <c r="BD3259"/>
      <c r="BE3259"/>
      <c r="BF3259"/>
      <c r="BG3259"/>
      <c r="BH3259"/>
      <c r="BI3259"/>
      <c r="BJ3259"/>
      <c r="BK3259"/>
      <c r="BL3259"/>
      <c r="BM3259"/>
      <c r="BN3259"/>
      <c r="BO3259"/>
      <c r="BP3259"/>
      <c r="BQ3259"/>
      <c r="BR3259" t="s">
        <v>67</v>
      </c>
      <c r="BS3259"/>
      <c r="BT3259" t="s">
        <v>95</v>
      </c>
      <c r="BU3259">
        <v>3144</v>
      </c>
      <c r="BV3259"/>
      <c r="BW3259"/>
      <c r="BX3259" s="10"/>
      <c r="BY3259" s="10"/>
      <c r="BZ3259" s="10"/>
    </row>
    <row r="3260" spans="1:78" s="19" customFormat="1" x14ac:dyDescent="0.2">
      <c r="A3260" s="10" t="s">
        <v>2233</v>
      </c>
      <c r="B3260" s="10"/>
      <c r="C3260" s="10" t="s">
        <v>1482</v>
      </c>
      <c r="D3260" s="10" t="s">
        <v>64</v>
      </c>
      <c r="E3260" s="10" t="s">
        <v>946</v>
      </c>
      <c r="F3260" s="10" t="s">
        <v>412</v>
      </c>
      <c r="G3260" s="10" t="s">
        <v>859</v>
      </c>
      <c r="H3260" s="10" t="s">
        <v>412</v>
      </c>
      <c r="I3260" s="10"/>
      <c r="J3260" s="10"/>
      <c r="K3260" s="10"/>
      <c r="L3260" s="10"/>
      <c r="M3260" s="10"/>
      <c r="N3260" s="10"/>
      <c r="O3260" s="10"/>
      <c r="P3260" s="10"/>
      <c r="Q3260" s="10"/>
      <c r="R3260" s="10"/>
      <c r="S3260" s="10"/>
      <c r="T3260" s="10"/>
      <c r="U3260" s="10"/>
      <c r="V3260" s="10"/>
      <c r="W3260" s="10"/>
      <c r="X3260" s="10"/>
      <c r="Y3260" s="10"/>
      <c r="Z3260" s="10"/>
      <c r="AA3260" s="10"/>
      <c r="AB3260" s="10"/>
      <c r="AC3260" s="10"/>
      <c r="AD3260" s="10"/>
      <c r="AE3260" s="10"/>
      <c r="AF3260" s="10"/>
      <c r="AG3260" s="10"/>
      <c r="AH3260" s="10"/>
      <c r="AI3260" s="10"/>
      <c r="AJ3260" s="10"/>
      <c r="AK3260" s="10"/>
      <c r="AL3260" s="10"/>
      <c r="AM3260" s="10"/>
      <c r="AN3260" s="10"/>
      <c r="AO3260" s="10"/>
      <c r="AP3260" s="10"/>
      <c r="AQ3260" s="10"/>
      <c r="AR3260" s="10"/>
      <c r="AS3260" s="10"/>
      <c r="AT3260" s="10"/>
      <c r="AU3260" s="10"/>
      <c r="AV3260" s="10"/>
      <c r="AW3260" s="10"/>
      <c r="AX3260" s="10"/>
      <c r="AY3260" s="10"/>
      <c r="AZ3260" s="10"/>
      <c r="BA3260" s="10"/>
      <c r="BB3260" s="10"/>
      <c r="BC3260" s="10"/>
      <c r="BD3260" s="10"/>
      <c r="BE3260" s="10"/>
      <c r="BF3260" s="10"/>
      <c r="BG3260" s="10"/>
      <c r="BH3260" s="10"/>
      <c r="BI3260" s="10"/>
      <c r="BJ3260" s="10"/>
      <c r="BK3260" s="10"/>
      <c r="BL3260" s="10"/>
      <c r="BM3260" s="10"/>
      <c r="BN3260" s="10"/>
      <c r="BO3260" s="10"/>
      <c r="BP3260" s="10"/>
      <c r="BQ3260" s="10"/>
      <c r="BR3260" s="10" t="s">
        <v>67</v>
      </c>
      <c r="BS3260" s="12">
        <v>44820</v>
      </c>
      <c r="BT3260" s="10" t="s">
        <v>2196</v>
      </c>
      <c r="BU3260" s="10">
        <v>2905</v>
      </c>
      <c r="BV3260" s="10" t="s">
        <v>60</v>
      </c>
      <c r="BW3260" s="10" t="s">
        <v>2196</v>
      </c>
      <c r="BX3260" s="10"/>
      <c r="BY3260" s="10"/>
      <c r="BZ3260" s="10"/>
    </row>
    <row r="3261" spans="1:78" s="19" customFormat="1" x14ac:dyDescent="0.2">
      <c r="A3261" s="10" t="s">
        <v>2234</v>
      </c>
      <c r="B3261" s="10"/>
      <c r="C3261" s="10" t="s">
        <v>1482</v>
      </c>
      <c r="D3261" s="10" t="s">
        <v>64</v>
      </c>
      <c r="E3261" s="10" t="s">
        <v>946</v>
      </c>
      <c r="F3261" s="10" t="s">
        <v>412</v>
      </c>
      <c r="G3261" s="10" t="s">
        <v>859</v>
      </c>
      <c r="H3261" s="10" t="s">
        <v>412</v>
      </c>
      <c r="I3261" s="10"/>
      <c r="J3261" s="10"/>
      <c r="K3261" s="10"/>
      <c r="L3261" s="10"/>
      <c r="M3261" s="10"/>
      <c r="N3261" s="10"/>
      <c r="O3261" s="10"/>
      <c r="P3261" s="10"/>
      <c r="Q3261" s="10"/>
      <c r="R3261" s="10"/>
      <c r="S3261" s="10"/>
      <c r="T3261" s="10"/>
      <c r="U3261" s="10"/>
      <c r="V3261" s="10"/>
      <c r="W3261" s="10"/>
      <c r="X3261" s="10"/>
      <c r="Y3261" s="10"/>
      <c r="Z3261" s="10"/>
      <c r="AA3261" s="10"/>
      <c r="AB3261" s="10"/>
      <c r="AC3261" s="10"/>
      <c r="AD3261" s="10"/>
      <c r="AE3261" s="10"/>
      <c r="AF3261" s="10"/>
      <c r="AG3261" s="10"/>
      <c r="AH3261" s="10"/>
      <c r="AI3261" s="10"/>
      <c r="AJ3261" s="10"/>
      <c r="AK3261" s="10"/>
      <c r="AL3261" s="10"/>
      <c r="AM3261" s="10"/>
      <c r="AN3261" s="10"/>
      <c r="AO3261" s="10"/>
      <c r="AP3261" s="10"/>
      <c r="AQ3261" s="10"/>
      <c r="AR3261" s="10"/>
      <c r="AS3261" s="10"/>
      <c r="AT3261" s="10"/>
      <c r="AU3261" s="10"/>
      <c r="AV3261" s="10"/>
      <c r="AW3261" s="10"/>
      <c r="AX3261" s="10"/>
      <c r="AY3261" s="10"/>
      <c r="AZ3261" s="10"/>
      <c r="BA3261" s="10"/>
      <c r="BB3261" s="10"/>
      <c r="BC3261" s="10"/>
      <c r="BD3261" s="10"/>
      <c r="BE3261" s="10"/>
      <c r="BF3261" s="10"/>
      <c r="BG3261" s="10"/>
      <c r="BH3261" s="10"/>
      <c r="BI3261" s="10"/>
      <c r="BJ3261" s="10"/>
      <c r="BK3261" s="10"/>
      <c r="BL3261" s="10"/>
      <c r="BM3261" s="10"/>
      <c r="BN3261" s="10"/>
      <c r="BO3261" s="10"/>
      <c r="BP3261" s="10"/>
      <c r="BQ3261" s="10"/>
      <c r="BR3261" s="10" t="s">
        <v>67</v>
      </c>
      <c r="BS3261" s="12">
        <v>44820</v>
      </c>
      <c r="BT3261" s="10" t="s">
        <v>2196</v>
      </c>
      <c r="BU3261" s="10">
        <v>2905</v>
      </c>
      <c r="BV3261" s="10" t="s">
        <v>60</v>
      </c>
      <c r="BW3261" s="10" t="s">
        <v>2196</v>
      </c>
      <c r="BX3261" s="10"/>
      <c r="BY3261" s="10"/>
      <c r="BZ3261" s="10"/>
    </row>
    <row r="3262" spans="1:78" s="19" customFormat="1" x14ac:dyDescent="0.2">
      <c r="A3262" t="s">
        <v>2386</v>
      </c>
      <c r="B3262"/>
      <c r="C3262" t="s">
        <v>1482</v>
      </c>
      <c r="D3262" t="s">
        <v>64</v>
      </c>
      <c r="E3262" t="s">
        <v>946</v>
      </c>
      <c r="F3262" t="s">
        <v>412</v>
      </c>
      <c r="G3262" t="s">
        <v>859</v>
      </c>
      <c r="H3262" t="s">
        <v>412</v>
      </c>
      <c r="I3262"/>
      <c r="J3262"/>
      <c r="K3262"/>
      <c r="L3262"/>
      <c r="M3262"/>
      <c r="N3262"/>
      <c r="O3262"/>
      <c r="P3262"/>
      <c r="Q3262"/>
      <c r="R3262"/>
      <c r="S3262"/>
      <c r="T3262"/>
      <c r="U3262"/>
      <c r="V3262"/>
      <c r="W3262"/>
      <c r="X3262"/>
      <c r="Y3262"/>
      <c r="Z3262"/>
      <c r="AA3262"/>
      <c r="AB3262"/>
      <c r="AC3262"/>
      <c r="AD3262"/>
      <c r="AE3262"/>
      <c r="AF3262"/>
      <c r="AG3262">
        <v>4.55</v>
      </c>
      <c r="AH3262"/>
      <c r="AI3262"/>
      <c r="AJ3262">
        <v>6.75</v>
      </c>
      <c r="AK3262"/>
      <c r="AL3262"/>
      <c r="AM3262"/>
      <c r="AN3262"/>
      <c r="AO3262"/>
      <c r="AP3262"/>
      <c r="AQ3262"/>
      <c r="AR3262"/>
      <c r="AS3262"/>
      <c r="AT3262"/>
      <c r="AU3262"/>
      <c r="AV3262"/>
      <c r="AW3262"/>
      <c r="AX3262"/>
      <c r="AY3262"/>
      <c r="AZ3262"/>
      <c r="BA3262"/>
      <c r="BB3262"/>
      <c r="BC3262"/>
      <c r="BD3262"/>
      <c r="BE3262"/>
      <c r="BF3262"/>
      <c r="BG3262"/>
      <c r="BH3262"/>
      <c r="BI3262"/>
      <c r="BJ3262"/>
      <c r="BK3262"/>
      <c r="BL3262"/>
      <c r="BM3262"/>
      <c r="BN3262"/>
      <c r="BO3262"/>
      <c r="BP3262"/>
      <c r="BQ3262"/>
      <c r="BR3262" t="s">
        <v>67</v>
      </c>
      <c r="BS3262" s="1">
        <v>44824</v>
      </c>
      <c r="BT3262" t="s">
        <v>2329</v>
      </c>
      <c r="BU3262">
        <v>2930</v>
      </c>
      <c r="BV3262"/>
      <c r="BW3262"/>
      <c r="BX3262" s="10"/>
      <c r="BY3262" s="10"/>
      <c r="BZ3262" s="10"/>
    </row>
    <row r="3263" spans="1:78" s="11" customFormat="1" x14ac:dyDescent="0.2">
      <c r="A3263" t="s">
        <v>2385</v>
      </c>
      <c r="B3263"/>
      <c r="C3263" t="s">
        <v>1482</v>
      </c>
      <c r="D3263" t="s">
        <v>64</v>
      </c>
      <c r="E3263" t="s">
        <v>946</v>
      </c>
      <c r="F3263" t="s">
        <v>412</v>
      </c>
      <c r="G3263" t="s">
        <v>859</v>
      </c>
      <c r="H3263" t="s">
        <v>412</v>
      </c>
      <c r="I3263"/>
      <c r="J3263"/>
      <c r="K3263"/>
      <c r="L3263"/>
      <c r="M3263"/>
      <c r="N3263"/>
      <c r="O3263"/>
      <c r="P3263"/>
      <c r="Q3263"/>
      <c r="R3263"/>
      <c r="S3263"/>
      <c r="T3263"/>
      <c r="U3263"/>
      <c r="V3263"/>
      <c r="W3263"/>
      <c r="X3263"/>
      <c r="Y3263"/>
      <c r="Z3263"/>
      <c r="AA3263"/>
      <c r="AB3263"/>
      <c r="AC3263"/>
      <c r="AD3263"/>
      <c r="AE3263"/>
      <c r="AF3263"/>
      <c r="AG3263"/>
      <c r="AH3263"/>
      <c r="AI3263"/>
      <c r="AJ3263"/>
      <c r="AK3263"/>
      <c r="AL3263"/>
      <c r="AM3263"/>
      <c r="AN3263"/>
      <c r="AO3263"/>
      <c r="AP3263"/>
      <c r="AQ3263"/>
      <c r="AR3263"/>
      <c r="AS3263"/>
      <c r="AT3263"/>
      <c r="AU3263"/>
      <c r="AV3263"/>
      <c r="AW3263"/>
      <c r="AX3263"/>
      <c r="AY3263"/>
      <c r="AZ3263"/>
      <c r="BA3263">
        <v>5.5</v>
      </c>
      <c r="BB3263">
        <v>4.5</v>
      </c>
      <c r="BC3263">
        <v>4.4000000000000004</v>
      </c>
      <c r="BD3263">
        <v>4.5</v>
      </c>
      <c r="BE3263"/>
      <c r="BF3263"/>
      <c r="BG3263"/>
      <c r="BH3263"/>
      <c r="BI3263"/>
      <c r="BJ3263"/>
      <c r="BK3263"/>
      <c r="BL3263"/>
      <c r="BM3263"/>
      <c r="BN3263"/>
      <c r="BO3263"/>
      <c r="BP3263"/>
      <c r="BQ3263"/>
      <c r="BR3263" t="s">
        <v>67</v>
      </c>
      <c r="BS3263" s="1">
        <v>44824</v>
      </c>
      <c r="BT3263" t="s">
        <v>2329</v>
      </c>
      <c r="BU3263">
        <v>2930</v>
      </c>
      <c r="BV3263" t="s">
        <v>60</v>
      </c>
      <c r="BW3263" t="s">
        <v>2329</v>
      </c>
      <c r="BX3263" s="10"/>
      <c r="BY3263" s="10"/>
      <c r="BZ3263" s="10"/>
    </row>
    <row r="3264" spans="1:78" s="11" customFormat="1" x14ac:dyDescent="0.2">
      <c r="A3264" s="10" t="s">
        <v>2192</v>
      </c>
      <c r="B3264" s="10"/>
      <c r="C3264" s="10" t="s">
        <v>1482</v>
      </c>
      <c r="D3264" s="10" t="s">
        <v>64</v>
      </c>
      <c r="E3264" s="10" t="s">
        <v>946</v>
      </c>
      <c r="F3264" s="10" t="s">
        <v>412</v>
      </c>
      <c r="G3264" s="10" t="s">
        <v>859</v>
      </c>
      <c r="H3264" s="10" t="s">
        <v>412</v>
      </c>
      <c r="I3264" s="10"/>
      <c r="J3264" s="10"/>
      <c r="K3264" s="10"/>
      <c r="L3264" s="10"/>
      <c r="M3264" s="10"/>
      <c r="N3264" s="10"/>
      <c r="O3264" s="10"/>
      <c r="P3264" s="10"/>
      <c r="Q3264" s="10"/>
      <c r="R3264" s="10"/>
      <c r="S3264" s="10"/>
      <c r="T3264" s="10"/>
      <c r="U3264" s="10"/>
      <c r="V3264" s="10"/>
      <c r="W3264" s="10"/>
      <c r="X3264" s="10"/>
      <c r="Y3264" s="10"/>
      <c r="Z3264" s="10"/>
      <c r="AA3264" s="10"/>
      <c r="AB3264" s="10"/>
      <c r="AC3264" s="10"/>
      <c r="AD3264" s="10"/>
      <c r="AE3264" s="10"/>
      <c r="AF3264" s="10"/>
      <c r="AG3264" s="10"/>
      <c r="AH3264" s="10"/>
      <c r="AI3264" s="10"/>
      <c r="AJ3264" s="10"/>
      <c r="AK3264" s="10"/>
      <c r="AL3264" s="10"/>
      <c r="AM3264" s="10"/>
      <c r="AN3264" s="10"/>
      <c r="AO3264" s="10"/>
      <c r="AP3264" s="10"/>
      <c r="AQ3264" s="10"/>
      <c r="AR3264" s="10"/>
      <c r="AS3264" s="10"/>
      <c r="AT3264" s="10"/>
      <c r="AU3264" s="10"/>
      <c r="AV3264" s="10"/>
      <c r="AW3264" s="10"/>
      <c r="AX3264" s="10"/>
      <c r="AY3264" s="10"/>
      <c r="AZ3264" s="10"/>
      <c r="BA3264" s="10"/>
      <c r="BB3264" s="10"/>
      <c r="BC3264" s="10"/>
      <c r="BD3264" s="10"/>
      <c r="BE3264" s="10"/>
      <c r="BF3264" s="10"/>
      <c r="BG3264" s="10"/>
      <c r="BH3264" s="10"/>
      <c r="BI3264" s="10"/>
      <c r="BJ3264" s="10"/>
      <c r="BK3264" s="10"/>
      <c r="BL3264" s="10"/>
      <c r="BM3264" s="10"/>
      <c r="BN3264" s="10"/>
      <c r="BO3264" s="10"/>
      <c r="BP3264" s="10"/>
      <c r="BQ3264" s="10"/>
      <c r="BR3264" s="10" t="s">
        <v>67</v>
      </c>
      <c r="BS3264" s="12">
        <v>44819</v>
      </c>
      <c r="BT3264" s="10" t="s">
        <v>2191</v>
      </c>
      <c r="BU3264" s="10">
        <v>3649</v>
      </c>
      <c r="BV3264" s="10" t="s">
        <v>60</v>
      </c>
      <c r="BW3264" s="10" t="s">
        <v>2191</v>
      </c>
      <c r="BX3264" s="10"/>
      <c r="BY3264" s="10"/>
      <c r="BZ3264" s="10"/>
    </row>
    <row r="3265" spans="1:78" s="11" customFormat="1" x14ac:dyDescent="0.2">
      <c r="A3265" t="s">
        <v>94</v>
      </c>
      <c r="B3265"/>
      <c r="C3265" t="s">
        <v>1482</v>
      </c>
      <c r="D3265" t="s">
        <v>64</v>
      </c>
      <c r="E3265" t="s">
        <v>946</v>
      </c>
      <c r="F3265" t="s">
        <v>412</v>
      </c>
      <c r="G3265" t="s">
        <v>859</v>
      </c>
      <c r="H3265" t="s">
        <v>412</v>
      </c>
      <c r="I3265" t="b">
        <v>0</v>
      </c>
      <c r="J3265"/>
      <c r="K3265"/>
      <c r="L3265"/>
      <c r="M3265"/>
      <c r="N3265"/>
      <c r="O3265"/>
      <c r="P3265"/>
      <c r="Q3265"/>
      <c r="R3265"/>
      <c r="S3265"/>
      <c r="T3265"/>
      <c r="U3265"/>
      <c r="V3265"/>
      <c r="W3265"/>
      <c r="X3265"/>
      <c r="Y3265">
        <v>5.61</v>
      </c>
      <c r="Z3265"/>
      <c r="AA3265"/>
      <c r="AB3265">
        <v>6.05</v>
      </c>
      <c r="AC3265">
        <v>5.86</v>
      </c>
      <c r="AD3265"/>
      <c r="AE3265"/>
      <c r="AF3265">
        <v>7.55</v>
      </c>
      <c r="AG3265">
        <v>4.1500000000000004</v>
      </c>
      <c r="AH3265"/>
      <c r="AI3265"/>
      <c r="AJ3265"/>
      <c r="AK3265"/>
      <c r="AL3265"/>
      <c r="AM3265"/>
      <c r="AN3265"/>
      <c r="AO3265"/>
      <c r="AP3265"/>
      <c r="AQ3265"/>
      <c r="AR3265"/>
      <c r="AS3265"/>
      <c r="AT3265"/>
      <c r="AU3265"/>
      <c r="AV3265"/>
      <c r="AW3265"/>
      <c r="AX3265"/>
      <c r="AY3265"/>
      <c r="AZ3265"/>
      <c r="BA3265"/>
      <c r="BB3265"/>
      <c r="BC3265"/>
      <c r="BD3265"/>
      <c r="BE3265"/>
      <c r="BF3265"/>
      <c r="BG3265"/>
      <c r="BH3265"/>
      <c r="BI3265"/>
      <c r="BJ3265"/>
      <c r="BK3265"/>
      <c r="BL3265"/>
      <c r="BM3265"/>
      <c r="BN3265"/>
      <c r="BO3265"/>
      <c r="BP3265"/>
      <c r="BQ3265" t="s">
        <v>2148</v>
      </c>
      <c r="BR3265" t="s">
        <v>67</v>
      </c>
      <c r="BS3265" s="1">
        <v>44819</v>
      </c>
      <c r="BT3265" t="s">
        <v>2146</v>
      </c>
      <c r="BU3265">
        <v>9611</v>
      </c>
      <c r="BV3265"/>
      <c r="BW3265"/>
      <c r="BX3265" s="10"/>
      <c r="BY3265" s="10"/>
      <c r="BZ3265" s="10"/>
    </row>
    <row r="3266" spans="1:78" s="11" customFormat="1" x14ac:dyDescent="0.2">
      <c r="A3266" t="s">
        <v>94</v>
      </c>
      <c r="B3266"/>
      <c r="C3266" t="s">
        <v>1482</v>
      </c>
      <c r="D3266" t="s">
        <v>64</v>
      </c>
      <c r="E3266" t="s">
        <v>946</v>
      </c>
      <c r="F3266" t="s">
        <v>412</v>
      </c>
      <c r="G3266" t="s">
        <v>859</v>
      </c>
      <c r="H3266" t="s">
        <v>412</v>
      </c>
      <c r="I3266"/>
      <c r="J3266"/>
      <c r="K3266"/>
      <c r="L3266"/>
      <c r="M3266"/>
      <c r="N3266"/>
      <c r="O3266"/>
      <c r="P3266"/>
      <c r="Q3266"/>
      <c r="R3266"/>
      <c r="S3266"/>
      <c r="T3266"/>
      <c r="U3266"/>
      <c r="V3266"/>
      <c r="W3266"/>
      <c r="X3266"/>
      <c r="Y3266">
        <v>5.61</v>
      </c>
      <c r="Z3266"/>
      <c r="AA3266"/>
      <c r="AB3266">
        <v>6.05</v>
      </c>
      <c r="AC3266">
        <v>5.86</v>
      </c>
      <c r="AD3266"/>
      <c r="AE3266"/>
      <c r="AF3266">
        <v>7.55</v>
      </c>
      <c r="AG3266">
        <v>4.1500000000000004</v>
      </c>
      <c r="AH3266"/>
      <c r="AI3266"/>
      <c r="AJ3266">
        <v>6.27</v>
      </c>
      <c r="AK3266"/>
      <c r="AL3266"/>
      <c r="AM3266"/>
      <c r="AN3266"/>
      <c r="AO3266">
        <v>4.3499999999999996</v>
      </c>
      <c r="AP3266"/>
      <c r="AQ3266"/>
      <c r="AR3266">
        <v>2.7</v>
      </c>
      <c r="AS3266">
        <v>5.25</v>
      </c>
      <c r="AT3266"/>
      <c r="AU3266"/>
      <c r="AV3266">
        <v>3.23</v>
      </c>
      <c r="AW3266">
        <v>5.87</v>
      </c>
      <c r="AX3266">
        <v>3.86</v>
      </c>
      <c r="AY3266">
        <v>4.0999999999999996</v>
      </c>
      <c r="AZ3266">
        <v>4.0999999999999996</v>
      </c>
      <c r="BA3266">
        <v>6.1</v>
      </c>
      <c r="BB3266">
        <v>4.7</v>
      </c>
      <c r="BC3266">
        <v>4.75</v>
      </c>
      <c r="BD3266">
        <v>4.75</v>
      </c>
      <c r="BE3266">
        <v>6.44</v>
      </c>
      <c r="BF3266"/>
      <c r="BG3266"/>
      <c r="BH3266">
        <v>4.0999999999999996</v>
      </c>
      <c r="BI3266"/>
      <c r="BJ3266"/>
      <c r="BK3266"/>
      <c r="BL3266"/>
      <c r="BM3266"/>
      <c r="BN3266"/>
      <c r="BO3266"/>
      <c r="BP3266"/>
      <c r="BQ3266"/>
      <c r="BR3266" t="s">
        <v>67</v>
      </c>
      <c r="BS3266" s="1">
        <v>44820</v>
      </c>
      <c r="BT3266" t="s">
        <v>2196</v>
      </c>
      <c r="BU3266">
        <v>2905</v>
      </c>
      <c r="BV3266"/>
      <c r="BW3266"/>
      <c r="BX3266" s="10"/>
      <c r="BY3266" s="10"/>
      <c r="BZ3266" s="10"/>
    </row>
    <row r="3267" spans="1:78" s="11" customFormat="1" x14ac:dyDescent="0.2">
      <c r="A3267" t="s">
        <v>1902</v>
      </c>
      <c r="B3267"/>
      <c r="C3267" t="s">
        <v>1482</v>
      </c>
      <c r="D3267" t="s">
        <v>64</v>
      </c>
      <c r="E3267" t="s">
        <v>946</v>
      </c>
      <c r="F3267" t="s">
        <v>412</v>
      </c>
      <c r="G3267" t="s">
        <v>859</v>
      </c>
      <c r="H3267" t="s">
        <v>412</v>
      </c>
      <c r="I3267"/>
      <c r="J3267"/>
      <c r="K3267"/>
      <c r="L3267"/>
      <c r="M3267"/>
      <c r="N3267"/>
      <c r="O3267"/>
      <c r="P3267"/>
      <c r="Q3267"/>
      <c r="R3267"/>
      <c r="S3267"/>
      <c r="T3267"/>
      <c r="U3267"/>
      <c r="V3267"/>
      <c r="W3267"/>
      <c r="X3267"/>
      <c r="Y3267"/>
      <c r="Z3267"/>
      <c r="AA3267"/>
      <c r="AB3267"/>
      <c r="AC3267"/>
      <c r="AD3267"/>
      <c r="AE3267"/>
      <c r="AF3267"/>
      <c r="AG3267"/>
      <c r="AH3267"/>
      <c r="AI3267"/>
      <c r="AJ3267"/>
      <c r="AK3267"/>
      <c r="AL3267"/>
      <c r="AM3267"/>
      <c r="AN3267"/>
      <c r="AO3267"/>
      <c r="AP3267"/>
      <c r="AQ3267"/>
      <c r="AR3267"/>
      <c r="AS3267"/>
      <c r="AT3267"/>
      <c r="AU3267"/>
      <c r="AV3267"/>
      <c r="AW3267"/>
      <c r="AX3267"/>
      <c r="AY3267"/>
      <c r="AZ3267"/>
      <c r="BA3267"/>
      <c r="BB3267"/>
      <c r="BC3267"/>
      <c r="BD3267"/>
      <c r="BE3267"/>
      <c r="BF3267"/>
      <c r="BG3267"/>
      <c r="BH3267"/>
      <c r="BI3267"/>
      <c r="BJ3267"/>
      <c r="BK3267"/>
      <c r="BL3267"/>
      <c r="BM3267"/>
      <c r="BN3267"/>
      <c r="BO3267"/>
      <c r="BP3267"/>
      <c r="BQ3267" t="s">
        <v>1908</v>
      </c>
      <c r="BR3267" t="s">
        <v>67</v>
      </c>
      <c r="BS3267" s="1">
        <v>44813</v>
      </c>
      <c r="BT3267" t="s">
        <v>1907</v>
      </c>
      <c r="BU3267">
        <v>34317</v>
      </c>
      <c r="BV3267" t="s">
        <v>60</v>
      </c>
      <c r="BW3267" s="9" t="s">
        <v>1907</v>
      </c>
      <c r="BX3267"/>
      <c r="BY3267"/>
      <c r="BZ3267"/>
    </row>
    <row r="3268" spans="1:78" s="11" customFormat="1" x14ac:dyDescent="0.2">
      <c r="A3268" t="s">
        <v>1401</v>
      </c>
      <c r="B3268"/>
      <c r="C3268" t="s">
        <v>1482</v>
      </c>
      <c r="D3268" t="s">
        <v>64</v>
      </c>
      <c r="E3268" t="s">
        <v>946</v>
      </c>
      <c r="F3268" t="s">
        <v>412</v>
      </c>
      <c r="G3268" t="s">
        <v>859</v>
      </c>
      <c r="H3268" t="s">
        <v>412</v>
      </c>
      <c r="I3268"/>
      <c r="J3268"/>
      <c r="K3268"/>
      <c r="L3268"/>
      <c r="M3268"/>
      <c r="N3268"/>
      <c r="O3268"/>
      <c r="P3268"/>
      <c r="Q3268"/>
      <c r="R3268"/>
      <c r="S3268"/>
      <c r="T3268"/>
      <c r="U3268"/>
      <c r="V3268"/>
      <c r="W3268"/>
      <c r="X3268"/>
      <c r="Y3268"/>
      <c r="Z3268"/>
      <c r="AA3268"/>
      <c r="AB3268"/>
      <c r="AC3268"/>
      <c r="AD3268"/>
      <c r="AE3268"/>
      <c r="AF3268"/>
      <c r="AG3268">
        <v>4.72</v>
      </c>
      <c r="AH3268">
        <v>5.86</v>
      </c>
      <c r="AI3268">
        <v>5.47</v>
      </c>
      <c r="AJ3268">
        <v>5.86</v>
      </c>
      <c r="AK3268"/>
      <c r="AL3268"/>
      <c r="AM3268"/>
      <c r="AN3268"/>
      <c r="AO3268"/>
      <c r="AP3268"/>
      <c r="AQ3268"/>
      <c r="AR3268"/>
      <c r="AS3268"/>
      <c r="AT3268"/>
      <c r="AU3268"/>
      <c r="AV3268"/>
      <c r="AW3268"/>
      <c r="AX3268"/>
      <c r="AY3268"/>
      <c r="AZ3268"/>
      <c r="BA3268"/>
      <c r="BB3268"/>
      <c r="BC3268"/>
      <c r="BD3268"/>
      <c r="BE3268"/>
      <c r="BF3268"/>
      <c r="BG3268"/>
      <c r="BH3268"/>
      <c r="BI3268"/>
      <c r="BJ3268"/>
      <c r="BK3268"/>
      <c r="BL3268"/>
      <c r="BM3268"/>
      <c r="BN3268"/>
      <c r="BO3268"/>
      <c r="BP3268"/>
      <c r="BQ3268"/>
      <c r="BR3268" t="s">
        <v>67</v>
      </c>
      <c r="BS3268"/>
      <c r="BT3268" t="s">
        <v>79</v>
      </c>
      <c r="BU3268">
        <v>42805</v>
      </c>
      <c r="BV3268"/>
      <c r="BW3268"/>
      <c r="BX3268" s="10"/>
      <c r="BY3268" s="10"/>
      <c r="BZ3268" s="10"/>
    </row>
    <row r="3269" spans="1:78" s="19" customFormat="1" x14ac:dyDescent="0.2">
      <c r="A3269" t="s">
        <v>1402</v>
      </c>
      <c r="B3269"/>
      <c r="C3269" t="s">
        <v>1482</v>
      </c>
      <c r="D3269" t="s">
        <v>64</v>
      </c>
      <c r="E3269" t="s">
        <v>946</v>
      </c>
      <c r="F3269" t="s">
        <v>412</v>
      </c>
      <c r="G3269" t="s">
        <v>859</v>
      </c>
      <c r="H3269" t="s">
        <v>412</v>
      </c>
      <c r="I3269"/>
      <c r="J3269"/>
      <c r="K3269"/>
      <c r="L3269"/>
      <c r="M3269"/>
      <c r="N3269"/>
      <c r="O3269"/>
      <c r="P3269"/>
      <c r="Q3269"/>
      <c r="R3269"/>
      <c r="S3269"/>
      <c r="T3269"/>
      <c r="U3269"/>
      <c r="V3269"/>
      <c r="W3269"/>
      <c r="X3269"/>
      <c r="Y3269"/>
      <c r="Z3269"/>
      <c r="AA3269"/>
      <c r="AB3269"/>
      <c r="AC3269"/>
      <c r="AD3269"/>
      <c r="AE3269"/>
      <c r="AF3269"/>
      <c r="AG3269">
        <v>4.0999999999999996</v>
      </c>
      <c r="AH3269">
        <v>5.38</v>
      </c>
      <c r="AI3269">
        <v>4.96</v>
      </c>
      <c r="AJ3269">
        <v>5.38</v>
      </c>
      <c r="AK3269"/>
      <c r="AL3269"/>
      <c r="AM3269"/>
      <c r="AN3269"/>
      <c r="AO3269"/>
      <c r="AP3269"/>
      <c r="AQ3269"/>
      <c r="AR3269"/>
      <c r="AS3269"/>
      <c r="AT3269"/>
      <c r="AU3269"/>
      <c r="AV3269"/>
      <c r="AW3269"/>
      <c r="AX3269"/>
      <c r="AY3269"/>
      <c r="AZ3269"/>
      <c r="BA3269"/>
      <c r="BB3269"/>
      <c r="BC3269"/>
      <c r="BD3269"/>
      <c r="BE3269"/>
      <c r="BF3269"/>
      <c r="BG3269"/>
      <c r="BH3269"/>
      <c r="BI3269"/>
      <c r="BJ3269"/>
      <c r="BK3269"/>
      <c r="BL3269"/>
      <c r="BM3269"/>
      <c r="BN3269"/>
      <c r="BO3269"/>
      <c r="BP3269"/>
      <c r="BQ3269"/>
      <c r="BR3269" t="s">
        <v>67</v>
      </c>
      <c r="BS3269"/>
      <c r="BT3269" t="s">
        <v>79</v>
      </c>
      <c r="BU3269">
        <v>42805</v>
      </c>
      <c r="BV3269"/>
      <c r="BW3269"/>
      <c r="BX3269" s="10"/>
      <c r="BY3269" s="10"/>
      <c r="BZ3269" s="10"/>
    </row>
    <row r="3270" spans="1:78" s="19" customFormat="1" x14ac:dyDescent="0.2">
      <c r="A3270" t="s">
        <v>1403</v>
      </c>
      <c r="B3270"/>
      <c r="C3270" t="s">
        <v>1482</v>
      </c>
      <c r="D3270" t="s">
        <v>64</v>
      </c>
      <c r="E3270" t="s">
        <v>946</v>
      </c>
      <c r="F3270" t="s">
        <v>412</v>
      </c>
      <c r="G3270" t="s">
        <v>859</v>
      </c>
      <c r="H3270" t="s">
        <v>412</v>
      </c>
      <c r="I3270"/>
      <c r="J3270"/>
      <c r="K3270"/>
      <c r="L3270"/>
      <c r="M3270"/>
      <c r="N3270"/>
      <c r="O3270"/>
      <c r="P3270"/>
      <c r="Q3270"/>
      <c r="R3270"/>
      <c r="S3270"/>
      <c r="T3270"/>
      <c r="U3270"/>
      <c r="V3270"/>
      <c r="W3270"/>
      <c r="X3270"/>
      <c r="Y3270"/>
      <c r="Z3270"/>
      <c r="AA3270"/>
      <c r="AB3270"/>
      <c r="AC3270"/>
      <c r="AD3270"/>
      <c r="AE3270"/>
      <c r="AF3270"/>
      <c r="AG3270"/>
      <c r="AH3270"/>
      <c r="AI3270"/>
      <c r="AJ3270"/>
      <c r="AK3270"/>
      <c r="AL3270"/>
      <c r="AM3270"/>
      <c r="AN3270"/>
      <c r="AO3270"/>
      <c r="AP3270"/>
      <c r="AQ3270"/>
      <c r="AR3270"/>
      <c r="AS3270"/>
      <c r="AT3270"/>
      <c r="AU3270"/>
      <c r="AV3270"/>
      <c r="AW3270">
        <v>5.59</v>
      </c>
      <c r="AX3270">
        <v>4.76</v>
      </c>
      <c r="AY3270">
        <v>4.4800000000000004</v>
      </c>
      <c r="AZ3270">
        <v>4.76</v>
      </c>
      <c r="BA3270"/>
      <c r="BB3270"/>
      <c r="BC3270"/>
      <c r="BD3270"/>
      <c r="BE3270"/>
      <c r="BF3270"/>
      <c r="BG3270"/>
      <c r="BH3270"/>
      <c r="BI3270"/>
      <c r="BJ3270"/>
      <c r="BK3270"/>
      <c r="BL3270"/>
      <c r="BM3270"/>
      <c r="BN3270"/>
      <c r="BO3270"/>
      <c r="BP3270"/>
      <c r="BQ3270" t="s">
        <v>1084</v>
      </c>
      <c r="BR3270" t="s">
        <v>67</v>
      </c>
      <c r="BS3270"/>
      <c r="BT3270" t="s">
        <v>79</v>
      </c>
      <c r="BU3270">
        <v>42805</v>
      </c>
      <c r="BV3270"/>
      <c r="BW3270"/>
      <c r="BX3270"/>
      <c r="BY3270"/>
      <c r="BZ3270"/>
    </row>
    <row r="3271" spans="1:78" s="19" customFormat="1" x14ac:dyDescent="0.2">
      <c r="A3271" t="s">
        <v>1404</v>
      </c>
      <c r="B3271"/>
      <c r="C3271" t="s">
        <v>1482</v>
      </c>
      <c r="D3271" t="s">
        <v>64</v>
      </c>
      <c r="E3271" t="s">
        <v>946</v>
      </c>
      <c r="F3271" t="s">
        <v>412</v>
      </c>
      <c r="G3271" t="s">
        <v>859</v>
      </c>
      <c r="H3271" t="s">
        <v>412</v>
      </c>
      <c r="I3271"/>
      <c r="J3271"/>
      <c r="K3271"/>
      <c r="L3271"/>
      <c r="M3271"/>
      <c r="N3271"/>
      <c r="O3271"/>
      <c r="P3271"/>
      <c r="Q3271"/>
      <c r="R3271"/>
      <c r="S3271"/>
      <c r="T3271"/>
      <c r="U3271"/>
      <c r="V3271"/>
      <c r="W3271"/>
      <c r="X3271"/>
      <c r="Y3271"/>
      <c r="Z3271"/>
      <c r="AA3271"/>
      <c r="AB3271"/>
      <c r="AC3271"/>
      <c r="AD3271"/>
      <c r="AE3271"/>
      <c r="AF3271"/>
      <c r="AG3271"/>
      <c r="AH3271"/>
      <c r="AI3271"/>
      <c r="AJ3271"/>
      <c r="AK3271"/>
      <c r="AL3271"/>
      <c r="AM3271"/>
      <c r="AN3271"/>
      <c r="AO3271"/>
      <c r="AP3271"/>
      <c r="AQ3271"/>
      <c r="AR3271"/>
      <c r="AS3271"/>
      <c r="AT3271"/>
      <c r="AU3271"/>
      <c r="AV3271"/>
      <c r="AW3271">
        <v>5.78</v>
      </c>
      <c r="AX3271">
        <v>5.67</v>
      </c>
      <c r="AY3271">
        <v>5.87</v>
      </c>
      <c r="AZ3271">
        <v>5.87</v>
      </c>
      <c r="BA3271"/>
      <c r="BB3271"/>
      <c r="BC3271"/>
      <c r="BD3271"/>
      <c r="BE3271"/>
      <c r="BF3271"/>
      <c r="BG3271"/>
      <c r="BH3271"/>
      <c r="BI3271"/>
      <c r="BJ3271"/>
      <c r="BK3271"/>
      <c r="BL3271"/>
      <c r="BM3271"/>
      <c r="BN3271"/>
      <c r="BO3271"/>
      <c r="BP3271"/>
      <c r="BQ3271" t="s">
        <v>1084</v>
      </c>
      <c r="BR3271" t="s">
        <v>67</v>
      </c>
      <c r="BS3271"/>
      <c r="BT3271" t="s">
        <v>79</v>
      </c>
      <c r="BU3271">
        <v>42805</v>
      </c>
      <c r="BV3271"/>
      <c r="BW3271"/>
      <c r="BX3271"/>
      <c r="BY3271"/>
      <c r="BZ3271"/>
    </row>
    <row r="3272" spans="1:78" s="19" customFormat="1" x14ac:dyDescent="0.2">
      <c r="A3272" t="s">
        <v>1405</v>
      </c>
      <c r="B3272"/>
      <c r="C3272" t="s">
        <v>1482</v>
      </c>
      <c r="D3272" t="s">
        <v>64</v>
      </c>
      <c r="E3272" t="s">
        <v>946</v>
      </c>
      <c r="F3272" t="s">
        <v>412</v>
      </c>
      <c r="G3272" t="s">
        <v>859</v>
      </c>
      <c r="H3272" t="s">
        <v>412</v>
      </c>
      <c r="I3272"/>
      <c r="J3272"/>
      <c r="K3272"/>
      <c r="L3272"/>
      <c r="M3272"/>
      <c r="N3272"/>
      <c r="O3272"/>
      <c r="P3272"/>
      <c r="Q3272"/>
      <c r="R3272"/>
      <c r="S3272"/>
      <c r="T3272"/>
      <c r="U3272"/>
      <c r="V3272"/>
      <c r="W3272"/>
      <c r="X3272"/>
      <c r="Y3272"/>
      <c r="Z3272"/>
      <c r="AA3272"/>
      <c r="AB3272"/>
      <c r="AC3272"/>
      <c r="AD3272"/>
      <c r="AE3272"/>
      <c r="AF3272"/>
      <c r="AG3272"/>
      <c r="AH3272"/>
      <c r="AI3272"/>
      <c r="AJ3272"/>
      <c r="AK3272"/>
      <c r="AL3272"/>
      <c r="AM3272"/>
      <c r="AN3272"/>
      <c r="AO3272"/>
      <c r="AP3272"/>
      <c r="AQ3272"/>
      <c r="AR3272"/>
      <c r="AS3272"/>
      <c r="AT3272"/>
      <c r="AU3272"/>
      <c r="AV3272"/>
      <c r="AW3272">
        <v>6.09</v>
      </c>
      <c r="AX3272">
        <v>5.31</v>
      </c>
      <c r="AY3272">
        <v>5.25</v>
      </c>
      <c r="AZ3272">
        <v>5.31</v>
      </c>
      <c r="BA3272"/>
      <c r="BB3272"/>
      <c r="BC3272"/>
      <c r="BD3272"/>
      <c r="BE3272"/>
      <c r="BF3272"/>
      <c r="BG3272"/>
      <c r="BH3272"/>
      <c r="BI3272"/>
      <c r="BJ3272"/>
      <c r="BK3272"/>
      <c r="BL3272"/>
      <c r="BM3272"/>
      <c r="BN3272"/>
      <c r="BO3272"/>
      <c r="BP3272"/>
      <c r="BQ3272" t="s">
        <v>1084</v>
      </c>
      <c r="BR3272" t="s">
        <v>67</v>
      </c>
      <c r="BS3272"/>
      <c r="BT3272" t="s">
        <v>79</v>
      </c>
      <c r="BU3272">
        <v>42805</v>
      </c>
      <c r="BV3272" t="s">
        <v>69</v>
      </c>
      <c r="BW3272" t="s">
        <v>79</v>
      </c>
      <c r="BX3272"/>
      <c r="BY3272"/>
      <c r="BZ3272"/>
    </row>
    <row r="3273" spans="1:78" s="11" customFormat="1" x14ac:dyDescent="0.2">
      <c r="A3273" t="s">
        <v>1406</v>
      </c>
      <c r="B3273"/>
      <c r="C3273" t="s">
        <v>1482</v>
      </c>
      <c r="D3273" t="s">
        <v>64</v>
      </c>
      <c r="E3273" t="s">
        <v>946</v>
      </c>
      <c r="F3273" t="s">
        <v>412</v>
      </c>
      <c r="G3273" t="s">
        <v>859</v>
      </c>
      <c r="H3273" t="s">
        <v>412</v>
      </c>
      <c r="I3273"/>
      <c r="J3273"/>
      <c r="K3273"/>
      <c r="L3273"/>
      <c r="M3273"/>
      <c r="N3273"/>
      <c r="O3273"/>
      <c r="P3273"/>
      <c r="Q3273"/>
      <c r="R3273"/>
      <c r="S3273"/>
      <c r="T3273"/>
      <c r="U3273"/>
      <c r="V3273"/>
      <c r="W3273"/>
      <c r="X3273"/>
      <c r="Y3273"/>
      <c r="Z3273"/>
      <c r="AA3273"/>
      <c r="AB3273"/>
      <c r="AC3273"/>
      <c r="AD3273"/>
      <c r="AE3273"/>
      <c r="AF3273"/>
      <c r="AG3273"/>
      <c r="AH3273"/>
      <c r="AI3273"/>
      <c r="AJ3273"/>
      <c r="AK3273"/>
      <c r="AL3273"/>
      <c r="AM3273"/>
      <c r="AN3273"/>
      <c r="AO3273"/>
      <c r="AP3273"/>
      <c r="AQ3273"/>
      <c r="AR3273"/>
      <c r="AS3273"/>
      <c r="AT3273"/>
      <c r="AU3273"/>
      <c r="AV3273"/>
      <c r="AW3273"/>
      <c r="AX3273">
        <v>4.46</v>
      </c>
      <c r="AY3273"/>
      <c r="AZ3273"/>
      <c r="BA3273"/>
      <c r="BB3273"/>
      <c r="BC3273"/>
      <c r="BD3273"/>
      <c r="BE3273"/>
      <c r="BF3273"/>
      <c r="BG3273"/>
      <c r="BH3273"/>
      <c r="BI3273"/>
      <c r="BJ3273"/>
      <c r="BK3273"/>
      <c r="BL3273"/>
      <c r="BM3273"/>
      <c r="BN3273"/>
      <c r="BO3273"/>
      <c r="BP3273"/>
      <c r="BQ3273" t="s">
        <v>1084</v>
      </c>
      <c r="BR3273" t="s">
        <v>67</v>
      </c>
      <c r="BS3273"/>
      <c r="BT3273" t="s">
        <v>79</v>
      </c>
      <c r="BU3273">
        <v>42805</v>
      </c>
      <c r="BV3273"/>
      <c r="BW3273"/>
      <c r="BX3273"/>
      <c r="BY3273"/>
      <c r="BZ3273"/>
    </row>
    <row r="3274" spans="1:78" s="11" customFormat="1" x14ac:dyDescent="0.2">
      <c r="A3274" t="s">
        <v>1407</v>
      </c>
      <c r="B3274"/>
      <c r="C3274" t="s">
        <v>1482</v>
      </c>
      <c r="D3274" t="s">
        <v>64</v>
      </c>
      <c r="E3274" t="s">
        <v>946</v>
      </c>
      <c r="F3274" t="s">
        <v>412</v>
      </c>
      <c r="G3274" t="s">
        <v>859</v>
      </c>
      <c r="H3274" t="s">
        <v>412</v>
      </c>
      <c r="I3274"/>
      <c r="J3274"/>
      <c r="K3274"/>
      <c r="L3274"/>
      <c r="M3274"/>
      <c r="N3274"/>
      <c r="O3274"/>
      <c r="P3274"/>
      <c r="Q3274"/>
      <c r="R3274"/>
      <c r="S3274"/>
      <c r="T3274"/>
      <c r="U3274"/>
      <c r="V3274"/>
      <c r="W3274"/>
      <c r="X3274"/>
      <c r="Y3274"/>
      <c r="Z3274"/>
      <c r="AA3274"/>
      <c r="AB3274"/>
      <c r="AC3274"/>
      <c r="AD3274"/>
      <c r="AE3274"/>
      <c r="AF3274"/>
      <c r="AG3274"/>
      <c r="AH3274"/>
      <c r="AI3274"/>
      <c r="AJ3274"/>
      <c r="AK3274"/>
      <c r="AL3274"/>
      <c r="AM3274"/>
      <c r="AN3274"/>
      <c r="AO3274"/>
      <c r="AP3274"/>
      <c r="AQ3274"/>
      <c r="AR3274"/>
      <c r="AS3274"/>
      <c r="AT3274"/>
      <c r="AU3274"/>
      <c r="AV3274"/>
      <c r="AW3274"/>
      <c r="AX3274">
        <v>4.2300000000000004</v>
      </c>
      <c r="AY3274"/>
      <c r="AZ3274"/>
      <c r="BA3274"/>
      <c r="BB3274"/>
      <c r="BC3274"/>
      <c r="BD3274"/>
      <c r="BE3274"/>
      <c r="BF3274"/>
      <c r="BG3274"/>
      <c r="BH3274"/>
      <c r="BI3274"/>
      <c r="BJ3274"/>
      <c r="BK3274"/>
      <c r="BL3274"/>
      <c r="BM3274"/>
      <c r="BN3274"/>
      <c r="BO3274"/>
      <c r="BP3274"/>
      <c r="BQ3274" t="s">
        <v>1084</v>
      </c>
      <c r="BR3274" t="s">
        <v>67</v>
      </c>
      <c r="BS3274"/>
      <c r="BT3274" t="s">
        <v>79</v>
      </c>
      <c r="BU3274">
        <v>42805</v>
      </c>
      <c r="BV3274"/>
      <c r="BW3274"/>
      <c r="BX3274"/>
      <c r="BY3274"/>
      <c r="BZ3274"/>
    </row>
    <row r="3275" spans="1:78" s="11" customFormat="1" x14ac:dyDescent="0.2">
      <c r="A3275" s="11" t="s">
        <v>1700</v>
      </c>
      <c r="C3275" s="11" t="s">
        <v>1482</v>
      </c>
      <c r="D3275" s="11" t="s">
        <v>64</v>
      </c>
      <c r="E3275" s="11" t="s">
        <v>946</v>
      </c>
      <c r="F3275" s="11" t="s">
        <v>412</v>
      </c>
      <c r="G3275" s="11" t="s">
        <v>126</v>
      </c>
      <c r="H3275" s="11" t="s">
        <v>1412</v>
      </c>
      <c r="BX3275"/>
      <c r="BY3275"/>
      <c r="BZ3275"/>
    </row>
    <row r="3276" spans="1:78" s="11" customFormat="1" x14ac:dyDescent="0.2">
      <c r="A3276"/>
      <c r="B3276"/>
      <c r="C3276" t="s">
        <v>1482</v>
      </c>
      <c r="D3276" t="s">
        <v>64</v>
      </c>
      <c r="E3276" t="s">
        <v>946</v>
      </c>
      <c r="F3276" t="s">
        <v>412</v>
      </c>
      <c r="G3276" t="s">
        <v>126</v>
      </c>
      <c r="H3276" t="s">
        <v>1412</v>
      </c>
      <c r="I3276"/>
      <c r="J3276"/>
      <c r="K3276"/>
      <c r="L3276"/>
      <c r="M3276"/>
      <c r="N3276"/>
      <c r="O3276"/>
      <c r="P3276"/>
      <c r="Q3276"/>
      <c r="R3276"/>
      <c r="S3276"/>
      <c r="T3276"/>
      <c r="U3276">
        <v>4</v>
      </c>
      <c r="V3276"/>
      <c r="W3276"/>
      <c r="X3276">
        <v>4.5999999999999996</v>
      </c>
      <c r="Y3276">
        <v>6</v>
      </c>
      <c r="Z3276"/>
      <c r="AA3276"/>
      <c r="AB3276">
        <v>6.5</v>
      </c>
      <c r="AC3276">
        <v>7</v>
      </c>
      <c r="AD3276"/>
      <c r="AE3276"/>
      <c r="AF3276">
        <v>8.5</v>
      </c>
      <c r="AG3276"/>
      <c r="AH3276"/>
      <c r="AI3276"/>
      <c r="AJ3276"/>
      <c r="AK3276"/>
      <c r="AL3276"/>
      <c r="AM3276"/>
      <c r="AN3276"/>
      <c r="AO3276"/>
      <c r="AP3276"/>
      <c r="AQ3276"/>
      <c r="AR3276"/>
      <c r="AS3276"/>
      <c r="AT3276"/>
      <c r="AU3276"/>
      <c r="AV3276"/>
      <c r="AW3276"/>
      <c r="AX3276"/>
      <c r="AY3276"/>
      <c r="AZ3276"/>
      <c r="BA3276"/>
      <c r="BB3276"/>
      <c r="BC3276"/>
      <c r="BD3276"/>
      <c r="BE3276"/>
      <c r="BF3276"/>
      <c r="BG3276"/>
      <c r="BH3276"/>
      <c r="BI3276"/>
      <c r="BJ3276"/>
      <c r="BK3276"/>
      <c r="BL3276"/>
      <c r="BM3276"/>
      <c r="BN3276"/>
      <c r="BO3276"/>
      <c r="BP3276"/>
      <c r="BQ3276"/>
      <c r="BR3276" t="s">
        <v>67</v>
      </c>
      <c r="BS3276" s="1">
        <v>44797</v>
      </c>
      <c r="BT3276" t="s">
        <v>73</v>
      </c>
      <c r="BU3276">
        <v>36083</v>
      </c>
      <c r="BV3276" t="s">
        <v>60</v>
      </c>
      <c r="BW3276" t="s">
        <v>73</v>
      </c>
      <c r="BX3276"/>
      <c r="BY3276"/>
      <c r="BZ3276"/>
    </row>
    <row r="3277" spans="1:78" s="11" customFormat="1" x14ac:dyDescent="0.2">
      <c r="A3277"/>
      <c r="B3277"/>
      <c r="C3277" t="s">
        <v>1482</v>
      </c>
      <c r="D3277" t="s">
        <v>64</v>
      </c>
      <c r="E3277" t="s">
        <v>946</v>
      </c>
      <c r="F3277" t="s">
        <v>412</v>
      </c>
      <c r="G3277" t="s">
        <v>126</v>
      </c>
      <c r="H3277" t="s">
        <v>412</v>
      </c>
      <c r="I3277"/>
      <c r="J3277"/>
      <c r="K3277"/>
      <c r="L3277"/>
      <c r="M3277"/>
      <c r="N3277"/>
      <c r="O3277"/>
      <c r="P3277"/>
      <c r="Q3277"/>
      <c r="R3277"/>
      <c r="S3277"/>
      <c r="T3277"/>
      <c r="U3277">
        <v>6</v>
      </c>
      <c r="V3277"/>
      <c r="W3277"/>
      <c r="X3277">
        <v>5</v>
      </c>
      <c r="Y3277">
        <v>6</v>
      </c>
      <c r="Z3277"/>
      <c r="AA3277"/>
      <c r="AB3277">
        <v>6</v>
      </c>
      <c r="AC3277">
        <v>6</v>
      </c>
      <c r="AD3277"/>
      <c r="AE3277"/>
      <c r="AF3277">
        <v>7.5</v>
      </c>
      <c r="AG3277">
        <v>4</v>
      </c>
      <c r="AH3277"/>
      <c r="AI3277"/>
      <c r="AJ3277">
        <v>6</v>
      </c>
      <c r="AK3277"/>
      <c r="AL3277"/>
      <c r="AM3277"/>
      <c r="AN3277"/>
      <c r="AO3277"/>
      <c r="AP3277"/>
      <c r="AQ3277"/>
      <c r="AR3277"/>
      <c r="AS3277"/>
      <c r="AT3277"/>
      <c r="AU3277"/>
      <c r="AV3277"/>
      <c r="AW3277"/>
      <c r="AX3277"/>
      <c r="AY3277"/>
      <c r="AZ3277"/>
      <c r="BA3277"/>
      <c r="BB3277"/>
      <c r="BC3277"/>
      <c r="BD3277"/>
      <c r="BE3277"/>
      <c r="BF3277"/>
      <c r="BG3277"/>
      <c r="BH3277"/>
      <c r="BI3277"/>
      <c r="BJ3277"/>
      <c r="BK3277"/>
      <c r="BL3277"/>
      <c r="BM3277"/>
      <c r="BN3277"/>
      <c r="BO3277"/>
      <c r="BP3277"/>
      <c r="BQ3277" t="s">
        <v>1410</v>
      </c>
      <c r="BR3277" t="s">
        <v>67</v>
      </c>
      <c r="BS3277" s="1">
        <v>44797</v>
      </c>
      <c r="BT3277" t="s">
        <v>73</v>
      </c>
      <c r="BU3277">
        <v>36083</v>
      </c>
      <c r="BV3277" t="s">
        <v>60</v>
      </c>
      <c r="BW3277" t="s">
        <v>73</v>
      </c>
      <c r="BX3277" s="10"/>
      <c r="BY3277" s="10"/>
      <c r="BZ3277" s="10"/>
    </row>
    <row r="3278" spans="1:78" s="19" customFormat="1" x14ac:dyDescent="0.2">
      <c r="A3278"/>
      <c r="B3278"/>
      <c r="C3278" t="s">
        <v>1482</v>
      </c>
      <c r="D3278" t="s">
        <v>64</v>
      </c>
      <c r="E3278" t="s">
        <v>946</v>
      </c>
      <c r="F3278" t="s">
        <v>412</v>
      </c>
      <c r="G3278" t="s">
        <v>126</v>
      </c>
      <c r="H3278" t="s">
        <v>412</v>
      </c>
      <c r="I3278"/>
      <c r="J3278"/>
      <c r="K3278"/>
      <c r="L3278"/>
      <c r="M3278"/>
      <c r="N3278"/>
      <c r="O3278"/>
      <c r="P3278"/>
      <c r="Q3278"/>
      <c r="R3278"/>
      <c r="S3278"/>
      <c r="T3278"/>
      <c r="U3278"/>
      <c r="V3278"/>
      <c r="W3278"/>
      <c r="X3278"/>
      <c r="Y3278">
        <v>6</v>
      </c>
      <c r="Z3278"/>
      <c r="AA3278"/>
      <c r="AB3278">
        <v>6</v>
      </c>
      <c r="AC3278">
        <v>6.2</v>
      </c>
      <c r="AD3278"/>
      <c r="AE3278"/>
      <c r="AF3278">
        <v>7.2</v>
      </c>
      <c r="AG3278">
        <v>4.7</v>
      </c>
      <c r="AH3278"/>
      <c r="AI3278"/>
      <c r="AJ3278">
        <v>6</v>
      </c>
      <c r="AK3278"/>
      <c r="AL3278"/>
      <c r="AM3278"/>
      <c r="AN3278"/>
      <c r="AO3278"/>
      <c r="AP3278"/>
      <c r="AQ3278"/>
      <c r="AR3278"/>
      <c r="AS3278">
        <v>5</v>
      </c>
      <c r="AT3278"/>
      <c r="AU3278"/>
      <c r="AV3278"/>
      <c r="AW3278">
        <v>5.7</v>
      </c>
      <c r="AX3278"/>
      <c r="AY3278"/>
      <c r="AZ3278">
        <v>4.2</v>
      </c>
      <c r="BA3278"/>
      <c r="BB3278"/>
      <c r="BC3278"/>
      <c r="BD3278"/>
      <c r="BE3278">
        <v>7</v>
      </c>
      <c r="BF3278"/>
      <c r="BG3278"/>
      <c r="BH3278">
        <v>3.5</v>
      </c>
      <c r="BI3278"/>
      <c r="BJ3278"/>
      <c r="BK3278"/>
      <c r="BL3278"/>
      <c r="BM3278"/>
      <c r="BN3278"/>
      <c r="BO3278"/>
      <c r="BP3278"/>
      <c r="BQ3278" t="s">
        <v>1411</v>
      </c>
      <c r="BR3278" t="s">
        <v>67</v>
      </c>
      <c r="BS3278" s="1">
        <v>44797</v>
      </c>
      <c r="BT3278" t="s">
        <v>73</v>
      </c>
      <c r="BU3278">
        <v>36083</v>
      </c>
      <c r="BV3278" t="s">
        <v>60</v>
      </c>
      <c r="BW3278" t="s">
        <v>73</v>
      </c>
      <c r="BX3278" s="10"/>
      <c r="BY3278" s="10"/>
      <c r="BZ3278" s="10"/>
    </row>
    <row r="3279" spans="1:78" s="19" customFormat="1" x14ac:dyDescent="0.2">
      <c r="A3279" s="6"/>
      <c r="B3279" s="6"/>
      <c r="C3279" s="6" t="s">
        <v>1482</v>
      </c>
      <c r="D3279" s="6" t="s">
        <v>64</v>
      </c>
      <c r="E3279" s="6" t="s">
        <v>946</v>
      </c>
      <c r="F3279" s="6" t="s">
        <v>412</v>
      </c>
      <c r="G3279" s="6" t="s">
        <v>126</v>
      </c>
      <c r="H3279" s="6" t="s">
        <v>412</v>
      </c>
      <c r="I3279" s="6"/>
      <c r="J3279" s="6"/>
      <c r="K3279" s="6"/>
      <c r="L3279" s="6"/>
      <c r="M3279" s="6"/>
      <c r="N3279" s="6"/>
      <c r="O3279" s="6"/>
      <c r="P3279" s="6"/>
      <c r="Q3279" s="6"/>
      <c r="R3279" s="6"/>
      <c r="S3279" s="6"/>
      <c r="T3279" s="6"/>
      <c r="U3279" s="6"/>
      <c r="V3279" s="6"/>
      <c r="W3279" s="6"/>
      <c r="X3279" s="6"/>
      <c r="Y3279" s="6"/>
      <c r="Z3279" s="6"/>
      <c r="AA3279" s="6"/>
      <c r="AB3279" s="6"/>
      <c r="AC3279" s="6"/>
      <c r="AD3279" s="6"/>
      <c r="AE3279" s="6"/>
      <c r="AF3279" s="6"/>
      <c r="AG3279" s="6"/>
      <c r="AH3279" s="6"/>
      <c r="AI3279" s="6"/>
      <c r="AJ3279" s="6"/>
      <c r="AK3279" s="6"/>
      <c r="AL3279" s="6"/>
      <c r="AM3279" s="6"/>
      <c r="AN3279" s="6"/>
      <c r="AO3279" s="6"/>
      <c r="AP3279" s="6"/>
      <c r="AQ3279" s="6"/>
      <c r="AR3279" s="6"/>
      <c r="AS3279" s="6"/>
      <c r="AT3279" s="6"/>
      <c r="AU3279" s="6"/>
      <c r="AV3279" s="6"/>
      <c r="AW3279" s="6"/>
      <c r="AX3279" s="6"/>
      <c r="AY3279" s="6"/>
      <c r="AZ3279" s="6"/>
      <c r="BA3279" s="6"/>
      <c r="BB3279" s="6"/>
      <c r="BC3279" s="6"/>
      <c r="BD3279" s="6"/>
      <c r="BE3279" s="6"/>
      <c r="BF3279" s="6"/>
      <c r="BG3279" s="6"/>
      <c r="BH3279" s="6"/>
      <c r="BI3279" s="6"/>
      <c r="BJ3279" s="6">
        <v>23</v>
      </c>
      <c r="BK3279" s="6"/>
      <c r="BL3279" s="6"/>
      <c r="BM3279" s="6"/>
      <c r="BN3279" s="6"/>
      <c r="BO3279" s="6"/>
      <c r="BP3279" s="6"/>
      <c r="BQ3279" s="6"/>
      <c r="BR3279" s="6" t="s">
        <v>67</v>
      </c>
      <c r="BS3279" s="7">
        <v>44964</v>
      </c>
      <c r="BT3279" s="6" t="s">
        <v>3669</v>
      </c>
      <c r="BU3279" s="58" t="s">
        <v>3702</v>
      </c>
      <c r="BV3279" s="6"/>
      <c r="BW3279" s="6"/>
      <c r="BX3279" s="6"/>
      <c r="BY3279" s="6"/>
      <c r="BZ3279" s="6"/>
    </row>
    <row r="3280" spans="1:78" s="19" customFormat="1" x14ac:dyDescent="0.2">
      <c r="A3280" s="11" t="s">
        <v>1700</v>
      </c>
      <c r="B3280" s="11"/>
      <c r="C3280" s="11" t="s">
        <v>1482</v>
      </c>
      <c r="D3280" s="11" t="s">
        <v>64</v>
      </c>
      <c r="E3280" s="11" t="s">
        <v>946</v>
      </c>
      <c r="F3280" s="11" t="s">
        <v>412</v>
      </c>
      <c r="G3280" s="11" t="s">
        <v>946</v>
      </c>
      <c r="H3280" s="11" t="s">
        <v>1533</v>
      </c>
      <c r="I3280" s="11"/>
      <c r="J3280" s="11"/>
      <c r="K3280" s="11"/>
      <c r="L3280" s="11"/>
      <c r="M3280" s="11"/>
      <c r="N3280" s="11"/>
      <c r="O3280" s="11"/>
      <c r="P3280" s="11"/>
      <c r="Q3280" s="11"/>
      <c r="R3280" s="11"/>
      <c r="S3280" s="11"/>
      <c r="T3280" s="11"/>
      <c r="U3280" s="11"/>
      <c r="V3280" s="11"/>
      <c r="W3280" s="11"/>
      <c r="X3280" s="11"/>
      <c r="Y3280" s="11"/>
      <c r="Z3280" s="11"/>
      <c r="AA3280" s="11"/>
      <c r="AB3280" s="11"/>
      <c r="AC3280" s="11"/>
      <c r="AD3280" s="11"/>
      <c r="AE3280" s="11"/>
      <c r="AF3280" s="11"/>
      <c r="AG3280" s="11"/>
      <c r="AH3280" s="11"/>
      <c r="AI3280" s="11"/>
      <c r="AJ3280" s="11"/>
      <c r="AK3280" s="11"/>
      <c r="AL3280" s="11"/>
      <c r="AM3280" s="11"/>
      <c r="AN3280" s="11"/>
      <c r="AO3280" s="11"/>
      <c r="AP3280" s="11"/>
      <c r="AQ3280" s="11"/>
      <c r="AR3280" s="11"/>
      <c r="AS3280" s="11"/>
      <c r="AT3280" s="11"/>
      <c r="AU3280" s="11"/>
      <c r="AV3280" s="11"/>
      <c r="AW3280" s="11"/>
      <c r="AX3280" s="11"/>
      <c r="AY3280" s="11"/>
      <c r="AZ3280" s="11"/>
      <c r="BA3280" s="11"/>
      <c r="BB3280" s="11"/>
      <c r="BC3280" s="11"/>
      <c r="BD3280" s="11"/>
      <c r="BE3280" s="11"/>
      <c r="BF3280" s="11"/>
      <c r="BG3280" s="11"/>
      <c r="BH3280" s="11"/>
      <c r="BI3280" s="11"/>
      <c r="BJ3280" s="11"/>
      <c r="BK3280" s="11"/>
      <c r="BL3280" s="11"/>
      <c r="BM3280" s="11"/>
      <c r="BN3280" s="11"/>
      <c r="BO3280" s="11"/>
      <c r="BP3280" s="11"/>
      <c r="BQ3280" s="11"/>
      <c r="BR3280" s="11"/>
      <c r="BS3280" s="11"/>
      <c r="BT3280" s="11"/>
      <c r="BU3280" s="11"/>
      <c r="BV3280" s="11"/>
      <c r="BW3280" s="11"/>
      <c r="BX3280" s="10"/>
      <c r="BY3280" s="10"/>
      <c r="BZ3280" s="10"/>
    </row>
    <row r="3281" spans="1:78" s="19" customFormat="1" x14ac:dyDescent="0.2">
      <c r="A3281" t="s">
        <v>2286</v>
      </c>
      <c r="B3281" t="s">
        <v>322</v>
      </c>
      <c r="C3281" t="s">
        <v>1482</v>
      </c>
      <c r="D3281" t="s">
        <v>64</v>
      </c>
      <c r="E3281" t="s">
        <v>946</v>
      </c>
      <c r="F3281" t="s">
        <v>412</v>
      </c>
      <c r="G3281" t="s">
        <v>946</v>
      </c>
      <c r="H3281" t="s">
        <v>1533</v>
      </c>
      <c r="I3281"/>
      <c r="J3281"/>
      <c r="K3281"/>
      <c r="L3281"/>
      <c r="M3281"/>
      <c r="N3281"/>
      <c r="O3281"/>
      <c r="P3281"/>
      <c r="Q3281"/>
      <c r="R3281"/>
      <c r="S3281"/>
      <c r="T3281"/>
      <c r="U3281"/>
      <c r="V3281"/>
      <c r="W3281"/>
      <c r="X3281"/>
      <c r="Y3281">
        <v>5.0999999999999996</v>
      </c>
      <c r="Z3281"/>
      <c r="AA3281"/>
      <c r="AB3281">
        <v>5.6</v>
      </c>
      <c r="AC3281"/>
      <c r="AD3281"/>
      <c r="AE3281"/>
      <c r="AF3281"/>
      <c r="AG3281"/>
      <c r="AH3281"/>
      <c r="AI3281"/>
      <c r="AJ3281"/>
      <c r="AK3281"/>
      <c r="AL3281"/>
      <c r="AM3281"/>
      <c r="AN3281"/>
      <c r="AO3281"/>
      <c r="AP3281"/>
      <c r="AQ3281"/>
      <c r="AR3281"/>
      <c r="AS3281"/>
      <c r="AT3281"/>
      <c r="AU3281"/>
      <c r="AV3281"/>
      <c r="AW3281"/>
      <c r="AX3281"/>
      <c r="AY3281"/>
      <c r="AZ3281"/>
      <c r="BA3281"/>
      <c r="BB3281"/>
      <c r="BC3281"/>
      <c r="BD3281"/>
      <c r="BE3281"/>
      <c r="BF3281"/>
      <c r="BG3281"/>
      <c r="BH3281"/>
      <c r="BI3281"/>
      <c r="BJ3281"/>
      <c r="BK3281"/>
      <c r="BL3281"/>
      <c r="BM3281"/>
      <c r="BN3281"/>
      <c r="BO3281"/>
      <c r="BP3281"/>
      <c r="BQ3281"/>
      <c r="BR3281" t="s">
        <v>67</v>
      </c>
      <c r="BS3281" s="1">
        <v>44820</v>
      </c>
      <c r="BT3281" t="s">
        <v>2276</v>
      </c>
      <c r="BU3281" t="s">
        <v>2308</v>
      </c>
      <c r="BV3281" t="s">
        <v>60</v>
      </c>
      <c r="BW3281" t="s">
        <v>2276</v>
      </c>
      <c r="BX3281" s="10"/>
      <c r="BY3281" s="10"/>
      <c r="BZ3281" s="10"/>
    </row>
    <row r="3282" spans="1:78" s="19" customFormat="1" x14ac:dyDescent="0.2">
      <c r="A3282" s="10" t="s">
        <v>2287</v>
      </c>
      <c r="B3282" s="10"/>
      <c r="C3282" s="10" t="s">
        <v>1482</v>
      </c>
      <c r="D3282" s="10" t="s">
        <v>64</v>
      </c>
      <c r="E3282" s="10" t="s">
        <v>946</v>
      </c>
      <c r="F3282" s="10" t="s">
        <v>412</v>
      </c>
      <c r="G3282" s="10" t="s">
        <v>946</v>
      </c>
      <c r="H3282" s="10" t="s">
        <v>1533</v>
      </c>
      <c r="I3282" s="10"/>
      <c r="J3282" s="10"/>
      <c r="K3282" s="10"/>
      <c r="L3282" s="10"/>
      <c r="M3282" s="10"/>
      <c r="N3282" s="10"/>
      <c r="O3282" s="10"/>
      <c r="P3282" s="10"/>
      <c r="Q3282" s="10"/>
      <c r="R3282" s="10"/>
      <c r="S3282" s="10"/>
      <c r="T3282" s="10"/>
      <c r="U3282" s="10"/>
      <c r="V3282" s="10"/>
      <c r="W3282" s="10"/>
      <c r="X3282" s="10"/>
      <c r="Y3282" s="10"/>
      <c r="Z3282" s="10"/>
      <c r="AA3282" s="10"/>
      <c r="AB3282" s="10"/>
      <c r="AC3282" s="10"/>
      <c r="AD3282" s="10"/>
      <c r="AE3282" s="10"/>
      <c r="AF3282" s="10"/>
      <c r="AG3282" s="10"/>
      <c r="AH3282" s="10"/>
      <c r="AI3282" s="10"/>
      <c r="AJ3282" s="10"/>
      <c r="AK3282" s="10"/>
      <c r="AL3282" s="10"/>
      <c r="AM3282" s="10"/>
      <c r="AN3282" s="10"/>
      <c r="AO3282" s="10"/>
      <c r="AP3282" s="10"/>
      <c r="AQ3282" s="10"/>
      <c r="AR3282" s="10"/>
      <c r="AS3282" s="10"/>
      <c r="AT3282" s="10"/>
      <c r="AU3282" s="10"/>
      <c r="AV3282" s="10"/>
      <c r="AW3282" s="10"/>
      <c r="AX3282" s="10"/>
      <c r="AY3282" s="10"/>
      <c r="AZ3282" s="10"/>
      <c r="BA3282" s="10"/>
      <c r="BB3282" s="10"/>
      <c r="BC3282" s="10"/>
      <c r="BD3282" s="10"/>
      <c r="BE3282" s="10"/>
      <c r="BF3282" s="10"/>
      <c r="BG3282" s="10"/>
      <c r="BH3282" s="10"/>
      <c r="BI3282" s="10"/>
      <c r="BJ3282" s="10"/>
      <c r="BK3282" s="10"/>
      <c r="BL3282" s="10"/>
      <c r="BM3282" s="10"/>
      <c r="BN3282" s="10"/>
      <c r="BO3282" s="10"/>
      <c r="BP3282" s="10"/>
      <c r="BQ3282" s="10"/>
      <c r="BR3282" s="10" t="s">
        <v>67</v>
      </c>
      <c r="BS3282" s="12">
        <v>44820</v>
      </c>
      <c r="BT3282" s="10" t="s">
        <v>2276</v>
      </c>
      <c r="BU3282" s="10" t="s">
        <v>2308</v>
      </c>
      <c r="BV3282" s="10" t="s">
        <v>60</v>
      </c>
      <c r="BW3282" s="10" t="s">
        <v>2276</v>
      </c>
      <c r="BX3282" s="11"/>
      <c r="BY3282" s="11"/>
      <c r="BZ3282" s="11"/>
    </row>
    <row r="3283" spans="1:78" s="19" customFormat="1" x14ac:dyDescent="0.2">
      <c r="A3283" s="11" t="s">
        <v>1700</v>
      </c>
      <c r="B3283" s="11"/>
      <c r="C3283" s="11" t="s">
        <v>1482</v>
      </c>
      <c r="D3283" s="11" t="s">
        <v>64</v>
      </c>
      <c r="E3283" s="11" t="s">
        <v>946</v>
      </c>
      <c r="F3283" s="11" t="s">
        <v>412</v>
      </c>
      <c r="G3283" s="11" t="s">
        <v>946</v>
      </c>
      <c r="H3283" s="11" t="s">
        <v>420</v>
      </c>
      <c r="I3283" s="11"/>
      <c r="J3283" s="11"/>
      <c r="K3283" s="11"/>
      <c r="L3283" s="11"/>
      <c r="M3283" s="11"/>
      <c r="N3283" s="11"/>
      <c r="O3283" s="11"/>
      <c r="P3283" s="11"/>
      <c r="Q3283" s="11"/>
      <c r="R3283" s="11"/>
      <c r="S3283" s="11"/>
      <c r="T3283" s="11"/>
      <c r="U3283" s="11"/>
      <c r="V3283" s="11"/>
      <c r="W3283" s="11"/>
      <c r="X3283" s="11"/>
      <c r="Y3283" s="11"/>
      <c r="Z3283" s="11"/>
      <c r="AA3283" s="11"/>
      <c r="AB3283" s="11"/>
      <c r="AC3283" s="11"/>
      <c r="AD3283" s="11"/>
      <c r="AE3283" s="11"/>
      <c r="AF3283" s="11"/>
      <c r="AG3283" s="11"/>
      <c r="AH3283" s="11"/>
      <c r="AI3283" s="11"/>
      <c r="AJ3283" s="11"/>
      <c r="AK3283" s="11"/>
      <c r="AL3283" s="11"/>
      <c r="AM3283" s="11"/>
      <c r="AN3283" s="11"/>
      <c r="AO3283" s="11"/>
      <c r="AP3283" s="11"/>
      <c r="AQ3283" s="11"/>
      <c r="AR3283" s="11"/>
      <c r="AS3283" s="11"/>
      <c r="AT3283" s="11"/>
      <c r="AU3283" s="11"/>
      <c r="AV3283" s="11"/>
      <c r="AW3283" s="11"/>
      <c r="AX3283" s="11"/>
      <c r="AY3283" s="11"/>
      <c r="AZ3283" s="11"/>
      <c r="BA3283" s="11"/>
      <c r="BB3283" s="11"/>
      <c r="BC3283" s="11"/>
      <c r="BD3283" s="11"/>
      <c r="BE3283" s="11"/>
      <c r="BF3283" s="11"/>
      <c r="BG3283" s="11"/>
      <c r="BH3283" s="11"/>
      <c r="BI3283" s="11"/>
      <c r="BJ3283" s="11"/>
      <c r="BK3283" s="11"/>
      <c r="BL3283" s="11"/>
      <c r="BM3283" s="11"/>
      <c r="BN3283" s="11"/>
      <c r="BO3283" s="11"/>
      <c r="BP3283" s="11"/>
      <c r="BQ3283" s="11"/>
      <c r="BR3283" s="11"/>
      <c r="BS3283" s="11"/>
      <c r="BT3283" s="11"/>
      <c r="BU3283" s="11"/>
      <c r="BV3283" s="11"/>
      <c r="BW3283" s="11"/>
      <c r="BX3283" s="11"/>
      <c r="BY3283" s="11"/>
      <c r="BZ3283" s="11"/>
    </row>
    <row r="3284" spans="1:78" s="19" customFormat="1" x14ac:dyDescent="0.2">
      <c r="A3284" t="s">
        <v>1408</v>
      </c>
      <c r="B3284" t="s">
        <v>154</v>
      </c>
      <c r="C3284" t="s">
        <v>1482</v>
      </c>
      <c r="D3284" t="s">
        <v>64</v>
      </c>
      <c r="E3284" t="s">
        <v>946</v>
      </c>
      <c r="F3284" t="s">
        <v>412</v>
      </c>
      <c r="G3284" t="s">
        <v>946</v>
      </c>
      <c r="H3284" t="s">
        <v>420</v>
      </c>
      <c r="I3284"/>
      <c r="J3284"/>
      <c r="K3284"/>
      <c r="L3284"/>
      <c r="M3284"/>
      <c r="N3284"/>
      <c r="O3284"/>
      <c r="P3284"/>
      <c r="Q3284"/>
      <c r="R3284"/>
      <c r="S3284"/>
      <c r="T3284"/>
      <c r="U3284"/>
      <c r="V3284"/>
      <c r="W3284"/>
      <c r="X3284"/>
      <c r="Y3284"/>
      <c r="Z3284"/>
      <c r="AA3284"/>
      <c r="AB3284"/>
      <c r="AC3284"/>
      <c r="AD3284"/>
      <c r="AE3284"/>
      <c r="AF3284"/>
      <c r="AG3284"/>
      <c r="AH3284"/>
      <c r="AI3284"/>
      <c r="AJ3284"/>
      <c r="AK3284">
        <v>3.6</v>
      </c>
      <c r="AL3284"/>
      <c r="AM3284"/>
      <c r="AN3284">
        <v>2.8</v>
      </c>
      <c r="AO3284">
        <v>4.5999999999999996</v>
      </c>
      <c r="AP3284"/>
      <c r="AQ3284"/>
      <c r="AR3284">
        <v>3.3</v>
      </c>
      <c r="AS3284">
        <v>5.4</v>
      </c>
      <c r="AT3284"/>
      <c r="AU3284"/>
      <c r="AV3284">
        <v>4</v>
      </c>
      <c r="AW3284">
        <v>5.5</v>
      </c>
      <c r="AX3284"/>
      <c r="AY3284"/>
      <c r="AZ3284">
        <v>4.7</v>
      </c>
      <c r="BA3284">
        <v>6</v>
      </c>
      <c r="BB3284"/>
      <c r="BC3284"/>
      <c r="BD3284">
        <v>5.5</v>
      </c>
      <c r="BE3284">
        <v>6.1</v>
      </c>
      <c r="BF3284"/>
      <c r="BG3284"/>
      <c r="BH3284">
        <v>4.7</v>
      </c>
      <c r="BI3284"/>
      <c r="BJ3284"/>
      <c r="BK3284"/>
      <c r="BL3284"/>
      <c r="BM3284"/>
      <c r="BN3284"/>
      <c r="BO3284"/>
      <c r="BP3284"/>
      <c r="BQ3284"/>
      <c r="BR3284" t="s">
        <v>58</v>
      </c>
      <c r="BS3284"/>
      <c r="BT3284" t="s">
        <v>372</v>
      </c>
      <c r="BU3284">
        <v>3140</v>
      </c>
      <c r="BV3284"/>
      <c r="BW3284"/>
      <c r="BX3284" s="11"/>
      <c r="BY3284" s="11"/>
      <c r="BZ3284" s="11"/>
    </row>
    <row r="3285" spans="1:78" s="19" customFormat="1" x14ac:dyDescent="0.2">
      <c r="A3285" s="11" t="s">
        <v>1700</v>
      </c>
      <c r="B3285" s="11"/>
      <c r="C3285" s="11" t="s">
        <v>1482</v>
      </c>
      <c r="D3285" s="11" t="s">
        <v>64</v>
      </c>
      <c r="E3285" s="11" t="s">
        <v>946</v>
      </c>
      <c r="F3285" s="11" t="s">
        <v>412</v>
      </c>
      <c r="G3285" s="11" t="s">
        <v>946</v>
      </c>
      <c r="H3285" s="11" t="s">
        <v>412</v>
      </c>
      <c r="I3285" s="11"/>
      <c r="J3285" s="11"/>
      <c r="K3285" s="11"/>
      <c r="L3285" s="11"/>
      <c r="M3285" s="11"/>
      <c r="N3285" s="11"/>
      <c r="O3285" s="11"/>
      <c r="P3285" s="11"/>
      <c r="Q3285" s="11"/>
      <c r="R3285" s="11"/>
      <c r="S3285" s="11"/>
      <c r="T3285" s="11"/>
      <c r="U3285" s="11"/>
      <c r="V3285" s="11"/>
      <c r="W3285" s="11"/>
      <c r="X3285" s="11"/>
      <c r="Y3285" s="11"/>
      <c r="Z3285" s="11"/>
      <c r="AA3285" s="11"/>
      <c r="AB3285" s="11"/>
      <c r="AC3285" s="11"/>
      <c r="AD3285" s="11"/>
      <c r="AE3285" s="11"/>
      <c r="AF3285" s="11"/>
      <c r="AG3285" s="11"/>
      <c r="AH3285" s="11"/>
      <c r="AI3285" s="11"/>
      <c r="AJ3285" s="11"/>
      <c r="AK3285" s="11"/>
      <c r="AL3285" s="11"/>
      <c r="AM3285" s="11"/>
      <c r="AN3285" s="11"/>
      <c r="AO3285" s="11"/>
      <c r="AP3285" s="11"/>
      <c r="AQ3285" s="11"/>
      <c r="AR3285" s="11"/>
      <c r="AS3285" s="11"/>
      <c r="AT3285" s="11"/>
      <c r="AU3285" s="11"/>
      <c r="AV3285" s="11"/>
      <c r="AW3285" s="11"/>
      <c r="AX3285" s="11"/>
      <c r="AY3285" s="11"/>
      <c r="AZ3285" s="11"/>
      <c r="BA3285" s="11"/>
      <c r="BB3285" s="11"/>
      <c r="BC3285" s="11"/>
      <c r="BD3285" s="11"/>
      <c r="BE3285" s="11"/>
      <c r="BF3285" s="11"/>
      <c r="BG3285" s="11"/>
      <c r="BH3285" s="11"/>
      <c r="BI3285" s="11"/>
      <c r="BJ3285" s="11"/>
      <c r="BK3285" s="11"/>
      <c r="BL3285" s="11"/>
      <c r="BM3285" s="11"/>
      <c r="BN3285" s="11"/>
      <c r="BO3285" s="11"/>
      <c r="BP3285" s="11"/>
      <c r="BQ3285" s="11"/>
      <c r="BR3285" s="11"/>
      <c r="BS3285" s="11"/>
      <c r="BT3285" s="11"/>
      <c r="BU3285" s="11"/>
      <c r="BV3285" s="11"/>
      <c r="BW3285" s="11"/>
      <c r="BX3285" s="11"/>
      <c r="BY3285" s="11"/>
      <c r="BZ3285" s="11"/>
    </row>
    <row r="3286" spans="1:78" s="19" customFormat="1" ht="18" x14ac:dyDescent="0.2">
      <c r="A3286" s="6" t="s">
        <v>2258</v>
      </c>
      <c r="B3286" s="6"/>
      <c r="C3286" s="6" t="s">
        <v>1482</v>
      </c>
      <c r="D3286" s="6" t="s">
        <v>64</v>
      </c>
      <c r="E3286" s="6" t="s">
        <v>946</v>
      </c>
      <c r="F3286" s="6" t="s">
        <v>412</v>
      </c>
      <c r="G3286" s="6" t="s">
        <v>946</v>
      </c>
      <c r="H3286" s="6" t="s">
        <v>412</v>
      </c>
      <c r="I3286" s="6"/>
      <c r="J3286" s="6"/>
      <c r="K3286" s="6"/>
      <c r="L3286" s="6"/>
      <c r="M3286" s="6"/>
      <c r="N3286" s="6"/>
      <c r="O3286" s="6"/>
      <c r="P3286" s="6"/>
      <c r="Q3286" s="6"/>
      <c r="R3286" s="6"/>
      <c r="S3286" s="6"/>
      <c r="T3286" s="6"/>
      <c r="U3286" s="6"/>
      <c r="V3286" s="6"/>
      <c r="W3286" s="6"/>
      <c r="X3286" s="6"/>
      <c r="Y3286" s="6"/>
      <c r="Z3286" s="6"/>
      <c r="AA3286" s="6"/>
      <c r="AB3286" s="6"/>
      <c r="AC3286" s="6"/>
      <c r="AD3286" s="6"/>
      <c r="AE3286" s="6"/>
      <c r="AF3286" s="6"/>
      <c r="AG3286" s="6"/>
      <c r="AH3286" s="6"/>
      <c r="AI3286" s="6"/>
      <c r="AJ3286" s="6"/>
      <c r="AK3286" s="6"/>
      <c r="AL3286" s="6"/>
      <c r="AM3286" s="6"/>
      <c r="AN3286" s="6"/>
      <c r="AO3286" s="6"/>
      <c r="AP3286" s="6"/>
      <c r="AQ3286" s="6"/>
      <c r="AR3286" s="6"/>
      <c r="AS3286" s="6"/>
      <c r="AT3286" s="6"/>
      <c r="AU3286" s="6"/>
      <c r="AV3286" s="6"/>
      <c r="AW3286" s="6"/>
      <c r="AX3286" s="6"/>
      <c r="AY3286" s="6"/>
      <c r="AZ3286" s="6"/>
      <c r="BA3286" s="6"/>
      <c r="BB3286" s="6"/>
      <c r="BC3286" s="6"/>
      <c r="BD3286" s="6"/>
      <c r="BE3286" s="6"/>
      <c r="BF3286" s="6"/>
      <c r="BG3286" s="6"/>
      <c r="BH3286" s="6"/>
      <c r="BI3286" s="6">
        <v>17</v>
      </c>
      <c r="BJ3286" s="6"/>
      <c r="BK3286" s="6"/>
      <c r="BL3286" s="6"/>
      <c r="BM3286" s="6"/>
      <c r="BN3286" s="6"/>
      <c r="BO3286" s="6"/>
      <c r="BP3286" s="6"/>
      <c r="BQ3286" s="6"/>
      <c r="BR3286" s="6" t="s">
        <v>67</v>
      </c>
      <c r="BS3286" s="7">
        <v>44820</v>
      </c>
      <c r="BT3286" s="6" t="s">
        <v>2256</v>
      </c>
      <c r="BU3286" s="26">
        <v>82637</v>
      </c>
      <c r="BV3286" s="6" t="s">
        <v>60</v>
      </c>
      <c r="BW3286" s="6" t="s">
        <v>2256</v>
      </c>
      <c r="BX3286" s="11"/>
      <c r="BY3286" s="11"/>
      <c r="BZ3286" s="11"/>
    </row>
    <row r="3287" spans="1:78" s="19" customFormat="1" ht="18" x14ac:dyDescent="0.2">
      <c r="A3287" s="6" t="s">
        <v>2259</v>
      </c>
      <c r="B3287" s="6"/>
      <c r="C3287" s="6" t="s">
        <v>1482</v>
      </c>
      <c r="D3287" s="6" t="s">
        <v>64</v>
      </c>
      <c r="E3287" s="6" t="s">
        <v>946</v>
      </c>
      <c r="F3287" s="6" t="s">
        <v>412</v>
      </c>
      <c r="G3287" s="6" t="s">
        <v>946</v>
      </c>
      <c r="H3287" s="6" t="s">
        <v>412</v>
      </c>
      <c r="I3287" s="6"/>
      <c r="J3287" s="6"/>
      <c r="K3287" s="6"/>
      <c r="L3287" s="6"/>
      <c r="M3287" s="6"/>
      <c r="N3287" s="6"/>
      <c r="O3287" s="6"/>
      <c r="P3287" s="6"/>
      <c r="Q3287" s="6"/>
      <c r="R3287" s="6"/>
      <c r="S3287" s="6"/>
      <c r="T3287" s="6"/>
      <c r="U3287" s="6"/>
      <c r="V3287" s="6"/>
      <c r="W3287" s="6"/>
      <c r="X3287" s="6"/>
      <c r="Y3287" s="6"/>
      <c r="Z3287" s="6"/>
      <c r="AA3287" s="6"/>
      <c r="AB3287" s="6"/>
      <c r="AC3287" s="6"/>
      <c r="AD3287" s="6"/>
      <c r="AE3287" s="6"/>
      <c r="AF3287" s="6"/>
      <c r="AG3287" s="6"/>
      <c r="AH3287" s="6"/>
      <c r="AI3287" s="6"/>
      <c r="AJ3287" s="6"/>
      <c r="AK3287" s="6"/>
      <c r="AL3287" s="6"/>
      <c r="AM3287" s="6"/>
      <c r="AN3287" s="6"/>
      <c r="AO3287" s="6"/>
      <c r="AP3287" s="6"/>
      <c r="AQ3287" s="6"/>
      <c r="AR3287" s="6"/>
      <c r="AS3287" s="6"/>
      <c r="AT3287" s="6"/>
      <c r="AU3287" s="6"/>
      <c r="AV3287" s="6"/>
      <c r="AW3287" s="6"/>
      <c r="AX3287" s="6"/>
      <c r="AY3287" s="6"/>
      <c r="AZ3287" s="6"/>
      <c r="BA3287" s="6"/>
      <c r="BB3287" s="6"/>
      <c r="BC3287" s="6"/>
      <c r="BD3287" s="6"/>
      <c r="BE3287" s="6"/>
      <c r="BF3287" s="6"/>
      <c r="BG3287" s="6"/>
      <c r="BH3287" s="6"/>
      <c r="BI3287" s="6"/>
      <c r="BJ3287" s="6"/>
      <c r="BK3287" s="6"/>
      <c r="BL3287" s="6"/>
      <c r="BM3287" s="6"/>
      <c r="BN3287" s="6"/>
      <c r="BO3287" s="6"/>
      <c r="BP3287" s="6"/>
      <c r="BQ3287" s="6" t="s">
        <v>3676</v>
      </c>
      <c r="BR3287" s="6" t="s">
        <v>67</v>
      </c>
      <c r="BS3287" s="7">
        <v>44820</v>
      </c>
      <c r="BT3287" s="6" t="s">
        <v>2256</v>
      </c>
      <c r="BU3287" s="26">
        <v>82637</v>
      </c>
      <c r="BV3287" s="6" t="s">
        <v>60</v>
      </c>
      <c r="BW3287" s="6" t="s">
        <v>2256</v>
      </c>
      <c r="BX3287" s="11"/>
      <c r="BY3287" s="11"/>
      <c r="BZ3287" s="11"/>
    </row>
    <row r="3288" spans="1:78" x14ac:dyDescent="0.2">
      <c r="A3288" t="s">
        <v>3953</v>
      </c>
      <c r="G3288" t="s">
        <v>779</v>
      </c>
      <c r="H3288" t="s">
        <v>267</v>
      </c>
      <c r="L3288" t="s">
        <v>3954</v>
      </c>
      <c r="Q3288">
        <v>2.8</v>
      </c>
      <c r="T3288">
        <v>3.3</v>
      </c>
      <c r="BR3288" t="s">
        <v>67</v>
      </c>
      <c r="BS3288" s="1">
        <v>44966</v>
      </c>
      <c r="BT3288" t="s">
        <v>3965</v>
      </c>
      <c r="BV3288" t="s">
        <v>60</v>
      </c>
      <c r="BW3288" t="s">
        <v>3965</v>
      </c>
    </row>
    <row r="3289" spans="1:78" x14ac:dyDescent="0.2">
      <c r="A3289" t="s">
        <v>3955</v>
      </c>
      <c r="G3289" t="s">
        <v>779</v>
      </c>
      <c r="H3289" t="s">
        <v>267</v>
      </c>
      <c r="Y3289">
        <v>3.45</v>
      </c>
      <c r="Z3289">
        <v>4.25</v>
      </c>
      <c r="AA3289">
        <v>4.05</v>
      </c>
      <c r="AB3289">
        <v>4.25</v>
      </c>
      <c r="AC3289">
        <v>3.7</v>
      </c>
      <c r="AD3289">
        <v>5.05</v>
      </c>
      <c r="AE3289">
        <v>4.5999999999999996</v>
      </c>
      <c r="AF3289">
        <v>5.05</v>
      </c>
      <c r="AG3289">
        <v>3.35</v>
      </c>
      <c r="AH3289">
        <v>4.5999999999999996</v>
      </c>
      <c r="AJ3289">
        <v>4.5999999999999996</v>
      </c>
      <c r="BR3289" t="s">
        <v>67</v>
      </c>
      <c r="BS3289" s="1">
        <v>44966</v>
      </c>
      <c r="BT3289" t="s">
        <v>3965</v>
      </c>
      <c r="BV3289" t="s">
        <v>60</v>
      </c>
      <c r="BW3289" t="s">
        <v>3965</v>
      </c>
    </row>
    <row r="3290" spans="1:78" x14ac:dyDescent="0.2">
      <c r="A3290" t="s">
        <v>3956</v>
      </c>
      <c r="G3290" t="s">
        <v>779</v>
      </c>
      <c r="H3290" t="s">
        <v>267</v>
      </c>
      <c r="I3290" t="b">
        <v>0</v>
      </c>
      <c r="Y3290">
        <v>3.2</v>
      </c>
      <c r="Z3290">
        <v>4.25</v>
      </c>
      <c r="AA3290">
        <v>4.1500000000000004</v>
      </c>
      <c r="AB3290">
        <v>4.25</v>
      </c>
      <c r="AC3290">
        <v>3.8</v>
      </c>
      <c r="AD3290">
        <v>4.9000000000000004</v>
      </c>
      <c r="AE3290">
        <v>4.75</v>
      </c>
      <c r="AF3290">
        <v>4.9000000000000004</v>
      </c>
      <c r="BQ3290" t="s">
        <v>3957</v>
      </c>
      <c r="BR3290" t="s">
        <v>67</v>
      </c>
      <c r="BS3290" s="1">
        <v>44966</v>
      </c>
      <c r="BT3290" t="s">
        <v>3965</v>
      </c>
    </row>
    <row r="3291" spans="1:78" x14ac:dyDescent="0.2">
      <c r="A3291" t="s">
        <v>3958</v>
      </c>
      <c r="G3291" t="s">
        <v>779</v>
      </c>
      <c r="H3291" t="s">
        <v>267</v>
      </c>
      <c r="AS3291">
        <v>3.55</v>
      </c>
      <c r="AV3291">
        <v>2.35</v>
      </c>
      <c r="BR3291" t="s">
        <v>67</v>
      </c>
      <c r="BS3291" s="1">
        <v>44966</v>
      </c>
      <c r="BT3291" t="s">
        <v>3965</v>
      </c>
      <c r="BV3291" t="s">
        <v>60</v>
      </c>
      <c r="BW3291" t="s">
        <v>3965</v>
      </c>
    </row>
    <row r="3292" spans="1:78" x14ac:dyDescent="0.2">
      <c r="A3292" t="s">
        <v>3960</v>
      </c>
      <c r="G3292" t="s">
        <v>779</v>
      </c>
      <c r="H3292" t="s">
        <v>267</v>
      </c>
      <c r="AW3292">
        <v>4.1500000000000004</v>
      </c>
      <c r="AX3292">
        <v>2.87</v>
      </c>
      <c r="AY3292">
        <v>2.97</v>
      </c>
      <c r="AZ3292">
        <v>2.97</v>
      </c>
      <c r="BQ3292" t="s">
        <v>3959</v>
      </c>
      <c r="BR3292" t="s">
        <v>67</v>
      </c>
      <c r="BS3292" s="1">
        <v>44966</v>
      </c>
      <c r="BT3292" t="s">
        <v>3965</v>
      </c>
      <c r="BV3292" t="s">
        <v>60</v>
      </c>
      <c r="BW3292" t="s">
        <v>3965</v>
      </c>
    </row>
    <row r="3293" spans="1:78" x14ac:dyDescent="0.2">
      <c r="A3293" t="s">
        <v>3961</v>
      </c>
      <c r="G3293" t="s">
        <v>779</v>
      </c>
      <c r="H3293" t="s">
        <v>267</v>
      </c>
      <c r="I3293" t="b">
        <v>0</v>
      </c>
      <c r="AY3293">
        <v>6.65</v>
      </c>
      <c r="AZ3293">
        <v>6.65</v>
      </c>
      <c r="BQ3293" t="s">
        <v>3962</v>
      </c>
      <c r="BR3293" t="s">
        <v>67</v>
      </c>
      <c r="BS3293" s="1">
        <v>44966</v>
      </c>
      <c r="BT3293" t="s">
        <v>3965</v>
      </c>
    </row>
    <row r="3294" spans="1:78" x14ac:dyDescent="0.2">
      <c r="A3294" t="s">
        <v>3963</v>
      </c>
      <c r="G3294" t="s">
        <v>3964</v>
      </c>
      <c r="I3294" t="b">
        <v>0</v>
      </c>
      <c r="AW3294">
        <v>12.1</v>
      </c>
      <c r="AX3294">
        <v>8.1</v>
      </c>
      <c r="AZ3294">
        <v>8.1</v>
      </c>
      <c r="BQ3294" t="s">
        <v>3966</v>
      </c>
      <c r="BR3294" t="s">
        <v>67</v>
      </c>
      <c r="BS3294" s="1">
        <v>44966</v>
      </c>
      <c r="BT3294" t="s">
        <v>3965</v>
      </c>
      <c r="BV3294" t="s">
        <v>60</v>
      </c>
      <c r="BW3294" t="s">
        <v>3965</v>
      </c>
    </row>
    <row r="3295" spans="1:78" x14ac:dyDescent="0.2">
      <c r="A3295" t="s">
        <v>3969</v>
      </c>
      <c r="B3295" t="s">
        <v>63</v>
      </c>
      <c r="G3295" t="s">
        <v>3752</v>
      </c>
      <c r="H3295" t="s">
        <v>3765</v>
      </c>
      <c r="AO3295">
        <v>16.399999999999999</v>
      </c>
      <c r="AR3295">
        <v>14.2</v>
      </c>
      <c r="AS3295">
        <v>17.3</v>
      </c>
      <c r="AV3295">
        <v>17</v>
      </c>
      <c r="AW3295">
        <v>17.100000000000001</v>
      </c>
      <c r="AZ3295">
        <v>14.4</v>
      </c>
      <c r="BA3295">
        <v>19.8</v>
      </c>
      <c r="BD3295">
        <v>17.3</v>
      </c>
      <c r="BE3295">
        <v>25.5</v>
      </c>
      <c r="BH3295">
        <v>16.100000000000001</v>
      </c>
      <c r="BQ3295" t="s">
        <v>3968</v>
      </c>
      <c r="BR3295" t="s">
        <v>67</v>
      </c>
      <c r="BS3295" s="1">
        <v>44966</v>
      </c>
      <c r="BT3295" t="s">
        <v>3967</v>
      </c>
      <c r="BU3295" s="33">
        <v>1665</v>
      </c>
    </row>
    <row r="3296" spans="1:78" x14ac:dyDescent="0.2">
      <c r="A3296" t="s">
        <v>3970</v>
      </c>
      <c r="B3296" t="s">
        <v>63</v>
      </c>
      <c r="G3296" t="s">
        <v>338</v>
      </c>
      <c r="H3296" t="s">
        <v>3764</v>
      </c>
      <c r="I3296" t="b">
        <v>0</v>
      </c>
      <c r="M3296">
        <v>14.4</v>
      </c>
      <c r="P3296">
        <v>21</v>
      </c>
      <c r="Q3296">
        <v>15</v>
      </c>
      <c r="T3296">
        <v>24.1</v>
      </c>
      <c r="U3296">
        <v>15</v>
      </c>
      <c r="X3296">
        <v>24.4</v>
      </c>
      <c r="Y3296">
        <v>18.7</v>
      </c>
      <c r="AB3296">
        <v>26.2</v>
      </c>
      <c r="AK3296">
        <v>13.8</v>
      </c>
      <c r="AN3296">
        <v>12.5</v>
      </c>
      <c r="AO3296">
        <v>15.6</v>
      </c>
      <c r="AR3296">
        <v>14</v>
      </c>
      <c r="AS3296">
        <v>16</v>
      </c>
      <c r="AV3296">
        <v>14.4</v>
      </c>
      <c r="AW3296">
        <v>16.600000000000001</v>
      </c>
      <c r="AZ3296">
        <v>14.2</v>
      </c>
      <c r="BA3296">
        <v>20</v>
      </c>
      <c r="BD3296">
        <v>15.8</v>
      </c>
      <c r="BE3296">
        <v>25.1</v>
      </c>
      <c r="BH3296">
        <v>13.9</v>
      </c>
      <c r="BQ3296" t="s">
        <v>3971</v>
      </c>
      <c r="BR3296" t="s">
        <v>67</v>
      </c>
      <c r="BS3296" s="1">
        <v>44966</v>
      </c>
      <c r="BT3296" t="s">
        <v>3967</v>
      </c>
      <c r="BU3296">
        <v>1665</v>
      </c>
    </row>
    <row r="3297" spans="1:75" x14ac:dyDescent="0.2">
      <c r="A3297" t="s">
        <v>456</v>
      </c>
      <c r="G3297" t="s">
        <v>3752</v>
      </c>
      <c r="H3297" t="s">
        <v>3756</v>
      </c>
      <c r="I3297" t="b">
        <v>0</v>
      </c>
      <c r="L3297" t="s">
        <v>2628</v>
      </c>
      <c r="M3297">
        <v>18.2</v>
      </c>
      <c r="P3297">
        <v>25.5</v>
      </c>
      <c r="Q3297">
        <v>17.399999999999999</v>
      </c>
      <c r="T3297">
        <v>26</v>
      </c>
      <c r="Y3297">
        <v>23</v>
      </c>
      <c r="AB3297">
        <v>32.1</v>
      </c>
      <c r="AC3297">
        <v>24</v>
      </c>
      <c r="AF3297">
        <v>34.229999999999997</v>
      </c>
      <c r="AG3297">
        <v>18.43</v>
      </c>
      <c r="AJ3297">
        <v>31.53</v>
      </c>
      <c r="AK3297">
        <v>20.329999999999998</v>
      </c>
      <c r="AN3297">
        <v>13.53</v>
      </c>
      <c r="AO3297">
        <v>20</v>
      </c>
      <c r="AR3297">
        <v>16.43</v>
      </c>
      <c r="AS3297">
        <v>20.2</v>
      </c>
      <c r="AV3297">
        <v>17.88</v>
      </c>
      <c r="AW3297">
        <v>22.13</v>
      </c>
      <c r="AZ3297">
        <v>17.7</v>
      </c>
      <c r="BA3297">
        <v>23.43</v>
      </c>
      <c r="BD3297">
        <v>17.38</v>
      </c>
      <c r="BE3297">
        <v>27.88</v>
      </c>
      <c r="BH3297">
        <v>17.25</v>
      </c>
      <c r="BQ3297" t="s">
        <v>3971</v>
      </c>
      <c r="BR3297" t="s">
        <v>67</v>
      </c>
      <c r="BS3297" s="1">
        <v>44966</v>
      </c>
      <c r="BT3297" t="s">
        <v>3967</v>
      </c>
      <c r="BU3297">
        <v>1665</v>
      </c>
    </row>
    <row r="3298" spans="1:75" x14ac:dyDescent="0.2">
      <c r="A3298" t="s">
        <v>456</v>
      </c>
      <c r="G3298" t="s">
        <v>3752</v>
      </c>
      <c r="H3298" t="s">
        <v>3753</v>
      </c>
      <c r="I3298" t="b">
        <v>0</v>
      </c>
      <c r="L3298" t="s">
        <v>3972</v>
      </c>
      <c r="M3298">
        <v>18.43</v>
      </c>
      <c r="P3298">
        <v>27.83</v>
      </c>
      <c r="Q3298">
        <v>19.37</v>
      </c>
      <c r="T3298">
        <v>30.44</v>
      </c>
      <c r="U3298">
        <v>20.14</v>
      </c>
      <c r="X3298">
        <v>34.11</v>
      </c>
      <c r="Y3298">
        <v>27.42</v>
      </c>
      <c r="AB3298">
        <v>35.49</v>
      </c>
      <c r="AC3298">
        <v>27.71</v>
      </c>
      <c r="AF3298">
        <v>39.15</v>
      </c>
      <c r="AG3298">
        <v>21.99</v>
      </c>
      <c r="AJ3298">
        <v>35.39</v>
      </c>
      <c r="AK3298">
        <v>19.97</v>
      </c>
      <c r="AN3298">
        <v>15.13</v>
      </c>
      <c r="AO3298">
        <v>20.93</v>
      </c>
      <c r="AR3298">
        <v>17.399999999999999</v>
      </c>
      <c r="AS3298">
        <v>20.48</v>
      </c>
      <c r="AV3298">
        <v>18.3</v>
      </c>
      <c r="AW3298">
        <v>25.06</v>
      </c>
      <c r="AZ3298">
        <v>19.46</v>
      </c>
      <c r="BA3298">
        <v>27.04</v>
      </c>
      <c r="BD3298">
        <v>20.7</v>
      </c>
      <c r="BE3298">
        <v>33.619999999999997</v>
      </c>
      <c r="BH3298">
        <v>19.54</v>
      </c>
      <c r="BQ3298" t="s">
        <v>3971</v>
      </c>
      <c r="BR3298" t="s">
        <v>67</v>
      </c>
      <c r="BS3298" s="1">
        <v>44966</v>
      </c>
      <c r="BT3298" t="s">
        <v>3967</v>
      </c>
      <c r="BU3298">
        <v>1665</v>
      </c>
    </row>
    <row r="3299" spans="1:75" s="10" customFormat="1" x14ac:dyDescent="0.2">
      <c r="A3299" s="10" t="s">
        <v>3973</v>
      </c>
      <c r="G3299" s="10" t="s">
        <v>3752</v>
      </c>
      <c r="H3299" s="10" t="s">
        <v>3756</v>
      </c>
      <c r="BR3299" s="10" t="s">
        <v>67</v>
      </c>
      <c r="BS3299" s="12">
        <v>44966</v>
      </c>
      <c r="BT3299" s="10" t="s">
        <v>3967</v>
      </c>
      <c r="BU3299" s="10">
        <v>1665</v>
      </c>
      <c r="BV3299" s="10" t="s">
        <v>60</v>
      </c>
      <c r="BW3299" s="10" t="s">
        <v>3967</v>
      </c>
    </row>
    <row r="3300" spans="1:75" s="10" customFormat="1" x14ac:dyDescent="0.2">
      <c r="A3300" s="10" t="s">
        <v>3974</v>
      </c>
      <c r="B3300" s="10" t="s">
        <v>63</v>
      </c>
      <c r="G3300" s="10" t="s">
        <v>3752</v>
      </c>
      <c r="H3300" s="10" t="s">
        <v>3756</v>
      </c>
      <c r="BR3300" s="10" t="s">
        <v>67</v>
      </c>
      <c r="BS3300" s="12">
        <v>44966</v>
      </c>
      <c r="BT3300" s="10" t="s">
        <v>3967</v>
      </c>
      <c r="BU3300" s="10">
        <v>1665</v>
      </c>
      <c r="BV3300" s="10" t="s">
        <v>60</v>
      </c>
      <c r="BW3300" s="10" t="s">
        <v>3967</v>
      </c>
    </row>
    <row r="3301" spans="1:75" s="10" customFormat="1" x14ac:dyDescent="0.2">
      <c r="A3301" s="10" t="s">
        <v>3975</v>
      </c>
      <c r="G3301" s="10" t="s">
        <v>3757</v>
      </c>
      <c r="H3301" s="10" t="s">
        <v>3760</v>
      </c>
      <c r="BR3301" s="10" t="s">
        <v>67</v>
      </c>
      <c r="BS3301" s="12">
        <v>44966</v>
      </c>
      <c r="BT3301" s="10" t="s">
        <v>3967</v>
      </c>
      <c r="BU3301" s="10">
        <v>1665</v>
      </c>
      <c r="BV3301" s="10" t="s">
        <v>60</v>
      </c>
      <c r="BW3301" s="10" t="s">
        <v>3967</v>
      </c>
    </row>
    <row r="3302" spans="1:75" s="10" customFormat="1" x14ac:dyDescent="0.2">
      <c r="A3302" s="10" t="s">
        <v>3976</v>
      </c>
      <c r="G3302" s="10" t="s">
        <v>338</v>
      </c>
      <c r="H3302" s="10" t="s">
        <v>3764</v>
      </c>
      <c r="BQ3302" s="10" t="s">
        <v>3977</v>
      </c>
      <c r="BR3302" s="10" t="s">
        <v>67</v>
      </c>
      <c r="BS3302" s="12">
        <v>44966</v>
      </c>
      <c r="BT3302" s="10" t="s">
        <v>3967</v>
      </c>
      <c r="BU3302" s="10">
        <v>1665</v>
      </c>
      <c r="BV3302" s="10" t="s">
        <v>60</v>
      </c>
      <c r="BW3302" s="10" t="s">
        <v>3967</v>
      </c>
    </row>
    <row r="3303" spans="1:75" s="10" customFormat="1" x14ac:dyDescent="0.2">
      <c r="A3303" s="10" t="s">
        <v>3978</v>
      </c>
      <c r="G3303" s="10" t="s">
        <v>1396</v>
      </c>
      <c r="H3303" s="10" t="s">
        <v>3780</v>
      </c>
      <c r="BR3303" s="10" t="s">
        <v>67</v>
      </c>
      <c r="BS3303" s="12">
        <v>44966</v>
      </c>
      <c r="BT3303" s="10" t="s">
        <v>3967</v>
      </c>
      <c r="BU3303" s="14">
        <v>1665</v>
      </c>
      <c r="BV3303" s="10" t="s">
        <v>60</v>
      </c>
      <c r="BW3303" s="10" t="s">
        <v>3967</v>
      </c>
    </row>
    <row r="3304" spans="1:75" x14ac:dyDescent="0.2">
      <c r="A3304" t="s">
        <v>3979</v>
      </c>
      <c r="G3304" t="s">
        <v>3766</v>
      </c>
      <c r="H3304" t="s">
        <v>3767</v>
      </c>
      <c r="M3304">
        <v>8.1999999999999993</v>
      </c>
      <c r="P3304">
        <v>7.2</v>
      </c>
      <c r="Q3304">
        <v>8.8000000000000007</v>
      </c>
      <c r="T3304">
        <v>12.8</v>
      </c>
      <c r="U3304">
        <v>9</v>
      </c>
      <c r="X3304">
        <v>13.9</v>
      </c>
      <c r="Y3304">
        <v>10.7</v>
      </c>
      <c r="AB3304">
        <v>15.1</v>
      </c>
      <c r="AC3304">
        <v>10.9</v>
      </c>
      <c r="AF3304">
        <v>17.2</v>
      </c>
      <c r="AG3304">
        <v>8.6999999999999993</v>
      </c>
      <c r="AJ3304">
        <v>17.3</v>
      </c>
      <c r="BJ3304">
        <v>30</v>
      </c>
      <c r="BQ3304" t="s">
        <v>3982</v>
      </c>
      <c r="BR3304" t="s">
        <v>67</v>
      </c>
      <c r="BS3304" s="1">
        <v>44966</v>
      </c>
      <c r="BT3304" t="s">
        <v>3980</v>
      </c>
      <c r="BU3304" s="33" t="s">
        <v>3981</v>
      </c>
      <c r="BV3304" t="s">
        <v>60</v>
      </c>
      <c r="BW3304" t="s">
        <v>3980</v>
      </c>
    </row>
    <row r="3305" spans="1:75" x14ac:dyDescent="0.2">
      <c r="A3305" t="s">
        <v>3983</v>
      </c>
      <c r="G3305" t="s">
        <v>3766</v>
      </c>
      <c r="H3305" t="s">
        <v>3767</v>
      </c>
      <c r="M3305">
        <v>8</v>
      </c>
      <c r="Q3305">
        <v>9.1</v>
      </c>
      <c r="U3305">
        <v>9.3000000000000007</v>
      </c>
      <c r="Y3305">
        <v>11.9</v>
      </c>
      <c r="AC3305">
        <v>12</v>
      </c>
      <c r="AG3305">
        <v>10</v>
      </c>
      <c r="BJ3305">
        <v>32.200000000000003</v>
      </c>
      <c r="BQ3305" t="s">
        <v>3984</v>
      </c>
      <c r="BR3305" t="s">
        <v>67</v>
      </c>
      <c r="BS3305" s="1">
        <v>44966</v>
      </c>
      <c r="BT3305" t="s">
        <v>3980</v>
      </c>
      <c r="BU3305" t="s">
        <v>3981</v>
      </c>
      <c r="BV3305" t="s">
        <v>60</v>
      </c>
      <c r="BW3305" t="s">
        <v>3980</v>
      </c>
    </row>
    <row r="3306" spans="1:75" x14ac:dyDescent="0.2">
      <c r="A3306" t="s">
        <v>3985</v>
      </c>
      <c r="G3306" t="s">
        <v>3766</v>
      </c>
      <c r="H3306" t="s">
        <v>3767</v>
      </c>
      <c r="M3306">
        <v>8.1999999999999993</v>
      </c>
      <c r="Q3306">
        <v>8.8000000000000007</v>
      </c>
      <c r="U3306">
        <v>9</v>
      </c>
      <c r="Y3306">
        <v>11</v>
      </c>
      <c r="AC3306">
        <v>11.2</v>
      </c>
      <c r="AF3306">
        <v>17</v>
      </c>
      <c r="AG3306">
        <v>10</v>
      </c>
      <c r="AJ3306">
        <v>16.5</v>
      </c>
      <c r="AW3306">
        <v>10.4</v>
      </c>
      <c r="AY3306">
        <v>7.8</v>
      </c>
      <c r="AZ3306">
        <v>7.8</v>
      </c>
      <c r="BA3306">
        <v>11</v>
      </c>
      <c r="BB3306">
        <v>8.1</v>
      </c>
      <c r="BC3306">
        <v>8.4</v>
      </c>
      <c r="BD3306">
        <v>8.4</v>
      </c>
      <c r="BE3306">
        <v>14.5</v>
      </c>
      <c r="BF3306">
        <v>8.5</v>
      </c>
      <c r="BG3306">
        <v>7.2</v>
      </c>
      <c r="BH3306">
        <v>8.5</v>
      </c>
      <c r="BJ3306">
        <v>31.3</v>
      </c>
      <c r="BQ3306" t="s">
        <v>3986</v>
      </c>
      <c r="BR3306" t="s">
        <v>67</v>
      </c>
      <c r="BS3306" s="1">
        <v>44966</v>
      </c>
      <c r="BT3306" t="s">
        <v>3980</v>
      </c>
      <c r="BU3306" t="s">
        <v>3981</v>
      </c>
    </row>
    <row r="3307" spans="1:75" x14ac:dyDescent="0.2">
      <c r="A3307" t="s">
        <v>3987</v>
      </c>
      <c r="G3307" t="s">
        <v>3766</v>
      </c>
      <c r="H3307" t="s">
        <v>3767</v>
      </c>
      <c r="M3307">
        <v>6.7</v>
      </c>
      <c r="P3307">
        <v>7.8</v>
      </c>
      <c r="T3307">
        <v>11.8</v>
      </c>
      <c r="X3307">
        <v>14</v>
      </c>
      <c r="Y3307">
        <v>10.3</v>
      </c>
      <c r="AB3307">
        <v>16</v>
      </c>
      <c r="AC3307">
        <v>12.2</v>
      </c>
      <c r="AF3307">
        <v>17.8</v>
      </c>
      <c r="AG3307">
        <v>9.6</v>
      </c>
      <c r="AJ3307">
        <v>17.8</v>
      </c>
      <c r="BJ3307">
        <v>31.5</v>
      </c>
      <c r="BQ3307" t="s">
        <v>3988</v>
      </c>
      <c r="BR3307" t="s">
        <v>67</v>
      </c>
      <c r="BS3307" s="1">
        <v>44966</v>
      </c>
      <c r="BT3307" t="s">
        <v>3980</v>
      </c>
      <c r="BU3307" t="s">
        <v>3981</v>
      </c>
    </row>
    <row r="3308" spans="1:75" x14ac:dyDescent="0.2">
      <c r="A3308" t="s">
        <v>3989</v>
      </c>
      <c r="G3308" t="s">
        <v>3766</v>
      </c>
      <c r="H3308" t="s">
        <v>3767</v>
      </c>
      <c r="BA3308">
        <v>10.3</v>
      </c>
      <c r="BB3308">
        <v>7.1</v>
      </c>
      <c r="BC3308">
        <v>7.8</v>
      </c>
      <c r="BD3308">
        <v>7.8</v>
      </c>
      <c r="BE3308">
        <v>13.3</v>
      </c>
      <c r="BF3308">
        <v>8</v>
      </c>
      <c r="BG3308">
        <v>8</v>
      </c>
      <c r="BH3308">
        <v>8</v>
      </c>
      <c r="BR3308" t="s">
        <v>67</v>
      </c>
      <c r="BS3308" s="1">
        <v>44966</v>
      </c>
      <c r="BT3308" t="s">
        <v>3980</v>
      </c>
      <c r="BU3308" t="s">
        <v>3981</v>
      </c>
    </row>
    <row r="3309" spans="1:75" x14ac:dyDescent="0.2">
      <c r="A3309" t="s">
        <v>3990</v>
      </c>
      <c r="G3309" t="s">
        <v>3766</v>
      </c>
      <c r="H3309" t="s">
        <v>3767</v>
      </c>
      <c r="AS3309">
        <v>8.1999999999999993</v>
      </c>
      <c r="AV3309">
        <v>8.1</v>
      </c>
      <c r="AW3309">
        <v>10.5</v>
      </c>
      <c r="AX3309">
        <v>8</v>
      </c>
      <c r="AY3309">
        <v>8.1</v>
      </c>
      <c r="AZ3309">
        <v>8.1</v>
      </c>
      <c r="BA3309">
        <v>10.6</v>
      </c>
      <c r="BB3309">
        <v>8.1999999999999993</v>
      </c>
      <c r="BC3309">
        <v>8.5</v>
      </c>
      <c r="BD3309">
        <v>8.5</v>
      </c>
      <c r="BE3309">
        <v>14.3</v>
      </c>
      <c r="BF3309">
        <v>8.4</v>
      </c>
      <c r="BG3309">
        <v>7.9</v>
      </c>
      <c r="BH3309">
        <v>8.4</v>
      </c>
      <c r="BQ3309" t="s">
        <v>3991</v>
      </c>
      <c r="BR3309" t="s">
        <v>67</v>
      </c>
      <c r="BS3309" s="1">
        <v>44966</v>
      </c>
      <c r="BT3309" t="s">
        <v>3980</v>
      </c>
      <c r="BU3309" t="s">
        <v>3981</v>
      </c>
    </row>
    <row r="3310" spans="1:75" x14ac:dyDescent="0.2">
      <c r="A3310" t="s">
        <v>3992</v>
      </c>
      <c r="G3310" t="s">
        <v>3766</v>
      </c>
      <c r="H3310" t="s">
        <v>3767</v>
      </c>
      <c r="AK3310">
        <v>7.6</v>
      </c>
      <c r="AN3310">
        <v>5.2</v>
      </c>
      <c r="AS3310">
        <v>8.1999999999999993</v>
      </c>
      <c r="AV3310">
        <v>7.5</v>
      </c>
      <c r="AW3310">
        <v>9.5</v>
      </c>
      <c r="AX3310">
        <v>7.6</v>
      </c>
      <c r="AY3310">
        <v>7.9</v>
      </c>
      <c r="AZ3310">
        <v>7.9</v>
      </c>
      <c r="BA3310">
        <v>10.9</v>
      </c>
      <c r="BB3310">
        <v>8.6999999999999993</v>
      </c>
      <c r="BC3310">
        <v>8.3000000000000007</v>
      </c>
      <c r="BD3310">
        <v>8.6999999999999993</v>
      </c>
      <c r="BE3310">
        <v>13.9</v>
      </c>
      <c r="BF3310">
        <v>8.4</v>
      </c>
      <c r="BG3310">
        <v>7.4</v>
      </c>
      <c r="BH3310">
        <v>8.4</v>
      </c>
      <c r="BR3310" t="s">
        <v>67</v>
      </c>
      <c r="BS3310" s="1">
        <v>44966</v>
      </c>
      <c r="BT3310" t="s">
        <v>3980</v>
      </c>
      <c r="BU3310" t="s">
        <v>3981</v>
      </c>
    </row>
    <row r="3311" spans="1:75" x14ac:dyDescent="0.2">
      <c r="A3311" t="s">
        <v>3993</v>
      </c>
      <c r="G3311" t="s">
        <v>3766</v>
      </c>
      <c r="H3311" t="s">
        <v>3768</v>
      </c>
      <c r="M3311">
        <v>12</v>
      </c>
      <c r="P3311">
        <v>12.2</v>
      </c>
      <c r="Q3311">
        <v>13.2</v>
      </c>
      <c r="T3311">
        <v>17</v>
      </c>
      <c r="U3311">
        <v>14.2</v>
      </c>
      <c r="X3311">
        <v>20.100000000000001</v>
      </c>
      <c r="Y3311">
        <v>17</v>
      </c>
      <c r="AB3311">
        <v>24</v>
      </c>
      <c r="AC3311">
        <v>17.5</v>
      </c>
      <c r="AF3311">
        <v>25.4</v>
      </c>
      <c r="AG3311">
        <v>13</v>
      </c>
      <c r="AJ3311">
        <v>25.7</v>
      </c>
      <c r="BI3311">
        <v>46</v>
      </c>
      <c r="BQ3311" t="s">
        <v>3995</v>
      </c>
      <c r="BR3311" t="s">
        <v>67</v>
      </c>
      <c r="BS3311" s="1">
        <v>44966</v>
      </c>
      <c r="BT3311" t="s">
        <v>3980</v>
      </c>
      <c r="BU3311" t="s">
        <v>3981</v>
      </c>
      <c r="BV3311" t="s">
        <v>60</v>
      </c>
      <c r="BW3311" t="s">
        <v>3980</v>
      </c>
    </row>
    <row r="3312" spans="1:75" x14ac:dyDescent="0.2">
      <c r="A3312" t="s">
        <v>3994</v>
      </c>
      <c r="G3312" t="s">
        <v>3766</v>
      </c>
      <c r="H3312" t="s">
        <v>3768</v>
      </c>
      <c r="U3312">
        <v>12.9</v>
      </c>
      <c r="X3312">
        <v>17.899999999999999</v>
      </c>
      <c r="Y3312">
        <v>15.7</v>
      </c>
      <c r="AB3312">
        <v>19.8</v>
      </c>
      <c r="AC3312">
        <v>15.8</v>
      </c>
      <c r="AF3312">
        <v>22.1</v>
      </c>
      <c r="AG3312">
        <v>13.5</v>
      </c>
      <c r="AJ3312">
        <v>23.5</v>
      </c>
      <c r="BI3312">
        <v>43.9</v>
      </c>
      <c r="BR3312" t="s">
        <v>67</v>
      </c>
      <c r="BS3312" s="1">
        <v>44966</v>
      </c>
      <c r="BT3312" t="s">
        <v>3980</v>
      </c>
      <c r="BU3312" t="s">
        <v>3981</v>
      </c>
    </row>
    <row r="3313" spans="1:75" x14ac:dyDescent="0.2">
      <c r="A3313" t="s">
        <v>3996</v>
      </c>
      <c r="G3313" t="s">
        <v>3766</v>
      </c>
      <c r="H3313" t="s">
        <v>3768</v>
      </c>
      <c r="AK3313">
        <v>11</v>
      </c>
      <c r="AN3313">
        <v>9.1</v>
      </c>
      <c r="AO3313">
        <v>11.8</v>
      </c>
      <c r="AR3313">
        <v>10.8</v>
      </c>
      <c r="AS3313">
        <v>13</v>
      </c>
      <c r="AV3313">
        <v>11.9</v>
      </c>
      <c r="AW3313">
        <v>17.5</v>
      </c>
      <c r="AX3313">
        <v>14.5</v>
      </c>
      <c r="AY3313">
        <v>14.4</v>
      </c>
      <c r="AZ3313">
        <v>14.5</v>
      </c>
      <c r="BA3313">
        <v>19.5</v>
      </c>
      <c r="BB3313">
        <v>15</v>
      </c>
      <c r="BC3313">
        <v>14.3</v>
      </c>
      <c r="BD3313">
        <v>15</v>
      </c>
      <c r="BE3313">
        <v>11.4</v>
      </c>
      <c r="BF3313">
        <v>13</v>
      </c>
      <c r="BG3313">
        <v>12</v>
      </c>
      <c r="BH3313">
        <v>13</v>
      </c>
      <c r="BJ3313">
        <v>57</v>
      </c>
      <c r="BQ3313" t="s">
        <v>3982</v>
      </c>
      <c r="BR3313" t="s">
        <v>67</v>
      </c>
      <c r="BS3313" s="1">
        <v>44966</v>
      </c>
      <c r="BT3313" t="s">
        <v>3980</v>
      </c>
      <c r="BU3313" t="s">
        <v>3981</v>
      </c>
    </row>
    <row r="3314" spans="1:75" x14ac:dyDescent="0.2">
      <c r="A3314" t="s">
        <v>3970</v>
      </c>
      <c r="B3314" t="s">
        <v>63</v>
      </c>
      <c r="G3314" t="s">
        <v>338</v>
      </c>
      <c r="H3314" t="s">
        <v>3764</v>
      </c>
      <c r="M3314">
        <v>14.4</v>
      </c>
      <c r="P3314">
        <v>21</v>
      </c>
      <c r="Q3314">
        <v>15</v>
      </c>
      <c r="T3314">
        <v>24.1</v>
      </c>
      <c r="U3314">
        <v>15</v>
      </c>
      <c r="X3314">
        <v>24.4</v>
      </c>
      <c r="Y3314">
        <v>18.7</v>
      </c>
      <c r="AB3314">
        <v>26.2</v>
      </c>
      <c r="AK3314">
        <v>13.8</v>
      </c>
      <c r="AN3314">
        <v>12.5</v>
      </c>
      <c r="AO3314">
        <v>15.6</v>
      </c>
      <c r="AR3314">
        <v>14</v>
      </c>
      <c r="AS3314">
        <v>16</v>
      </c>
      <c r="AV3314">
        <v>14.4</v>
      </c>
      <c r="AW3314">
        <v>16.600000000000001</v>
      </c>
      <c r="AZ3314">
        <v>14.2</v>
      </c>
      <c r="BA3314">
        <v>20</v>
      </c>
      <c r="BD3314">
        <v>15.8</v>
      </c>
      <c r="BE3314">
        <v>25.1</v>
      </c>
      <c r="BH3314">
        <v>13.9</v>
      </c>
      <c r="BJ3314">
        <v>63.1</v>
      </c>
      <c r="BR3314" t="s">
        <v>67</v>
      </c>
      <c r="BS3314" s="1">
        <v>44966</v>
      </c>
      <c r="BT3314" t="s">
        <v>3980</v>
      </c>
      <c r="BU3314" t="s">
        <v>3981</v>
      </c>
      <c r="BV3314" t="s">
        <v>60</v>
      </c>
      <c r="BW3314" t="s">
        <v>3980</v>
      </c>
    </row>
    <row r="3315" spans="1:75" x14ac:dyDescent="0.2">
      <c r="A3315" t="s">
        <v>3997</v>
      </c>
      <c r="B3315" t="s">
        <v>63</v>
      </c>
      <c r="G3315" t="s">
        <v>1396</v>
      </c>
      <c r="H3315" t="s">
        <v>971</v>
      </c>
      <c r="M3315">
        <v>11</v>
      </c>
      <c r="P3315">
        <v>18.899999999999999</v>
      </c>
      <c r="Q3315">
        <v>11.6</v>
      </c>
      <c r="T3315">
        <v>23</v>
      </c>
      <c r="U3315">
        <v>12.6</v>
      </c>
      <c r="X3315">
        <v>24</v>
      </c>
      <c r="Y3315">
        <v>15.6</v>
      </c>
      <c r="AB3315">
        <v>22.2</v>
      </c>
      <c r="AC3315">
        <v>18.7</v>
      </c>
      <c r="AF3315">
        <v>28.2</v>
      </c>
      <c r="AG3315">
        <v>19</v>
      </c>
      <c r="AJ3315">
        <v>32.1</v>
      </c>
      <c r="BI3315">
        <v>70.900000000000006</v>
      </c>
      <c r="BR3315" t="s">
        <v>67</v>
      </c>
      <c r="BS3315" s="1">
        <v>44966</v>
      </c>
      <c r="BT3315" t="s">
        <v>3980</v>
      </c>
      <c r="BU3315" t="s">
        <v>3981</v>
      </c>
      <c r="BV3315" t="s">
        <v>60</v>
      </c>
      <c r="BW3315" t="s">
        <v>3980</v>
      </c>
    </row>
    <row r="3316" spans="1:75" x14ac:dyDescent="0.2">
      <c r="A3316" t="s">
        <v>3998</v>
      </c>
      <c r="G3316" t="s">
        <v>1396</v>
      </c>
      <c r="H3316" t="s">
        <v>971</v>
      </c>
      <c r="U3316">
        <v>12.7</v>
      </c>
      <c r="X3316">
        <v>27.6</v>
      </c>
      <c r="Y3316">
        <v>15.5</v>
      </c>
      <c r="AB3316">
        <v>25</v>
      </c>
      <c r="AC3316">
        <v>18</v>
      </c>
      <c r="AF3316">
        <v>31.1</v>
      </c>
      <c r="AG3316">
        <v>19</v>
      </c>
      <c r="AJ3316">
        <v>36.299999999999997</v>
      </c>
      <c r="BI3316">
        <v>72.3</v>
      </c>
      <c r="BQ3316" t="s">
        <v>4000</v>
      </c>
      <c r="BR3316" t="s">
        <v>67</v>
      </c>
      <c r="BS3316" s="1">
        <v>44966</v>
      </c>
      <c r="BT3316" t="s">
        <v>3980</v>
      </c>
      <c r="BU3316" t="s">
        <v>3981</v>
      </c>
      <c r="BV3316" t="s">
        <v>60</v>
      </c>
      <c r="BW3316" t="s">
        <v>3980</v>
      </c>
    </row>
    <row r="3317" spans="1:75" x14ac:dyDescent="0.2">
      <c r="A3317" t="s">
        <v>3999</v>
      </c>
      <c r="B3317" t="s">
        <v>63</v>
      </c>
      <c r="G3317" t="s">
        <v>1396</v>
      </c>
      <c r="H3317" t="s">
        <v>971</v>
      </c>
      <c r="Q3317">
        <v>11</v>
      </c>
      <c r="T3317">
        <v>23.4</v>
      </c>
      <c r="U3317">
        <v>11.8</v>
      </c>
      <c r="Y3317">
        <v>14.5</v>
      </c>
      <c r="AB3317">
        <v>22.3</v>
      </c>
      <c r="AC3317">
        <v>17.8</v>
      </c>
      <c r="AF3317">
        <v>28.5</v>
      </c>
      <c r="AG3317">
        <v>19.5</v>
      </c>
      <c r="AJ3317">
        <v>32.4</v>
      </c>
      <c r="AK3317">
        <v>14.4</v>
      </c>
      <c r="AN3317">
        <v>11.3</v>
      </c>
      <c r="AO3317">
        <v>16</v>
      </c>
      <c r="AR3317">
        <v>14</v>
      </c>
      <c r="AS3317">
        <v>17.3</v>
      </c>
      <c r="AV3317">
        <v>16.2</v>
      </c>
      <c r="AW3317">
        <v>19.600000000000001</v>
      </c>
      <c r="AX3317">
        <v>15.3</v>
      </c>
      <c r="AY3317">
        <v>13.3</v>
      </c>
      <c r="AZ3317">
        <v>15.3</v>
      </c>
      <c r="BA3317">
        <v>24</v>
      </c>
      <c r="BB3317">
        <v>17.600000000000001</v>
      </c>
      <c r="BC3317">
        <v>15.3</v>
      </c>
      <c r="BD3317">
        <v>17.600000000000001</v>
      </c>
      <c r="BE3317">
        <v>31</v>
      </c>
      <c r="BF3317">
        <v>19.7</v>
      </c>
      <c r="BG3317">
        <v>16.2</v>
      </c>
      <c r="BH3317">
        <v>19.7</v>
      </c>
      <c r="BI3317">
        <v>71</v>
      </c>
      <c r="BQ3317" t="s">
        <v>4001</v>
      </c>
      <c r="BR3317" t="s">
        <v>67</v>
      </c>
      <c r="BS3317" s="1">
        <v>44966</v>
      </c>
      <c r="BT3317" t="s">
        <v>3980</v>
      </c>
      <c r="BU3317" t="s">
        <v>3981</v>
      </c>
    </row>
    <row r="3318" spans="1:75" x14ac:dyDescent="0.2">
      <c r="A3318" t="s">
        <v>4002</v>
      </c>
      <c r="B3318" t="s">
        <v>63</v>
      </c>
      <c r="G3318" t="s">
        <v>1396</v>
      </c>
      <c r="H3318" t="s">
        <v>971</v>
      </c>
      <c r="AO3318">
        <v>16</v>
      </c>
      <c r="AR3318">
        <v>14.5</v>
      </c>
      <c r="AX3318">
        <v>15.6</v>
      </c>
      <c r="AZ3318">
        <v>15.6</v>
      </c>
      <c r="BA3318">
        <v>27.9</v>
      </c>
      <c r="BB3318">
        <v>18.8</v>
      </c>
      <c r="BC3318">
        <v>17.3</v>
      </c>
      <c r="BD3318">
        <v>18.8</v>
      </c>
      <c r="BE3318">
        <v>32.5</v>
      </c>
      <c r="BF3318">
        <v>19.600000000000001</v>
      </c>
      <c r="BG3318">
        <v>17</v>
      </c>
      <c r="BH3318">
        <v>19.600000000000001</v>
      </c>
      <c r="BJ3318">
        <v>72.599999999999994</v>
      </c>
      <c r="BQ3318" t="s">
        <v>4003</v>
      </c>
      <c r="BR3318" t="s">
        <v>67</v>
      </c>
      <c r="BS3318" s="1">
        <v>44966</v>
      </c>
      <c r="BT3318" t="s">
        <v>3980</v>
      </c>
      <c r="BU3318" t="s">
        <v>3981</v>
      </c>
    </row>
    <row r="3319" spans="1:75" x14ac:dyDescent="0.2">
      <c r="A3319" t="s">
        <v>3978</v>
      </c>
      <c r="G3319" t="s">
        <v>1396</v>
      </c>
      <c r="H3319" t="s">
        <v>1698</v>
      </c>
      <c r="M3319">
        <v>10</v>
      </c>
      <c r="P3319">
        <v>18</v>
      </c>
      <c r="Q3319">
        <v>11</v>
      </c>
      <c r="T3319">
        <v>21</v>
      </c>
      <c r="U3319">
        <v>11.9</v>
      </c>
      <c r="X3319">
        <v>23.4</v>
      </c>
      <c r="Y3319">
        <v>14.5</v>
      </c>
      <c r="AB3319">
        <v>22</v>
      </c>
      <c r="AC3319">
        <v>16.3</v>
      </c>
      <c r="AF3319">
        <v>27.5</v>
      </c>
      <c r="AG3319">
        <v>17.5</v>
      </c>
      <c r="AJ3319">
        <v>32.5</v>
      </c>
      <c r="BQ3319" t="s">
        <v>4004</v>
      </c>
      <c r="BR3319" t="s">
        <v>67</v>
      </c>
      <c r="BS3319" s="1">
        <v>44966</v>
      </c>
      <c r="BT3319" t="s">
        <v>3980</v>
      </c>
      <c r="BU3319" t="s">
        <v>3981</v>
      </c>
    </row>
    <row r="3320" spans="1:75" x14ac:dyDescent="0.2">
      <c r="A3320" t="s">
        <v>4005</v>
      </c>
      <c r="B3320" t="s">
        <v>63</v>
      </c>
      <c r="G3320" t="s">
        <v>1396</v>
      </c>
      <c r="H3320" t="s">
        <v>1698</v>
      </c>
      <c r="AK3320">
        <v>13.5</v>
      </c>
      <c r="AN3320">
        <v>11.4</v>
      </c>
      <c r="AO3320">
        <v>15.2</v>
      </c>
      <c r="AR3320">
        <v>11.8</v>
      </c>
      <c r="AS3320">
        <v>18</v>
      </c>
      <c r="AV3320">
        <v>15.3</v>
      </c>
      <c r="AW3320">
        <v>21.7</v>
      </c>
      <c r="AX3320">
        <v>15</v>
      </c>
      <c r="AY3320">
        <v>12.3</v>
      </c>
      <c r="AZ3320">
        <v>15</v>
      </c>
      <c r="BA3320">
        <v>23.2</v>
      </c>
      <c r="BB3320">
        <v>15.7</v>
      </c>
      <c r="BC3320">
        <v>14.9</v>
      </c>
      <c r="BD3320">
        <v>15.7</v>
      </c>
      <c r="BF3320">
        <v>17.2</v>
      </c>
      <c r="BH3320">
        <v>17.2</v>
      </c>
      <c r="BR3320" t="s">
        <v>67</v>
      </c>
      <c r="BS3320" s="1">
        <v>44966</v>
      </c>
      <c r="BT3320" t="s">
        <v>3980</v>
      </c>
      <c r="BU3320" t="s">
        <v>3981</v>
      </c>
    </row>
    <row r="3321" spans="1:75" x14ac:dyDescent="0.2">
      <c r="A3321" t="s">
        <v>4006</v>
      </c>
      <c r="G3321" t="s">
        <v>1396</v>
      </c>
      <c r="H3321" t="s">
        <v>3780</v>
      </c>
      <c r="AO3321">
        <v>14.8</v>
      </c>
      <c r="AR3321">
        <v>11.8</v>
      </c>
      <c r="AX3321">
        <v>13.5</v>
      </c>
      <c r="AZ3321">
        <v>13.5</v>
      </c>
      <c r="BB3321">
        <v>14</v>
      </c>
      <c r="BD3321">
        <v>14</v>
      </c>
      <c r="BE3321">
        <v>25.1</v>
      </c>
      <c r="BF3321">
        <v>14.2</v>
      </c>
      <c r="BG3321">
        <v>13.2</v>
      </c>
      <c r="BH3321">
        <v>14.2</v>
      </c>
      <c r="BR3321" t="s">
        <v>67</v>
      </c>
      <c r="BS3321" s="1">
        <v>44966</v>
      </c>
      <c r="BT3321" t="s">
        <v>3980</v>
      </c>
      <c r="BU3321" t="s">
        <v>3981</v>
      </c>
    </row>
    <row r="3322" spans="1:75" x14ac:dyDescent="0.2">
      <c r="A3322" t="s">
        <v>4007</v>
      </c>
      <c r="G3322" t="s">
        <v>1396</v>
      </c>
      <c r="H3322" t="s">
        <v>3780</v>
      </c>
      <c r="AK3322">
        <v>13</v>
      </c>
      <c r="AN3322">
        <v>10.1</v>
      </c>
      <c r="AS3322">
        <v>15</v>
      </c>
      <c r="AV3322">
        <v>12</v>
      </c>
      <c r="AW3322">
        <v>17.5</v>
      </c>
      <c r="AX3322">
        <v>13.5</v>
      </c>
      <c r="AY3322">
        <v>11</v>
      </c>
      <c r="AZ3322">
        <v>13.5</v>
      </c>
      <c r="BA3322">
        <v>23.8</v>
      </c>
      <c r="BB3322">
        <v>14.1</v>
      </c>
      <c r="BD3322">
        <v>14.1</v>
      </c>
      <c r="BE3322">
        <v>26.2</v>
      </c>
      <c r="BF3322">
        <v>14.3</v>
      </c>
      <c r="BG3322">
        <v>12</v>
      </c>
      <c r="BH3322">
        <v>14.3</v>
      </c>
      <c r="BQ3322" t="s">
        <v>4009</v>
      </c>
      <c r="BR3322" t="s">
        <v>67</v>
      </c>
      <c r="BS3322" s="1">
        <v>44966</v>
      </c>
      <c r="BT3322" t="s">
        <v>3980</v>
      </c>
      <c r="BU3322" t="s">
        <v>3981</v>
      </c>
    </row>
    <row r="3323" spans="1:75" x14ac:dyDescent="0.2">
      <c r="A3323" t="s">
        <v>4008</v>
      </c>
      <c r="G3323" t="s">
        <v>1396</v>
      </c>
      <c r="H3323" t="s">
        <v>3780</v>
      </c>
      <c r="AK3323">
        <v>14.9</v>
      </c>
      <c r="AN3323">
        <v>10.199999999999999</v>
      </c>
      <c r="BR3323" t="s">
        <v>67</v>
      </c>
      <c r="BS3323" s="1">
        <v>44966</v>
      </c>
      <c r="BT3323" t="s">
        <v>3980</v>
      </c>
      <c r="BU3323" t="s">
        <v>3981</v>
      </c>
    </row>
    <row r="3324" spans="1:75" x14ac:dyDescent="0.2">
      <c r="A3324" t="s">
        <v>4010</v>
      </c>
      <c r="B3324" t="s">
        <v>63</v>
      </c>
      <c r="G3324" s="15" t="s">
        <v>1396</v>
      </c>
      <c r="H3324" t="s">
        <v>4011</v>
      </c>
      <c r="AK3324">
        <v>19.3</v>
      </c>
      <c r="AN3324">
        <v>14.2</v>
      </c>
      <c r="AO3324">
        <v>19.5</v>
      </c>
      <c r="AR3324">
        <v>15.6</v>
      </c>
      <c r="BR3324" t="s">
        <v>67</v>
      </c>
      <c r="BS3324" s="1">
        <v>44966</v>
      </c>
      <c r="BT3324" t="s">
        <v>3980</v>
      </c>
      <c r="BU3324" t="s">
        <v>3981</v>
      </c>
      <c r="BV3324" t="s">
        <v>60</v>
      </c>
      <c r="BW3324" t="s">
        <v>3980</v>
      </c>
    </row>
    <row r="3325" spans="1:75" x14ac:dyDescent="0.2">
      <c r="A3325" t="s">
        <v>4012</v>
      </c>
      <c r="B3325" t="s">
        <v>63</v>
      </c>
      <c r="G3325" t="s">
        <v>1396</v>
      </c>
      <c r="H3325" t="s">
        <v>110</v>
      </c>
      <c r="U3325">
        <v>11.5</v>
      </c>
      <c r="X3325">
        <v>15.3</v>
      </c>
      <c r="Y3325">
        <v>13</v>
      </c>
      <c r="AB3325">
        <v>18.5</v>
      </c>
      <c r="AC3325">
        <v>14.1</v>
      </c>
      <c r="AF3325">
        <v>20.5</v>
      </c>
      <c r="AG3325">
        <v>11.1</v>
      </c>
      <c r="AJ3325">
        <v>19.600000000000001</v>
      </c>
      <c r="BQ3325" t="s">
        <v>4013</v>
      </c>
      <c r="BR3325" t="s">
        <v>67</v>
      </c>
      <c r="BS3325" s="1">
        <v>44966</v>
      </c>
      <c r="BT3325" t="s">
        <v>3980</v>
      </c>
      <c r="BU3325" t="s">
        <v>3981</v>
      </c>
      <c r="BV3325" t="s">
        <v>60</v>
      </c>
      <c r="BW3325" t="s">
        <v>3980</v>
      </c>
    </row>
    <row r="3326" spans="1:75" x14ac:dyDescent="0.2">
      <c r="A3326" t="s">
        <v>3975</v>
      </c>
      <c r="G3326" t="s">
        <v>3757</v>
      </c>
      <c r="H3326" t="s">
        <v>3760</v>
      </c>
      <c r="AK3326">
        <v>16</v>
      </c>
      <c r="AN3326">
        <v>11</v>
      </c>
      <c r="AO3326">
        <v>16.5</v>
      </c>
      <c r="AR3326">
        <v>13</v>
      </c>
      <c r="AS3326">
        <v>17.2</v>
      </c>
      <c r="AV3326">
        <v>15</v>
      </c>
      <c r="AW3326">
        <v>18.2</v>
      </c>
      <c r="AX3326">
        <v>15.2</v>
      </c>
      <c r="AY3326">
        <v>14.5</v>
      </c>
      <c r="AZ3326">
        <v>15.2</v>
      </c>
      <c r="BA3326">
        <v>19</v>
      </c>
      <c r="BB3326">
        <v>15</v>
      </c>
      <c r="BD3326">
        <v>15</v>
      </c>
      <c r="BE3326">
        <v>22.5</v>
      </c>
      <c r="BF3326">
        <v>13.3</v>
      </c>
      <c r="BG3326">
        <v>12</v>
      </c>
      <c r="BH3326">
        <v>13.3</v>
      </c>
      <c r="BQ3326" t="s">
        <v>4014</v>
      </c>
      <c r="BR3326" t="s">
        <v>67</v>
      </c>
      <c r="BS3326" s="1">
        <v>44966</v>
      </c>
      <c r="BT3326" t="s">
        <v>3980</v>
      </c>
      <c r="BU3326" t="s">
        <v>3981</v>
      </c>
    </row>
    <row r="3327" spans="1:75" x14ac:dyDescent="0.2">
      <c r="A3327" t="s">
        <v>4015</v>
      </c>
      <c r="B3327" t="s">
        <v>63</v>
      </c>
      <c r="G3327" t="s">
        <v>3758</v>
      </c>
      <c r="H3327" t="s">
        <v>3759</v>
      </c>
      <c r="M3327">
        <v>10.4</v>
      </c>
      <c r="P3327">
        <v>16.7</v>
      </c>
      <c r="Q3327">
        <v>12.3</v>
      </c>
      <c r="T3327">
        <v>13.7</v>
      </c>
      <c r="U3327">
        <v>13.8</v>
      </c>
      <c r="X3327">
        <v>23.7</v>
      </c>
      <c r="Y3327">
        <v>17.8</v>
      </c>
      <c r="AB3327">
        <v>23.9</v>
      </c>
      <c r="AC3327">
        <v>18</v>
      </c>
      <c r="AF3327">
        <v>27</v>
      </c>
      <c r="AG3327">
        <v>17</v>
      </c>
      <c r="AJ3327">
        <v>28</v>
      </c>
      <c r="AK3327">
        <v>13.6</v>
      </c>
      <c r="AN3327">
        <v>9.1999999999999993</v>
      </c>
      <c r="AO3327">
        <v>13.7</v>
      </c>
      <c r="AR3327">
        <v>11.5</v>
      </c>
      <c r="AS3327">
        <v>17.8</v>
      </c>
      <c r="AV3327">
        <v>13.5</v>
      </c>
      <c r="AW3327">
        <v>16.7</v>
      </c>
      <c r="AX3327">
        <v>15</v>
      </c>
      <c r="AY3327">
        <v>13.5</v>
      </c>
      <c r="AZ3327">
        <v>15</v>
      </c>
      <c r="BA3327">
        <v>20</v>
      </c>
      <c r="BB3327">
        <v>15</v>
      </c>
      <c r="BC3327">
        <v>13</v>
      </c>
      <c r="BD3327">
        <v>15</v>
      </c>
      <c r="BE3327">
        <v>23.5</v>
      </c>
      <c r="BF3327">
        <v>16</v>
      </c>
      <c r="BG3327">
        <v>13.3</v>
      </c>
      <c r="BH3327">
        <v>16</v>
      </c>
      <c r="BQ3327" t="s">
        <v>4016</v>
      </c>
      <c r="BR3327" t="s">
        <v>67</v>
      </c>
      <c r="BS3327" s="1">
        <v>44966</v>
      </c>
      <c r="BT3327" t="s">
        <v>3980</v>
      </c>
      <c r="BU3327" t="s">
        <v>3981</v>
      </c>
      <c r="BV3327" t="s">
        <v>60</v>
      </c>
      <c r="BW3327" t="s">
        <v>3980</v>
      </c>
    </row>
    <row r="3328" spans="1:75" x14ac:dyDescent="0.2">
      <c r="A3328" t="s">
        <v>4017</v>
      </c>
      <c r="E3328" s="21"/>
      <c r="F3328" s="21"/>
      <c r="G3328" t="s">
        <v>3754</v>
      </c>
      <c r="H3328" t="s">
        <v>3755</v>
      </c>
      <c r="M3328">
        <v>16</v>
      </c>
      <c r="P3328">
        <v>26</v>
      </c>
      <c r="Q3328">
        <v>17</v>
      </c>
      <c r="T3328">
        <v>29.5</v>
      </c>
      <c r="U3328">
        <v>18</v>
      </c>
      <c r="X3328">
        <v>32</v>
      </c>
      <c r="Y3328">
        <v>26</v>
      </c>
      <c r="AB3328">
        <v>36</v>
      </c>
      <c r="AC3328">
        <v>27</v>
      </c>
      <c r="AF3328">
        <v>39</v>
      </c>
      <c r="AG3328">
        <v>21</v>
      </c>
      <c r="AJ3328">
        <v>25</v>
      </c>
      <c r="BQ3328" t="s">
        <v>4026</v>
      </c>
      <c r="BR3328" t="s">
        <v>67</v>
      </c>
      <c r="BS3328" s="1">
        <v>44966</v>
      </c>
      <c r="BT3328" t="s">
        <v>3980</v>
      </c>
      <c r="BU3328" t="s">
        <v>3981</v>
      </c>
    </row>
    <row r="3329" spans="1:75" x14ac:dyDescent="0.2">
      <c r="A3329" t="s">
        <v>4018</v>
      </c>
      <c r="B3329" t="s">
        <v>63</v>
      </c>
      <c r="E3329" s="21"/>
      <c r="F3329" s="21"/>
      <c r="G3329" t="s">
        <v>3754</v>
      </c>
      <c r="H3329" t="s">
        <v>3755</v>
      </c>
      <c r="M3329">
        <v>18</v>
      </c>
      <c r="P3329">
        <v>25</v>
      </c>
      <c r="Q3329">
        <v>20.5</v>
      </c>
      <c r="T3329">
        <v>27.2</v>
      </c>
      <c r="AC3329">
        <v>26</v>
      </c>
      <c r="AF3329">
        <v>36</v>
      </c>
      <c r="AG3329">
        <v>21</v>
      </c>
      <c r="AJ3329">
        <v>34.5</v>
      </c>
      <c r="BQ3329" t="s">
        <v>4027</v>
      </c>
      <c r="BR3329" t="s">
        <v>67</v>
      </c>
      <c r="BS3329" s="1">
        <v>44966</v>
      </c>
      <c r="BT3329" t="s">
        <v>3980</v>
      </c>
      <c r="BU3329" t="s">
        <v>3981</v>
      </c>
    </row>
    <row r="3330" spans="1:75" x14ac:dyDescent="0.2">
      <c r="A3330" t="s">
        <v>4019</v>
      </c>
      <c r="E3330" s="21"/>
      <c r="F3330" s="21"/>
      <c r="G3330" s="42" t="s">
        <v>3754</v>
      </c>
      <c r="H3330" s="42" t="s">
        <v>3755</v>
      </c>
      <c r="Y3330">
        <v>23</v>
      </c>
      <c r="AB3330">
        <v>31.5</v>
      </c>
      <c r="AC3330">
        <v>23.5</v>
      </c>
      <c r="AF3330">
        <v>32.5</v>
      </c>
      <c r="AG3330">
        <v>17.399999999999999</v>
      </c>
      <c r="AJ3330">
        <v>30</v>
      </c>
      <c r="AK3330">
        <v>20.5</v>
      </c>
      <c r="AN3330">
        <v>12.3</v>
      </c>
      <c r="AO3330">
        <v>20.5</v>
      </c>
      <c r="AR3330">
        <v>16</v>
      </c>
      <c r="AS3330">
        <v>21</v>
      </c>
      <c r="AV3330">
        <v>18</v>
      </c>
      <c r="AW3330">
        <v>22.5</v>
      </c>
      <c r="AX3330">
        <v>17</v>
      </c>
      <c r="AY3330">
        <v>17.8</v>
      </c>
      <c r="AZ3330">
        <v>17.8</v>
      </c>
      <c r="BA3330">
        <v>23</v>
      </c>
      <c r="BB3330">
        <v>17</v>
      </c>
      <c r="BC3330">
        <v>17</v>
      </c>
      <c r="BD3330">
        <v>17</v>
      </c>
      <c r="BE3330">
        <v>26</v>
      </c>
      <c r="BF3330">
        <v>16.3</v>
      </c>
      <c r="BG3330">
        <v>13.4</v>
      </c>
      <c r="BH3330">
        <v>16.3</v>
      </c>
      <c r="BQ3330" t="s">
        <v>4028</v>
      </c>
      <c r="BR3330" s="15" t="s">
        <v>67</v>
      </c>
      <c r="BS3330" s="1">
        <v>44966</v>
      </c>
      <c r="BT3330" t="s">
        <v>3980</v>
      </c>
      <c r="BU3330" t="s">
        <v>3981</v>
      </c>
    </row>
    <row r="3331" spans="1:75" x14ac:dyDescent="0.2">
      <c r="A3331" t="s">
        <v>4020</v>
      </c>
      <c r="E3331" s="21"/>
      <c r="F3331" s="21"/>
      <c r="G3331" s="42" t="s">
        <v>3754</v>
      </c>
      <c r="H3331" s="42" t="s">
        <v>3755</v>
      </c>
      <c r="Q3331">
        <v>17</v>
      </c>
      <c r="T3331">
        <v>25</v>
      </c>
      <c r="AC3331">
        <v>22.8</v>
      </c>
      <c r="AF3331">
        <v>34.1</v>
      </c>
      <c r="AG3331">
        <v>18.100000000000001</v>
      </c>
      <c r="AJ3331">
        <v>31.2</v>
      </c>
      <c r="BQ3331" t="s">
        <v>4029</v>
      </c>
      <c r="BR3331" t="s">
        <v>67</v>
      </c>
      <c r="BS3331" s="1">
        <v>44966</v>
      </c>
      <c r="BT3331" t="s">
        <v>3980</v>
      </c>
      <c r="BU3331" t="s">
        <v>3981</v>
      </c>
    </row>
    <row r="3332" spans="1:75" x14ac:dyDescent="0.2">
      <c r="A3332" t="s">
        <v>3973</v>
      </c>
      <c r="E3332" s="21"/>
      <c r="F3332" s="21"/>
      <c r="G3332" s="42" t="s">
        <v>3754</v>
      </c>
      <c r="H3332" s="42" t="s">
        <v>3755</v>
      </c>
      <c r="Y3332">
        <v>21.5</v>
      </c>
      <c r="AB3332">
        <v>33.200000000000003</v>
      </c>
      <c r="AC3332">
        <v>24.4</v>
      </c>
      <c r="AF3332">
        <v>35</v>
      </c>
      <c r="AK3332">
        <v>19</v>
      </c>
      <c r="AN3332">
        <v>12.6</v>
      </c>
      <c r="AO3332">
        <v>19</v>
      </c>
      <c r="AR3332">
        <v>15</v>
      </c>
      <c r="AS3332">
        <v>20.2</v>
      </c>
      <c r="AV3332">
        <v>17</v>
      </c>
      <c r="AW3332">
        <v>21.8</v>
      </c>
      <c r="AX3332">
        <v>18.2</v>
      </c>
      <c r="AY3332">
        <v>16</v>
      </c>
      <c r="AZ3332">
        <v>18.2</v>
      </c>
      <c r="BA3332">
        <v>23.3</v>
      </c>
      <c r="BB3332">
        <v>17.2</v>
      </c>
      <c r="BC3332">
        <v>15.4</v>
      </c>
      <c r="BD3332">
        <v>17.2</v>
      </c>
      <c r="BE3332">
        <v>29</v>
      </c>
      <c r="BF3332">
        <v>17.5</v>
      </c>
      <c r="BG3332">
        <v>12.5</v>
      </c>
      <c r="BH3332">
        <v>17.5</v>
      </c>
      <c r="BQ3332" t="s">
        <v>4030</v>
      </c>
      <c r="BR3332" t="s">
        <v>67</v>
      </c>
      <c r="BS3332" s="1">
        <v>44966</v>
      </c>
      <c r="BT3332" t="s">
        <v>3980</v>
      </c>
      <c r="BU3332" t="s">
        <v>3981</v>
      </c>
      <c r="BV3332" t="s">
        <v>60</v>
      </c>
      <c r="BW3332" t="s">
        <v>3980</v>
      </c>
    </row>
    <row r="3333" spans="1:75" x14ac:dyDescent="0.2">
      <c r="A3333" t="s">
        <v>4021</v>
      </c>
      <c r="E3333" s="21"/>
      <c r="F3333" s="21"/>
      <c r="G3333" s="42" t="s">
        <v>3754</v>
      </c>
      <c r="H3333" s="42" t="s">
        <v>3755</v>
      </c>
      <c r="M3333">
        <v>18.2</v>
      </c>
      <c r="P3333">
        <v>25.5</v>
      </c>
      <c r="Q3333">
        <v>17.8</v>
      </c>
      <c r="T3333">
        <v>27</v>
      </c>
      <c r="Y3333">
        <v>24.5</v>
      </c>
      <c r="AB3333">
        <v>31.6</v>
      </c>
      <c r="AC3333">
        <v>25.3</v>
      </c>
      <c r="AF3333">
        <v>35.299999999999997</v>
      </c>
      <c r="AG3333">
        <v>19.8</v>
      </c>
      <c r="AJ3333">
        <v>33.4</v>
      </c>
      <c r="BQ3333" t="s">
        <v>4029</v>
      </c>
      <c r="BR3333" t="s">
        <v>67</v>
      </c>
      <c r="BS3333" s="1">
        <v>44966</v>
      </c>
      <c r="BT3333" t="s">
        <v>3980</v>
      </c>
      <c r="BU3333" t="s">
        <v>3981</v>
      </c>
      <c r="BV3333" t="s">
        <v>60</v>
      </c>
      <c r="BW3333" t="s">
        <v>3980</v>
      </c>
    </row>
    <row r="3334" spans="1:75" x14ac:dyDescent="0.2">
      <c r="A3334" t="s">
        <v>3976</v>
      </c>
      <c r="E3334" s="21"/>
      <c r="F3334" s="21"/>
      <c r="G3334" t="s">
        <v>3754</v>
      </c>
      <c r="H3334" t="s">
        <v>3755</v>
      </c>
      <c r="M3334">
        <v>18.100000000000001</v>
      </c>
      <c r="P3334">
        <v>23.8</v>
      </c>
      <c r="Q3334">
        <v>17.3</v>
      </c>
      <c r="T3334">
        <v>26.6</v>
      </c>
      <c r="U3334">
        <v>17</v>
      </c>
      <c r="X3334">
        <v>28</v>
      </c>
      <c r="Y3334">
        <v>22</v>
      </c>
      <c r="AB3334">
        <v>28</v>
      </c>
      <c r="AC3334">
        <v>24</v>
      </c>
      <c r="AF3334">
        <v>32</v>
      </c>
      <c r="AG3334">
        <v>18</v>
      </c>
      <c r="AJ3334">
        <v>29</v>
      </c>
      <c r="BQ3334" t="s">
        <v>4031</v>
      </c>
      <c r="BR3334" t="s">
        <v>67</v>
      </c>
      <c r="BS3334" s="1">
        <v>44966</v>
      </c>
      <c r="BT3334" t="s">
        <v>3980</v>
      </c>
      <c r="BU3334" t="s">
        <v>3981</v>
      </c>
    </row>
    <row r="3335" spans="1:75" x14ac:dyDescent="0.2">
      <c r="A3335" t="s">
        <v>3974</v>
      </c>
      <c r="B3335" t="s">
        <v>63</v>
      </c>
      <c r="E3335" s="21"/>
      <c r="F3335" s="21"/>
      <c r="G3335" s="42" t="s">
        <v>3754</v>
      </c>
      <c r="H3335" s="42" t="s">
        <v>3755</v>
      </c>
      <c r="AK3335">
        <v>21.5</v>
      </c>
      <c r="AN3335">
        <v>15.7</v>
      </c>
      <c r="AO3335">
        <v>20.5</v>
      </c>
      <c r="AR3335">
        <v>18.3</v>
      </c>
      <c r="AS3335">
        <v>21.6</v>
      </c>
      <c r="AV3335">
        <v>19.5</v>
      </c>
      <c r="AW3335">
        <v>23.2</v>
      </c>
      <c r="AX3335">
        <v>18</v>
      </c>
      <c r="AY3335">
        <v>18.3</v>
      </c>
      <c r="AZ3335">
        <v>18.3</v>
      </c>
      <c r="BA3335">
        <v>24.6</v>
      </c>
      <c r="BB3335">
        <v>18.2</v>
      </c>
      <c r="BC3335">
        <v>18.3</v>
      </c>
      <c r="BD3335">
        <v>18.3</v>
      </c>
      <c r="BE3335">
        <v>30.4</v>
      </c>
      <c r="BF3335">
        <v>18.2</v>
      </c>
      <c r="BG3335">
        <v>14.4</v>
      </c>
      <c r="BH3335">
        <v>18.2</v>
      </c>
      <c r="BQ3335" t="s">
        <v>4032</v>
      </c>
      <c r="BR3335" t="s">
        <v>67</v>
      </c>
      <c r="BS3335" s="1">
        <v>44966</v>
      </c>
      <c r="BT3335" t="s">
        <v>3980</v>
      </c>
      <c r="BU3335" t="s">
        <v>3981</v>
      </c>
    </row>
    <row r="3336" spans="1:75" x14ac:dyDescent="0.2">
      <c r="A3336" t="s">
        <v>4022</v>
      </c>
      <c r="E3336" s="21"/>
      <c r="F3336" s="21"/>
      <c r="G3336" s="42" t="s">
        <v>3754</v>
      </c>
      <c r="H3336" s="42" t="s">
        <v>3755</v>
      </c>
      <c r="AS3336">
        <v>18</v>
      </c>
      <c r="AV3336">
        <v>17</v>
      </c>
      <c r="AW3336">
        <v>21</v>
      </c>
      <c r="AX3336">
        <v>16.5</v>
      </c>
      <c r="AY3336">
        <v>16.2</v>
      </c>
      <c r="AZ3336">
        <v>16.5</v>
      </c>
      <c r="BA3336">
        <v>22.8</v>
      </c>
      <c r="BB3336">
        <v>17</v>
      </c>
      <c r="BC3336">
        <v>16.2</v>
      </c>
      <c r="BD3336">
        <v>17</v>
      </c>
      <c r="BE3336">
        <v>26.1</v>
      </c>
      <c r="BF3336">
        <v>17</v>
      </c>
      <c r="BG3336">
        <v>13.4</v>
      </c>
      <c r="BH3336">
        <v>17</v>
      </c>
      <c r="BQ3336" t="s">
        <v>4029</v>
      </c>
      <c r="BR3336" t="s">
        <v>67</v>
      </c>
      <c r="BS3336" s="1">
        <v>44966</v>
      </c>
      <c r="BT3336" t="s">
        <v>3980</v>
      </c>
      <c r="BU3336" t="s">
        <v>3981</v>
      </c>
    </row>
    <row r="3337" spans="1:75" x14ac:dyDescent="0.2">
      <c r="A3337" t="s">
        <v>4023</v>
      </c>
      <c r="E3337" s="21"/>
      <c r="F3337" s="21"/>
      <c r="G3337" t="s">
        <v>3754</v>
      </c>
      <c r="H3337" t="s">
        <v>3755</v>
      </c>
      <c r="AK3337">
        <v>19</v>
      </c>
      <c r="AN3337">
        <v>18</v>
      </c>
      <c r="AW3337">
        <v>19</v>
      </c>
      <c r="AX3337">
        <v>15</v>
      </c>
      <c r="AZ3337">
        <v>15</v>
      </c>
      <c r="BA3337">
        <v>21.5</v>
      </c>
      <c r="BB3337">
        <v>17</v>
      </c>
      <c r="BC3337">
        <v>14.4</v>
      </c>
      <c r="BD3337">
        <v>17</v>
      </c>
      <c r="BE3337">
        <v>25</v>
      </c>
      <c r="BF3337">
        <v>16</v>
      </c>
      <c r="BG3337">
        <v>13</v>
      </c>
      <c r="BH3337">
        <v>16</v>
      </c>
      <c r="BQ3337" t="s">
        <v>4033</v>
      </c>
      <c r="BR3337" t="s">
        <v>67</v>
      </c>
      <c r="BS3337" s="1">
        <v>44966</v>
      </c>
      <c r="BT3337" t="s">
        <v>3980</v>
      </c>
      <c r="BU3337" t="s">
        <v>3981</v>
      </c>
    </row>
    <row r="3338" spans="1:75" x14ac:dyDescent="0.2">
      <c r="A3338" t="s">
        <v>4018</v>
      </c>
      <c r="E3338" s="21"/>
      <c r="F3338" s="21"/>
      <c r="G3338" t="s">
        <v>3754</v>
      </c>
      <c r="H3338" t="s">
        <v>3755</v>
      </c>
      <c r="AO3338">
        <v>22.5</v>
      </c>
      <c r="AR3338">
        <v>18</v>
      </c>
      <c r="AS3338">
        <v>22</v>
      </c>
      <c r="AV3338">
        <v>20.5</v>
      </c>
      <c r="AW3338">
        <v>25</v>
      </c>
      <c r="AX3338">
        <v>19.5</v>
      </c>
      <c r="AY3338">
        <v>19.5</v>
      </c>
      <c r="AZ3338">
        <v>19.5</v>
      </c>
      <c r="BA3338">
        <v>26.7</v>
      </c>
      <c r="BB3338">
        <v>21</v>
      </c>
      <c r="BC3338">
        <v>17</v>
      </c>
      <c r="BD3338">
        <v>21</v>
      </c>
      <c r="BE3338">
        <v>31.5</v>
      </c>
      <c r="BF3338">
        <v>19</v>
      </c>
      <c r="BG3338">
        <v>13.5</v>
      </c>
      <c r="BH3338">
        <v>19</v>
      </c>
      <c r="BQ3338" t="s">
        <v>4034</v>
      </c>
      <c r="BR3338" t="s">
        <v>67</v>
      </c>
      <c r="BS3338" s="1">
        <v>44966</v>
      </c>
      <c r="BT3338" t="s">
        <v>3980</v>
      </c>
      <c r="BU3338" t="s">
        <v>3981</v>
      </c>
    </row>
    <row r="3339" spans="1:75" x14ac:dyDescent="0.2">
      <c r="A3339" t="s">
        <v>4024</v>
      </c>
      <c r="G3339" t="s">
        <v>3752</v>
      </c>
      <c r="H3339" t="s">
        <v>3753</v>
      </c>
      <c r="M3339">
        <v>21.7</v>
      </c>
      <c r="P3339">
        <v>30.5</v>
      </c>
      <c r="Q3339">
        <v>22.2</v>
      </c>
      <c r="T3339">
        <v>31.5</v>
      </c>
      <c r="U3339">
        <v>22</v>
      </c>
      <c r="X3339">
        <v>37.700000000000003</v>
      </c>
      <c r="Y3339">
        <v>28.8</v>
      </c>
      <c r="AB3339">
        <v>35</v>
      </c>
      <c r="AC3339">
        <v>28.6</v>
      </c>
      <c r="AF3339">
        <v>41.9</v>
      </c>
      <c r="AG3339">
        <v>24.3</v>
      </c>
      <c r="AJ3339">
        <v>41.8</v>
      </c>
      <c r="BI3339">
        <v>83.5</v>
      </c>
      <c r="BR3339" t="s">
        <v>67</v>
      </c>
      <c r="BS3339" s="1">
        <v>44966</v>
      </c>
      <c r="BT3339" t="s">
        <v>3980</v>
      </c>
      <c r="BU3339" t="s">
        <v>3981</v>
      </c>
    </row>
    <row r="3340" spans="1:75" x14ac:dyDescent="0.2">
      <c r="A3340" t="s">
        <v>4025</v>
      </c>
      <c r="G3340" t="s">
        <v>3752</v>
      </c>
      <c r="H3340" t="s">
        <v>3753</v>
      </c>
      <c r="M3340">
        <v>18</v>
      </c>
      <c r="P3340">
        <v>28.4</v>
      </c>
      <c r="Q3340">
        <v>18.899999999999999</v>
      </c>
      <c r="T3340">
        <v>30.8</v>
      </c>
      <c r="U3340">
        <v>19</v>
      </c>
      <c r="X3340">
        <v>34</v>
      </c>
      <c r="Y3340">
        <v>27.2</v>
      </c>
      <c r="AB3340">
        <v>35.6</v>
      </c>
      <c r="AC3340">
        <v>27.7</v>
      </c>
      <c r="AF3340">
        <v>38.799999999999997</v>
      </c>
      <c r="AG3340">
        <v>21.1</v>
      </c>
      <c r="AJ3340">
        <v>35.299999999999997</v>
      </c>
      <c r="AK3340">
        <v>20.399999999999999</v>
      </c>
      <c r="AN3340">
        <v>15.6</v>
      </c>
      <c r="AO3340">
        <v>20.5</v>
      </c>
      <c r="AR3340">
        <v>17.3</v>
      </c>
      <c r="AS3340">
        <v>21.2</v>
      </c>
      <c r="AV3340">
        <v>18</v>
      </c>
      <c r="AW3340">
        <v>25.2</v>
      </c>
      <c r="AX3340">
        <v>18.3</v>
      </c>
      <c r="AY3340">
        <v>18.899999999999999</v>
      </c>
      <c r="AZ3340">
        <v>18.899999999999999</v>
      </c>
      <c r="BA3340">
        <v>27.3</v>
      </c>
      <c r="BB3340">
        <v>20.2</v>
      </c>
      <c r="BC3340">
        <v>19.399999999999999</v>
      </c>
      <c r="BD3340">
        <v>20.2</v>
      </c>
      <c r="BE3340">
        <v>32.6</v>
      </c>
      <c r="BF3340">
        <v>19.100000000000001</v>
      </c>
      <c r="BG3340">
        <v>15.5</v>
      </c>
      <c r="BH3340">
        <v>19.100000000000001</v>
      </c>
      <c r="BI3340">
        <v>73.7</v>
      </c>
      <c r="BJ3340">
        <v>84</v>
      </c>
      <c r="BR3340" t="s">
        <v>67</v>
      </c>
      <c r="BS3340" s="1">
        <v>44966</v>
      </c>
      <c r="BT3340" t="s">
        <v>3980</v>
      </c>
      <c r="BU3340" t="s">
        <v>3981</v>
      </c>
    </row>
    <row r="3341" spans="1:75" x14ac:dyDescent="0.2">
      <c r="A3341" t="s">
        <v>4035</v>
      </c>
      <c r="G3341" s="15" t="s">
        <v>3752</v>
      </c>
      <c r="H3341" t="s">
        <v>3753</v>
      </c>
      <c r="M3341">
        <v>17.8</v>
      </c>
      <c r="P3341">
        <v>23.2</v>
      </c>
      <c r="Q3341">
        <v>18</v>
      </c>
      <c r="T3341">
        <v>29</v>
      </c>
      <c r="U3341">
        <v>18</v>
      </c>
      <c r="X3341">
        <v>30.5</v>
      </c>
      <c r="Y3341">
        <v>25</v>
      </c>
      <c r="AB3341">
        <v>31</v>
      </c>
      <c r="AC3341">
        <v>26</v>
      </c>
      <c r="AF3341">
        <v>33</v>
      </c>
      <c r="AG3341">
        <v>20</v>
      </c>
      <c r="AJ3341">
        <v>33.5</v>
      </c>
      <c r="BI3341">
        <v>75</v>
      </c>
      <c r="BQ3341" t="s">
        <v>4036</v>
      </c>
      <c r="BR3341" t="s">
        <v>67</v>
      </c>
      <c r="BS3341" s="1">
        <v>44966</v>
      </c>
      <c r="BT3341" t="s">
        <v>3980</v>
      </c>
      <c r="BU3341" t="s">
        <v>3981</v>
      </c>
    </row>
    <row r="3342" spans="1:75" x14ac:dyDescent="0.2">
      <c r="A3342" t="s">
        <v>4037</v>
      </c>
      <c r="G3342" t="s">
        <v>3752</v>
      </c>
      <c r="H3342" t="s">
        <v>3753</v>
      </c>
      <c r="M3342">
        <v>19.5</v>
      </c>
      <c r="P3342">
        <v>30.2</v>
      </c>
      <c r="Q3342">
        <v>20</v>
      </c>
      <c r="T3342">
        <v>33</v>
      </c>
      <c r="U3342">
        <v>24</v>
      </c>
      <c r="X3342">
        <v>36</v>
      </c>
      <c r="Y3342">
        <v>31</v>
      </c>
      <c r="AB3342">
        <v>37</v>
      </c>
      <c r="AC3342">
        <v>30</v>
      </c>
      <c r="AF3342">
        <v>41.5</v>
      </c>
      <c r="AG3342">
        <v>24</v>
      </c>
      <c r="AJ3342">
        <v>38.200000000000003</v>
      </c>
      <c r="BQ3342" t="s">
        <v>4038</v>
      </c>
      <c r="BR3342" t="s">
        <v>67</v>
      </c>
      <c r="BS3342" s="1">
        <v>44966</v>
      </c>
      <c r="BT3342" t="s">
        <v>3980</v>
      </c>
      <c r="BU3342" t="s">
        <v>3981</v>
      </c>
    </row>
    <row r="3343" spans="1:75" x14ac:dyDescent="0.2">
      <c r="A3343" t="s">
        <v>4039</v>
      </c>
      <c r="G3343" t="s">
        <v>3752</v>
      </c>
      <c r="H3343" t="s">
        <v>3753</v>
      </c>
      <c r="M3343">
        <v>18</v>
      </c>
      <c r="P3343">
        <v>31.5</v>
      </c>
      <c r="U3343">
        <v>20</v>
      </c>
      <c r="X3343">
        <v>36.799999999999997</v>
      </c>
      <c r="Y3343">
        <v>26.5</v>
      </c>
      <c r="AB3343">
        <v>37.799999999999997</v>
      </c>
      <c r="AC3343">
        <v>27.4</v>
      </c>
      <c r="AF3343">
        <v>42.5</v>
      </c>
      <c r="AG3343">
        <v>22.5</v>
      </c>
      <c r="AJ3343">
        <v>38.799999999999997</v>
      </c>
      <c r="BI3343">
        <v>72.5</v>
      </c>
      <c r="BR3343" t="s">
        <v>67</v>
      </c>
      <c r="BS3343" s="1">
        <v>44966</v>
      </c>
      <c r="BT3343" t="s">
        <v>3980</v>
      </c>
      <c r="BU3343" t="s">
        <v>3981</v>
      </c>
      <c r="BV3343" t="s">
        <v>60</v>
      </c>
      <c r="BW3343" t="s">
        <v>3980</v>
      </c>
    </row>
    <row r="3344" spans="1:75" x14ac:dyDescent="0.2">
      <c r="A3344" t="s">
        <v>4040</v>
      </c>
      <c r="G3344" t="s">
        <v>3752</v>
      </c>
      <c r="H3344" t="s">
        <v>3753</v>
      </c>
      <c r="Q3344">
        <v>19</v>
      </c>
      <c r="T3344">
        <v>32.1</v>
      </c>
      <c r="U3344">
        <v>20</v>
      </c>
      <c r="X3344">
        <v>31.8</v>
      </c>
      <c r="AB3344">
        <v>36</v>
      </c>
      <c r="AC3344">
        <v>29</v>
      </c>
      <c r="AF3344">
        <v>40.5</v>
      </c>
      <c r="AG3344">
        <v>22</v>
      </c>
      <c r="AJ3344">
        <v>36</v>
      </c>
      <c r="BQ3344" t="s">
        <v>4041</v>
      </c>
      <c r="BR3344" t="s">
        <v>67</v>
      </c>
      <c r="BS3344" s="1">
        <v>44966</v>
      </c>
      <c r="BT3344" t="s">
        <v>3980</v>
      </c>
      <c r="BU3344" t="s">
        <v>3981</v>
      </c>
    </row>
    <row r="3345" spans="1:75" x14ac:dyDescent="0.2">
      <c r="A3345" t="s">
        <v>4042</v>
      </c>
      <c r="B3345" t="s">
        <v>63</v>
      </c>
      <c r="G3345" t="s">
        <v>3752</v>
      </c>
      <c r="H3345" t="s">
        <v>3753</v>
      </c>
      <c r="AS3345">
        <v>18</v>
      </c>
      <c r="AV3345">
        <v>16.8</v>
      </c>
      <c r="AW3345">
        <v>25</v>
      </c>
      <c r="AX3345">
        <v>19</v>
      </c>
      <c r="AY3345">
        <v>18</v>
      </c>
      <c r="AZ3345">
        <v>19</v>
      </c>
      <c r="BA3345">
        <v>25.5</v>
      </c>
      <c r="BB3345">
        <v>21.3</v>
      </c>
      <c r="BC3345">
        <v>18</v>
      </c>
      <c r="BD3345">
        <v>21.3</v>
      </c>
      <c r="BE3345">
        <v>36.200000000000003</v>
      </c>
      <c r="BF3345">
        <v>21</v>
      </c>
      <c r="BG3345">
        <v>14</v>
      </c>
      <c r="BH3345">
        <v>21</v>
      </c>
      <c r="BJ3345">
        <v>79.400000000000006</v>
      </c>
      <c r="BR3345" t="s">
        <v>67</v>
      </c>
      <c r="BS3345" s="1">
        <v>44966</v>
      </c>
      <c r="BT3345" t="s">
        <v>3980</v>
      </c>
      <c r="BU3345" t="s">
        <v>3981</v>
      </c>
    </row>
    <row r="3346" spans="1:75" x14ac:dyDescent="0.2">
      <c r="A3346" t="s">
        <v>4043</v>
      </c>
      <c r="G3346" t="s">
        <v>3752</v>
      </c>
      <c r="H3346" t="s">
        <v>3753</v>
      </c>
      <c r="AK3346">
        <v>22</v>
      </c>
      <c r="AN3346">
        <v>15.4</v>
      </c>
      <c r="AO3346">
        <v>21.5</v>
      </c>
      <c r="AR3346">
        <v>18.2</v>
      </c>
      <c r="AS3346">
        <v>21.2</v>
      </c>
      <c r="AV3346">
        <v>19.7</v>
      </c>
      <c r="AW3346">
        <v>26.6</v>
      </c>
      <c r="AX3346">
        <v>22</v>
      </c>
      <c r="AY3346">
        <v>21</v>
      </c>
      <c r="AZ3346">
        <v>22</v>
      </c>
      <c r="BA3346">
        <v>19.600000000000001</v>
      </c>
      <c r="BB3346">
        <v>23</v>
      </c>
      <c r="BC3346">
        <v>22</v>
      </c>
      <c r="BD3346">
        <v>23</v>
      </c>
      <c r="BE3346">
        <v>36.299999999999997</v>
      </c>
      <c r="BF3346">
        <v>21.6</v>
      </c>
      <c r="BG3346">
        <v>17.7</v>
      </c>
      <c r="BH3346">
        <v>21.6</v>
      </c>
      <c r="BJ3346">
        <v>92</v>
      </c>
      <c r="BR3346" t="s">
        <v>67</v>
      </c>
      <c r="BS3346" s="1">
        <v>44966</v>
      </c>
      <c r="BT3346" t="s">
        <v>3980</v>
      </c>
      <c r="BU3346" t="s">
        <v>3981</v>
      </c>
    </row>
    <row r="3347" spans="1:75" x14ac:dyDescent="0.2">
      <c r="A3347" t="s">
        <v>4035</v>
      </c>
      <c r="G3347" t="s">
        <v>3752</v>
      </c>
      <c r="H3347" t="s">
        <v>3753</v>
      </c>
      <c r="AK3347">
        <v>17.5</v>
      </c>
      <c r="AN3347">
        <v>14.4</v>
      </c>
      <c r="AO3347">
        <v>19.2</v>
      </c>
      <c r="AR3347">
        <v>16.100000000000001</v>
      </c>
      <c r="AS3347">
        <v>20</v>
      </c>
      <c r="AV3347">
        <v>16.5</v>
      </c>
      <c r="AW3347">
        <v>23.5</v>
      </c>
      <c r="AX3347">
        <v>17.899999999999999</v>
      </c>
      <c r="AY3347">
        <v>17.899999999999999</v>
      </c>
      <c r="AZ3347">
        <v>17.899999999999999</v>
      </c>
      <c r="BA3347">
        <v>25.2</v>
      </c>
      <c r="BB3347">
        <v>18</v>
      </c>
      <c r="BC3347">
        <v>16.899999999999999</v>
      </c>
      <c r="BD3347">
        <v>18</v>
      </c>
      <c r="BE3347">
        <v>31.5</v>
      </c>
      <c r="BF3347">
        <v>17</v>
      </c>
      <c r="BG3347">
        <v>12.8</v>
      </c>
      <c r="BH3347">
        <v>17</v>
      </c>
      <c r="BJ3347">
        <v>80</v>
      </c>
      <c r="BQ3347" t="s">
        <v>4044</v>
      </c>
      <c r="BR3347" t="s">
        <v>67</v>
      </c>
      <c r="BS3347" s="1">
        <v>44966</v>
      </c>
      <c r="BT3347" t="s">
        <v>3980</v>
      </c>
      <c r="BU3347" t="s">
        <v>3981</v>
      </c>
    </row>
    <row r="3348" spans="1:75" s="10" customFormat="1" x14ac:dyDescent="0.2">
      <c r="A3348" s="10" t="s">
        <v>4045</v>
      </c>
      <c r="G3348" s="10" t="s">
        <v>3757</v>
      </c>
      <c r="H3348" s="10" t="s">
        <v>3760</v>
      </c>
      <c r="BR3348" s="10" t="s">
        <v>67</v>
      </c>
      <c r="BS3348" s="12">
        <v>44966</v>
      </c>
      <c r="BT3348" s="10" t="s">
        <v>3980</v>
      </c>
      <c r="BU3348" s="10" t="s">
        <v>3981</v>
      </c>
      <c r="BV3348" s="10" t="s">
        <v>60</v>
      </c>
      <c r="BW3348" s="10" t="s">
        <v>3980</v>
      </c>
    </row>
    <row r="3349" spans="1:75" s="10" customFormat="1" x14ac:dyDescent="0.2">
      <c r="A3349" s="10" t="s">
        <v>4046</v>
      </c>
      <c r="G3349" s="10" t="s">
        <v>3766</v>
      </c>
      <c r="H3349" s="10" t="s">
        <v>4047</v>
      </c>
      <c r="BR3349" s="10" t="s">
        <v>67</v>
      </c>
      <c r="BS3349" s="12">
        <v>44966</v>
      </c>
      <c r="BT3349" s="10" t="s">
        <v>3980</v>
      </c>
      <c r="BU3349" s="10" t="s">
        <v>3981</v>
      </c>
      <c r="BV3349" s="10" t="s">
        <v>60</v>
      </c>
      <c r="BW3349" s="10" t="s">
        <v>3980</v>
      </c>
    </row>
    <row r="3350" spans="1:75" s="10" customFormat="1" x14ac:dyDescent="0.2">
      <c r="A3350" s="10" t="s">
        <v>4048</v>
      </c>
      <c r="G3350" s="10" t="s">
        <v>471</v>
      </c>
      <c r="H3350" s="10" t="s">
        <v>267</v>
      </c>
      <c r="BR3350" s="10" t="s">
        <v>67</v>
      </c>
      <c r="BS3350" s="12">
        <v>44966</v>
      </c>
      <c r="BT3350" s="10" t="s">
        <v>3980</v>
      </c>
      <c r="BU3350" s="10" t="s">
        <v>3981</v>
      </c>
      <c r="BV3350" s="10" t="s">
        <v>60</v>
      </c>
      <c r="BW3350" s="10" t="s">
        <v>3980</v>
      </c>
    </row>
    <row r="3351" spans="1:75" s="10" customFormat="1" x14ac:dyDescent="0.2">
      <c r="A3351" s="10" t="s">
        <v>4049</v>
      </c>
      <c r="B3351" s="10" t="s">
        <v>63</v>
      </c>
      <c r="G3351" s="10" t="s">
        <v>3787</v>
      </c>
      <c r="H3351" s="10" t="s">
        <v>3788</v>
      </c>
      <c r="BR3351" s="10" t="s">
        <v>67</v>
      </c>
      <c r="BS3351" s="12">
        <v>44966</v>
      </c>
      <c r="BT3351" s="10" t="s">
        <v>3980</v>
      </c>
      <c r="BU3351" s="10" t="s">
        <v>3981</v>
      </c>
      <c r="BV3351" s="10" t="s">
        <v>60</v>
      </c>
      <c r="BW3351" s="10" t="s">
        <v>3980</v>
      </c>
    </row>
    <row r="3352" spans="1:75" s="10" customFormat="1" x14ac:dyDescent="0.2">
      <c r="A3352" s="10" t="s">
        <v>4050</v>
      </c>
      <c r="G3352" s="10" t="s">
        <v>3787</v>
      </c>
      <c r="H3352" s="10" t="s">
        <v>3788</v>
      </c>
      <c r="BR3352" s="10" t="s">
        <v>67</v>
      </c>
      <c r="BS3352" s="12">
        <v>44966</v>
      </c>
      <c r="BT3352" s="10" t="s">
        <v>3980</v>
      </c>
      <c r="BU3352" s="10" t="s">
        <v>3981</v>
      </c>
      <c r="BV3352" s="10" t="s">
        <v>60</v>
      </c>
      <c r="BW3352" s="10" t="s">
        <v>3980</v>
      </c>
    </row>
    <row r="3353" spans="1:75" s="10" customFormat="1" x14ac:dyDescent="0.2">
      <c r="A3353" s="10" t="s">
        <v>4051</v>
      </c>
      <c r="B3353" s="10" t="s">
        <v>4052</v>
      </c>
      <c r="G3353" s="10" t="s">
        <v>471</v>
      </c>
      <c r="H3353" s="10" t="s">
        <v>3830</v>
      </c>
      <c r="BR3353" s="10" t="s">
        <v>67</v>
      </c>
      <c r="BS3353" s="12">
        <v>44966</v>
      </c>
      <c r="BT3353" s="10" t="s">
        <v>3980</v>
      </c>
      <c r="BU3353" s="10" t="s">
        <v>3981</v>
      </c>
      <c r="BV3353" s="10" t="s">
        <v>60</v>
      </c>
      <c r="BW3353" s="10" t="s">
        <v>3980</v>
      </c>
    </row>
    <row r="3354" spans="1:75" x14ac:dyDescent="0.2">
      <c r="G3354" t="s">
        <v>3641</v>
      </c>
      <c r="H3354" t="s">
        <v>3882</v>
      </c>
      <c r="AG3354">
        <v>16</v>
      </c>
      <c r="AJ3354">
        <v>12</v>
      </c>
      <c r="BE3354">
        <v>12</v>
      </c>
      <c r="BH3354">
        <v>9</v>
      </c>
      <c r="BQ3354" t="s">
        <v>4053</v>
      </c>
      <c r="BR3354" t="s">
        <v>67</v>
      </c>
      <c r="BS3354" s="1">
        <v>44966</v>
      </c>
      <c r="BT3354" t="s">
        <v>4054</v>
      </c>
      <c r="BU3354">
        <v>53224</v>
      </c>
    </row>
    <row r="3355" spans="1:75" x14ac:dyDescent="0.2">
      <c r="G3355" t="s">
        <v>3659</v>
      </c>
      <c r="H3355" t="s">
        <v>797</v>
      </c>
      <c r="I3355" t="b">
        <v>0</v>
      </c>
      <c r="BQ3355" t="s">
        <v>4055</v>
      </c>
      <c r="BR3355" t="s">
        <v>67</v>
      </c>
      <c r="BS3355" s="1">
        <v>44966</v>
      </c>
      <c r="BT3355" t="s">
        <v>4054</v>
      </c>
      <c r="BU3355">
        <v>53224</v>
      </c>
    </row>
    <row r="3356" spans="1:75" x14ac:dyDescent="0.2">
      <c r="G3356" t="s">
        <v>3659</v>
      </c>
      <c r="H3356" t="s">
        <v>3885</v>
      </c>
      <c r="I3356" t="b">
        <v>0</v>
      </c>
      <c r="BN3356">
        <v>90</v>
      </c>
      <c r="BQ3356" t="s">
        <v>4056</v>
      </c>
      <c r="BR3356" t="s">
        <v>67</v>
      </c>
      <c r="BS3356" s="1">
        <v>44966</v>
      </c>
      <c r="BT3356" t="s">
        <v>4054</v>
      </c>
      <c r="BU3356">
        <v>53224</v>
      </c>
    </row>
    <row r="3357" spans="1:75" x14ac:dyDescent="0.2">
      <c r="G3357" t="s">
        <v>3659</v>
      </c>
      <c r="H3357" t="s">
        <v>3884</v>
      </c>
      <c r="BQ3357" t="s">
        <v>4057</v>
      </c>
      <c r="BR3357" t="s">
        <v>67</v>
      </c>
      <c r="BS3357" s="1">
        <v>44966</v>
      </c>
      <c r="BT3357" t="s">
        <v>4054</v>
      </c>
      <c r="BU3357">
        <v>53224</v>
      </c>
    </row>
    <row r="3358" spans="1:75" x14ac:dyDescent="0.2">
      <c r="A3358" t="s">
        <v>737</v>
      </c>
      <c r="G3358" t="s">
        <v>632</v>
      </c>
      <c r="H3358" t="s">
        <v>787</v>
      </c>
      <c r="AW3358">
        <v>4</v>
      </c>
      <c r="AZ3358">
        <v>3</v>
      </c>
      <c r="BJ3358">
        <v>12</v>
      </c>
      <c r="BS3358"/>
    </row>
  </sheetData>
  <autoFilter ref="A1:BW3018" xr:uid="{00000000-0001-0000-0000-000000000000}"/>
  <sortState xmlns:xlrd2="http://schemas.microsoft.com/office/spreadsheetml/2017/richdata2" ref="A2:BZ3287">
    <sortCondition ref="C2:C3287"/>
    <sortCondition ref="D2:D3287"/>
    <sortCondition ref="E2:E3287"/>
    <sortCondition ref="F2:F3287"/>
    <sortCondition ref="G2:G3287"/>
    <sortCondition ref="H2:H3287"/>
    <sortCondition ref="A2:A3287"/>
  </sortState>
  <phoneticPr fontId="19" type="noConversion"/>
  <conditionalFormatting sqref="A2719:B2719 A2720:A2726 A1:A2718 A2728:A1048576">
    <cfRule type="containsBlanks" dxfId="31" priority="50">
      <formula>LEN(TRIM(A1))=0</formula>
    </cfRule>
  </conditionalFormatting>
  <conditionalFormatting sqref="C2458:D2459 C2460:E2461 C2462:D2462 G2458:I2462 I2573 C2463:I2500 C2603:F2603 H2603:I2603 C2501:F2501 I2501 C2502:I2572 C2574:I2602 C2604:I2764 B2765:H2895 C1:I1265 C2896:I1048576 C1267:I1271 C1266:F1266 I1266 C1273:I2457 C1272:G1272 I1272">
    <cfRule type="containsBlanks" dxfId="30" priority="46">
      <formula>LEN(TRIM(B1))=0</formula>
    </cfRule>
    <cfRule type="cellIs" dxfId="29" priority="49" operator="equal">
      <formula>"NA"</formula>
    </cfRule>
  </conditionalFormatting>
  <conditionalFormatting sqref="G1454:G1456">
    <cfRule type="cellIs" dxfId="28" priority="39" operator="equal">
      <formula>"NA"</formula>
    </cfRule>
  </conditionalFormatting>
  <conditionalFormatting sqref="G1454:G1456 BV2463:BV2464 BU2377:BU2475 BV2475:BW2475 BW2509 BV2511:BW2512 BW2507 BV2506:BV2509 BV2518:BW2518 BV2526:BW2529 BV2532:BW2533 BV2540:BW2541 BV2544:BW2544 BV2678:BV2679 BU2234:BU2374 BW2899:BW2913 BV2915:BW2915 BV1322 BV1332 BU2478:BU2942 BV2948:BW2948 BU1:BU2228 BV2947 BU2944:BU2946 BU2951:BU2962 BU3014:BU3294 BV3292 BU3296:BU3303 BU3305:BU1048576 BV3311 BV3343:BW3343 BV3327:BW3327 BV3332:BW3333 BV3314:BW3316 BV3348:BW3353 BV3324:BW3325">
    <cfRule type="containsBlanks" dxfId="27" priority="38">
      <formula>LEN(TRIM(G1))=0</formula>
    </cfRule>
  </conditionalFormatting>
  <conditionalFormatting sqref="BW1866 BW1869 BW1872 BW1875 BW1878 BW1880 BW1883">
    <cfRule type="containsBlanks" dxfId="26" priority="35">
      <formula>LEN(TRIM(BW1866))=0</formula>
    </cfRule>
  </conditionalFormatting>
  <conditionalFormatting sqref="BW1849">
    <cfRule type="containsBlanks" dxfId="25" priority="34">
      <formula>LEN(TRIM(BW1849))=0</formula>
    </cfRule>
  </conditionalFormatting>
  <conditionalFormatting sqref="BW1885">
    <cfRule type="containsBlanks" dxfId="24" priority="30">
      <formula>LEN(TRIM(BW1885))=0</formula>
    </cfRule>
  </conditionalFormatting>
  <conditionalFormatting sqref="BW1889">
    <cfRule type="containsBlanks" dxfId="23" priority="29">
      <formula>LEN(TRIM(BW1889))=0</formula>
    </cfRule>
  </conditionalFormatting>
  <conditionalFormatting sqref="BW1896">
    <cfRule type="containsBlanks" dxfId="22" priority="28">
      <formula>LEN(TRIM(BW1896))=0</formula>
    </cfRule>
  </conditionalFormatting>
  <conditionalFormatting sqref="BW1904">
    <cfRule type="containsBlanks" dxfId="21" priority="27">
      <formula>LEN(TRIM(BW1904))=0</formula>
    </cfRule>
  </conditionalFormatting>
  <conditionalFormatting sqref="BW1908:BW1916 BW1918:BW1920">
    <cfRule type="containsBlanks" dxfId="20" priority="26">
      <formula>LEN(TRIM(BW1908))=0</formula>
    </cfRule>
  </conditionalFormatting>
  <conditionalFormatting sqref="BW1917">
    <cfRule type="containsBlanks" dxfId="19" priority="25">
      <formula>LEN(TRIM(BW1917))=0</formula>
    </cfRule>
  </conditionalFormatting>
  <conditionalFormatting sqref="BW1924:BW1926">
    <cfRule type="containsBlanks" dxfId="18" priority="24">
      <formula>LEN(TRIM(BW1924))=0</formula>
    </cfRule>
  </conditionalFormatting>
  <conditionalFormatting sqref="BW1927:BW1933">
    <cfRule type="containsBlanks" dxfId="17" priority="23">
      <formula>LEN(TRIM(BW1927))=0</formula>
    </cfRule>
  </conditionalFormatting>
  <conditionalFormatting sqref="BW1936:BW1955">
    <cfRule type="containsBlanks" dxfId="16" priority="22">
      <formula>LEN(TRIM(BW1936))=0</formula>
    </cfRule>
  </conditionalFormatting>
  <conditionalFormatting sqref="BW1966:BW1968">
    <cfRule type="containsBlanks" dxfId="15" priority="21">
      <formula>LEN(TRIM(BW1966))=0</formula>
    </cfRule>
  </conditionalFormatting>
  <conditionalFormatting sqref="BW1959">
    <cfRule type="containsBlanks" dxfId="14" priority="20">
      <formula>LEN(TRIM(BW1959))=0</formula>
    </cfRule>
  </conditionalFormatting>
  <conditionalFormatting sqref="BW1960">
    <cfRule type="containsBlanks" dxfId="13" priority="19">
      <formula>LEN(TRIM(BW1960))=0</formula>
    </cfRule>
  </conditionalFormatting>
  <conditionalFormatting sqref="BW1964">
    <cfRule type="containsBlanks" dxfId="12" priority="18">
      <formula>LEN(TRIM(BW1964))=0</formula>
    </cfRule>
  </conditionalFormatting>
  <conditionalFormatting sqref="BW1972">
    <cfRule type="containsBlanks" dxfId="11" priority="16">
      <formula>LEN(TRIM(BW1972))=0</formula>
    </cfRule>
  </conditionalFormatting>
  <conditionalFormatting sqref="BW1973">
    <cfRule type="containsBlanks" dxfId="10" priority="15">
      <formula>LEN(TRIM(BW1973))=0</formula>
    </cfRule>
  </conditionalFormatting>
  <conditionalFormatting sqref="BW2020">
    <cfRule type="containsBlanks" dxfId="9" priority="14">
      <formula>LEN(TRIM(BW2020))=0</formula>
    </cfRule>
  </conditionalFormatting>
  <conditionalFormatting sqref="BW2023">
    <cfRule type="containsBlanks" dxfId="8" priority="13">
      <formula>LEN(TRIM(BW2023))=0</formula>
    </cfRule>
  </conditionalFormatting>
  <conditionalFormatting sqref="BW2028">
    <cfRule type="containsBlanks" dxfId="7" priority="12">
      <formula>LEN(TRIM(BW2028))=0</formula>
    </cfRule>
  </conditionalFormatting>
  <conditionalFormatting sqref="BW2035">
    <cfRule type="containsBlanks" dxfId="6" priority="11">
      <formula>LEN(TRIM(BW2035))=0</formula>
    </cfRule>
  </conditionalFormatting>
  <conditionalFormatting sqref="BW2031">
    <cfRule type="containsBlanks" dxfId="5" priority="10">
      <formula>LEN(TRIM(BW2031))=0</formula>
    </cfRule>
  </conditionalFormatting>
  <conditionalFormatting sqref="BW2042:BW2043">
    <cfRule type="containsBlanks" dxfId="4" priority="9">
      <formula>LEN(TRIM(BW2042))=0</formula>
    </cfRule>
  </conditionalFormatting>
  <conditionalFormatting sqref="BW2038">
    <cfRule type="containsBlanks" dxfId="3" priority="8">
      <formula>LEN(TRIM(BW2038))=0</formula>
    </cfRule>
  </conditionalFormatting>
  <conditionalFormatting sqref="BW2100">
    <cfRule type="containsBlanks" dxfId="2" priority="7">
      <formula>LEN(TRIM(BW2100))=0</formula>
    </cfRule>
  </conditionalFormatting>
  <conditionalFormatting sqref="BW2103">
    <cfRule type="containsBlanks" dxfId="1" priority="6">
      <formula>LEN(TRIM(BW2103))=0</formula>
    </cfRule>
  </conditionalFormatting>
  <conditionalFormatting sqref="BW2094">
    <cfRule type="containsBlanks" dxfId="0" priority="4">
      <formula>LEN(TRIM(BW2094))=0</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179E0-80EC-48D3-8DFB-4DB6BD23B87D}">
  <dimension ref="A1:D41"/>
  <sheetViews>
    <sheetView topLeftCell="A26" workbookViewId="0">
      <selection activeCell="C41" sqref="C41"/>
    </sheetView>
  </sheetViews>
  <sheetFormatPr baseColWidth="10" defaultColWidth="8.83203125" defaultRowHeight="15" x14ac:dyDescent="0.2"/>
  <cols>
    <col min="1" max="1" width="16.1640625" bestFit="1" customWidth="1"/>
    <col min="2" max="2" width="18.1640625" bestFit="1" customWidth="1"/>
    <col min="3" max="3" width="61.5" bestFit="1" customWidth="1"/>
    <col min="4" max="4" width="15.83203125" bestFit="1" customWidth="1"/>
  </cols>
  <sheetData>
    <row r="1" spans="1:4" x14ac:dyDescent="0.2">
      <c r="A1" t="s">
        <v>3448</v>
      </c>
      <c r="B1" t="s">
        <v>3449</v>
      </c>
      <c r="C1" t="s">
        <v>3450</v>
      </c>
      <c r="D1" t="s">
        <v>3451</v>
      </c>
    </row>
    <row r="2" spans="1:4" x14ac:dyDescent="0.2">
      <c r="B2" t="s">
        <v>3480</v>
      </c>
      <c r="C2" t="s">
        <v>3536</v>
      </c>
    </row>
    <row r="3" spans="1:4" x14ac:dyDescent="0.2">
      <c r="A3" t="s">
        <v>3452</v>
      </c>
      <c r="B3" t="s">
        <v>3452</v>
      </c>
      <c r="C3" t="s">
        <v>3453</v>
      </c>
    </row>
    <row r="4" spans="1:4" x14ac:dyDescent="0.2">
      <c r="B4" t="s">
        <v>3459</v>
      </c>
    </row>
    <row r="5" spans="1:4" x14ac:dyDescent="0.2">
      <c r="B5" t="s">
        <v>3487</v>
      </c>
    </row>
    <row r="6" spans="1:4" x14ac:dyDescent="0.2">
      <c r="A6" t="s">
        <v>3511</v>
      </c>
      <c r="B6" t="s">
        <v>3478</v>
      </c>
      <c r="C6" t="s">
        <v>3515</v>
      </c>
    </row>
    <row r="7" spans="1:4" x14ac:dyDescent="0.2">
      <c r="B7" t="s">
        <v>3470</v>
      </c>
    </row>
    <row r="8" spans="1:4" x14ac:dyDescent="0.2">
      <c r="A8" t="s">
        <v>3484</v>
      </c>
      <c r="B8" t="s">
        <v>3484</v>
      </c>
      <c r="C8" t="s">
        <v>3514</v>
      </c>
    </row>
    <row r="9" spans="1:4" x14ac:dyDescent="0.2">
      <c r="B9" t="s">
        <v>3477</v>
      </c>
    </row>
    <row r="10" spans="1:4" ht="16" x14ac:dyDescent="0.2">
      <c r="A10" t="s">
        <v>3481</v>
      </c>
      <c r="B10" t="s">
        <v>3481</v>
      </c>
      <c r="C10" s="39" t="s">
        <v>3499</v>
      </c>
    </row>
    <row r="11" spans="1:4" ht="32" x14ac:dyDescent="0.2">
      <c r="A11" t="s">
        <v>3512</v>
      </c>
      <c r="B11" t="s">
        <v>3479</v>
      </c>
      <c r="C11" s="34" t="s">
        <v>3513</v>
      </c>
    </row>
    <row r="12" spans="1:4" x14ac:dyDescent="0.2">
      <c r="A12" t="s">
        <v>3497</v>
      </c>
      <c r="B12" t="s">
        <v>3471</v>
      </c>
      <c r="C12" t="s">
        <v>3498</v>
      </c>
    </row>
    <row r="13" spans="1:4" ht="16" x14ac:dyDescent="0.2">
      <c r="A13" t="s">
        <v>3472</v>
      </c>
      <c r="B13" t="s">
        <v>3472</v>
      </c>
      <c r="C13" s="39" t="s">
        <v>3502</v>
      </c>
    </row>
    <row r="14" spans="1:4" ht="16" x14ac:dyDescent="0.2">
      <c r="B14" t="s">
        <v>3466</v>
      </c>
      <c r="C14" s="38" t="s">
        <v>3492</v>
      </c>
    </row>
    <row r="15" spans="1:4" x14ac:dyDescent="0.2">
      <c r="B15" t="s">
        <v>3460</v>
      </c>
      <c r="C15" t="s">
        <v>3537</v>
      </c>
    </row>
    <row r="16" spans="1:4" x14ac:dyDescent="0.2">
      <c r="B16" t="s">
        <v>3462</v>
      </c>
    </row>
    <row r="17" spans="1:3" x14ac:dyDescent="0.2">
      <c r="A17" t="s">
        <v>3465</v>
      </c>
      <c r="B17" t="s">
        <v>3464</v>
      </c>
      <c r="C17" t="s">
        <v>3503</v>
      </c>
    </row>
    <row r="18" spans="1:3" x14ac:dyDescent="0.2">
      <c r="B18" t="s">
        <v>3469</v>
      </c>
    </row>
    <row r="19" spans="1:3" x14ac:dyDescent="0.2">
      <c r="B19" t="s">
        <v>3489</v>
      </c>
    </row>
    <row r="20" spans="1:3" x14ac:dyDescent="0.2">
      <c r="B20" t="s">
        <v>3483</v>
      </c>
    </row>
    <row r="21" spans="1:3" ht="16" x14ac:dyDescent="0.2">
      <c r="A21" t="s">
        <v>3467</v>
      </c>
      <c r="B21" t="s">
        <v>3467</v>
      </c>
      <c r="C21" s="39" t="s">
        <v>3500</v>
      </c>
    </row>
    <row r="22" spans="1:3" x14ac:dyDescent="0.2">
      <c r="B22" t="s">
        <v>3473</v>
      </c>
    </row>
    <row r="23" spans="1:3" ht="16" x14ac:dyDescent="0.2">
      <c r="A23" t="s">
        <v>3454</v>
      </c>
      <c r="B23" t="s">
        <v>3454</v>
      </c>
      <c r="C23" s="39" t="s">
        <v>3501</v>
      </c>
    </row>
    <row r="24" spans="1:3" x14ac:dyDescent="0.2">
      <c r="B24" t="s">
        <v>3474</v>
      </c>
    </row>
    <row r="25" spans="1:3" x14ac:dyDescent="0.2">
      <c r="B25" t="s">
        <v>3455</v>
      </c>
      <c r="C25" t="s">
        <v>3493</v>
      </c>
    </row>
    <row r="26" spans="1:3" x14ac:dyDescent="0.2">
      <c r="B26" t="s">
        <v>3456</v>
      </c>
      <c r="C26" t="s">
        <v>3494</v>
      </c>
    </row>
    <row r="27" spans="1:3" x14ac:dyDescent="0.2">
      <c r="B27" t="s">
        <v>3463</v>
      </c>
      <c r="C27" t="s">
        <v>3538</v>
      </c>
    </row>
    <row r="28" spans="1:3" x14ac:dyDescent="0.2">
      <c r="B28" t="s">
        <v>3486</v>
      </c>
    </row>
    <row r="29" spans="1:3" x14ac:dyDescent="0.2">
      <c r="B29" t="s">
        <v>3476</v>
      </c>
    </row>
    <row r="30" spans="1:3" x14ac:dyDescent="0.2">
      <c r="B30" t="s">
        <v>3485</v>
      </c>
    </row>
    <row r="31" spans="1:3" x14ac:dyDescent="0.2">
      <c r="B31" t="s">
        <v>3475</v>
      </c>
    </row>
    <row r="32" spans="1:3" x14ac:dyDescent="0.2">
      <c r="B32" t="s">
        <v>3458</v>
      </c>
    </row>
    <row r="33" spans="1:4" x14ac:dyDescent="0.2">
      <c r="B33" t="s">
        <v>3488</v>
      </c>
    </row>
    <row r="34" spans="1:4" x14ac:dyDescent="0.2">
      <c r="A34" t="s">
        <v>3461</v>
      </c>
      <c r="B34" t="s">
        <v>3461</v>
      </c>
      <c r="C34" t="s">
        <v>3495</v>
      </c>
    </row>
    <row r="35" spans="1:4" x14ac:dyDescent="0.2">
      <c r="B35" t="s">
        <v>3457</v>
      </c>
      <c r="C35" t="s">
        <v>3496</v>
      </c>
    </row>
    <row r="36" spans="1:4" x14ac:dyDescent="0.2">
      <c r="B36" t="s">
        <v>3482</v>
      </c>
    </row>
    <row r="37" spans="1:4" x14ac:dyDescent="0.2">
      <c r="A37" t="s">
        <v>3465</v>
      </c>
      <c r="B37" t="s">
        <v>3468</v>
      </c>
      <c r="C37" t="s">
        <v>3491</v>
      </c>
    </row>
    <row r="38" spans="1:4" x14ac:dyDescent="0.2">
      <c r="A38" t="s">
        <v>3465</v>
      </c>
      <c r="B38" t="s">
        <v>3465</v>
      </c>
      <c r="C38" t="s">
        <v>3491</v>
      </c>
    </row>
    <row r="39" spans="1:4" x14ac:dyDescent="0.2">
      <c r="B39" t="s">
        <v>3509</v>
      </c>
      <c r="C39" t="s">
        <v>3453</v>
      </c>
      <c r="D39" t="s">
        <v>3490</v>
      </c>
    </row>
    <row r="40" spans="1:4" x14ac:dyDescent="0.2">
      <c r="B40" t="s">
        <v>3473</v>
      </c>
      <c r="C40" t="s">
        <v>3539</v>
      </c>
    </row>
    <row r="41" spans="1:4" x14ac:dyDescent="0.2">
      <c r="B41" t="s">
        <v>3540</v>
      </c>
    </row>
  </sheetData>
  <autoFilter ref="A1:D38" xr:uid="{DD7179E0-80EC-48D3-8DFB-4DB6BD23B87D}">
    <sortState xmlns:xlrd2="http://schemas.microsoft.com/office/spreadsheetml/2017/richdata2" ref="A2:D38">
      <sortCondition ref="A2:A38"/>
    </sortState>
  </autoFilter>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CFC-27E2-C941-93F4-E07569F35248}">
  <dimension ref="A1:F3"/>
  <sheetViews>
    <sheetView workbookViewId="0">
      <selection activeCell="C6" sqref="C6"/>
    </sheetView>
  </sheetViews>
  <sheetFormatPr baseColWidth="10" defaultColWidth="11.5" defaultRowHeight="15" x14ac:dyDescent="0.2"/>
  <cols>
    <col min="1" max="2" width="12.83203125" bestFit="1" customWidth="1"/>
    <col min="3" max="3" width="23.5" bestFit="1" customWidth="1"/>
    <col min="4" max="4" width="17" bestFit="1" customWidth="1"/>
    <col min="5" max="5" width="10.1640625" bestFit="1" customWidth="1"/>
  </cols>
  <sheetData>
    <row r="1" spans="1:6" x14ac:dyDescent="0.2">
      <c r="A1" t="s">
        <v>2899</v>
      </c>
      <c r="B1" t="s">
        <v>2810</v>
      </c>
      <c r="C1" t="s">
        <v>2811</v>
      </c>
      <c r="D1" t="s">
        <v>2896</v>
      </c>
      <c r="E1" t="s">
        <v>2897</v>
      </c>
      <c r="F1" t="s">
        <v>2812</v>
      </c>
    </row>
    <row r="2" spans="1:6" x14ac:dyDescent="0.2">
      <c r="A2" t="s">
        <v>2813</v>
      </c>
      <c r="B2" t="s">
        <v>2814</v>
      </c>
      <c r="C2" t="s">
        <v>2815</v>
      </c>
    </row>
    <row r="3" spans="1:6" x14ac:dyDescent="0.2">
      <c r="A3" t="s">
        <v>2813</v>
      </c>
      <c r="B3" t="s">
        <v>2816</v>
      </c>
      <c r="C3" t="s">
        <v>2817</v>
      </c>
      <c r="D3" t="s">
        <v>2898</v>
      </c>
      <c r="E3">
        <v>123456789</v>
      </c>
      <c r="F3" t="s">
        <v>2900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ArchaicUngulate_UploadFile_Mast</vt:lpstr>
      <vt:lpstr>Museum Acronyms</vt:lpstr>
      <vt:lpstr>Taxonomy Synonymizations Templa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2022-09-02T23:31:02Z</dcterms:created>
  <dcterms:modified xsi:type="dcterms:W3CDTF">2023-02-15T21:10:28Z</dcterms:modified>
</cp:coreProperties>
</file>